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5" i="419"/>
  <c r="K26" i="419"/>
  <c r="AS28" i="419" l="1"/>
  <c r="AS27" i="419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J18" i="419" l="1"/>
  <c r="AN18" i="419"/>
  <c r="AR18" i="419"/>
  <c r="AM18" i="419"/>
  <c r="AQ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C20" i="414"/>
  <c r="D20" i="414"/>
  <c r="U3" i="347" l="1"/>
  <c r="Q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<sst xmlns="http://schemas.openxmlformats.org/spreadsheetml/2006/main" count="1351" uniqueCount="525">
  <si>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</si>
  <si>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</si>
  <si>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</si>
  <si>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</si>
  <si>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</si>
  <si>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</si>
  <si>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</si>
  <si>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</si>
  <si>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</si>
  <si>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</si>
  <si>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</si>
  <si>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</si>
  <si>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</si>
  <si>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</si>
  <si>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</si>
  <si>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</si>
  <si>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</si>
  <si>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</si>
  <si>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</si>
  <si>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</si>
  <si>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</si>
  <si>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</si>
  <si>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</si>
  <si>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</si>
  <si>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</si>
  <si>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</si>
  <si>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</si>
  <si>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</si>
  <si>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</si>
  <si>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</si>
  <si>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</si>
  <si>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</si>
  <si>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</si>
  <si>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</si>
  <si>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</si>
  <si>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</si>
  <si>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</si>
  <si>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</si>
  <si>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</si>
  <si>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</si>
  <si>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</si>
  <si>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</si>
  <si>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</si>
  <si>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</si>
  <si>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</si>
  <si>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</si>
  <si>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</si>
  <si>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</si>
  <si>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</si>
  <si>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</si>
  <si>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</si>
  <si>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</si>
  <si>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</si>
  <si>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</si>
  <si>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</si>
  <si>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</si>
  <si>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</si>
  <si>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</si>
  <si>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</si>
  <si>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</si>
  <si>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</si>
  <si>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</si>
  <si>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</si>
  <si>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</si>
  <si>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</si>
  <si>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</si>
  <si>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</si>
  <si>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</si>
  <si>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</si>
  <si>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</si>
  <si>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</si>
  <si>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</si>
  <si>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</si>
  <si>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</si>
  <si>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</si>
  <si>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</si>
  <si>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</si>
  <si>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</si>
  <si>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</si>
  <si>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</si>
  <si>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</si>
  <si>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</si>
  <si>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</si>
  <si>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</si>
  <si>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</si>
  <si>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</si>
  <si>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</si>
  <si>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</si>
  <si>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</si>
  <si>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</si>
  <si>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</si>
  <si>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</si>
  <si>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</si>
  <si>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</si>
  <si>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</si>
  <si>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</si>
  <si>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</si>
  <si>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</si>
  <si>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</si>
  <si>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</si>
  <si>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</si>
  <si>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</si>
  <si>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</si>
  <si>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</si>
  <si>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</si>
  <si>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</si>
  <si>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</si>
  <si>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</si>
  <si>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</si>
  <si>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</si>
  <si>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</si>
  <si>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</si>
  <si>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</si>
  <si>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</si>
  <si>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</si>
  <si>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</si>
  <si>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</si>
  <si>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</si>
  <si>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</si>
  <si>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</si>
  <si>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</si>
  <si>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</si>
  <si>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</si>
  <si>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</si>
  <si>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</si>
  <si>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</si>
  <si>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</si>
  <si>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</si>
  <si>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</si>
  <si>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</si>
  <si>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</si>
  <si>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</si>
  <si>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</si>
  <si>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</si>
  <si>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</si>
  <si>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</si>
  <si>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</si>
  <si>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</si>
  <si>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</si>
  <si>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</si>
  <si>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</si>
  <si>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</si>
  <si>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</si>
  <si>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</si>
  <si>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</si>
  <si>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</si>
  <si>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</si>
  <si>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</si>
  <si>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</si>
  <si>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</si>
  <si>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</si>
  <si>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</si>
  <si>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</si>
  <si>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</si>
  <si>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</si>
  <si>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</si>
  <si>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</si>
  <si>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</si>
  <si>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</si>
  <si>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</si>
  <si>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</si>
  <si>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</si>
  <si>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</si>
  <si>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</si>
  <si>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</si>
  <si>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</si>
  <si>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</si>
  <si>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</si>
  <si>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</si>
  <si>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</si>
  <si>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</si>
  <si>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</si>
  <si>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</si>
  <si>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</si>
  <si>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</si>
  <si>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</si>
  <si>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</si>
  <si>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</si>
  <si>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</si>
  <si>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</si>
  <si>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</si>
  <si>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</si>
  <si>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</si>
  <si>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</si>
  <si>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</si>
  <si>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</si>
  <si>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</si>
  <si>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</si>
  <si>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</si>
  <si>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</si>
  <si>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</si>
  <si>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</si>
  <si>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</si>
  <si>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</si>
  <si>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</si>
  <si>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</si>
  <si>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</si>
  <si>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</si>
  <si>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</si>
  <si>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</si>
  <si>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</si>
  <si>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</si>
  <si>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</si>
  <si>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</si>
  <si>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</si>
  <si>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</si>
  <si>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</si>
  <si>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</si>
  <si>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</si>
  <si>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</si>
  <si>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</si>
  <si>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</si>
  <si>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</si>
  <si>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</si>
  <si>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</si>
  <si>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</si>
  <si>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</si>
  <si>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</si>
  <si>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</si>
  <si>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</si>
  <si>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</si>
  <si>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</si>
  <si>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</si>
  <si>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</si>
  <si>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</si>
  <si>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</si>
  <si>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</si>
  <si>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</si>
  <si>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</si>
  <si>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</si>
  <si>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</si>
  <si>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</si>
  <si>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</si>
  <si>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</si>
  <si>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</si>
  <si>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</si>
  <si>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</si>
  <si>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</si>
  <si>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</si>
  <si>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</si>
  <si>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</si>
  <si>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</si>
  <si>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</si>
  <si>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</si>
  <si>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</si>
  <si>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</si>
  <si>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</si>
  <si>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</si>
  <si>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</si>
  <si>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</si>
  <si>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</si>
  <si>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</si>
  <si>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</si>
  <si>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</si>
  <si>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</si>
  <si>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</si>
  <si>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</si>
  <si>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</si>
  <si>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</si>
  <si>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</si>
  <si>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</si>
  <si>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</si>
  <si>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</si>
  <si>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</si>
  <si>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</si>
  <si>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</si>
  <si>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</si>
  <si>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</si>
  <si>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50119     DDHM a textil</t>
  </si>
  <si>
    <t>50119101     jednorázový operační materiál (sk.T18B)</t>
  </si>
  <si>
    <t>50180     Materiál z darů, FKSP</t>
  </si>
  <si>
    <t>--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</si>
  <si>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</si>
  <si>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</si>
  <si>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</si>
  <si>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</si>
  <si>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</si>
  <si>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</si>
  <si>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</si>
  <si>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</si>
  <si>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</si>
  <si>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</si>
  <si>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</si>
  <si>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</si>
  <si>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</si>
  <si>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</si>
  <si>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</si>
  <si>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</si>
  <si>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</si>
  <si>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</si>
  <si>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</si>
  <si>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</si>
  <si>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</si>
  <si>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</si>
  <si>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</si>
  <si>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</si>
  <si>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</si>
  <si>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</si>
  <si>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</si>
  <si>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</si>
  <si>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</si>
  <si>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</si>
  <si>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</si>
  <si>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79920     VPN - mezistřediskové převody</t>
  </si>
  <si>
    <t>79920001     převody - agregované výkony laboratoří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</si>
  <si>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</si>
  <si>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</si>
  <si>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</si>
  <si>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</si>
  <si>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</si>
  <si>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</si>
  <si>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</si>
  <si>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</si>
  <si>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</si>
  <si>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</si>
  <si>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</si>
  <si>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</si>
  <si>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</si>
  <si>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</si>
  <si>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</si>
  <si>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</si>
  <si>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</si>
  <si>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</si>
  <si>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</si>
  <si>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</si>
  <si>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</si>
  <si>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</si>
  <si>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</si>
  <si>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</si>
  <si>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</si>
  <si>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</si>
  <si>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</si>
  <si>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</si>
  <si>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</si>
  <si>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</si>
  <si>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</si>
  <si>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</si>
  <si>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</si>
  <si>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ZA464</t>
  </si>
  <si>
    <t>Kompresa NT 10 x 10 cm/2 ks sterilní 26520</t>
  </si>
  <si>
    <t>ZA593</t>
  </si>
  <si>
    <t>Tampon sterilní stáčený 20 x 20 cm / 5 ks 28003+</t>
  </si>
  <si>
    <t>ZC854</t>
  </si>
  <si>
    <t>Kompresa NT 7,5 x 7,5 cm/2 ks sterilní 26510</t>
  </si>
  <si>
    <t>ZD740</t>
  </si>
  <si>
    <t>Kompresa gáza sterilkompres 7,5 x 7,5 cm/5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</si>
  <si>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</si>
  <si>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</si>
  <si>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</si>
  <si>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</si>
  <si>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</si>
  <si>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</si>
  <si>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</si>
  <si>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</si>
  <si>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ZK760</t>
  </si>
  <si>
    <t>Krytí tegaderm + PAD na i. v. vstupy bal. á 25 ks 9 x 10 cm 3586</t>
  </si>
  <si>
    <t>ZA602</t>
  </si>
  <si>
    <t>Kompresa gáza 5 x 5 cm/2 ks sterilní karton á 1000 ks 26001</t>
  </si>
  <si>
    <t>ZN091</t>
  </si>
  <si>
    <t>Obvaz elastický síťový CareFix Tube k zajištění a ochraně fixace IV kanyl vel. M bal. á 15 ks 0151 M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</si>
  <si>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</si>
  <si>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</si>
  <si>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</si>
  <si>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</si>
  <si>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</si>
  <si>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</si>
  <si>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ZN469</t>
  </si>
  <si>
    <t>Obvaz elastický síťový pruban č. 4 paže, noha, loket 1323300240</t>
  </si>
  <si>
    <t>ZN090</t>
  </si>
  <si>
    <t>Obvaz elastický síťový CareFix Tube k zajištění a ochraně fixace IV kanyl vel. S bal. á 15 ks 0151 S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</si>
  <si>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</si>
  <si>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</si>
  <si>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</si>
  <si>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</si>
  <si>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</si>
  <si>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</si>
  <si>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</si>
  <si>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</si>
  <si>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</si>
  <si>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</si>
  <si>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</si>
  <si>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</si>
  <si>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</si>
  <si>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</si>
  <si>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</si>
  <si>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</si>
  <si>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</si>
  <si>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W/O MP Transition (APA 3227163) pro domácí péči 586521</t>
  </si>
  <si>
    <t>ZK798</t>
  </si>
  <si>
    <t>Zátka combi modrá 4495152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</si>
  <si>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</si>
  <si>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</si>
  <si>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</si>
  <si>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</si>
  <si>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</si>
  <si>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</si>
  <si>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</si>
  <si>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</si>
  <si>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ZF973</t>
  </si>
  <si>
    <t>Hadička tlaková spojovací unicath 1,5 mm x   25 cm LL na obou koncích male-male bal. á 40 ks PN 1202</t>
  </si>
  <si>
    <t>ZN906</t>
  </si>
  <si>
    <t>Flocare infinity pack set transition (APA 3227148) pro nemocniční péči 586513</t>
  </si>
  <si>
    <t>ZO086</t>
  </si>
  <si>
    <t>Flocare konektor na sondu Luer NOVÝ 30 ks 589733</t>
  </si>
  <si>
    <t>ZO087</t>
  </si>
  <si>
    <t>Flocare konektor na aplikační set s konektorem Luer NOVÝ 30 ks 589735</t>
  </si>
  <si>
    <t>ZO096</t>
  </si>
  <si>
    <t>Katetr CVC 2 lumen 5 Fr x 50 cm PICC MSB set. EU-05052-HPMSB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</si>
  <si>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</si>
  <si>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</si>
  <si>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</si>
  <si>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</si>
  <si>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</si>
  <si>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</si>
  <si>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</si>
  <si>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</si>
  <si>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</si>
  <si>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</si>
  <si>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</si>
  <si>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</si>
  <si>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</si>
  <si>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</si>
  <si>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Nutriční ambulance: Nutriční ambulance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</si>
  <si>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</si>
  <si>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</si>
  <si>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</si>
  <si>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</si>
  <si>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</si>
  <si>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</si>
  <si>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</si>
  <si>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</si>
  <si>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</si>
  <si>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</si>
  <si>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</si>
  <si>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</si>
  <si>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</si>
  <si>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</si>
  <si>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</si>
  <si>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</si>
  <si>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</si>
  <si>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</si>
  <si>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</si>
  <si>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Berka Zdeněk</t>
  </si>
  <si>
    <t>beze jména</t>
  </si>
  <si>
    <t>Bohanes Tomáš</t>
  </si>
  <si>
    <t>Carbolová Jaroslava</t>
  </si>
  <si>
    <t>Ehrmann Jiří</t>
  </si>
  <si>
    <t>Gregar Jan</t>
  </si>
  <si>
    <t>Homolová Zuzana</t>
  </si>
  <si>
    <t>Karásková Eva</t>
  </si>
  <si>
    <t>Konečný Michal</t>
  </si>
  <si>
    <t>Koudelková Gabriela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</si>
  <si>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</si>
  <si>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</si>
  <si>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</si>
  <si>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</si>
  <si>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</si>
  <si>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</si>
  <si>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</si>
  <si>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</si>
  <si>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</si>
  <si>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</si>
  <si>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</si>
  <si>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</si>
  <si>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</si>
  <si>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</si>
  <si>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</si>
  <si>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</si>
  <si>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</si>
  <si>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</si>
  <si>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</si>
  <si>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</si>
  <si>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</si>
  <si>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</si>
  <si>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</si>
  <si>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</si>
  <si>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</si>
  <si>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</si>
  <si>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</si>
  <si>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</si>
  <si>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</si>
  <si>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</si>
  <si>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</si>
  <si>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</si>
  <si>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</si>
  <si>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</si>
  <si>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</si>
  <si>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</si>
  <si>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</si>
  <si>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</si>
  <si>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</si>
  <si>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</si>
  <si>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</si>
  <si>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</si>
  <si>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</si>
  <si>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</si>
  <si>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</si>
  <si>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</si>
  <si>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</si>
  <si>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</si>
  <si>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</si>
  <si>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</si>
  <si>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</si>
  <si>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</si>
  <si>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</si>
  <si>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</si>
  <si>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</si>
  <si>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</si>
  <si>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</si>
  <si>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31 - Traumatologické oddělení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</si>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</sst>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4.6679128712971281</c:v>
                </c:pt>
                <c:pt idx="1">
                  <c:v>2.3603487255246693</c:v>
                </c:pt>
                <c:pt idx="2">
                  <c:v>2.3562454456735815</c:v>
                </c:pt>
                <c:pt idx="3">
                  <c:v>2.0513425194345252</c:v>
                </c:pt>
                <c:pt idx="4">
                  <c:v>2.4180300736222011</c:v>
                </c:pt>
                <c:pt idx="5">
                  <c:v>2.3862860203023035</c:v>
                </c:pt>
                <c:pt idx="6">
                  <c:v>2.5613203590446574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676272"/>
        <c:axId val="6476789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2.5893346103695483</c:v>
                </c:pt>
                <c:pt idx="1">
                  <c:v>2.5893346103695483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702912"/>
        <c:axId val="432703456"/>
      </c:scatterChart>
      <c:catAx>
        <c:axId val="64767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767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67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7676272"/>
        <c:crosses val="autoZero"/>
        <c:crossBetween val="between"/>
      </c:valAx>
      <c:valAx>
        <c:axId val="432702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32703456"/>
        <c:crosses val="max"/>
        <c:crossBetween val="midCat"/>
      </c:valAx>
      <c:valAx>
        <c:axId val="432703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2702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328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329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332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435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439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457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495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524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329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322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330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{1641452E-15C9-4D3C-AD71-4F0FD5AF73EA}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{9EC17B64-BE4D-4745-9F88-EDA6E3E28E67}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41452E-15C9-4D3C-AD71-4F0FD5AF73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9EC17B64-BE4D-4745-9F88-EDA6E3E28E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322</v>
      </c>
      <c r="B6" s="479" t="s">
        <v>331</v>
      </c>
      <c r="C6" s="479" t="s">
        <v>324</v>
      </c>
      <c r="D6" s="479" t="s">
        <v>325</v>
      </c>
      <c r="E6" s="479" t="s">
        <v>326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313</v>
      </c>
      <c r="B5" s="467" t="s">
        <v>310</v>
      </c>
      <c r="C5" s="518" t="s">
        <v>311</v>
      </c>
      <c r="D5" s="518" t="s">
        <v>311</v>
      </c>
      <c r="E5" s="518"/>
      <c r="F5" s="518" t="s">
        <v>311</v>
      </c>
      <c r="G5" s="518" t="s">
        <v>311</v>
      </c>
      <c r="H5" s="518" t="s">
        <v>311</v>
      </c>
      <c r="I5" s="519" t="s">
        <v>311</v>
      </c>
      <c r="J5" s="468" t="s">
        <v>67</v>
      </c>
    </row>
    <row r="6" spans="1:10" ht="14.4" customHeight="1" x14ac:dyDescent="0.3">
      <c r="A6" s="466" t="s">
        <v>313</v>
      </c>
      <c r="B6" s="467" t="s">
        <v>262</v>
      </c>
      <c r="C6" s="518">
        <v>13.705599999999997</v>
      </c>
      <c r="D6" s="518">
        <v>22.825129999999</v>
      </c>
      <c r="E6" s="518"/>
      <c r="F6" s="518">
        <v>17.682169999999999</v>
      </c>
      <c r="G6" s="518">
        <v>17.500001579890665</v>
      </c>
      <c r="H6" s="518">
        <v>0.18216842010933476</v>
      </c>
      <c r="I6" s="519">
        <v>1.0104096230664725</v>
      </c>
      <c r="J6" s="468" t="s">
        <v>1</v>
      </c>
    </row>
    <row r="7" spans="1:10" ht="14.4" customHeight="1" x14ac:dyDescent="0.3">
      <c r="A7" s="466" t="s">
        <v>313</v>
      </c>
      <c r="B7" s="467" t="s">
        <v>263</v>
      </c>
      <c r="C7" s="518">
        <v>207.10990000000001</v>
      </c>
      <c r="D7" s="518">
        <v>199.13353999999998</v>
      </c>
      <c r="E7" s="518"/>
      <c r="F7" s="518">
        <v>130.5453</v>
      </c>
      <c r="G7" s="518">
        <v>215.83335281865524</v>
      </c>
      <c r="H7" s="518">
        <v>-85.288052818655245</v>
      </c>
      <c r="I7" s="519">
        <v>0.60484303419817187</v>
      </c>
      <c r="J7" s="468" t="s">
        <v>1</v>
      </c>
    </row>
    <row r="8" spans="1:10" ht="14.4" customHeight="1" x14ac:dyDescent="0.3">
      <c r="A8" s="466" t="s">
        <v>313</v>
      </c>
      <c r="B8" s="467" t="s">
        <v>264</v>
      </c>
      <c r="C8" s="518">
        <v>28.9617</v>
      </c>
      <c r="D8" s="518">
        <v>46.496179999999995</v>
      </c>
      <c r="E8" s="518"/>
      <c r="F8" s="518">
        <v>32.327149999999996</v>
      </c>
      <c r="G8" s="518">
        <v>40.833337019745088</v>
      </c>
      <c r="H8" s="518">
        <v>-8.5061870197450915</v>
      </c>
      <c r="I8" s="519">
        <v>0.79168523464952423</v>
      </c>
      <c r="J8" s="468" t="s">
        <v>1</v>
      </c>
    </row>
    <row r="9" spans="1:10" ht="14.4" customHeight="1" x14ac:dyDescent="0.3">
      <c r="A9" s="466" t="s">
        <v>313</v>
      </c>
      <c r="B9" s="467" t="s">
        <v>265</v>
      </c>
      <c r="C9" s="518">
        <v>10.06682</v>
      </c>
      <c r="D9" s="518">
        <v>6.73217</v>
      </c>
      <c r="E9" s="518"/>
      <c r="F9" s="518">
        <v>7.0878399999999999</v>
      </c>
      <c r="G9" s="518">
        <v>9.9166675619380822</v>
      </c>
      <c r="H9" s="518">
        <v>-2.8288275619380823</v>
      </c>
      <c r="I9" s="519">
        <v>0.71474010354086881</v>
      </c>
      <c r="J9" s="468" t="s">
        <v>1</v>
      </c>
    </row>
    <row r="10" spans="1:10" ht="14.4" customHeight="1" x14ac:dyDescent="0.3">
      <c r="A10" s="466" t="s">
        <v>313</v>
      </c>
      <c r="B10" s="467" t="s">
        <v>266</v>
      </c>
      <c r="C10" s="518">
        <v>7.6883999999999997</v>
      </c>
      <c r="D10" s="518">
        <v>7.7260000000000009</v>
      </c>
      <c r="E10" s="518"/>
      <c r="F10" s="518">
        <v>12.207940000000001</v>
      </c>
      <c r="G10" s="518">
        <v>8.7500007899453323</v>
      </c>
      <c r="H10" s="518">
        <v>3.4579392100546684</v>
      </c>
      <c r="I10" s="519">
        <v>1.3951930168998616</v>
      </c>
      <c r="J10" s="468" t="s">
        <v>1</v>
      </c>
    </row>
    <row r="11" spans="1:10" ht="14.4" customHeight="1" x14ac:dyDescent="0.3">
      <c r="A11" s="466" t="s">
        <v>313</v>
      </c>
      <c r="B11" s="467" t="s">
        <v>267</v>
      </c>
      <c r="C11" s="518">
        <v>9.2585200000000007</v>
      </c>
      <c r="D11" s="518">
        <v>4.6292600000000004</v>
      </c>
      <c r="E11" s="518"/>
      <c r="F11" s="518">
        <v>8.7368500000000004</v>
      </c>
      <c r="G11" s="518">
        <v>11.083334333930834</v>
      </c>
      <c r="H11" s="518">
        <v>-2.3464843339308334</v>
      </c>
      <c r="I11" s="519">
        <v>0.78828714687896406</v>
      </c>
      <c r="J11" s="468" t="s">
        <v>1</v>
      </c>
    </row>
    <row r="12" spans="1:10" ht="14.4" customHeight="1" x14ac:dyDescent="0.3">
      <c r="A12" s="466" t="s">
        <v>313</v>
      </c>
      <c r="B12" s="467" t="s">
        <v>316</v>
      </c>
      <c r="C12" s="518">
        <v>276.79093999999998</v>
      </c>
      <c r="D12" s="518">
        <v>287.54227999999898</v>
      </c>
      <c r="E12" s="518"/>
      <c r="F12" s="518">
        <v>208.58724999999998</v>
      </c>
      <c r="G12" s="518">
        <v>303.91669410410526</v>
      </c>
      <c r="H12" s="518">
        <v>-95.329444104105278</v>
      </c>
      <c r="I12" s="519">
        <v>0.68633034659342995</v>
      </c>
      <c r="J12" s="468" t="s">
        <v>314</v>
      </c>
    </row>
    <row r="14" spans="1:10" ht="14.4" customHeight="1" x14ac:dyDescent="0.3">
      <c r="A14" s="466" t="s">
        <v>313</v>
      </c>
      <c r="B14" s="467" t="s">
        <v>310</v>
      </c>
      <c r="C14" s="518" t="s">
        <v>311</v>
      </c>
      <c r="D14" s="518" t="s">
        <v>311</v>
      </c>
      <c r="E14" s="518"/>
      <c r="F14" s="518" t="s">
        <v>311</v>
      </c>
      <c r="G14" s="518" t="s">
        <v>311</v>
      </c>
      <c r="H14" s="518" t="s">
        <v>311</v>
      </c>
      <c r="I14" s="519" t="s">
        <v>311</v>
      </c>
      <c r="J14" s="468" t="s">
        <v>67</v>
      </c>
    </row>
    <row r="15" spans="1:10" ht="14.4" customHeight="1" x14ac:dyDescent="0.3">
      <c r="A15" s="466" t="s">
        <v>333</v>
      </c>
      <c r="B15" s="467" t="s">
        <v>334</v>
      </c>
      <c r="C15" s="518" t="s">
        <v>311</v>
      </c>
      <c r="D15" s="518" t="s">
        <v>311</v>
      </c>
      <c r="E15" s="518"/>
      <c r="F15" s="518" t="s">
        <v>311</v>
      </c>
      <c r="G15" s="518" t="s">
        <v>311</v>
      </c>
      <c r="H15" s="518" t="s">
        <v>311</v>
      </c>
      <c r="I15" s="519" t="s">
        <v>311</v>
      </c>
      <c r="J15" s="468" t="s">
        <v>0</v>
      </c>
    </row>
    <row r="16" spans="1:10" ht="14.4" customHeight="1" x14ac:dyDescent="0.3">
      <c r="A16" s="466" t="s">
        <v>333</v>
      </c>
      <c r="B16" s="467" t="s">
        <v>262</v>
      </c>
      <c r="C16" s="518">
        <v>13.705599999999997</v>
      </c>
      <c r="D16" s="518">
        <v>22.825129999999</v>
      </c>
      <c r="E16" s="518"/>
      <c r="F16" s="518">
        <v>17.682169999999999</v>
      </c>
      <c r="G16" s="518">
        <v>17.500001579890665</v>
      </c>
      <c r="H16" s="518">
        <v>0.18216842010933476</v>
      </c>
      <c r="I16" s="519">
        <v>1.0104096230664725</v>
      </c>
      <c r="J16" s="468" t="s">
        <v>1</v>
      </c>
    </row>
    <row r="17" spans="1:10" ht="14.4" customHeight="1" x14ac:dyDescent="0.3">
      <c r="A17" s="466" t="s">
        <v>333</v>
      </c>
      <c r="B17" s="467" t="s">
        <v>263</v>
      </c>
      <c r="C17" s="518">
        <v>207.10990000000001</v>
      </c>
      <c r="D17" s="518">
        <v>199.13353999999998</v>
      </c>
      <c r="E17" s="518"/>
      <c r="F17" s="518">
        <v>130.5453</v>
      </c>
      <c r="G17" s="518">
        <v>215.83335281865524</v>
      </c>
      <c r="H17" s="518">
        <v>-85.288052818655245</v>
      </c>
      <c r="I17" s="519">
        <v>0.60484303419817187</v>
      </c>
      <c r="J17" s="468" t="s">
        <v>1</v>
      </c>
    </row>
    <row r="18" spans="1:10" ht="14.4" customHeight="1" x14ac:dyDescent="0.3">
      <c r="A18" s="466" t="s">
        <v>333</v>
      </c>
      <c r="B18" s="467" t="s">
        <v>264</v>
      </c>
      <c r="C18" s="518">
        <v>28.9617</v>
      </c>
      <c r="D18" s="518">
        <v>46.496179999999995</v>
      </c>
      <c r="E18" s="518"/>
      <c r="F18" s="518">
        <v>32.327149999999996</v>
      </c>
      <c r="G18" s="518">
        <v>40.833337019745088</v>
      </c>
      <c r="H18" s="518">
        <v>-8.5061870197450915</v>
      </c>
      <c r="I18" s="519">
        <v>0.79168523464952423</v>
      </c>
      <c r="J18" s="468" t="s">
        <v>1</v>
      </c>
    </row>
    <row r="19" spans="1:10" ht="14.4" customHeight="1" x14ac:dyDescent="0.3">
      <c r="A19" s="466" t="s">
        <v>333</v>
      </c>
      <c r="B19" s="467" t="s">
        <v>265</v>
      </c>
      <c r="C19" s="518">
        <v>10.06682</v>
      </c>
      <c r="D19" s="518">
        <v>6.73217</v>
      </c>
      <c r="E19" s="518"/>
      <c r="F19" s="518">
        <v>7.0878399999999999</v>
      </c>
      <c r="G19" s="518">
        <v>9.9166675619380822</v>
      </c>
      <c r="H19" s="518">
        <v>-2.8288275619380823</v>
      </c>
      <c r="I19" s="519">
        <v>0.71474010354086881</v>
      </c>
      <c r="J19" s="468" t="s">
        <v>1</v>
      </c>
    </row>
    <row r="20" spans="1:10" ht="14.4" customHeight="1" x14ac:dyDescent="0.3">
      <c r="A20" s="466" t="s">
        <v>333</v>
      </c>
      <c r="B20" s="467" t="s">
        <v>266</v>
      </c>
      <c r="C20" s="518">
        <v>7.6883999999999997</v>
      </c>
      <c r="D20" s="518">
        <v>7.7260000000000009</v>
      </c>
      <c r="E20" s="518"/>
      <c r="F20" s="518">
        <v>12.207940000000001</v>
      </c>
      <c r="G20" s="518">
        <v>8.7500007899453323</v>
      </c>
      <c r="H20" s="518">
        <v>3.4579392100546684</v>
      </c>
      <c r="I20" s="519">
        <v>1.3951930168998616</v>
      </c>
      <c r="J20" s="468" t="s">
        <v>1</v>
      </c>
    </row>
    <row r="21" spans="1:10" ht="14.4" customHeight="1" x14ac:dyDescent="0.3">
      <c r="A21" s="466" t="s">
        <v>333</v>
      </c>
      <c r="B21" s="467" t="s">
        <v>267</v>
      </c>
      <c r="C21" s="518">
        <v>9.2585200000000007</v>
      </c>
      <c r="D21" s="518">
        <v>4.6292600000000004</v>
      </c>
      <c r="E21" s="518"/>
      <c r="F21" s="518">
        <v>8.7368500000000004</v>
      </c>
      <c r="G21" s="518">
        <v>11.083334333930834</v>
      </c>
      <c r="H21" s="518">
        <v>-2.3464843339308334</v>
      </c>
      <c r="I21" s="519">
        <v>0.78828714687896406</v>
      </c>
      <c r="J21" s="468" t="s">
        <v>1</v>
      </c>
    </row>
    <row r="22" spans="1:10" ht="14.4" customHeight="1" x14ac:dyDescent="0.3">
      <c r="A22" s="466" t="s">
        <v>333</v>
      </c>
      <c r="B22" s="467" t="s">
        <v>335</v>
      </c>
      <c r="C22" s="518">
        <v>276.79093999999998</v>
      </c>
      <c r="D22" s="518">
        <v>287.54227999999898</v>
      </c>
      <c r="E22" s="518"/>
      <c r="F22" s="518">
        <v>208.58724999999998</v>
      </c>
      <c r="G22" s="518">
        <v>303.91669410410526</v>
      </c>
      <c r="H22" s="518">
        <v>-95.329444104105278</v>
      </c>
      <c r="I22" s="519">
        <v>0.68633034659342995</v>
      </c>
      <c r="J22" s="468" t="s">
        <v>317</v>
      </c>
    </row>
    <row r="23" spans="1:10" ht="14.4" customHeight="1" x14ac:dyDescent="0.3">
      <c r="A23" s="466" t="s">
        <v>311</v>
      </c>
      <c r="B23" s="467" t="s">
        <v>311</v>
      </c>
      <c r="C23" s="518" t="s">
        <v>311</v>
      </c>
      <c r="D23" s="518" t="s">
        <v>311</v>
      </c>
      <c r="E23" s="518"/>
      <c r="F23" s="518" t="s">
        <v>311</v>
      </c>
      <c r="G23" s="518" t="s">
        <v>311</v>
      </c>
      <c r="H23" s="518" t="s">
        <v>311</v>
      </c>
      <c r="I23" s="519" t="s">
        <v>311</v>
      </c>
      <c r="J23" s="468" t="s">
        <v>318</v>
      </c>
    </row>
    <row r="24" spans="1:10" ht="14.4" customHeight="1" x14ac:dyDescent="0.3">
      <c r="A24" s="466" t="s">
        <v>313</v>
      </c>
      <c r="B24" s="467" t="s">
        <v>316</v>
      </c>
      <c r="C24" s="518">
        <v>276.79093999999998</v>
      </c>
      <c r="D24" s="518">
        <v>287.54227999999898</v>
      </c>
      <c r="E24" s="518"/>
      <c r="F24" s="518">
        <v>208.58724999999998</v>
      </c>
      <c r="G24" s="518">
        <v>303.91669410410526</v>
      </c>
      <c r="H24" s="518">
        <v>-95.329444104105278</v>
      </c>
      <c r="I24" s="519">
        <v>0.68633034659342995</v>
      </c>
      <c r="J24" s="468" t="s">
        <v>314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435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9.8034144851247849</v>
      </c>
      <c r="J3" s="98">
        <f>SUBTOTAL(9,J5:J1048576)</f>
        <v>21277</v>
      </c>
      <c r="K3" s="99">
        <f>SUBTOTAL(9,K5:K1048576)</f>
        <v>208587.25000000003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313</v>
      </c>
      <c r="B5" s="525" t="s">
        <v>310</v>
      </c>
      <c r="C5" s="526" t="s">
        <v>333</v>
      </c>
      <c r="D5" s="527" t="s">
        <v>422</v>
      </c>
      <c r="E5" s="526" t="s">
        <v>423</v>
      </c>
      <c r="F5" s="527" t="s">
        <v>424</v>
      </c>
      <c r="G5" s="526" t="s">
        <v>336</v>
      </c>
      <c r="H5" s="526" t="s">
        <v>337</v>
      </c>
      <c r="I5" s="116">
        <v>42.445</v>
      </c>
      <c r="J5" s="116">
        <v>30</v>
      </c>
      <c r="K5" s="503">
        <v>1273.3500000000004</v>
      </c>
    </row>
    <row r="6" spans="1:11" ht="14.4" customHeight="1" x14ac:dyDescent="0.3">
      <c r="A6" s="528" t="s">
        <v>313</v>
      </c>
      <c r="B6" s="529" t="s">
        <v>310</v>
      </c>
      <c r="C6" s="530" t="s">
        <v>333</v>
      </c>
      <c r="D6" s="531" t="s">
        <v>422</v>
      </c>
      <c r="E6" s="530" t="s">
        <v>423</v>
      </c>
      <c r="F6" s="531" t="s">
        <v>424</v>
      </c>
      <c r="G6" s="530" t="s">
        <v>338</v>
      </c>
      <c r="H6" s="530" t="s">
        <v>339</v>
      </c>
      <c r="I6" s="532">
        <v>0.88</v>
      </c>
      <c r="J6" s="532">
        <v>700</v>
      </c>
      <c r="K6" s="533">
        <v>616</v>
      </c>
    </row>
    <row r="7" spans="1:11" ht="14.4" customHeight="1" x14ac:dyDescent="0.3">
      <c r="A7" s="528" t="s">
        <v>313</v>
      </c>
      <c r="B7" s="529" t="s">
        <v>310</v>
      </c>
      <c r="C7" s="530" t="s">
        <v>333</v>
      </c>
      <c r="D7" s="531" t="s">
        <v>422</v>
      </c>
      <c r="E7" s="530" t="s">
        <v>423</v>
      </c>
      <c r="F7" s="531" t="s">
        <v>424</v>
      </c>
      <c r="G7" s="530" t="s">
        <v>340</v>
      </c>
      <c r="H7" s="530" t="s">
        <v>341</v>
      </c>
      <c r="I7" s="532">
        <v>0.66857142857142871</v>
      </c>
      <c r="J7" s="532">
        <v>1250</v>
      </c>
      <c r="K7" s="533">
        <v>835.5</v>
      </c>
    </row>
    <row r="8" spans="1:11" ht="14.4" customHeight="1" x14ac:dyDescent="0.3">
      <c r="A8" s="528" t="s">
        <v>313</v>
      </c>
      <c r="B8" s="529" t="s">
        <v>310</v>
      </c>
      <c r="C8" s="530" t="s">
        <v>333</v>
      </c>
      <c r="D8" s="531" t="s">
        <v>422</v>
      </c>
      <c r="E8" s="530" t="s">
        <v>423</v>
      </c>
      <c r="F8" s="531" t="s">
        <v>424</v>
      </c>
      <c r="G8" s="530" t="s">
        <v>342</v>
      </c>
      <c r="H8" s="530" t="s">
        <v>343</v>
      </c>
      <c r="I8" s="532">
        <v>1.1714285714285713</v>
      </c>
      <c r="J8" s="532">
        <v>2250</v>
      </c>
      <c r="K8" s="533">
        <v>2633.5</v>
      </c>
    </row>
    <row r="9" spans="1:11" ht="14.4" customHeight="1" x14ac:dyDescent="0.3">
      <c r="A9" s="528" t="s">
        <v>313</v>
      </c>
      <c r="B9" s="529" t="s">
        <v>310</v>
      </c>
      <c r="C9" s="530" t="s">
        <v>333</v>
      </c>
      <c r="D9" s="531" t="s">
        <v>422</v>
      </c>
      <c r="E9" s="530" t="s">
        <v>423</v>
      </c>
      <c r="F9" s="531" t="s">
        <v>424</v>
      </c>
      <c r="G9" s="530" t="s">
        <v>344</v>
      </c>
      <c r="H9" s="530" t="s">
        <v>345</v>
      </c>
      <c r="I9" s="532">
        <v>0.58499999999999996</v>
      </c>
      <c r="J9" s="532">
        <v>2300</v>
      </c>
      <c r="K9" s="533">
        <v>1346</v>
      </c>
    </row>
    <row r="10" spans="1:11" ht="14.4" customHeight="1" x14ac:dyDescent="0.3">
      <c r="A10" s="528" t="s">
        <v>313</v>
      </c>
      <c r="B10" s="529" t="s">
        <v>310</v>
      </c>
      <c r="C10" s="530" t="s">
        <v>333</v>
      </c>
      <c r="D10" s="531" t="s">
        <v>422</v>
      </c>
      <c r="E10" s="530" t="s">
        <v>423</v>
      </c>
      <c r="F10" s="531" t="s">
        <v>424</v>
      </c>
      <c r="G10" s="530" t="s">
        <v>346</v>
      </c>
      <c r="H10" s="530" t="s">
        <v>347</v>
      </c>
      <c r="I10" s="532">
        <v>0.86</v>
      </c>
      <c r="J10" s="532">
        <v>200</v>
      </c>
      <c r="K10" s="533">
        <v>172</v>
      </c>
    </row>
    <row r="11" spans="1:11" ht="14.4" customHeight="1" x14ac:dyDescent="0.3">
      <c r="A11" s="528" t="s">
        <v>313</v>
      </c>
      <c r="B11" s="529" t="s">
        <v>310</v>
      </c>
      <c r="C11" s="530" t="s">
        <v>333</v>
      </c>
      <c r="D11" s="531" t="s">
        <v>422</v>
      </c>
      <c r="E11" s="530" t="s">
        <v>423</v>
      </c>
      <c r="F11" s="531" t="s">
        <v>424</v>
      </c>
      <c r="G11" s="530" t="s">
        <v>348</v>
      </c>
      <c r="H11" s="530" t="s">
        <v>349</v>
      </c>
      <c r="I11" s="532">
        <v>1.5150000000000001</v>
      </c>
      <c r="J11" s="532">
        <v>200</v>
      </c>
      <c r="K11" s="533">
        <v>303.59999999999997</v>
      </c>
    </row>
    <row r="12" spans="1:11" ht="14.4" customHeight="1" x14ac:dyDescent="0.3">
      <c r="A12" s="528" t="s">
        <v>313</v>
      </c>
      <c r="B12" s="529" t="s">
        <v>310</v>
      </c>
      <c r="C12" s="530" t="s">
        <v>333</v>
      </c>
      <c r="D12" s="531" t="s">
        <v>422</v>
      </c>
      <c r="E12" s="530" t="s">
        <v>423</v>
      </c>
      <c r="F12" s="531" t="s">
        <v>424</v>
      </c>
      <c r="G12" s="530" t="s">
        <v>350</v>
      </c>
      <c r="H12" s="530" t="s">
        <v>351</v>
      </c>
      <c r="I12" s="532">
        <v>2.0699999999999998</v>
      </c>
      <c r="J12" s="532">
        <v>10</v>
      </c>
      <c r="K12" s="533">
        <v>20.7</v>
      </c>
    </row>
    <row r="13" spans="1:11" ht="14.4" customHeight="1" x14ac:dyDescent="0.3">
      <c r="A13" s="528" t="s">
        <v>313</v>
      </c>
      <c r="B13" s="529" t="s">
        <v>310</v>
      </c>
      <c r="C13" s="530" t="s">
        <v>333</v>
      </c>
      <c r="D13" s="531" t="s">
        <v>422</v>
      </c>
      <c r="E13" s="530" t="s">
        <v>423</v>
      </c>
      <c r="F13" s="531" t="s">
        <v>424</v>
      </c>
      <c r="G13" s="530" t="s">
        <v>352</v>
      </c>
      <c r="H13" s="530" t="s">
        <v>353</v>
      </c>
      <c r="I13" s="532">
        <v>3.36</v>
      </c>
      <c r="J13" s="532">
        <v>20</v>
      </c>
      <c r="K13" s="533">
        <v>67.2</v>
      </c>
    </row>
    <row r="14" spans="1:11" ht="14.4" customHeight="1" x14ac:dyDescent="0.3">
      <c r="A14" s="528" t="s">
        <v>313</v>
      </c>
      <c r="B14" s="529" t="s">
        <v>310</v>
      </c>
      <c r="C14" s="530" t="s">
        <v>333</v>
      </c>
      <c r="D14" s="531" t="s">
        <v>422</v>
      </c>
      <c r="E14" s="530" t="s">
        <v>423</v>
      </c>
      <c r="F14" s="531" t="s">
        <v>424</v>
      </c>
      <c r="G14" s="530" t="s">
        <v>354</v>
      </c>
      <c r="H14" s="530" t="s">
        <v>355</v>
      </c>
      <c r="I14" s="532">
        <v>43.86</v>
      </c>
      <c r="J14" s="532">
        <v>175</v>
      </c>
      <c r="K14" s="533">
        <v>7675.66</v>
      </c>
    </row>
    <row r="15" spans="1:11" ht="14.4" customHeight="1" x14ac:dyDescent="0.3">
      <c r="A15" s="528" t="s">
        <v>313</v>
      </c>
      <c r="B15" s="529" t="s">
        <v>310</v>
      </c>
      <c r="C15" s="530" t="s">
        <v>333</v>
      </c>
      <c r="D15" s="531" t="s">
        <v>422</v>
      </c>
      <c r="E15" s="530" t="s">
        <v>423</v>
      </c>
      <c r="F15" s="531" t="s">
        <v>424</v>
      </c>
      <c r="G15" s="530" t="s">
        <v>356</v>
      </c>
      <c r="H15" s="530" t="s">
        <v>357</v>
      </c>
      <c r="I15" s="532">
        <v>0.42</v>
      </c>
      <c r="J15" s="532">
        <v>1000</v>
      </c>
      <c r="K15" s="533">
        <v>419.7</v>
      </c>
    </row>
    <row r="16" spans="1:11" ht="14.4" customHeight="1" x14ac:dyDescent="0.3">
      <c r="A16" s="528" t="s">
        <v>313</v>
      </c>
      <c r="B16" s="529" t="s">
        <v>310</v>
      </c>
      <c r="C16" s="530" t="s">
        <v>333</v>
      </c>
      <c r="D16" s="531" t="s">
        <v>422</v>
      </c>
      <c r="E16" s="530" t="s">
        <v>423</v>
      </c>
      <c r="F16" s="531" t="s">
        <v>424</v>
      </c>
      <c r="G16" s="530" t="s">
        <v>358</v>
      </c>
      <c r="H16" s="530" t="s">
        <v>359</v>
      </c>
      <c r="I16" s="532">
        <v>12.65</v>
      </c>
      <c r="J16" s="532">
        <v>15</v>
      </c>
      <c r="K16" s="533">
        <v>189.75</v>
      </c>
    </row>
    <row r="17" spans="1:11" ht="14.4" customHeight="1" x14ac:dyDescent="0.3">
      <c r="A17" s="528" t="s">
        <v>313</v>
      </c>
      <c r="B17" s="529" t="s">
        <v>310</v>
      </c>
      <c r="C17" s="530" t="s">
        <v>333</v>
      </c>
      <c r="D17" s="531" t="s">
        <v>422</v>
      </c>
      <c r="E17" s="530" t="s">
        <v>423</v>
      </c>
      <c r="F17" s="531" t="s">
        <v>424</v>
      </c>
      <c r="G17" s="530" t="s">
        <v>360</v>
      </c>
      <c r="H17" s="530" t="s">
        <v>361</v>
      </c>
      <c r="I17" s="532">
        <v>120.75</v>
      </c>
      <c r="J17" s="532">
        <v>6</v>
      </c>
      <c r="K17" s="533">
        <v>724.5</v>
      </c>
    </row>
    <row r="18" spans="1:11" ht="14.4" customHeight="1" x14ac:dyDescent="0.3">
      <c r="A18" s="528" t="s">
        <v>313</v>
      </c>
      <c r="B18" s="529" t="s">
        <v>310</v>
      </c>
      <c r="C18" s="530" t="s">
        <v>333</v>
      </c>
      <c r="D18" s="531" t="s">
        <v>422</v>
      </c>
      <c r="E18" s="530" t="s">
        <v>423</v>
      </c>
      <c r="F18" s="531" t="s">
        <v>424</v>
      </c>
      <c r="G18" s="530" t="s">
        <v>362</v>
      </c>
      <c r="H18" s="530" t="s">
        <v>363</v>
      </c>
      <c r="I18" s="532">
        <v>120.75</v>
      </c>
      <c r="J18" s="532">
        <v>6</v>
      </c>
      <c r="K18" s="533">
        <v>724.5</v>
      </c>
    </row>
    <row r="19" spans="1:11" ht="14.4" customHeight="1" x14ac:dyDescent="0.3">
      <c r="A19" s="528" t="s">
        <v>313</v>
      </c>
      <c r="B19" s="529" t="s">
        <v>310</v>
      </c>
      <c r="C19" s="530" t="s">
        <v>333</v>
      </c>
      <c r="D19" s="531" t="s">
        <v>422</v>
      </c>
      <c r="E19" s="530" t="s">
        <v>423</v>
      </c>
      <c r="F19" s="531" t="s">
        <v>424</v>
      </c>
      <c r="G19" s="530" t="s">
        <v>364</v>
      </c>
      <c r="H19" s="530" t="s">
        <v>365</v>
      </c>
      <c r="I19" s="532">
        <v>120.75</v>
      </c>
      <c r="J19" s="532">
        <v>3</v>
      </c>
      <c r="K19" s="533">
        <v>362.25</v>
      </c>
    </row>
    <row r="20" spans="1:11" ht="14.4" customHeight="1" x14ac:dyDescent="0.3">
      <c r="A20" s="528" t="s">
        <v>313</v>
      </c>
      <c r="B20" s="529" t="s">
        <v>310</v>
      </c>
      <c r="C20" s="530" t="s">
        <v>333</v>
      </c>
      <c r="D20" s="531" t="s">
        <v>422</v>
      </c>
      <c r="E20" s="530" t="s">
        <v>423</v>
      </c>
      <c r="F20" s="531" t="s">
        <v>424</v>
      </c>
      <c r="G20" s="530" t="s">
        <v>366</v>
      </c>
      <c r="H20" s="530" t="s">
        <v>367</v>
      </c>
      <c r="I20" s="532">
        <v>72.73</v>
      </c>
      <c r="J20" s="532">
        <v>2</v>
      </c>
      <c r="K20" s="533">
        <v>145.46</v>
      </c>
    </row>
    <row r="21" spans="1:11" ht="14.4" customHeight="1" x14ac:dyDescent="0.3">
      <c r="A21" s="528" t="s">
        <v>313</v>
      </c>
      <c r="B21" s="529" t="s">
        <v>310</v>
      </c>
      <c r="C21" s="530" t="s">
        <v>333</v>
      </c>
      <c r="D21" s="531" t="s">
        <v>422</v>
      </c>
      <c r="E21" s="530" t="s">
        <v>423</v>
      </c>
      <c r="F21" s="531" t="s">
        <v>424</v>
      </c>
      <c r="G21" s="530" t="s">
        <v>368</v>
      </c>
      <c r="H21" s="530" t="s">
        <v>369</v>
      </c>
      <c r="I21" s="532">
        <v>11.5</v>
      </c>
      <c r="J21" s="532">
        <v>15</v>
      </c>
      <c r="K21" s="533">
        <v>172.5</v>
      </c>
    </row>
    <row r="22" spans="1:11" ht="14.4" customHeight="1" x14ac:dyDescent="0.3">
      <c r="A22" s="528" t="s">
        <v>313</v>
      </c>
      <c r="B22" s="529" t="s">
        <v>310</v>
      </c>
      <c r="C22" s="530" t="s">
        <v>333</v>
      </c>
      <c r="D22" s="531" t="s">
        <v>422</v>
      </c>
      <c r="E22" s="530" t="s">
        <v>425</v>
      </c>
      <c r="F22" s="531" t="s">
        <v>426</v>
      </c>
      <c r="G22" s="530" t="s">
        <v>370</v>
      </c>
      <c r="H22" s="530" t="s">
        <v>371</v>
      </c>
      <c r="I22" s="532">
        <v>2.75</v>
      </c>
      <c r="J22" s="532">
        <v>35</v>
      </c>
      <c r="K22" s="533">
        <v>96.25</v>
      </c>
    </row>
    <row r="23" spans="1:11" ht="14.4" customHeight="1" x14ac:dyDescent="0.3">
      <c r="A23" s="528" t="s">
        <v>313</v>
      </c>
      <c r="B23" s="529" t="s">
        <v>310</v>
      </c>
      <c r="C23" s="530" t="s">
        <v>333</v>
      </c>
      <c r="D23" s="531" t="s">
        <v>422</v>
      </c>
      <c r="E23" s="530" t="s">
        <v>425</v>
      </c>
      <c r="F23" s="531" t="s">
        <v>426</v>
      </c>
      <c r="G23" s="530" t="s">
        <v>372</v>
      </c>
      <c r="H23" s="530" t="s">
        <v>373</v>
      </c>
      <c r="I23" s="532">
        <v>11.143333333333333</v>
      </c>
      <c r="J23" s="532">
        <v>220</v>
      </c>
      <c r="K23" s="533">
        <v>2451.8000000000002</v>
      </c>
    </row>
    <row r="24" spans="1:11" ht="14.4" customHeight="1" x14ac:dyDescent="0.3">
      <c r="A24" s="528" t="s">
        <v>313</v>
      </c>
      <c r="B24" s="529" t="s">
        <v>310</v>
      </c>
      <c r="C24" s="530" t="s">
        <v>333</v>
      </c>
      <c r="D24" s="531" t="s">
        <v>422</v>
      </c>
      <c r="E24" s="530" t="s">
        <v>425</v>
      </c>
      <c r="F24" s="531" t="s">
        <v>426</v>
      </c>
      <c r="G24" s="530" t="s">
        <v>374</v>
      </c>
      <c r="H24" s="530" t="s">
        <v>375</v>
      </c>
      <c r="I24" s="532">
        <v>1.0913333333333335</v>
      </c>
      <c r="J24" s="532">
        <v>2850</v>
      </c>
      <c r="K24" s="533">
        <v>3111.5</v>
      </c>
    </row>
    <row r="25" spans="1:11" ht="14.4" customHeight="1" x14ac:dyDescent="0.3">
      <c r="A25" s="528" t="s">
        <v>313</v>
      </c>
      <c r="B25" s="529" t="s">
        <v>310</v>
      </c>
      <c r="C25" s="530" t="s">
        <v>333</v>
      </c>
      <c r="D25" s="531" t="s">
        <v>422</v>
      </c>
      <c r="E25" s="530" t="s">
        <v>425</v>
      </c>
      <c r="F25" s="531" t="s">
        <v>426</v>
      </c>
      <c r="G25" s="530" t="s">
        <v>376</v>
      </c>
      <c r="H25" s="530" t="s">
        <v>377</v>
      </c>
      <c r="I25" s="532">
        <v>1.6712499999999999</v>
      </c>
      <c r="J25" s="532">
        <v>1270</v>
      </c>
      <c r="K25" s="533">
        <v>2121.8999999999996</v>
      </c>
    </row>
    <row r="26" spans="1:11" ht="14.4" customHeight="1" x14ac:dyDescent="0.3">
      <c r="A26" s="528" t="s">
        <v>313</v>
      </c>
      <c r="B26" s="529" t="s">
        <v>310</v>
      </c>
      <c r="C26" s="530" t="s">
        <v>333</v>
      </c>
      <c r="D26" s="531" t="s">
        <v>422</v>
      </c>
      <c r="E26" s="530" t="s">
        <v>425</v>
      </c>
      <c r="F26" s="531" t="s">
        <v>426</v>
      </c>
      <c r="G26" s="530" t="s">
        <v>378</v>
      </c>
      <c r="H26" s="530" t="s">
        <v>379</v>
      </c>
      <c r="I26" s="532">
        <v>0.67</v>
      </c>
      <c r="J26" s="532">
        <v>601</v>
      </c>
      <c r="K26" s="533">
        <v>402.67</v>
      </c>
    </row>
    <row r="27" spans="1:11" ht="14.4" customHeight="1" x14ac:dyDescent="0.3">
      <c r="A27" s="528" t="s">
        <v>313</v>
      </c>
      <c r="B27" s="529" t="s">
        <v>310</v>
      </c>
      <c r="C27" s="530" t="s">
        <v>333</v>
      </c>
      <c r="D27" s="531" t="s">
        <v>422</v>
      </c>
      <c r="E27" s="530" t="s">
        <v>425</v>
      </c>
      <c r="F27" s="531" t="s">
        <v>426</v>
      </c>
      <c r="G27" s="530" t="s">
        <v>380</v>
      </c>
      <c r="H27" s="530" t="s">
        <v>381</v>
      </c>
      <c r="I27" s="532">
        <v>2.64</v>
      </c>
      <c r="J27" s="532">
        <v>5</v>
      </c>
      <c r="K27" s="533">
        <v>13.2</v>
      </c>
    </row>
    <row r="28" spans="1:11" ht="14.4" customHeight="1" x14ac:dyDescent="0.3">
      <c r="A28" s="528" t="s">
        <v>313</v>
      </c>
      <c r="B28" s="529" t="s">
        <v>310</v>
      </c>
      <c r="C28" s="530" t="s">
        <v>333</v>
      </c>
      <c r="D28" s="531" t="s">
        <v>422</v>
      </c>
      <c r="E28" s="530" t="s">
        <v>425</v>
      </c>
      <c r="F28" s="531" t="s">
        <v>426</v>
      </c>
      <c r="G28" s="530" t="s">
        <v>382</v>
      </c>
      <c r="H28" s="530" t="s">
        <v>383</v>
      </c>
      <c r="I28" s="532">
        <v>12.106666666666667</v>
      </c>
      <c r="J28" s="532">
        <v>4</v>
      </c>
      <c r="K28" s="533">
        <v>48.43</v>
      </c>
    </row>
    <row r="29" spans="1:11" ht="14.4" customHeight="1" x14ac:dyDescent="0.3">
      <c r="A29" s="528" t="s">
        <v>313</v>
      </c>
      <c r="B29" s="529" t="s">
        <v>310</v>
      </c>
      <c r="C29" s="530" t="s">
        <v>333</v>
      </c>
      <c r="D29" s="531" t="s">
        <v>422</v>
      </c>
      <c r="E29" s="530" t="s">
        <v>425</v>
      </c>
      <c r="F29" s="531" t="s">
        <v>426</v>
      </c>
      <c r="G29" s="530" t="s">
        <v>384</v>
      </c>
      <c r="H29" s="530" t="s">
        <v>385</v>
      </c>
      <c r="I29" s="532">
        <v>1.9366666666666665</v>
      </c>
      <c r="J29" s="532">
        <v>90</v>
      </c>
      <c r="K29" s="533">
        <v>174.3</v>
      </c>
    </row>
    <row r="30" spans="1:11" ht="14.4" customHeight="1" x14ac:dyDescent="0.3">
      <c r="A30" s="528" t="s">
        <v>313</v>
      </c>
      <c r="B30" s="529" t="s">
        <v>310</v>
      </c>
      <c r="C30" s="530" t="s">
        <v>333</v>
      </c>
      <c r="D30" s="531" t="s">
        <v>422</v>
      </c>
      <c r="E30" s="530" t="s">
        <v>425</v>
      </c>
      <c r="F30" s="531" t="s">
        <v>426</v>
      </c>
      <c r="G30" s="530" t="s">
        <v>386</v>
      </c>
      <c r="H30" s="530" t="s">
        <v>387</v>
      </c>
      <c r="I30" s="532">
        <v>217.43692307692311</v>
      </c>
      <c r="J30" s="532">
        <v>452</v>
      </c>
      <c r="K30" s="533">
        <v>98281.569999999992</v>
      </c>
    </row>
    <row r="31" spans="1:11" ht="14.4" customHeight="1" x14ac:dyDescent="0.3">
      <c r="A31" s="528" t="s">
        <v>313</v>
      </c>
      <c r="B31" s="529" t="s">
        <v>310</v>
      </c>
      <c r="C31" s="530" t="s">
        <v>333</v>
      </c>
      <c r="D31" s="531" t="s">
        <v>422</v>
      </c>
      <c r="E31" s="530" t="s">
        <v>425</v>
      </c>
      <c r="F31" s="531" t="s">
        <v>426</v>
      </c>
      <c r="G31" s="530" t="s">
        <v>388</v>
      </c>
      <c r="H31" s="530" t="s">
        <v>389</v>
      </c>
      <c r="I31" s="532">
        <v>0.47249999999999998</v>
      </c>
      <c r="J31" s="532">
        <v>600</v>
      </c>
      <c r="K31" s="533">
        <v>283</v>
      </c>
    </row>
    <row r="32" spans="1:11" ht="14.4" customHeight="1" x14ac:dyDescent="0.3">
      <c r="A32" s="528" t="s">
        <v>313</v>
      </c>
      <c r="B32" s="529" t="s">
        <v>310</v>
      </c>
      <c r="C32" s="530" t="s">
        <v>333</v>
      </c>
      <c r="D32" s="531" t="s">
        <v>422</v>
      </c>
      <c r="E32" s="530" t="s">
        <v>425</v>
      </c>
      <c r="F32" s="531" t="s">
        <v>426</v>
      </c>
      <c r="G32" s="530" t="s">
        <v>390</v>
      </c>
      <c r="H32" s="530" t="s">
        <v>391</v>
      </c>
      <c r="I32" s="532">
        <v>3.4249999999999998</v>
      </c>
      <c r="J32" s="532">
        <v>160</v>
      </c>
      <c r="K32" s="533">
        <v>548</v>
      </c>
    </row>
    <row r="33" spans="1:11" ht="14.4" customHeight="1" x14ac:dyDescent="0.3">
      <c r="A33" s="528" t="s">
        <v>313</v>
      </c>
      <c r="B33" s="529" t="s">
        <v>310</v>
      </c>
      <c r="C33" s="530" t="s">
        <v>333</v>
      </c>
      <c r="D33" s="531" t="s">
        <v>422</v>
      </c>
      <c r="E33" s="530" t="s">
        <v>425</v>
      </c>
      <c r="F33" s="531" t="s">
        <v>426</v>
      </c>
      <c r="G33" s="530" t="s">
        <v>392</v>
      </c>
      <c r="H33" s="530" t="s">
        <v>393</v>
      </c>
      <c r="I33" s="532">
        <v>3.42</v>
      </c>
      <c r="J33" s="532">
        <v>350</v>
      </c>
      <c r="K33" s="533">
        <v>1197</v>
      </c>
    </row>
    <row r="34" spans="1:11" ht="14.4" customHeight="1" x14ac:dyDescent="0.3">
      <c r="A34" s="528" t="s">
        <v>313</v>
      </c>
      <c r="B34" s="529" t="s">
        <v>310</v>
      </c>
      <c r="C34" s="530" t="s">
        <v>333</v>
      </c>
      <c r="D34" s="531" t="s">
        <v>422</v>
      </c>
      <c r="E34" s="530" t="s">
        <v>425</v>
      </c>
      <c r="F34" s="531" t="s">
        <v>426</v>
      </c>
      <c r="G34" s="530" t="s">
        <v>394</v>
      </c>
      <c r="H34" s="530" t="s">
        <v>395</v>
      </c>
      <c r="I34" s="532">
        <v>6.0876470588235305</v>
      </c>
      <c r="J34" s="532">
        <v>741</v>
      </c>
      <c r="K34" s="533">
        <v>4511.3100000000004</v>
      </c>
    </row>
    <row r="35" spans="1:11" ht="14.4" customHeight="1" x14ac:dyDescent="0.3">
      <c r="A35" s="528" t="s">
        <v>313</v>
      </c>
      <c r="B35" s="529" t="s">
        <v>310</v>
      </c>
      <c r="C35" s="530" t="s">
        <v>333</v>
      </c>
      <c r="D35" s="531" t="s">
        <v>422</v>
      </c>
      <c r="E35" s="530" t="s">
        <v>425</v>
      </c>
      <c r="F35" s="531" t="s">
        <v>426</v>
      </c>
      <c r="G35" s="530" t="s">
        <v>396</v>
      </c>
      <c r="H35" s="530" t="s">
        <v>397</v>
      </c>
      <c r="I35" s="532">
        <v>9.4366666666666674</v>
      </c>
      <c r="J35" s="532">
        <v>470</v>
      </c>
      <c r="K35" s="533">
        <v>4435.7000000000007</v>
      </c>
    </row>
    <row r="36" spans="1:11" ht="14.4" customHeight="1" x14ac:dyDescent="0.3">
      <c r="A36" s="528" t="s">
        <v>313</v>
      </c>
      <c r="B36" s="529" t="s">
        <v>310</v>
      </c>
      <c r="C36" s="530" t="s">
        <v>333</v>
      </c>
      <c r="D36" s="531" t="s">
        <v>422</v>
      </c>
      <c r="E36" s="530" t="s">
        <v>425</v>
      </c>
      <c r="F36" s="531" t="s">
        <v>426</v>
      </c>
      <c r="G36" s="530" t="s">
        <v>398</v>
      </c>
      <c r="H36" s="530" t="s">
        <v>399</v>
      </c>
      <c r="I36" s="532">
        <v>37.75</v>
      </c>
      <c r="J36" s="532">
        <v>80</v>
      </c>
      <c r="K36" s="533">
        <v>3020.2</v>
      </c>
    </row>
    <row r="37" spans="1:11" ht="14.4" customHeight="1" x14ac:dyDescent="0.3">
      <c r="A37" s="528" t="s">
        <v>313</v>
      </c>
      <c r="B37" s="529" t="s">
        <v>310</v>
      </c>
      <c r="C37" s="530" t="s">
        <v>333</v>
      </c>
      <c r="D37" s="531" t="s">
        <v>422</v>
      </c>
      <c r="E37" s="530" t="s">
        <v>425</v>
      </c>
      <c r="F37" s="531" t="s">
        <v>426</v>
      </c>
      <c r="G37" s="530" t="s">
        <v>400</v>
      </c>
      <c r="H37" s="530" t="s">
        <v>401</v>
      </c>
      <c r="I37" s="532">
        <v>217.44</v>
      </c>
      <c r="J37" s="532">
        <v>30</v>
      </c>
      <c r="K37" s="533">
        <v>6523.2</v>
      </c>
    </row>
    <row r="38" spans="1:11" ht="14.4" customHeight="1" x14ac:dyDescent="0.3">
      <c r="A38" s="528" t="s">
        <v>313</v>
      </c>
      <c r="B38" s="529" t="s">
        <v>310</v>
      </c>
      <c r="C38" s="530" t="s">
        <v>333</v>
      </c>
      <c r="D38" s="531" t="s">
        <v>422</v>
      </c>
      <c r="E38" s="530" t="s">
        <v>425</v>
      </c>
      <c r="F38" s="531" t="s">
        <v>426</v>
      </c>
      <c r="G38" s="530" t="s">
        <v>402</v>
      </c>
      <c r="H38" s="530" t="s">
        <v>403</v>
      </c>
      <c r="I38" s="532">
        <v>10.077500000000001</v>
      </c>
      <c r="J38" s="532">
        <v>180</v>
      </c>
      <c r="K38" s="533">
        <v>1813.81</v>
      </c>
    </row>
    <row r="39" spans="1:11" ht="14.4" customHeight="1" x14ac:dyDescent="0.3">
      <c r="A39" s="528" t="s">
        <v>313</v>
      </c>
      <c r="B39" s="529" t="s">
        <v>310</v>
      </c>
      <c r="C39" s="530" t="s">
        <v>333</v>
      </c>
      <c r="D39" s="531" t="s">
        <v>422</v>
      </c>
      <c r="E39" s="530" t="s">
        <v>425</v>
      </c>
      <c r="F39" s="531" t="s">
        <v>426</v>
      </c>
      <c r="G39" s="530" t="s">
        <v>404</v>
      </c>
      <c r="H39" s="530" t="s">
        <v>405</v>
      </c>
      <c r="I39" s="532">
        <v>10.08</v>
      </c>
      <c r="J39" s="532">
        <v>150</v>
      </c>
      <c r="K39" s="533">
        <v>1511.46</v>
      </c>
    </row>
    <row r="40" spans="1:11" ht="14.4" customHeight="1" x14ac:dyDescent="0.3">
      <c r="A40" s="528" t="s">
        <v>313</v>
      </c>
      <c r="B40" s="529" t="s">
        <v>310</v>
      </c>
      <c r="C40" s="530" t="s">
        <v>333</v>
      </c>
      <c r="D40" s="531" t="s">
        <v>422</v>
      </c>
      <c r="E40" s="530" t="s">
        <v>427</v>
      </c>
      <c r="F40" s="531" t="s">
        <v>428</v>
      </c>
      <c r="G40" s="530" t="s">
        <v>406</v>
      </c>
      <c r="H40" s="530" t="s">
        <v>407</v>
      </c>
      <c r="I40" s="532">
        <v>4368.43</v>
      </c>
      <c r="J40" s="532">
        <v>2</v>
      </c>
      <c r="K40" s="533">
        <v>8736.85</v>
      </c>
    </row>
    <row r="41" spans="1:11" ht="14.4" customHeight="1" x14ac:dyDescent="0.3">
      <c r="A41" s="528" t="s">
        <v>313</v>
      </c>
      <c r="B41" s="529" t="s">
        <v>310</v>
      </c>
      <c r="C41" s="530" t="s">
        <v>333</v>
      </c>
      <c r="D41" s="531" t="s">
        <v>422</v>
      </c>
      <c r="E41" s="530" t="s">
        <v>429</v>
      </c>
      <c r="F41" s="531" t="s">
        <v>430</v>
      </c>
      <c r="G41" s="530" t="s">
        <v>408</v>
      </c>
      <c r="H41" s="530" t="s">
        <v>409</v>
      </c>
      <c r="I41" s="532">
        <v>8.1692307692307704</v>
      </c>
      <c r="J41" s="532">
        <v>710</v>
      </c>
      <c r="K41" s="533">
        <v>5799.7000000000007</v>
      </c>
    </row>
    <row r="42" spans="1:11" ht="14.4" customHeight="1" x14ac:dyDescent="0.3">
      <c r="A42" s="528" t="s">
        <v>313</v>
      </c>
      <c r="B42" s="529" t="s">
        <v>310</v>
      </c>
      <c r="C42" s="530" t="s">
        <v>333</v>
      </c>
      <c r="D42" s="531" t="s">
        <v>422</v>
      </c>
      <c r="E42" s="530" t="s">
        <v>429</v>
      </c>
      <c r="F42" s="531" t="s">
        <v>430</v>
      </c>
      <c r="G42" s="530" t="s">
        <v>410</v>
      </c>
      <c r="H42" s="530" t="s">
        <v>411</v>
      </c>
      <c r="I42" s="532">
        <v>162.63</v>
      </c>
      <c r="J42" s="532">
        <v>120</v>
      </c>
      <c r="K42" s="533">
        <v>19515.5</v>
      </c>
    </row>
    <row r="43" spans="1:11" ht="14.4" customHeight="1" x14ac:dyDescent="0.3">
      <c r="A43" s="528" t="s">
        <v>313</v>
      </c>
      <c r="B43" s="529" t="s">
        <v>310</v>
      </c>
      <c r="C43" s="530" t="s">
        <v>333</v>
      </c>
      <c r="D43" s="531" t="s">
        <v>422</v>
      </c>
      <c r="E43" s="530" t="s">
        <v>429</v>
      </c>
      <c r="F43" s="531" t="s">
        <v>430</v>
      </c>
      <c r="G43" s="530" t="s">
        <v>412</v>
      </c>
      <c r="H43" s="530" t="s">
        <v>413</v>
      </c>
      <c r="I43" s="532">
        <v>70.12</v>
      </c>
      <c r="J43" s="532">
        <v>100</v>
      </c>
      <c r="K43" s="533">
        <v>7011.95</v>
      </c>
    </row>
    <row r="44" spans="1:11" ht="14.4" customHeight="1" x14ac:dyDescent="0.3">
      <c r="A44" s="528" t="s">
        <v>313</v>
      </c>
      <c r="B44" s="529" t="s">
        <v>310</v>
      </c>
      <c r="C44" s="530" t="s">
        <v>333</v>
      </c>
      <c r="D44" s="531" t="s">
        <v>422</v>
      </c>
      <c r="E44" s="530" t="s">
        <v>431</v>
      </c>
      <c r="F44" s="531" t="s">
        <v>432</v>
      </c>
      <c r="G44" s="530" t="s">
        <v>414</v>
      </c>
      <c r="H44" s="530" t="s">
        <v>415</v>
      </c>
      <c r="I44" s="532">
        <v>0.48428571428571437</v>
      </c>
      <c r="J44" s="532">
        <v>2200</v>
      </c>
      <c r="K44" s="533">
        <v>1065</v>
      </c>
    </row>
    <row r="45" spans="1:11" ht="14.4" customHeight="1" x14ac:dyDescent="0.3">
      <c r="A45" s="528" t="s">
        <v>313</v>
      </c>
      <c r="B45" s="529" t="s">
        <v>310</v>
      </c>
      <c r="C45" s="530" t="s">
        <v>333</v>
      </c>
      <c r="D45" s="531" t="s">
        <v>422</v>
      </c>
      <c r="E45" s="530" t="s">
        <v>431</v>
      </c>
      <c r="F45" s="531" t="s">
        <v>432</v>
      </c>
      <c r="G45" s="530" t="s">
        <v>416</v>
      </c>
      <c r="H45" s="530" t="s">
        <v>417</v>
      </c>
      <c r="I45" s="532">
        <v>125.48</v>
      </c>
      <c r="J45" s="532">
        <v>48</v>
      </c>
      <c r="K45" s="533">
        <v>6022.84</v>
      </c>
    </row>
    <row r="46" spans="1:11" ht="14.4" customHeight="1" x14ac:dyDescent="0.3">
      <c r="A46" s="528" t="s">
        <v>313</v>
      </c>
      <c r="B46" s="529" t="s">
        <v>310</v>
      </c>
      <c r="C46" s="530" t="s">
        <v>333</v>
      </c>
      <c r="D46" s="531" t="s">
        <v>422</v>
      </c>
      <c r="E46" s="530" t="s">
        <v>433</v>
      </c>
      <c r="F46" s="531" t="s">
        <v>434</v>
      </c>
      <c r="G46" s="530" t="s">
        <v>418</v>
      </c>
      <c r="H46" s="530" t="s">
        <v>419</v>
      </c>
      <c r="I46" s="532">
        <v>7.5015384615384608</v>
      </c>
      <c r="J46" s="532">
        <v>1430</v>
      </c>
      <c r="K46" s="533">
        <v>10728.9</v>
      </c>
    </row>
    <row r="47" spans="1:11" ht="14.4" customHeight="1" thickBot="1" x14ac:dyDescent="0.35">
      <c r="A47" s="504" t="s">
        <v>313</v>
      </c>
      <c r="B47" s="534" t="s">
        <v>310</v>
      </c>
      <c r="C47" s="535" t="s">
        <v>333</v>
      </c>
      <c r="D47" s="536" t="s">
        <v>422</v>
      </c>
      <c r="E47" s="535" t="s">
        <v>433</v>
      </c>
      <c r="F47" s="536" t="s">
        <v>434</v>
      </c>
      <c r="G47" s="535" t="s">
        <v>420</v>
      </c>
      <c r="H47" s="535" t="s">
        <v>421</v>
      </c>
      <c r="I47" s="505">
        <v>7.51</v>
      </c>
      <c r="J47" s="505">
        <v>197</v>
      </c>
      <c r="K47" s="507">
        <v>1479.04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836569</v>
      </c>
      <c r="C3" s="222">
        <f t="shared" ref="C3:R3" si="0">SUBTOTAL(9,C6:C1048576)</f>
        <v>2</v>
      </c>
      <c r="D3" s="222">
        <f>SUBTOTAL(9,D6:D1048576)/2</f>
        <v>869935.65999999992</v>
      </c>
      <c r="E3" s="222">
        <f t="shared" si="0"/>
        <v>1.0376621653444007</v>
      </c>
      <c r="F3" s="222">
        <f>SUBTOTAL(9,F6:F1048576)/2</f>
        <v>597867.66999999993</v>
      </c>
      <c r="G3" s="223">
        <f>IF(B3&lt;&gt;0,F3/B3,"")</f>
        <v>0.71466629769929313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436</v>
      </c>
      <c r="B6" s="541"/>
      <c r="C6" s="525"/>
      <c r="D6" s="541">
        <v>434487.66</v>
      </c>
      <c r="E6" s="525"/>
      <c r="F6" s="541">
        <v>597616.66999999993</v>
      </c>
      <c r="G6" s="502"/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437</v>
      </c>
      <c r="B7" s="542"/>
      <c r="C7" s="529"/>
      <c r="D7" s="542">
        <v>1410</v>
      </c>
      <c r="E7" s="529"/>
      <c r="F7" s="542">
        <v>251</v>
      </c>
      <c r="G7" s="543"/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thickBot="1" x14ac:dyDescent="0.35">
      <c r="A8" s="549" t="s">
        <v>438</v>
      </c>
      <c r="B8" s="545">
        <v>836569</v>
      </c>
      <c r="C8" s="534">
        <v>1</v>
      </c>
      <c r="D8" s="545">
        <v>434038</v>
      </c>
      <c r="E8" s="534">
        <v>0.51883108267220035</v>
      </c>
      <c r="F8" s="545"/>
      <c r="G8" s="506"/>
      <c r="H8" s="545"/>
      <c r="I8" s="534"/>
      <c r="J8" s="545"/>
      <c r="K8" s="534"/>
      <c r="L8" s="545"/>
      <c r="M8" s="506"/>
      <c r="N8" s="545"/>
      <c r="O8" s="534"/>
      <c r="P8" s="545"/>
      <c r="Q8" s="534"/>
      <c r="R8" s="545"/>
      <c r="S8" s="546"/>
    </row>
    <row r="9" spans="1:19" ht="14.4" customHeight="1" thickBot="1" x14ac:dyDescent="0.35"/>
    <row r="10" spans="1:19" ht="14.4" customHeight="1" x14ac:dyDescent="0.3">
      <c r="A10" s="547" t="s">
        <v>313</v>
      </c>
      <c r="B10" s="541">
        <v>836569</v>
      </c>
      <c r="C10" s="525">
        <v>1</v>
      </c>
      <c r="D10" s="541">
        <v>434038</v>
      </c>
      <c r="E10" s="525">
        <v>0.51883108267220035</v>
      </c>
      <c r="F10" s="541"/>
      <c r="G10" s="502"/>
      <c r="H10" s="541"/>
      <c r="I10" s="525"/>
      <c r="J10" s="541"/>
      <c r="K10" s="525"/>
      <c r="L10" s="541"/>
      <c r="M10" s="502"/>
      <c r="N10" s="541"/>
      <c r="O10" s="525"/>
      <c r="P10" s="541"/>
      <c r="Q10" s="525"/>
      <c r="R10" s="541"/>
      <c r="S10" s="122"/>
    </row>
    <row r="11" spans="1:19" ht="14.4" customHeight="1" thickBot="1" x14ac:dyDescent="0.35">
      <c r="A11" s="549" t="s">
        <v>333</v>
      </c>
      <c r="B11" s="545"/>
      <c r="C11" s="534"/>
      <c r="D11" s="545">
        <v>435897.66</v>
      </c>
      <c r="E11" s="534"/>
      <c r="F11" s="545">
        <v>597867.66999999993</v>
      </c>
      <c r="G11" s="506"/>
      <c r="H11" s="545"/>
      <c r="I11" s="534"/>
      <c r="J11" s="545"/>
      <c r="K11" s="534"/>
      <c r="L11" s="545"/>
      <c r="M11" s="506"/>
      <c r="N11" s="545"/>
      <c r="O11" s="534"/>
      <c r="P11" s="545"/>
      <c r="Q11" s="534"/>
      <c r="R11" s="545"/>
      <c r="S11" s="546"/>
    </row>
    <row r="12" spans="1:19" ht="14.4" customHeight="1" x14ac:dyDescent="0.3">
      <c r="A12" s="470" t="s">
        <v>319</v>
      </c>
    </row>
    <row r="13" spans="1:19" ht="14.4" customHeight="1" x14ac:dyDescent="0.3">
      <c r="A13" s="471" t="s">
        <v>320</v>
      </c>
    </row>
    <row r="14" spans="1:19" ht="14.4" customHeight="1" x14ac:dyDescent="0.3">
      <c r="A14" s="470" t="s">
        <v>440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457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1731</v>
      </c>
      <c r="C3" s="311">
        <f t="shared" si="0"/>
        <v>1773</v>
      </c>
      <c r="D3" s="311">
        <f t="shared" si="0"/>
        <v>1283</v>
      </c>
      <c r="E3" s="224">
        <f t="shared" si="0"/>
        <v>836569</v>
      </c>
      <c r="F3" s="222">
        <f t="shared" si="0"/>
        <v>869935.66000000015</v>
      </c>
      <c r="G3" s="312">
        <f t="shared" si="0"/>
        <v>597867.66999999993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7" t="s">
        <v>441</v>
      </c>
      <c r="B6" s="116"/>
      <c r="C6" s="116">
        <v>1</v>
      </c>
      <c r="D6" s="116">
        <v>15</v>
      </c>
      <c r="E6" s="541"/>
      <c r="F6" s="541">
        <v>36</v>
      </c>
      <c r="G6" s="550">
        <v>621</v>
      </c>
    </row>
    <row r="7" spans="1:7" ht="14.4" customHeight="1" x14ac:dyDescent="0.3">
      <c r="A7" s="548" t="s">
        <v>442</v>
      </c>
      <c r="B7" s="532"/>
      <c r="C7" s="532">
        <v>7</v>
      </c>
      <c r="D7" s="532">
        <v>1</v>
      </c>
      <c r="E7" s="542"/>
      <c r="F7" s="542">
        <v>608</v>
      </c>
      <c r="G7" s="551">
        <v>59</v>
      </c>
    </row>
    <row r="8" spans="1:7" ht="14.4" customHeight="1" x14ac:dyDescent="0.3">
      <c r="A8" s="548" t="s">
        <v>443</v>
      </c>
      <c r="B8" s="532">
        <v>210</v>
      </c>
      <c r="C8" s="532">
        <v>69</v>
      </c>
      <c r="D8" s="532"/>
      <c r="E8" s="542">
        <v>47878</v>
      </c>
      <c r="F8" s="542">
        <v>11935.33</v>
      </c>
      <c r="G8" s="551"/>
    </row>
    <row r="9" spans="1:7" ht="14.4" customHeight="1" x14ac:dyDescent="0.3">
      <c r="A9" s="548" t="s">
        <v>444</v>
      </c>
      <c r="B9" s="532">
        <v>4</v>
      </c>
      <c r="C9" s="532"/>
      <c r="D9" s="532"/>
      <c r="E9" s="542">
        <v>702</v>
      </c>
      <c r="F9" s="542"/>
      <c r="G9" s="551"/>
    </row>
    <row r="10" spans="1:7" ht="14.4" customHeight="1" x14ac:dyDescent="0.3">
      <c r="A10" s="548" t="s">
        <v>445</v>
      </c>
      <c r="B10" s="532"/>
      <c r="C10" s="532">
        <v>22</v>
      </c>
      <c r="D10" s="532"/>
      <c r="E10" s="542"/>
      <c r="F10" s="542">
        <v>5764</v>
      </c>
      <c r="G10" s="551"/>
    </row>
    <row r="11" spans="1:7" ht="14.4" customHeight="1" x14ac:dyDescent="0.3">
      <c r="A11" s="548" t="s">
        <v>446</v>
      </c>
      <c r="B11" s="532"/>
      <c r="C11" s="532">
        <v>1</v>
      </c>
      <c r="D11" s="532"/>
      <c r="E11" s="542"/>
      <c r="F11" s="542">
        <v>125</v>
      </c>
      <c r="G11" s="551"/>
    </row>
    <row r="12" spans="1:7" ht="14.4" customHeight="1" x14ac:dyDescent="0.3">
      <c r="A12" s="548" t="s">
        <v>447</v>
      </c>
      <c r="B12" s="532"/>
      <c r="C12" s="532">
        <v>1</v>
      </c>
      <c r="D12" s="532"/>
      <c r="E12" s="542"/>
      <c r="F12" s="542">
        <v>125</v>
      </c>
      <c r="G12" s="551"/>
    </row>
    <row r="13" spans="1:7" ht="14.4" customHeight="1" x14ac:dyDescent="0.3">
      <c r="A13" s="548" t="s">
        <v>448</v>
      </c>
      <c r="B13" s="532"/>
      <c r="C13" s="532"/>
      <c r="D13" s="532">
        <v>1</v>
      </c>
      <c r="E13" s="542"/>
      <c r="F13" s="542"/>
      <c r="G13" s="551">
        <v>59</v>
      </c>
    </row>
    <row r="14" spans="1:7" ht="14.4" customHeight="1" x14ac:dyDescent="0.3">
      <c r="A14" s="548" t="s">
        <v>322</v>
      </c>
      <c r="B14" s="532">
        <v>114</v>
      </c>
      <c r="C14" s="532">
        <v>51</v>
      </c>
      <c r="D14" s="532">
        <v>1</v>
      </c>
      <c r="E14" s="542">
        <v>24500</v>
      </c>
      <c r="F14" s="542">
        <v>10546</v>
      </c>
      <c r="G14" s="551">
        <v>251</v>
      </c>
    </row>
    <row r="15" spans="1:7" ht="14.4" customHeight="1" x14ac:dyDescent="0.3">
      <c r="A15" s="548" t="s">
        <v>449</v>
      </c>
      <c r="B15" s="532">
        <v>770</v>
      </c>
      <c r="C15" s="532">
        <v>361</v>
      </c>
      <c r="D15" s="532"/>
      <c r="E15" s="542">
        <v>336999</v>
      </c>
      <c r="F15" s="542">
        <v>173515</v>
      </c>
      <c r="G15" s="551"/>
    </row>
    <row r="16" spans="1:7" ht="14.4" customHeight="1" x14ac:dyDescent="0.3">
      <c r="A16" s="548" t="s">
        <v>450</v>
      </c>
      <c r="B16" s="532"/>
      <c r="C16" s="532">
        <v>6</v>
      </c>
      <c r="D16" s="532">
        <v>3</v>
      </c>
      <c r="E16" s="542"/>
      <c r="F16" s="542">
        <v>216</v>
      </c>
      <c r="G16" s="551">
        <v>133</v>
      </c>
    </row>
    <row r="17" spans="1:7" ht="14.4" customHeight="1" x14ac:dyDescent="0.3">
      <c r="A17" s="548" t="s">
        <v>451</v>
      </c>
      <c r="B17" s="532"/>
      <c r="C17" s="532">
        <v>11</v>
      </c>
      <c r="D17" s="532">
        <v>5</v>
      </c>
      <c r="E17" s="542"/>
      <c r="F17" s="542">
        <v>875</v>
      </c>
      <c r="G17" s="551">
        <v>229</v>
      </c>
    </row>
    <row r="18" spans="1:7" ht="14.4" customHeight="1" x14ac:dyDescent="0.3">
      <c r="A18" s="548" t="s">
        <v>452</v>
      </c>
      <c r="B18" s="532"/>
      <c r="C18" s="532">
        <v>10</v>
      </c>
      <c r="D18" s="532">
        <v>1</v>
      </c>
      <c r="E18" s="542"/>
      <c r="F18" s="542">
        <v>716</v>
      </c>
      <c r="G18" s="551">
        <v>59</v>
      </c>
    </row>
    <row r="19" spans="1:7" ht="14.4" customHeight="1" x14ac:dyDescent="0.3">
      <c r="A19" s="548" t="s">
        <v>453</v>
      </c>
      <c r="B19" s="532"/>
      <c r="C19" s="532"/>
      <c r="D19" s="532">
        <v>7</v>
      </c>
      <c r="E19" s="542"/>
      <c r="F19" s="542"/>
      <c r="G19" s="551">
        <v>259</v>
      </c>
    </row>
    <row r="20" spans="1:7" ht="14.4" customHeight="1" x14ac:dyDescent="0.3">
      <c r="A20" s="548" t="s">
        <v>454</v>
      </c>
      <c r="B20" s="532">
        <v>633</v>
      </c>
      <c r="C20" s="532">
        <v>1227</v>
      </c>
      <c r="D20" s="532">
        <v>1249</v>
      </c>
      <c r="E20" s="542">
        <v>426490</v>
      </c>
      <c r="F20" s="542">
        <v>664991.33000000007</v>
      </c>
      <c r="G20" s="551">
        <v>596197.66999999993</v>
      </c>
    </row>
    <row r="21" spans="1:7" ht="14.4" customHeight="1" x14ac:dyDescent="0.3">
      <c r="A21" s="548" t="s">
        <v>455</v>
      </c>
      <c r="B21" s="532"/>
      <c r="C21" s="532">
        <v>1</v>
      </c>
      <c r="D21" s="532"/>
      <c r="E21" s="542"/>
      <c r="F21" s="542">
        <v>125</v>
      </c>
      <c r="G21" s="551"/>
    </row>
    <row r="22" spans="1:7" ht="14.4" customHeight="1" thickBot="1" x14ac:dyDescent="0.35">
      <c r="A22" s="549" t="s">
        <v>456</v>
      </c>
      <c r="B22" s="505"/>
      <c r="C22" s="505">
        <v>5</v>
      </c>
      <c r="D22" s="505"/>
      <c r="E22" s="545"/>
      <c r="F22" s="545">
        <v>358</v>
      </c>
      <c r="G22" s="552"/>
    </row>
    <row r="23" spans="1:7" ht="14.4" customHeight="1" x14ac:dyDescent="0.3">
      <c r="A23" s="470" t="s">
        <v>319</v>
      </c>
    </row>
    <row r="24" spans="1:7" ht="14.4" customHeight="1" x14ac:dyDescent="0.3">
      <c r="A24" s="471" t="s">
        <v>320</v>
      </c>
    </row>
    <row r="25" spans="1:7" ht="14.4" customHeight="1" x14ac:dyDescent="0.3">
      <c r="A25" s="470" t="s">
        <v>440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495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1731</v>
      </c>
      <c r="G3" s="103">
        <f t="shared" si="0"/>
        <v>836569</v>
      </c>
      <c r="H3" s="74"/>
      <c r="I3" s="74"/>
      <c r="J3" s="103">
        <f t="shared" si="0"/>
        <v>1773</v>
      </c>
      <c r="K3" s="103">
        <f t="shared" si="0"/>
        <v>869935.66</v>
      </c>
      <c r="L3" s="74"/>
      <c r="M3" s="74"/>
      <c r="N3" s="103">
        <f t="shared" si="0"/>
        <v>1283</v>
      </c>
      <c r="O3" s="103">
        <f t="shared" si="0"/>
        <v>597867.66999999993</v>
      </c>
      <c r="P3" s="75">
        <f>IF(G3=0,0,O3/G3)</f>
        <v>0.71466629769929313</v>
      </c>
      <c r="Q3" s="104">
        <f>IF(N3=0,0,O3/N3)</f>
        <v>465.99194855806695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3"/>
      <c r="B5" s="554"/>
      <c r="C5" s="555"/>
      <c r="D5" s="556"/>
      <c r="E5" s="557"/>
      <c r="F5" s="558" t="s">
        <v>70</v>
      </c>
      <c r="G5" s="559" t="s">
        <v>13</v>
      </c>
      <c r="H5" s="560"/>
      <c r="I5" s="560"/>
      <c r="J5" s="558" t="s">
        <v>70</v>
      </c>
      <c r="K5" s="559" t="s">
        <v>13</v>
      </c>
      <c r="L5" s="560"/>
      <c r="M5" s="560"/>
      <c r="N5" s="558" t="s">
        <v>70</v>
      </c>
      <c r="O5" s="559" t="s">
        <v>13</v>
      </c>
      <c r="P5" s="561"/>
      <c r="Q5" s="562"/>
    </row>
    <row r="6" spans="1:17" ht="14.4" customHeight="1" x14ac:dyDescent="0.3">
      <c r="A6" s="501" t="s">
        <v>458</v>
      </c>
      <c r="B6" s="525" t="s">
        <v>333</v>
      </c>
      <c r="C6" s="525" t="s">
        <v>459</v>
      </c>
      <c r="D6" s="525" t="s">
        <v>460</v>
      </c>
      <c r="E6" s="525" t="s">
        <v>461</v>
      </c>
      <c r="F6" s="116"/>
      <c r="G6" s="116"/>
      <c r="H6" s="525"/>
      <c r="I6" s="525"/>
      <c r="J6" s="116">
        <v>67</v>
      </c>
      <c r="K6" s="116">
        <v>2345</v>
      </c>
      <c r="L6" s="525"/>
      <c r="M6" s="525">
        <v>35</v>
      </c>
      <c r="N6" s="116">
        <v>148</v>
      </c>
      <c r="O6" s="116">
        <v>5476</v>
      </c>
      <c r="P6" s="502"/>
      <c r="Q6" s="503">
        <v>37</v>
      </c>
    </row>
    <row r="7" spans="1:17" ht="14.4" customHeight="1" x14ac:dyDescent="0.3">
      <c r="A7" s="528" t="s">
        <v>458</v>
      </c>
      <c r="B7" s="529" t="s">
        <v>333</v>
      </c>
      <c r="C7" s="529" t="s">
        <v>459</v>
      </c>
      <c r="D7" s="529" t="s">
        <v>462</v>
      </c>
      <c r="E7" s="529" t="s">
        <v>463</v>
      </c>
      <c r="F7" s="532"/>
      <c r="G7" s="532"/>
      <c r="H7" s="529"/>
      <c r="I7" s="529"/>
      <c r="J7" s="532">
        <v>39</v>
      </c>
      <c r="K7" s="532">
        <v>17082</v>
      </c>
      <c r="L7" s="529"/>
      <c r="M7" s="529">
        <v>438</v>
      </c>
      <c r="N7" s="532">
        <v>60</v>
      </c>
      <c r="O7" s="532">
        <v>28140</v>
      </c>
      <c r="P7" s="543"/>
      <c r="Q7" s="533">
        <v>469</v>
      </c>
    </row>
    <row r="8" spans="1:17" ht="14.4" customHeight="1" x14ac:dyDescent="0.3">
      <c r="A8" s="528" t="s">
        <v>458</v>
      </c>
      <c r="B8" s="529" t="s">
        <v>333</v>
      </c>
      <c r="C8" s="529" t="s">
        <v>459</v>
      </c>
      <c r="D8" s="529" t="s">
        <v>464</v>
      </c>
      <c r="E8" s="529" t="s">
        <v>465</v>
      </c>
      <c r="F8" s="532"/>
      <c r="G8" s="532"/>
      <c r="H8" s="529"/>
      <c r="I8" s="529"/>
      <c r="J8" s="532">
        <v>42</v>
      </c>
      <c r="K8" s="532">
        <v>1066.6600000000001</v>
      </c>
      <c r="L8" s="529"/>
      <c r="M8" s="529">
        <v>25.396666666666668</v>
      </c>
      <c r="N8" s="532">
        <v>68</v>
      </c>
      <c r="O8" s="532">
        <v>2266.6699999999996</v>
      </c>
      <c r="P8" s="543"/>
      <c r="Q8" s="533">
        <v>33.333382352941172</v>
      </c>
    </row>
    <row r="9" spans="1:17" ht="14.4" customHeight="1" x14ac:dyDescent="0.3">
      <c r="A9" s="528" t="s">
        <v>458</v>
      </c>
      <c r="B9" s="529" t="s">
        <v>333</v>
      </c>
      <c r="C9" s="529" t="s">
        <v>459</v>
      </c>
      <c r="D9" s="529" t="s">
        <v>466</v>
      </c>
      <c r="E9" s="529" t="s">
        <v>467</v>
      </c>
      <c r="F9" s="532"/>
      <c r="G9" s="532"/>
      <c r="H9" s="529"/>
      <c r="I9" s="529"/>
      <c r="J9" s="532">
        <v>25</v>
      </c>
      <c r="K9" s="532">
        <v>900</v>
      </c>
      <c r="L9" s="529"/>
      <c r="M9" s="529">
        <v>36</v>
      </c>
      <c r="N9" s="532">
        <v>24</v>
      </c>
      <c r="O9" s="532">
        <v>888</v>
      </c>
      <c r="P9" s="543"/>
      <c r="Q9" s="533">
        <v>37</v>
      </c>
    </row>
    <row r="10" spans="1:17" ht="14.4" customHeight="1" x14ac:dyDescent="0.3">
      <c r="A10" s="528" t="s">
        <v>458</v>
      </c>
      <c r="B10" s="529" t="s">
        <v>333</v>
      </c>
      <c r="C10" s="529" t="s">
        <v>459</v>
      </c>
      <c r="D10" s="529" t="s">
        <v>468</v>
      </c>
      <c r="E10" s="529" t="s">
        <v>469</v>
      </c>
      <c r="F10" s="532"/>
      <c r="G10" s="532"/>
      <c r="H10" s="529"/>
      <c r="I10" s="529"/>
      <c r="J10" s="532">
        <v>19</v>
      </c>
      <c r="K10" s="532">
        <v>2375</v>
      </c>
      <c r="L10" s="529"/>
      <c r="M10" s="529">
        <v>125</v>
      </c>
      <c r="N10" s="532"/>
      <c r="O10" s="532"/>
      <c r="P10" s="543"/>
      <c r="Q10" s="533"/>
    </row>
    <row r="11" spans="1:17" ht="14.4" customHeight="1" x14ac:dyDescent="0.3">
      <c r="A11" s="528" t="s">
        <v>458</v>
      </c>
      <c r="B11" s="529" t="s">
        <v>333</v>
      </c>
      <c r="C11" s="529" t="s">
        <v>459</v>
      </c>
      <c r="D11" s="529" t="s">
        <v>470</v>
      </c>
      <c r="E11" s="529" t="s">
        <v>471</v>
      </c>
      <c r="F11" s="532"/>
      <c r="G11" s="532"/>
      <c r="H11" s="529"/>
      <c r="I11" s="529"/>
      <c r="J11" s="532">
        <v>2</v>
      </c>
      <c r="K11" s="532">
        <v>1306</v>
      </c>
      <c r="L11" s="529"/>
      <c r="M11" s="529">
        <v>653</v>
      </c>
      <c r="N11" s="532"/>
      <c r="O11" s="532"/>
      <c r="P11" s="543"/>
      <c r="Q11" s="533"/>
    </row>
    <row r="12" spans="1:17" ht="14.4" customHeight="1" x14ac:dyDescent="0.3">
      <c r="A12" s="528" t="s">
        <v>458</v>
      </c>
      <c r="B12" s="529" t="s">
        <v>333</v>
      </c>
      <c r="C12" s="529" t="s">
        <v>459</v>
      </c>
      <c r="D12" s="529" t="s">
        <v>472</v>
      </c>
      <c r="E12" s="529" t="s">
        <v>473</v>
      </c>
      <c r="F12" s="532"/>
      <c r="G12" s="532"/>
      <c r="H12" s="529"/>
      <c r="I12" s="529"/>
      <c r="J12" s="532">
        <v>5</v>
      </c>
      <c r="K12" s="532">
        <v>1095</v>
      </c>
      <c r="L12" s="529"/>
      <c r="M12" s="529">
        <v>219</v>
      </c>
      <c r="N12" s="532">
        <v>8</v>
      </c>
      <c r="O12" s="532">
        <v>1880</v>
      </c>
      <c r="P12" s="543"/>
      <c r="Q12" s="533">
        <v>235</v>
      </c>
    </row>
    <row r="13" spans="1:17" ht="14.4" customHeight="1" x14ac:dyDescent="0.3">
      <c r="A13" s="528" t="s">
        <v>458</v>
      </c>
      <c r="B13" s="529" t="s">
        <v>333</v>
      </c>
      <c r="C13" s="529" t="s">
        <v>459</v>
      </c>
      <c r="D13" s="529" t="s">
        <v>474</v>
      </c>
      <c r="E13" s="529" t="s">
        <v>475</v>
      </c>
      <c r="F13" s="532"/>
      <c r="G13" s="532"/>
      <c r="H13" s="529"/>
      <c r="I13" s="529"/>
      <c r="J13" s="532">
        <v>1</v>
      </c>
      <c r="K13" s="532">
        <v>70</v>
      </c>
      <c r="L13" s="529"/>
      <c r="M13" s="529">
        <v>70</v>
      </c>
      <c r="N13" s="532"/>
      <c r="O13" s="532"/>
      <c r="P13" s="543"/>
      <c r="Q13" s="533"/>
    </row>
    <row r="14" spans="1:17" ht="14.4" customHeight="1" x14ac:dyDescent="0.3">
      <c r="A14" s="528" t="s">
        <v>458</v>
      </c>
      <c r="B14" s="529" t="s">
        <v>333</v>
      </c>
      <c r="C14" s="529" t="s">
        <v>459</v>
      </c>
      <c r="D14" s="529" t="s">
        <v>476</v>
      </c>
      <c r="E14" s="529" t="s">
        <v>477</v>
      </c>
      <c r="F14" s="532"/>
      <c r="G14" s="532"/>
      <c r="H14" s="529"/>
      <c r="I14" s="529"/>
      <c r="J14" s="532"/>
      <c r="K14" s="532"/>
      <c r="L14" s="529"/>
      <c r="M14" s="529"/>
      <c r="N14" s="532">
        <v>10</v>
      </c>
      <c r="O14" s="532">
        <v>590</v>
      </c>
      <c r="P14" s="543"/>
      <c r="Q14" s="533">
        <v>59</v>
      </c>
    </row>
    <row r="15" spans="1:17" ht="14.4" customHeight="1" x14ac:dyDescent="0.3">
      <c r="A15" s="528" t="s">
        <v>458</v>
      </c>
      <c r="B15" s="529" t="s">
        <v>333</v>
      </c>
      <c r="C15" s="529" t="s">
        <v>459</v>
      </c>
      <c r="D15" s="529" t="s">
        <v>478</v>
      </c>
      <c r="E15" s="529" t="s">
        <v>479</v>
      </c>
      <c r="F15" s="532"/>
      <c r="G15" s="532"/>
      <c r="H15" s="529"/>
      <c r="I15" s="529"/>
      <c r="J15" s="532">
        <v>609</v>
      </c>
      <c r="K15" s="532">
        <v>159558</v>
      </c>
      <c r="L15" s="529"/>
      <c r="M15" s="529">
        <v>262</v>
      </c>
      <c r="N15" s="532">
        <v>872</v>
      </c>
      <c r="O15" s="532">
        <v>228464</v>
      </c>
      <c r="P15" s="543"/>
      <c r="Q15" s="533">
        <v>262</v>
      </c>
    </row>
    <row r="16" spans="1:17" ht="14.4" customHeight="1" x14ac:dyDescent="0.3">
      <c r="A16" s="528" t="s">
        <v>458</v>
      </c>
      <c r="B16" s="529" t="s">
        <v>333</v>
      </c>
      <c r="C16" s="529" t="s">
        <v>459</v>
      </c>
      <c r="D16" s="529" t="s">
        <v>480</v>
      </c>
      <c r="E16" s="529" t="s">
        <v>481</v>
      </c>
      <c r="F16" s="532"/>
      <c r="G16" s="532"/>
      <c r="H16" s="529"/>
      <c r="I16" s="529"/>
      <c r="J16" s="532">
        <v>65</v>
      </c>
      <c r="K16" s="532">
        <v>233090</v>
      </c>
      <c r="L16" s="529"/>
      <c r="M16" s="529">
        <v>3586</v>
      </c>
      <c r="N16" s="532">
        <v>92</v>
      </c>
      <c r="O16" s="532">
        <v>329912</v>
      </c>
      <c r="P16" s="543"/>
      <c r="Q16" s="533">
        <v>3586</v>
      </c>
    </row>
    <row r="17" spans="1:17" ht="14.4" customHeight="1" x14ac:dyDescent="0.3">
      <c r="A17" s="528" t="s">
        <v>458</v>
      </c>
      <c r="B17" s="529" t="s">
        <v>333</v>
      </c>
      <c r="C17" s="529" t="s">
        <v>459</v>
      </c>
      <c r="D17" s="529" t="s">
        <v>482</v>
      </c>
      <c r="E17" s="529" t="s">
        <v>481</v>
      </c>
      <c r="F17" s="532"/>
      <c r="G17" s="532"/>
      <c r="H17" s="529"/>
      <c r="I17" s="529"/>
      <c r="J17" s="532">
        <v>3</v>
      </c>
      <c r="K17" s="532">
        <v>15600</v>
      </c>
      <c r="L17" s="529"/>
      <c r="M17" s="529">
        <v>5200</v>
      </c>
      <c r="N17" s="532"/>
      <c r="O17" s="532"/>
      <c r="P17" s="543"/>
      <c r="Q17" s="533"/>
    </row>
    <row r="18" spans="1:17" ht="14.4" customHeight="1" x14ac:dyDescent="0.3">
      <c r="A18" s="528" t="s">
        <v>483</v>
      </c>
      <c r="B18" s="529" t="s">
        <v>333</v>
      </c>
      <c r="C18" s="529" t="s">
        <v>459</v>
      </c>
      <c r="D18" s="529" t="s">
        <v>484</v>
      </c>
      <c r="E18" s="529" t="s">
        <v>485</v>
      </c>
      <c r="F18" s="532"/>
      <c r="G18" s="532"/>
      <c r="H18" s="529"/>
      <c r="I18" s="529"/>
      <c r="J18" s="532">
        <v>6</v>
      </c>
      <c r="K18" s="532">
        <v>1410</v>
      </c>
      <c r="L18" s="529"/>
      <c r="M18" s="529">
        <v>235</v>
      </c>
      <c r="N18" s="532">
        <v>1</v>
      </c>
      <c r="O18" s="532">
        <v>251</v>
      </c>
      <c r="P18" s="543"/>
      <c r="Q18" s="533">
        <v>251</v>
      </c>
    </row>
    <row r="19" spans="1:17" ht="14.4" customHeight="1" x14ac:dyDescent="0.3">
      <c r="A19" s="528" t="s">
        <v>483</v>
      </c>
      <c r="B19" s="529" t="s">
        <v>333</v>
      </c>
      <c r="C19" s="529" t="s">
        <v>459</v>
      </c>
      <c r="D19" s="529" t="s">
        <v>464</v>
      </c>
      <c r="E19" s="529" t="s">
        <v>465</v>
      </c>
      <c r="F19" s="532"/>
      <c r="G19" s="532"/>
      <c r="H19" s="529"/>
      <c r="I19" s="529"/>
      <c r="J19" s="532">
        <v>6</v>
      </c>
      <c r="K19" s="532">
        <v>0</v>
      </c>
      <c r="L19" s="529"/>
      <c r="M19" s="529">
        <v>0</v>
      </c>
      <c r="N19" s="532"/>
      <c r="O19" s="532"/>
      <c r="P19" s="543"/>
      <c r="Q19" s="533"/>
    </row>
    <row r="20" spans="1:17" ht="14.4" customHeight="1" x14ac:dyDescent="0.3">
      <c r="A20" s="528" t="s">
        <v>486</v>
      </c>
      <c r="B20" s="529" t="s">
        <v>313</v>
      </c>
      <c r="C20" s="529" t="s">
        <v>459</v>
      </c>
      <c r="D20" s="529" t="s">
        <v>487</v>
      </c>
      <c r="E20" s="529" t="s">
        <v>488</v>
      </c>
      <c r="F20" s="532">
        <v>113</v>
      </c>
      <c r="G20" s="532">
        <v>38320</v>
      </c>
      <c r="H20" s="529">
        <v>1</v>
      </c>
      <c r="I20" s="529">
        <v>339.11504424778764</v>
      </c>
      <c r="J20" s="532">
        <v>21</v>
      </c>
      <c r="K20" s="532">
        <v>7182</v>
      </c>
      <c r="L20" s="529">
        <v>0.18742171189979123</v>
      </c>
      <c r="M20" s="529">
        <v>342</v>
      </c>
      <c r="N20" s="532"/>
      <c r="O20" s="532"/>
      <c r="P20" s="543"/>
      <c r="Q20" s="533"/>
    </row>
    <row r="21" spans="1:17" ht="14.4" customHeight="1" x14ac:dyDescent="0.3">
      <c r="A21" s="528" t="s">
        <v>486</v>
      </c>
      <c r="B21" s="529" t="s">
        <v>313</v>
      </c>
      <c r="C21" s="529" t="s">
        <v>459</v>
      </c>
      <c r="D21" s="529" t="s">
        <v>460</v>
      </c>
      <c r="E21" s="529" t="s">
        <v>461</v>
      </c>
      <c r="F21" s="532">
        <v>3</v>
      </c>
      <c r="G21" s="532">
        <v>105</v>
      </c>
      <c r="H21" s="529">
        <v>1</v>
      </c>
      <c r="I21" s="529">
        <v>35</v>
      </c>
      <c r="J21" s="532">
        <v>3</v>
      </c>
      <c r="K21" s="532">
        <v>105</v>
      </c>
      <c r="L21" s="529">
        <v>1</v>
      </c>
      <c r="M21" s="529">
        <v>35</v>
      </c>
      <c r="N21" s="532"/>
      <c r="O21" s="532"/>
      <c r="P21" s="543"/>
      <c r="Q21" s="533"/>
    </row>
    <row r="22" spans="1:17" ht="14.4" customHeight="1" x14ac:dyDescent="0.3">
      <c r="A22" s="528" t="s">
        <v>486</v>
      </c>
      <c r="B22" s="529" t="s">
        <v>313</v>
      </c>
      <c r="C22" s="529" t="s">
        <v>459</v>
      </c>
      <c r="D22" s="529" t="s">
        <v>489</v>
      </c>
      <c r="E22" s="529" t="s">
        <v>490</v>
      </c>
      <c r="F22" s="532">
        <v>185</v>
      </c>
      <c r="G22" s="532">
        <v>43146</v>
      </c>
      <c r="H22" s="529">
        <v>1</v>
      </c>
      <c r="I22" s="529">
        <v>233.22162162162161</v>
      </c>
      <c r="J22" s="532">
        <v>67</v>
      </c>
      <c r="K22" s="532">
        <v>15745</v>
      </c>
      <c r="L22" s="529">
        <v>0.36492374727668847</v>
      </c>
      <c r="M22" s="529">
        <v>235</v>
      </c>
      <c r="N22" s="532"/>
      <c r="O22" s="532"/>
      <c r="P22" s="543"/>
      <c r="Q22" s="533"/>
    </row>
    <row r="23" spans="1:17" ht="14.4" customHeight="1" x14ac:dyDescent="0.3">
      <c r="A23" s="528" t="s">
        <v>486</v>
      </c>
      <c r="B23" s="529" t="s">
        <v>313</v>
      </c>
      <c r="C23" s="529" t="s">
        <v>459</v>
      </c>
      <c r="D23" s="529" t="s">
        <v>464</v>
      </c>
      <c r="E23" s="529" t="s">
        <v>465</v>
      </c>
      <c r="F23" s="532">
        <v>61</v>
      </c>
      <c r="G23" s="532">
        <v>0</v>
      </c>
      <c r="H23" s="529"/>
      <c r="I23" s="529">
        <v>0</v>
      </c>
      <c r="J23" s="532"/>
      <c r="K23" s="532"/>
      <c r="L23" s="529"/>
      <c r="M23" s="529"/>
      <c r="N23" s="532"/>
      <c r="O23" s="532"/>
      <c r="P23" s="543"/>
      <c r="Q23" s="533"/>
    </row>
    <row r="24" spans="1:17" ht="14.4" customHeight="1" x14ac:dyDescent="0.3">
      <c r="A24" s="528" t="s">
        <v>486</v>
      </c>
      <c r="B24" s="529" t="s">
        <v>313</v>
      </c>
      <c r="C24" s="529" t="s">
        <v>459</v>
      </c>
      <c r="D24" s="529" t="s">
        <v>491</v>
      </c>
      <c r="E24" s="529" t="s">
        <v>492</v>
      </c>
      <c r="F24" s="532">
        <v>96</v>
      </c>
      <c r="G24" s="532">
        <v>9296</v>
      </c>
      <c r="H24" s="529">
        <v>1</v>
      </c>
      <c r="I24" s="529">
        <v>96.833333333333329</v>
      </c>
      <c r="J24" s="532">
        <v>16</v>
      </c>
      <c r="K24" s="532">
        <v>1568</v>
      </c>
      <c r="L24" s="529">
        <v>0.16867469879518071</v>
      </c>
      <c r="M24" s="529">
        <v>98</v>
      </c>
      <c r="N24" s="532"/>
      <c r="O24" s="532"/>
      <c r="P24" s="543"/>
      <c r="Q24" s="533"/>
    </row>
    <row r="25" spans="1:17" ht="14.4" customHeight="1" x14ac:dyDescent="0.3">
      <c r="A25" s="528" t="s">
        <v>486</v>
      </c>
      <c r="B25" s="529" t="s">
        <v>313</v>
      </c>
      <c r="C25" s="529" t="s">
        <v>459</v>
      </c>
      <c r="D25" s="529" t="s">
        <v>478</v>
      </c>
      <c r="E25" s="529" t="s">
        <v>479</v>
      </c>
      <c r="F25" s="532">
        <v>1149</v>
      </c>
      <c r="G25" s="532">
        <v>301038</v>
      </c>
      <c r="H25" s="529">
        <v>1</v>
      </c>
      <c r="I25" s="529">
        <v>262</v>
      </c>
      <c r="J25" s="532">
        <v>711</v>
      </c>
      <c r="K25" s="532">
        <v>186282</v>
      </c>
      <c r="L25" s="529">
        <v>0.61879895561357701</v>
      </c>
      <c r="M25" s="529">
        <v>262</v>
      </c>
      <c r="N25" s="532"/>
      <c r="O25" s="532"/>
      <c r="P25" s="543"/>
      <c r="Q25" s="533"/>
    </row>
    <row r="26" spans="1:17" ht="14.4" customHeight="1" x14ac:dyDescent="0.3">
      <c r="A26" s="528" t="s">
        <v>486</v>
      </c>
      <c r="B26" s="529" t="s">
        <v>313</v>
      </c>
      <c r="C26" s="529" t="s">
        <v>459</v>
      </c>
      <c r="D26" s="529" t="s">
        <v>480</v>
      </c>
      <c r="E26" s="529" t="s">
        <v>481</v>
      </c>
      <c r="F26" s="532">
        <v>124</v>
      </c>
      <c r="G26" s="532">
        <v>444664</v>
      </c>
      <c r="H26" s="529">
        <v>1</v>
      </c>
      <c r="I26" s="529">
        <v>3586</v>
      </c>
      <c r="J26" s="532">
        <v>62</v>
      </c>
      <c r="K26" s="532">
        <v>222332</v>
      </c>
      <c r="L26" s="529">
        <v>0.5</v>
      </c>
      <c r="M26" s="529">
        <v>3586</v>
      </c>
      <c r="N26" s="532"/>
      <c r="O26" s="532"/>
      <c r="P26" s="543"/>
      <c r="Q26" s="533"/>
    </row>
    <row r="27" spans="1:17" ht="14.4" customHeight="1" thickBot="1" x14ac:dyDescent="0.35">
      <c r="A27" s="504" t="s">
        <v>486</v>
      </c>
      <c r="B27" s="534" t="s">
        <v>313</v>
      </c>
      <c r="C27" s="534" t="s">
        <v>459</v>
      </c>
      <c r="D27" s="534" t="s">
        <v>493</v>
      </c>
      <c r="E27" s="534" t="s">
        <v>494</v>
      </c>
      <c r="F27" s="505"/>
      <c r="G27" s="505"/>
      <c r="H27" s="534"/>
      <c r="I27" s="534"/>
      <c r="J27" s="505">
        <v>4</v>
      </c>
      <c r="K27" s="505">
        <v>824</v>
      </c>
      <c r="L27" s="534"/>
      <c r="M27" s="534">
        <v>206</v>
      </c>
      <c r="N27" s="505"/>
      <c r="O27" s="505"/>
      <c r="P27" s="506"/>
      <c r="Q27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10030</v>
      </c>
      <c r="C3" s="222">
        <f t="shared" ref="C3:R3" si="0">SUBTOTAL(9,C6:C1048576)</f>
        <v>11</v>
      </c>
      <c r="D3" s="222">
        <f t="shared" si="0"/>
        <v>11323.33</v>
      </c>
      <c r="E3" s="222">
        <f t="shared" si="0"/>
        <v>12.774755486723734</v>
      </c>
      <c r="F3" s="222">
        <f t="shared" si="0"/>
        <v>4912</v>
      </c>
      <c r="G3" s="225">
        <f>IF(B3&lt;&gt;0,F3/B3,"")</f>
        <v>0.48973080757726817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496</v>
      </c>
      <c r="B6" s="541">
        <v>934</v>
      </c>
      <c r="C6" s="525">
        <v>1</v>
      </c>
      <c r="D6" s="541">
        <v>5391</v>
      </c>
      <c r="E6" s="525">
        <v>5.7719486081370448</v>
      </c>
      <c r="F6" s="541">
        <v>1876</v>
      </c>
      <c r="G6" s="502">
        <v>2.0085653104925054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497</v>
      </c>
      <c r="B7" s="542">
        <v>698</v>
      </c>
      <c r="C7" s="529">
        <v>1</v>
      </c>
      <c r="D7" s="542">
        <v>908</v>
      </c>
      <c r="E7" s="529">
        <v>1.3008595988538683</v>
      </c>
      <c r="F7" s="542">
        <v>1012</v>
      </c>
      <c r="G7" s="543">
        <v>1.4498567335243553</v>
      </c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x14ac:dyDescent="0.3">
      <c r="A8" s="548" t="s">
        <v>498</v>
      </c>
      <c r="B8" s="542">
        <v>3028</v>
      </c>
      <c r="C8" s="529">
        <v>1</v>
      </c>
      <c r="D8" s="542">
        <v>1880</v>
      </c>
      <c r="E8" s="529">
        <v>0.6208718626155878</v>
      </c>
      <c r="F8" s="542">
        <v>506</v>
      </c>
      <c r="G8" s="543">
        <v>0.16710700132100395</v>
      </c>
      <c r="H8" s="542"/>
      <c r="I8" s="529"/>
      <c r="J8" s="542"/>
      <c r="K8" s="529"/>
      <c r="L8" s="542"/>
      <c r="M8" s="543"/>
      <c r="N8" s="542"/>
      <c r="O8" s="529"/>
      <c r="P8" s="542"/>
      <c r="Q8" s="529"/>
      <c r="R8" s="542"/>
      <c r="S8" s="544"/>
    </row>
    <row r="9" spans="1:19" ht="14.4" customHeight="1" x14ac:dyDescent="0.3">
      <c r="A9" s="548" t="s">
        <v>499</v>
      </c>
      <c r="B9" s="542">
        <v>232</v>
      </c>
      <c r="C9" s="529">
        <v>1</v>
      </c>
      <c r="D9" s="542"/>
      <c r="E9" s="529"/>
      <c r="F9" s="542"/>
      <c r="G9" s="543"/>
      <c r="H9" s="542"/>
      <c r="I9" s="529"/>
      <c r="J9" s="542"/>
      <c r="K9" s="529"/>
      <c r="L9" s="542"/>
      <c r="M9" s="543"/>
      <c r="N9" s="542"/>
      <c r="O9" s="529"/>
      <c r="P9" s="542"/>
      <c r="Q9" s="529"/>
      <c r="R9" s="542"/>
      <c r="S9" s="544"/>
    </row>
    <row r="10" spans="1:19" ht="14.4" customHeight="1" x14ac:dyDescent="0.3">
      <c r="A10" s="548" t="s">
        <v>500</v>
      </c>
      <c r="B10" s="542">
        <v>234</v>
      </c>
      <c r="C10" s="529">
        <v>1</v>
      </c>
      <c r="D10" s="542">
        <v>235</v>
      </c>
      <c r="E10" s="529">
        <v>1.0042735042735043</v>
      </c>
      <c r="F10" s="542"/>
      <c r="G10" s="543"/>
      <c r="H10" s="542"/>
      <c r="I10" s="529"/>
      <c r="J10" s="542"/>
      <c r="K10" s="529"/>
      <c r="L10" s="542"/>
      <c r="M10" s="543"/>
      <c r="N10" s="542"/>
      <c r="O10" s="529"/>
      <c r="P10" s="542"/>
      <c r="Q10" s="529"/>
      <c r="R10" s="542"/>
      <c r="S10" s="544"/>
    </row>
    <row r="11" spans="1:19" ht="14.4" customHeight="1" x14ac:dyDescent="0.3">
      <c r="A11" s="548" t="s">
        <v>501</v>
      </c>
      <c r="B11" s="542"/>
      <c r="C11" s="529"/>
      <c r="D11" s="542">
        <v>35</v>
      </c>
      <c r="E11" s="529"/>
      <c r="F11" s="542"/>
      <c r="G11" s="543"/>
      <c r="H11" s="542"/>
      <c r="I11" s="529"/>
      <c r="J11" s="542"/>
      <c r="K11" s="529"/>
      <c r="L11" s="542"/>
      <c r="M11" s="543"/>
      <c r="N11" s="542"/>
      <c r="O11" s="529"/>
      <c r="P11" s="542"/>
      <c r="Q11" s="529"/>
      <c r="R11" s="542"/>
      <c r="S11" s="544"/>
    </row>
    <row r="12" spans="1:19" ht="14.4" customHeight="1" x14ac:dyDescent="0.3">
      <c r="A12" s="548" t="s">
        <v>502</v>
      </c>
      <c r="B12" s="542">
        <v>468</v>
      </c>
      <c r="C12" s="529">
        <v>1</v>
      </c>
      <c r="D12" s="542">
        <v>921.33</v>
      </c>
      <c r="E12" s="529">
        <v>1.9686538461538463</v>
      </c>
      <c r="F12" s="542">
        <v>469</v>
      </c>
      <c r="G12" s="543">
        <v>1.0021367521367521</v>
      </c>
      <c r="H12" s="542"/>
      <c r="I12" s="529"/>
      <c r="J12" s="542"/>
      <c r="K12" s="529"/>
      <c r="L12" s="542"/>
      <c r="M12" s="543"/>
      <c r="N12" s="542"/>
      <c r="O12" s="529"/>
      <c r="P12" s="542"/>
      <c r="Q12" s="529"/>
      <c r="R12" s="542"/>
      <c r="S12" s="544"/>
    </row>
    <row r="13" spans="1:19" ht="14.4" customHeight="1" x14ac:dyDescent="0.3">
      <c r="A13" s="548" t="s">
        <v>503</v>
      </c>
      <c r="B13" s="542">
        <v>468</v>
      </c>
      <c r="C13" s="529">
        <v>1</v>
      </c>
      <c r="D13" s="542">
        <v>673</v>
      </c>
      <c r="E13" s="529">
        <v>1.438034188034188</v>
      </c>
      <c r="F13" s="542">
        <v>975</v>
      </c>
      <c r="G13" s="543">
        <v>2.0833333333333335</v>
      </c>
      <c r="H13" s="542"/>
      <c r="I13" s="529"/>
      <c r="J13" s="542"/>
      <c r="K13" s="529"/>
      <c r="L13" s="542"/>
      <c r="M13" s="543"/>
      <c r="N13" s="542"/>
      <c r="O13" s="529"/>
      <c r="P13" s="542"/>
      <c r="Q13" s="529"/>
      <c r="R13" s="542"/>
      <c r="S13" s="544"/>
    </row>
    <row r="14" spans="1:19" ht="14.4" customHeight="1" x14ac:dyDescent="0.3">
      <c r="A14" s="548" t="s">
        <v>504</v>
      </c>
      <c r="B14" s="542"/>
      <c r="C14" s="529"/>
      <c r="D14" s="542">
        <v>505</v>
      </c>
      <c r="E14" s="529"/>
      <c r="F14" s="542">
        <v>74</v>
      </c>
      <c r="G14" s="543"/>
      <c r="H14" s="542"/>
      <c r="I14" s="529"/>
      <c r="J14" s="542"/>
      <c r="K14" s="529"/>
      <c r="L14" s="542"/>
      <c r="M14" s="543"/>
      <c r="N14" s="542"/>
      <c r="O14" s="529"/>
      <c r="P14" s="542"/>
      <c r="Q14" s="529"/>
      <c r="R14" s="542"/>
      <c r="S14" s="544"/>
    </row>
    <row r="15" spans="1:19" ht="14.4" customHeight="1" x14ac:dyDescent="0.3">
      <c r="A15" s="548" t="s">
        <v>505</v>
      </c>
      <c r="B15" s="542">
        <v>234</v>
      </c>
      <c r="C15" s="529">
        <v>1</v>
      </c>
      <c r="D15" s="542"/>
      <c r="E15" s="529"/>
      <c r="F15" s="542"/>
      <c r="G15" s="543"/>
      <c r="H15" s="542"/>
      <c r="I15" s="529"/>
      <c r="J15" s="542"/>
      <c r="K15" s="529"/>
      <c r="L15" s="542"/>
      <c r="M15" s="543"/>
      <c r="N15" s="542"/>
      <c r="O15" s="529"/>
      <c r="P15" s="542"/>
      <c r="Q15" s="529"/>
      <c r="R15" s="542"/>
      <c r="S15" s="544"/>
    </row>
    <row r="16" spans="1:19" ht="14.4" customHeight="1" x14ac:dyDescent="0.3">
      <c r="A16" s="548" t="s">
        <v>506</v>
      </c>
      <c r="B16" s="542"/>
      <c r="C16" s="529"/>
      <c r="D16" s="542">
        <v>70</v>
      </c>
      <c r="E16" s="529"/>
      <c r="F16" s="542"/>
      <c r="G16" s="543"/>
      <c r="H16" s="542"/>
      <c r="I16" s="529"/>
      <c r="J16" s="542"/>
      <c r="K16" s="529"/>
      <c r="L16" s="542"/>
      <c r="M16" s="543"/>
      <c r="N16" s="542"/>
      <c r="O16" s="529"/>
      <c r="P16" s="542"/>
      <c r="Q16" s="529"/>
      <c r="R16" s="542"/>
      <c r="S16" s="544"/>
    </row>
    <row r="17" spans="1:19" ht="14.4" customHeight="1" x14ac:dyDescent="0.3">
      <c r="A17" s="548" t="s">
        <v>507</v>
      </c>
      <c r="B17" s="542">
        <v>2798</v>
      </c>
      <c r="C17" s="529">
        <v>1</v>
      </c>
      <c r="D17" s="542">
        <v>470</v>
      </c>
      <c r="E17" s="529">
        <v>0.16797712651894209</v>
      </c>
      <c r="F17" s="542"/>
      <c r="G17" s="543"/>
      <c r="H17" s="542"/>
      <c r="I17" s="529"/>
      <c r="J17" s="542"/>
      <c r="K17" s="529"/>
      <c r="L17" s="542"/>
      <c r="M17" s="543"/>
      <c r="N17" s="542"/>
      <c r="O17" s="529"/>
      <c r="P17" s="542"/>
      <c r="Q17" s="529"/>
      <c r="R17" s="542"/>
      <c r="S17" s="544"/>
    </row>
    <row r="18" spans="1:19" ht="14.4" customHeight="1" x14ac:dyDescent="0.3">
      <c r="A18" s="548" t="s">
        <v>508</v>
      </c>
      <c r="B18" s="542">
        <v>468</v>
      </c>
      <c r="C18" s="529">
        <v>1</v>
      </c>
      <c r="D18" s="542"/>
      <c r="E18" s="529"/>
      <c r="F18" s="542"/>
      <c r="G18" s="543"/>
      <c r="H18" s="542"/>
      <c r="I18" s="529"/>
      <c r="J18" s="542"/>
      <c r="K18" s="529"/>
      <c r="L18" s="542"/>
      <c r="M18" s="543"/>
      <c r="N18" s="542"/>
      <c r="O18" s="529"/>
      <c r="P18" s="542"/>
      <c r="Q18" s="529"/>
      <c r="R18" s="542"/>
      <c r="S18" s="544"/>
    </row>
    <row r="19" spans="1:19" ht="14.4" customHeight="1" thickBot="1" x14ac:dyDescent="0.35">
      <c r="A19" s="549" t="s">
        <v>509</v>
      </c>
      <c r="B19" s="545">
        <v>468</v>
      </c>
      <c r="C19" s="534">
        <v>1</v>
      </c>
      <c r="D19" s="545">
        <v>235</v>
      </c>
      <c r="E19" s="534">
        <v>0.50213675213675213</v>
      </c>
      <c r="F19" s="545"/>
      <c r="G19" s="506"/>
      <c r="H19" s="545"/>
      <c r="I19" s="534"/>
      <c r="J19" s="545"/>
      <c r="K19" s="534"/>
      <c r="L19" s="545"/>
      <c r="M19" s="506"/>
      <c r="N19" s="545"/>
      <c r="O19" s="534"/>
      <c r="P19" s="545"/>
      <c r="Q19" s="534"/>
      <c r="R19" s="545"/>
      <c r="S19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43</v>
      </c>
      <c r="G3" s="103">
        <f t="shared" si="0"/>
        <v>10030</v>
      </c>
      <c r="H3" s="103"/>
      <c r="I3" s="103"/>
      <c r="J3" s="103">
        <f t="shared" si="0"/>
        <v>47</v>
      </c>
      <c r="K3" s="103">
        <f t="shared" si="0"/>
        <v>11323.33</v>
      </c>
      <c r="L3" s="103"/>
      <c r="M3" s="103"/>
      <c r="N3" s="103">
        <f t="shared" si="0"/>
        <v>16</v>
      </c>
      <c r="O3" s="103">
        <f t="shared" si="0"/>
        <v>4912</v>
      </c>
      <c r="P3" s="75">
        <f>IF(G3=0,0,O3/G3)</f>
        <v>0.48973080757726817</v>
      </c>
      <c r="Q3" s="104">
        <f>IF(N3=0,0,O3/N3)</f>
        <v>307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5"/>
      <c r="B5" s="553"/>
      <c r="C5" s="555"/>
      <c r="D5" s="563"/>
      <c r="E5" s="557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2"/>
    </row>
    <row r="6" spans="1:17" ht="14.4" customHeight="1" x14ac:dyDescent="0.3">
      <c r="A6" s="501" t="s">
        <v>510</v>
      </c>
      <c r="B6" s="525" t="s">
        <v>458</v>
      </c>
      <c r="C6" s="525" t="s">
        <v>459</v>
      </c>
      <c r="D6" s="525" t="s">
        <v>460</v>
      </c>
      <c r="E6" s="525" t="s">
        <v>461</v>
      </c>
      <c r="F6" s="116"/>
      <c r="G6" s="116"/>
      <c r="H6" s="116"/>
      <c r="I6" s="116"/>
      <c r="J6" s="116">
        <v>1</v>
      </c>
      <c r="K6" s="116">
        <v>35</v>
      </c>
      <c r="L6" s="116"/>
      <c r="M6" s="116">
        <v>35</v>
      </c>
      <c r="N6" s="116"/>
      <c r="O6" s="116"/>
      <c r="P6" s="502"/>
      <c r="Q6" s="503"/>
    </row>
    <row r="7" spans="1:17" ht="14.4" customHeight="1" x14ac:dyDescent="0.3">
      <c r="A7" s="528" t="s">
        <v>510</v>
      </c>
      <c r="B7" s="529" t="s">
        <v>458</v>
      </c>
      <c r="C7" s="529" t="s">
        <v>459</v>
      </c>
      <c r="D7" s="529" t="s">
        <v>462</v>
      </c>
      <c r="E7" s="529" t="s">
        <v>463</v>
      </c>
      <c r="F7" s="532"/>
      <c r="G7" s="532"/>
      <c r="H7" s="532"/>
      <c r="I7" s="532"/>
      <c r="J7" s="532">
        <v>12</v>
      </c>
      <c r="K7" s="532">
        <v>5256</v>
      </c>
      <c r="L7" s="532"/>
      <c r="M7" s="532">
        <v>438</v>
      </c>
      <c r="N7" s="532">
        <v>4</v>
      </c>
      <c r="O7" s="532">
        <v>1876</v>
      </c>
      <c r="P7" s="543"/>
      <c r="Q7" s="533">
        <v>469</v>
      </c>
    </row>
    <row r="8" spans="1:17" ht="14.4" customHeight="1" x14ac:dyDescent="0.3">
      <c r="A8" s="528" t="s">
        <v>510</v>
      </c>
      <c r="B8" s="529" t="s">
        <v>458</v>
      </c>
      <c r="C8" s="529" t="s">
        <v>459</v>
      </c>
      <c r="D8" s="529" t="s">
        <v>464</v>
      </c>
      <c r="E8" s="529" t="s">
        <v>465</v>
      </c>
      <c r="F8" s="532"/>
      <c r="G8" s="532"/>
      <c r="H8" s="532"/>
      <c r="I8" s="532"/>
      <c r="J8" s="532">
        <v>4</v>
      </c>
      <c r="K8" s="532">
        <v>100</v>
      </c>
      <c r="L8" s="532"/>
      <c r="M8" s="532">
        <v>25</v>
      </c>
      <c r="N8" s="532"/>
      <c r="O8" s="532"/>
      <c r="P8" s="543"/>
      <c r="Q8" s="533"/>
    </row>
    <row r="9" spans="1:17" ht="14.4" customHeight="1" x14ac:dyDescent="0.3">
      <c r="A9" s="528" t="s">
        <v>510</v>
      </c>
      <c r="B9" s="529" t="s">
        <v>486</v>
      </c>
      <c r="C9" s="529" t="s">
        <v>459</v>
      </c>
      <c r="D9" s="529" t="s">
        <v>489</v>
      </c>
      <c r="E9" s="529" t="s">
        <v>490</v>
      </c>
      <c r="F9" s="532">
        <v>4</v>
      </c>
      <c r="G9" s="532">
        <v>934</v>
      </c>
      <c r="H9" s="532">
        <v>1</v>
      </c>
      <c r="I9" s="532">
        <v>233.5</v>
      </c>
      <c r="J9" s="532"/>
      <c r="K9" s="532"/>
      <c r="L9" s="532"/>
      <c r="M9" s="532"/>
      <c r="N9" s="532"/>
      <c r="O9" s="532"/>
      <c r="P9" s="543"/>
      <c r="Q9" s="533"/>
    </row>
    <row r="10" spans="1:17" ht="14.4" customHeight="1" x14ac:dyDescent="0.3">
      <c r="A10" s="528" t="s">
        <v>511</v>
      </c>
      <c r="B10" s="529" t="s">
        <v>458</v>
      </c>
      <c r="C10" s="529" t="s">
        <v>459</v>
      </c>
      <c r="D10" s="529" t="s">
        <v>460</v>
      </c>
      <c r="E10" s="529" t="s">
        <v>461</v>
      </c>
      <c r="F10" s="532"/>
      <c r="G10" s="532"/>
      <c r="H10" s="532"/>
      <c r="I10" s="532"/>
      <c r="J10" s="532"/>
      <c r="K10" s="532"/>
      <c r="L10" s="532"/>
      <c r="M10" s="532"/>
      <c r="N10" s="532">
        <v>2</v>
      </c>
      <c r="O10" s="532">
        <v>74</v>
      </c>
      <c r="P10" s="543"/>
      <c r="Q10" s="533">
        <v>37</v>
      </c>
    </row>
    <row r="11" spans="1:17" ht="14.4" customHeight="1" x14ac:dyDescent="0.3">
      <c r="A11" s="528" t="s">
        <v>511</v>
      </c>
      <c r="B11" s="529" t="s">
        <v>458</v>
      </c>
      <c r="C11" s="529" t="s">
        <v>459</v>
      </c>
      <c r="D11" s="529" t="s">
        <v>462</v>
      </c>
      <c r="E11" s="529" t="s">
        <v>463</v>
      </c>
      <c r="F11" s="532"/>
      <c r="G11" s="532"/>
      <c r="H11" s="532"/>
      <c r="I11" s="532"/>
      <c r="J11" s="532">
        <v>1</v>
      </c>
      <c r="K11" s="532">
        <v>438</v>
      </c>
      <c r="L11" s="532"/>
      <c r="M11" s="532">
        <v>438</v>
      </c>
      <c r="N11" s="532">
        <v>2</v>
      </c>
      <c r="O11" s="532">
        <v>938</v>
      </c>
      <c r="P11" s="543"/>
      <c r="Q11" s="533">
        <v>469</v>
      </c>
    </row>
    <row r="12" spans="1:17" ht="14.4" customHeight="1" x14ac:dyDescent="0.3">
      <c r="A12" s="528" t="s">
        <v>511</v>
      </c>
      <c r="B12" s="529" t="s">
        <v>486</v>
      </c>
      <c r="C12" s="529" t="s">
        <v>459</v>
      </c>
      <c r="D12" s="529" t="s">
        <v>489</v>
      </c>
      <c r="E12" s="529" t="s">
        <v>490</v>
      </c>
      <c r="F12" s="532">
        <v>3</v>
      </c>
      <c r="G12" s="532">
        <v>698</v>
      </c>
      <c r="H12" s="532">
        <v>1</v>
      </c>
      <c r="I12" s="532">
        <v>232.66666666666666</v>
      </c>
      <c r="J12" s="532">
        <v>2</v>
      </c>
      <c r="K12" s="532">
        <v>470</v>
      </c>
      <c r="L12" s="532">
        <v>0.67335243553008595</v>
      </c>
      <c r="M12" s="532">
        <v>235</v>
      </c>
      <c r="N12" s="532"/>
      <c r="O12" s="532"/>
      <c r="P12" s="543"/>
      <c r="Q12" s="533"/>
    </row>
    <row r="13" spans="1:17" ht="14.4" customHeight="1" x14ac:dyDescent="0.3">
      <c r="A13" s="528" t="s">
        <v>512</v>
      </c>
      <c r="B13" s="529" t="s">
        <v>458</v>
      </c>
      <c r="C13" s="529" t="s">
        <v>459</v>
      </c>
      <c r="D13" s="529" t="s">
        <v>460</v>
      </c>
      <c r="E13" s="529" t="s">
        <v>461</v>
      </c>
      <c r="F13" s="532"/>
      <c r="G13" s="532"/>
      <c r="H13" s="532"/>
      <c r="I13" s="532"/>
      <c r="J13" s="532"/>
      <c r="K13" s="532"/>
      <c r="L13" s="532"/>
      <c r="M13" s="532"/>
      <c r="N13" s="532">
        <v>1</v>
      </c>
      <c r="O13" s="532">
        <v>37</v>
      </c>
      <c r="P13" s="543"/>
      <c r="Q13" s="533">
        <v>37</v>
      </c>
    </row>
    <row r="14" spans="1:17" ht="14.4" customHeight="1" x14ac:dyDescent="0.3">
      <c r="A14" s="528" t="s">
        <v>512</v>
      </c>
      <c r="B14" s="529" t="s">
        <v>458</v>
      </c>
      <c r="C14" s="529" t="s">
        <v>459</v>
      </c>
      <c r="D14" s="529" t="s">
        <v>462</v>
      </c>
      <c r="E14" s="529" t="s">
        <v>463</v>
      </c>
      <c r="F14" s="532"/>
      <c r="G14" s="532"/>
      <c r="H14" s="532"/>
      <c r="I14" s="532"/>
      <c r="J14" s="532"/>
      <c r="K14" s="532"/>
      <c r="L14" s="532"/>
      <c r="M14" s="532"/>
      <c r="N14" s="532">
        <v>1</v>
      </c>
      <c r="O14" s="532">
        <v>469</v>
      </c>
      <c r="P14" s="543"/>
      <c r="Q14" s="533">
        <v>469</v>
      </c>
    </row>
    <row r="15" spans="1:17" ht="14.4" customHeight="1" x14ac:dyDescent="0.3">
      <c r="A15" s="528" t="s">
        <v>512</v>
      </c>
      <c r="B15" s="529" t="s">
        <v>483</v>
      </c>
      <c r="C15" s="529" t="s">
        <v>459</v>
      </c>
      <c r="D15" s="529" t="s">
        <v>484</v>
      </c>
      <c r="E15" s="529" t="s">
        <v>485</v>
      </c>
      <c r="F15" s="532"/>
      <c r="G15" s="532"/>
      <c r="H15" s="532"/>
      <c r="I15" s="532"/>
      <c r="J15" s="532">
        <v>2</v>
      </c>
      <c r="K15" s="532">
        <v>470</v>
      </c>
      <c r="L15" s="532"/>
      <c r="M15" s="532">
        <v>235</v>
      </c>
      <c r="N15" s="532"/>
      <c r="O15" s="532"/>
      <c r="P15" s="543"/>
      <c r="Q15" s="533"/>
    </row>
    <row r="16" spans="1:17" ht="14.4" customHeight="1" x14ac:dyDescent="0.3">
      <c r="A16" s="528" t="s">
        <v>512</v>
      </c>
      <c r="B16" s="529" t="s">
        <v>483</v>
      </c>
      <c r="C16" s="529" t="s">
        <v>459</v>
      </c>
      <c r="D16" s="529" t="s">
        <v>464</v>
      </c>
      <c r="E16" s="529" t="s">
        <v>465</v>
      </c>
      <c r="F16" s="532"/>
      <c r="G16" s="532"/>
      <c r="H16" s="532"/>
      <c r="I16" s="532"/>
      <c r="J16" s="532">
        <v>2</v>
      </c>
      <c r="K16" s="532">
        <v>0</v>
      </c>
      <c r="L16" s="532"/>
      <c r="M16" s="532">
        <v>0</v>
      </c>
      <c r="N16" s="532"/>
      <c r="O16" s="532"/>
      <c r="P16" s="543"/>
      <c r="Q16" s="533"/>
    </row>
    <row r="17" spans="1:17" ht="14.4" customHeight="1" x14ac:dyDescent="0.3">
      <c r="A17" s="528" t="s">
        <v>512</v>
      </c>
      <c r="B17" s="529" t="s">
        <v>486</v>
      </c>
      <c r="C17" s="529" t="s">
        <v>459</v>
      </c>
      <c r="D17" s="529" t="s">
        <v>489</v>
      </c>
      <c r="E17" s="529" t="s">
        <v>490</v>
      </c>
      <c r="F17" s="532">
        <v>13</v>
      </c>
      <c r="G17" s="532">
        <v>3028</v>
      </c>
      <c r="H17" s="532">
        <v>1</v>
      </c>
      <c r="I17" s="532">
        <v>232.92307692307693</v>
      </c>
      <c r="J17" s="532">
        <v>6</v>
      </c>
      <c r="K17" s="532">
        <v>1410</v>
      </c>
      <c r="L17" s="532">
        <v>0.46565389696169091</v>
      </c>
      <c r="M17" s="532">
        <v>235</v>
      </c>
      <c r="N17" s="532"/>
      <c r="O17" s="532"/>
      <c r="P17" s="543"/>
      <c r="Q17" s="533"/>
    </row>
    <row r="18" spans="1:17" ht="14.4" customHeight="1" x14ac:dyDescent="0.3">
      <c r="A18" s="528" t="s">
        <v>513</v>
      </c>
      <c r="B18" s="529" t="s">
        <v>486</v>
      </c>
      <c r="C18" s="529" t="s">
        <v>459</v>
      </c>
      <c r="D18" s="529" t="s">
        <v>489</v>
      </c>
      <c r="E18" s="529" t="s">
        <v>490</v>
      </c>
      <c r="F18" s="532">
        <v>1</v>
      </c>
      <c r="G18" s="532">
        <v>232</v>
      </c>
      <c r="H18" s="532">
        <v>1</v>
      </c>
      <c r="I18" s="532">
        <v>232</v>
      </c>
      <c r="J18" s="532"/>
      <c r="K18" s="532"/>
      <c r="L18" s="532"/>
      <c r="M18" s="532"/>
      <c r="N18" s="532"/>
      <c r="O18" s="532"/>
      <c r="P18" s="543"/>
      <c r="Q18" s="533"/>
    </row>
    <row r="19" spans="1:17" ht="14.4" customHeight="1" x14ac:dyDescent="0.3">
      <c r="A19" s="528" t="s">
        <v>514</v>
      </c>
      <c r="B19" s="529" t="s">
        <v>486</v>
      </c>
      <c r="C19" s="529" t="s">
        <v>459</v>
      </c>
      <c r="D19" s="529" t="s">
        <v>489</v>
      </c>
      <c r="E19" s="529" t="s">
        <v>490</v>
      </c>
      <c r="F19" s="532">
        <v>1</v>
      </c>
      <c r="G19" s="532">
        <v>234</v>
      </c>
      <c r="H19" s="532">
        <v>1</v>
      </c>
      <c r="I19" s="532">
        <v>234</v>
      </c>
      <c r="J19" s="532">
        <v>1</v>
      </c>
      <c r="K19" s="532">
        <v>235</v>
      </c>
      <c r="L19" s="532">
        <v>1.0042735042735043</v>
      </c>
      <c r="M19" s="532">
        <v>235</v>
      </c>
      <c r="N19" s="532"/>
      <c r="O19" s="532"/>
      <c r="P19" s="543"/>
      <c r="Q19" s="533"/>
    </row>
    <row r="20" spans="1:17" ht="14.4" customHeight="1" x14ac:dyDescent="0.3">
      <c r="A20" s="528" t="s">
        <v>515</v>
      </c>
      <c r="B20" s="529" t="s">
        <v>458</v>
      </c>
      <c r="C20" s="529" t="s">
        <v>459</v>
      </c>
      <c r="D20" s="529" t="s">
        <v>460</v>
      </c>
      <c r="E20" s="529" t="s">
        <v>461</v>
      </c>
      <c r="F20" s="532"/>
      <c r="G20" s="532"/>
      <c r="H20" s="532"/>
      <c r="I20" s="532"/>
      <c r="J20" s="532">
        <v>1</v>
      </c>
      <c r="K20" s="532">
        <v>35</v>
      </c>
      <c r="L20" s="532"/>
      <c r="M20" s="532">
        <v>35</v>
      </c>
      <c r="N20" s="532"/>
      <c r="O20" s="532"/>
      <c r="P20" s="543"/>
      <c r="Q20" s="533"/>
    </row>
    <row r="21" spans="1:17" ht="14.4" customHeight="1" x14ac:dyDescent="0.3">
      <c r="A21" s="528" t="s">
        <v>516</v>
      </c>
      <c r="B21" s="529" t="s">
        <v>458</v>
      </c>
      <c r="C21" s="529" t="s">
        <v>459</v>
      </c>
      <c r="D21" s="529" t="s">
        <v>462</v>
      </c>
      <c r="E21" s="529" t="s">
        <v>463</v>
      </c>
      <c r="F21" s="532"/>
      <c r="G21" s="532"/>
      <c r="H21" s="532"/>
      <c r="I21" s="532"/>
      <c r="J21" s="532"/>
      <c r="K21" s="532"/>
      <c r="L21" s="532"/>
      <c r="M21" s="532"/>
      <c r="N21" s="532">
        <v>1</v>
      </c>
      <c r="O21" s="532">
        <v>469</v>
      </c>
      <c r="P21" s="543"/>
      <c r="Q21" s="533">
        <v>469</v>
      </c>
    </row>
    <row r="22" spans="1:17" ht="14.4" customHeight="1" x14ac:dyDescent="0.3">
      <c r="A22" s="528" t="s">
        <v>516</v>
      </c>
      <c r="B22" s="529" t="s">
        <v>458</v>
      </c>
      <c r="C22" s="529" t="s">
        <v>459</v>
      </c>
      <c r="D22" s="529" t="s">
        <v>464</v>
      </c>
      <c r="E22" s="529" t="s">
        <v>465</v>
      </c>
      <c r="F22" s="532"/>
      <c r="G22" s="532"/>
      <c r="H22" s="532"/>
      <c r="I22" s="532"/>
      <c r="J22" s="532">
        <v>1</v>
      </c>
      <c r="K22" s="532">
        <v>33.33</v>
      </c>
      <c r="L22" s="532"/>
      <c r="M22" s="532">
        <v>33.33</v>
      </c>
      <c r="N22" s="532"/>
      <c r="O22" s="532"/>
      <c r="P22" s="543"/>
      <c r="Q22" s="533"/>
    </row>
    <row r="23" spans="1:17" ht="14.4" customHeight="1" x14ac:dyDescent="0.3">
      <c r="A23" s="528" t="s">
        <v>516</v>
      </c>
      <c r="B23" s="529" t="s">
        <v>458</v>
      </c>
      <c r="C23" s="529" t="s">
        <v>459</v>
      </c>
      <c r="D23" s="529" t="s">
        <v>470</v>
      </c>
      <c r="E23" s="529" t="s">
        <v>471</v>
      </c>
      <c r="F23" s="532"/>
      <c r="G23" s="532"/>
      <c r="H23" s="532"/>
      <c r="I23" s="532"/>
      <c r="J23" s="532">
        <v>1</v>
      </c>
      <c r="K23" s="532">
        <v>653</v>
      </c>
      <c r="L23" s="532"/>
      <c r="M23" s="532">
        <v>653</v>
      </c>
      <c r="N23" s="532"/>
      <c r="O23" s="532"/>
      <c r="P23" s="543"/>
      <c r="Q23" s="533"/>
    </row>
    <row r="24" spans="1:17" ht="14.4" customHeight="1" x14ac:dyDescent="0.3">
      <c r="A24" s="528" t="s">
        <v>516</v>
      </c>
      <c r="B24" s="529" t="s">
        <v>486</v>
      </c>
      <c r="C24" s="529" t="s">
        <v>459</v>
      </c>
      <c r="D24" s="529" t="s">
        <v>489</v>
      </c>
      <c r="E24" s="529" t="s">
        <v>490</v>
      </c>
      <c r="F24" s="532">
        <v>2</v>
      </c>
      <c r="G24" s="532">
        <v>468</v>
      </c>
      <c r="H24" s="532">
        <v>1</v>
      </c>
      <c r="I24" s="532">
        <v>234</v>
      </c>
      <c r="J24" s="532">
        <v>1</v>
      </c>
      <c r="K24" s="532">
        <v>235</v>
      </c>
      <c r="L24" s="532">
        <v>0.50213675213675213</v>
      </c>
      <c r="M24" s="532">
        <v>235</v>
      </c>
      <c r="N24" s="532"/>
      <c r="O24" s="532"/>
      <c r="P24" s="543"/>
      <c r="Q24" s="533"/>
    </row>
    <row r="25" spans="1:17" ht="14.4" customHeight="1" x14ac:dyDescent="0.3">
      <c r="A25" s="528" t="s">
        <v>517</v>
      </c>
      <c r="B25" s="529" t="s">
        <v>458</v>
      </c>
      <c r="C25" s="529" t="s">
        <v>459</v>
      </c>
      <c r="D25" s="529" t="s">
        <v>460</v>
      </c>
      <c r="E25" s="529" t="s">
        <v>461</v>
      </c>
      <c r="F25" s="532"/>
      <c r="G25" s="532"/>
      <c r="H25" s="532"/>
      <c r="I25" s="532"/>
      <c r="J25" s="532"/>
      <c r="K25" s="532"/>
      <c r="L25" s="532"/>
      <c r="M25" s="532"/>
      <c r="N25" s="532">
        <v>1</v>
      </c>
      <c r="O25" s="532">
        <v>37</v>
      </c>
      <c r="P25" s="543"/>
      <c r="Q25" s="533">
        <v>37</v>
      </c>
    </row>
    <row r="26" spans="1:17" ht="14.4" customHeight="1" x14ac:dyDescent="0.3">
      <c r="A26" s="528" t="s">
        <v>517</v>
      </c>
      <c r="B26" s="529" t="s">
        <v>458</v>
      </c>
      <c r="C26" s="529" t="s">
        <v>459</v>
      </c>
      <c r="D26" s="529" t="s">
        <v>462</v>
      </c>
      <c r="E26" s="529" t="s">
        <v>463</v>
      </c>
      <c r="F26" s="532"/>
      <c r="G26" s="532"/>
      <c r="H26" s="532"/>
      <c r="I26" s="532"/>
      <c r="J26" s="532">
        <v>1</v>
      </c>
      <c r="K26" s="532">
        <v>438</v>
      </c>
      <c r="L26" s="532"/>
      <c r="M26" s="532">
        <v>438</v>
      </c>
      <c r="N26" s="532">
        <v>2</v>
      </c>
      <c r="O26" s="532">
        <v>938</v>
      </c>
      <c r="P26" s="543"/>
      <c r="Q26" s="533">
        <v>469</v>
      </c>
    </row>
    <row r="27" spans="1:17" ht="14.4" customHeight="1" x14ac:dyDescent="0.3">
      <c r="A27" s="528" t="s">
        <v>517</v>
      </c>
      <c r="B27" s="529" t="s">
        <v>486</v>
      </c>
      <c r="C27" s="529" t="s">
        <v>459</v>
      </c>
      <c r="D27" s="529" t="s">
        <v>489</v>
      </c>
      <c r="E27" s="529" t="s">
        <v>490</v>
      </c>
      <c r="F27" s="532">
        <v>2</v>
      </c>
      <c r="G27" s="532">
        <v>468</v>
      </c>
      <c r="H27" s="532">
        <v>1</v>
      </c>
      <c r="I27" s="532">
        <v>234</v>
      </c>
      <c r="J27" s="532">
        <v>1</v>
      </c>
      <c r="K27" s="532">
        <v>235</v>
      </c>
      <c r="L27" s="532">
        <v>0.50213675213675213</v>
      </c>
      <c r="M27" s="532">
        <v>235</v>
      </c>
      <c r="N27" s="532"/>
      <c r="O27" s="532"/>
      <c r="P27" s="543"/>
      <c r="Q27" s="533"/>
    </row>
    <row r="28" spans="1:17" ht="14.4" customHeight="1" x14ac:dyDescent="0.3">
      <c r="A28" s="528" t="s">
        <v>518</v>
      </c>
      <c r="B28" s="529" t="s">
        <v>458</v>
      </c>
      <c r="C28" s="529" t="s">
        <v>459</v>
      </c>
      <c r="D28" s="529" t="s">
        <v>460</v>
      </c>
      <c r="E28" s="529" t="s">
        <v>461</v>
      </c>
      <c r="F28" s="532"/>
      <c r="G28" s="532"/>
      <c r="H28" s="532"/>
      <c r="I28" s="532"/>
      <c r="J28" s="532">
        <v>1</v>
      </c>
      <c r="K28" s="532">
        <v>35</v>
      </c>
      <c r="L28" s="532"/>
      <c r="M28" s="532">
        <v>35</v>
      </c>
      <c r="N28" s="532">
        <v>2</v>
      </c>
      <c r="O28" s="532">
        <v>74</v>
      </c>
      <c r="P28" s="543"/>
      <c r="Q28" s="533">
        <v>37</v>
      </c>
    </row>
    <row r="29" spans="1:17" ht="14.4" customHeight="1" x14ac:dyDescent="0.3">
      <c r="A29" s="528" t="s">
        <v>518</v>
      </c>
      <c r="B29" s="529" t="s">
        <v>483</v>
      </c>
      <c r="C29" s="529" t="s">
        <v>459</v>
      </c>
      <c r="D29" s="529" t="s">
        <v>484</v>
      </c>
      <c r="E29" s="529" t="s">
        <v>485</v>
      </c>
      <c r="F29" s="532"/>
      <c r="G29" s="532"/>
      <c r="H29" s="532"/>
      <c r="I29" s="532"/>
      <c r="J29" s="532">
        <v>2</v>
      </c>
      <c r="K29" s="532">
        <v>470</v>
      </c>
      <c r="L29" s="532"/>
      <c r="M29" s="532">
        <v>235</v>
      </c>
      <c r="N29" s="532"/>
      <c r="O29" s="532"/>
      <c r="P29" s="543"/>
      <c r="Q29" s="533"/>
    </row>
    <row r="30" spans="1:17" ht="14.4" customHeight="1" x14ac:dyDescent="0.3">
      <c r="A30" s="528" t="s">
        <v>518</v>
      </c>
      <c r="B30" s="529" t="s">
        <v>483</v>
      </c>
      <c r="C30" s="529" t="s">
        <v>459</v>
      </c>
      <c r="D30" s="529" t="s">
        <v>464</v>
      </c>
      <c r="E30" s="529" t="s">
        <v>465</v>
      </c>
      <c r="F30" s="532"/>
      <c r="G30" s="532"/>
      <c r="H30" s="532"/>
      <c r="I30" s="532"/>
      <c r="J30" s="532">
        <v>2</v>
      </c>
      <c r="K30" s="532">
        <v>0</v>
      </c>
      <c r="L30" s="532"/>
      <c r="M30" s="532">
        <v>0</v>
      </c>
      <c r="N30" s="532"/>
      <c r="O30" s="532"/>
      <c r="P30" s="543"/>
      <c r="Q30" s="533"/>
    </row>
    <row r="31" spans="1:17" ht="14.4" customHeight="1" x14ac:dyDescent="0.3">
      <c r="A31" s="528" t="s">
        <v>519</v>
      </c>
      <c r="B31" s="529" t="s">
        <v>486</v>
      </c>
      <c r="C31" s="529" t="s">
        <v>459</v>
      </c>
      <c r="D31" s="529" t="s">
        <v>489</v>
      </c>
      <c r="E31" s="529" t="s">
        <v>490</v>
      </c>
      <c r="F31" s="532">
        <v>1</v>
      </c>
      <c r="G31" s="532">
        <v>234</v>
      </c>
      <c r="H31" s="532">
        <v>1</v>
      </c>
      <c r="I31" s="532">
        <v>234</v>
      </c>
      <c r="J31" s="532"/>
      <c r="K31" s="532"/>
      <c r="L31" s="532"/>
      <c r="M31" s="532"/>
      <c r="N31" s="532"/>
      <c r="O31" s="532"/>
      <c r="P31" s="543"/>
      <c r="Q31" s="533"/>
    </row>
    <row r="32" spans="1:17" ht="14.4" customHeight="1" x14ac:dyDescent="0.3">
      <c r="A32" s="528" t="s">
        <v>520</v>
      </c>
      <c r="B32" s="529" t="s">
        <v>458</v>
      </c>
      <c r="C32" s="529" t="s">
        <v>459</v>
      </c>
      <c r="D32" s="529" t="s">
        <v>460</v>
      </c>
      <c r="E32" s="529" t="s">
        <v>461</v>
      </c>
      <c r="F32" s="532"/>
      <c r="G32" s="532"/>
      <c r="H32" s="532"/>
      <c r="I32" s="532"/>
      <c r="J32" s="532">
        <v>2</v>
      </c>
      <c r="K32" s="532">
        <v>70</v>
      </c>
      <c r="L32" s="532"/>
      <c r="M32" s="532">
        <v>35</v>
      </c>
      <c r="N32" s="532"/>
      <c r="O32" s="532"/>
      <c r="P32" s="543"/>
      <c r="Q32" s="533"/>
    </row>
    <row r="33" spans="1:17" ht="14.4" customHeight="1" x14ac:dyDescent="0.3">
      <c r="A33" s="528" t="s">
        <v>521</v>
      </c>
      <c r="B33" s="529" t="s">
        <v>483</v>
      </c>
      <c r="C33" s="529" t="s">
        <v>459</v>
      </c>
      <c r="D33" s="529" t="s">
        <v>484</v>
      </c>
      <c r="E33" s="529" t="s">
        <v>485</v>
      </c>
      <c r="F33" s="532"/>
      <c r="G33" s="532"/>
      <c r="H33" s="532"/>
      <c r="I33" s="532"/>
      <c r="J33" s="532">
        <v>1</v>
      </c>
      <c r="K33" s="532">
        <v>235</v>
      </c>
      <c r="L33" s="532"/>
      <c r="M33" s="532">
        <v>235</v>
      </c>
      <c r="N33" s="532"/>
      <c r="O33" s="532"/>
      <c r="P33" s="543"/>
      <c r="Q33" s="533"/>
    </row>
    <row r="34" spans="1:17" ht="14.4" customHeight="1" x14ac:dyDescent="0.3">
      <c r="A34" s="528" t="s">
        <v>521</v>
      </c>
      <c r="B34" s="529" t="s">
        <v>486</v>
      </c>
      <c r="C34" s="529" t="s">
        <v>459</v>
      </c>
      <c r="D34" s="529" t="s">
        <v>489</v>
      </c>
      <c r="E34" s="529" t="s">
        <v>490</v>
      </c>
      <c r="F34" s="532">
        <v>12</v>
      </c>
      <c r="G34" s="532">
        <v>2798</v>
      </c>
      <c r="H34" s="532">
        <v>1</v>
      </c>
      <c r="I34" s="532">
        <v>233.16666666666666</v>
      </c>
      <c r="J34" s="532">
        <v>1</v>
      </c>
      <c r="K34" s="532">
        <v>235</v>
      </c>
      <c r="L34" s="532">
        <v>8.3988563259471044E-2</v>
      </c>
      <c r="M34" s="532">
        <v>235</v>
      </c>
      <c r="N34" s="532"/>
      <c r="O34" s="532"/>
      <c r="P34" s="543"/>
      <c r="Q34" s="533"/>
    </row>
    <row r="35" spans="1:17" ht="14.4" customHeight="1" x14ac:dyDescent="0.3">
      <c r="A35" s="528" t="s">
        <v>522</v>
      </c>
      <c r="B35" s="529" t="s">
        <v>486</v>
      </c>
      <c r="C35" s="529" t="s">
        <v>459</v>
      </c>
      <c r="D35" s="529" t="s">
        <v>489</v>
      </c>
      <c r="E35" s="529" t="s">
        <v>490</v>
      </c>
      <c r="F35" s="532">
        <v>2</v>
      </c>
      <c r="G35" s="532">
        <v>468</v>
      </c>
      <c r="H35" s="532">
        <v>1</v>
      </c>
      <c r="I35" s="532">
        <v>234</v>
      </c>
      <c r="J35" s="532"/>
      <c r="K35" s="532"/>
      <c r="L35" s="532"/>
      <c r="M35" s="532"/>
      <c r="N35" s="532"/>
      <c r="O35" s="532"/>
      <c r="P35" s="543"/>
      <c r="Q35" s="533"/>
    </row>
    <row r="36" spans="1:17" ht="14.4" customHeight="1" thickBot="1" x14ac:dyDescent="0.35">
      <c r="A36" s="504" t="s">
        <v>523</v>
      </c>
      <c r="B36" s="534" t="s">
        <v>486</v>
      </c>
      <c r="C36" s="534" t="s">
        <v>459</v>
      </c>
      <c r="D36" s="534" t="s">
        <v>489</v>
      </c>
      <c r="E36" s="534" t="s">
        <v>490</v>
      </c>
      <c r="F36" s="505">
        <v>2</v>
      </c>
      <c r="G36" s="505">
        <v>468</v>
      </c>
      <c r="H36" s="505">
        <v>1</v>
      </c>
      <c r="I36" s="505">
        <v>234</v>
      </c>
      <c r="J36" s="505">
        <v>1</v>
      </c>
      <c r="K36" s="505">
        <v>235</v>
      </c>
      <c r="L36" s="505">
        <v>0.50213675213675213</v>
      </c>
      <c r="M36" s="505">
        <v>235</v>
      </c>
      <c r="N36" s="505"/>
      <c r="O36" s="505"/>
      <c r="P36" s="506"/>
      <c r="Q36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323.08261614770805</v>
      </c>
      <c r="D4" s="161">
        <f ca="1">IF(ISERROR(VLOOKUP("Náklady celkem",INDIRECT("HI!$A:$G"),5,0)),0,VLOOKUP("Náklady celkem",INDIRECT("HI!$A:$G"),5,0))</f>
        <v>233.42165999999997</v>
      </c>
      <c r="E4" s="162">
        <f ca="1">IF(C4=0,0,D4/C4)</f>
        <v>0.72248288311892161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303.9166941041064</v>
      </c>
      <c r="D13" s="169">
        <f>IF(ISERROR(HI!E6),"",HI!E6)</f>
        <v>208.58725000000001</v>
      </c>
      <c r="E13" s="166">
        <f t="shared" si="0"/>
        <v>0.6863303465934274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836.56899999999996</v>
      </c>
      <c r="D16" s="184">
        <f ca="1">IF(ISERROR(VLOOKUP("Výnosy celkem",INDIRECT("HI!$A:$G"),5,0)),0,VLOOKUP("Výnosy celkem",INDIRECT("HI!$A:$G"),5,0))</f>
        <v>597.86766999999998</v>
      </c>
      <c r="E16" s="185">
        <f t="shared" ref="E16:E19" ca="1" si="1">IF(C16=0,0,D16/C16)</f>
        <v>0.71466629769929324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836.56899999999996</v>
      </c>
      <c r="D17" s="165">
        <f ca="1">IF(ISERROR(VLOOKUP("Ambulance *",INDIRECT("HI!$A:$G"),5,0)),0,VLOOKUP("Ambulance *",INDIRECT("HI!$A:$G"),5,0))</f>
        <v>597.86766999999998</v>
      </c>
      <c r="E17" s="166">
        <f t="shared" ca="1" si="1"/>
        <v>0.71466629769929324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0.71466629769929313</v>
      </c>
      <c r="E18" s="166">
        <f t="shared" si="1"/>
        <v>0.71466629769929313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0.48973080757726817</v>
      </c>
      <c r="E19" s="166">
        <f t="shared" si="1"/>
        <v>0.57615389126737437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276.79093999999998</v>
      </c>
      <c r="C6" s="31">
        <v>287.54228000000001</v>
      </c>
      <c r="D6" s="8"/>
      <c r="E6" s="118">
        <v>208.58725000000001</v>
      </c>
      <c r="F6" s="30">
        <v>303.9166941041064</v>
      </c>
      <c r="G6" s="119">
        <f>E6-F6</f>
        <v>-95.329444104106386</v>
      </c>
      <c r="H6" s="123">
        <f>IF(F6&lt;0.00000001,"",E6/F6)</f>
        <v>0.6863303465934274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22.505370000000084</v>
      </c>
      <c r="C8" s="33">
        <v>31.339549999999974</v>
      </c>
      <c r="D8" s="8"/>
      <c r="E8" s="120">
        <v>24.834409999999963</v>
      </c>
      <c r="F8" s="32">
        <v>19.165922043601654</v>
      </c>
      <c r="G8" s="121">
        <f>E8-F8</f>
        <v>5.6684879563983088</v>
      </c>
      <c r="H8" s="124">
        <f>IF(F8&lt;0.00000001,"",E8/F8)</f>
        <v>1.2957586879202962</v>
      </c>
    </row>
    <row r="9" spans="1:8" ht="14.4" customHeight="1" thickBot="1" x14ac:dyDescent="0.35">
      <c r="A9" s="2" t="s">
        <v>75</v>
      </c>
      <c r="B9" s="3">
        <v>299.29631000000006</v>
      </c>
      <c r="C9" s="35">
        <v>318.88182999999998</v>
      </c>
      <c r="D9" s="8"/>
      <c r="E9" s="3">
        <v>233.42165999999997</v>
      </c>
      <c r="F9" s="34">
        <v>323.08261614770805</v>
      </c>
      <c r="G9" s="34">
        <f>E9-F9</f>
        <v>-89.660956147708077</v>
      </c>
      <c r="H9" s="125">
        <f>IF(F9&lt;0.00000001,"",E9/F9)</f>
        <v>0.72248288311892161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836.56899999999996</v>
      </c>
      <c r="C11" s="29">
        <f>IF(ISERROR(VLOOKUP("Celkem:",'ZV Vykáz.-A'!A:F,4,0)),0,VLOOKUP("Celkem:",'ZV Vykáz.-A'!A:F,4,0)/1000)</f>
        <v>869.93565999999987</v>
      </c>
      <c r="D11" s="8"/>
      <c r="E11" s="117">
        <f>IF(ISERROR(VLOOKUP("Celkem:",'ZV Vykáz.-A'!A:F,6,0)),0,VLOOKUP("Celkem:",'ZV Vykáz.-A'!A:F,6,0)/1000)</f>
        <v>597.86766999999998</v>
      </c>
      <c r="F11" s="28">
        <f>B11</f>
        <v>836.56899999999996</v>
      </c>
      <c r="G11" s="116">
        <f>E11-F11</f>
        <v>-238.70132999999998</v>
      </c>
      <c r="H11" s="122">
        <f>IF(F11&lt;0.00000001,"",E11/F11)</f>
        <v>0.71466629769929324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836.56899999999996</v>
      </c>
      <c r="C13" s="37">
        <f>SUM(C11:C12)</f>
        <v>869.93565999999987</v>
      </c>
      <c r="D13" s="8"/>
      <c r="E13" s="5">
        <f>SUM(E11:E12)</f>
        <v>597.86766999999998</v>
      </c>
      <c r="F13" s="36">
        <f>SUM(F11:F12)</f>
        <v>836.56899999999996</v>
      </c>
      <c r="G13" s="36">
        <f>E13-F13</f>
        <v>-238.70132999999998</v>
      </c>
      <c r="H13" s="126">
        <f>IF(F13&lt;0.00000001,"",E13/F13)</f>
        <v>0.71466629769929324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2.7951196591765526</v>
      </c>
      <c r="C15" s="39">
        <f>IF(C9=0,"",C13/C9)</f>
        <v>2.7280816219600843</v>
      </c>
      <c r="D15" s="8"/>
      <c r="E15" s="6">
        <f>IF(E9=0,"",E13/E9)</f>
        <v>2.5613204447265092</v>
      </c>
      <c r="F15" s="38">
        <f>IF(F9=0,"",F13/F9)</f>
        <v>2.5893346103695483</v>
      </c>
      <c r="G15" s="38">
        <f>IF(ISERROR(F15-E15),"",E15-F15)</f>
        <v>-2.8014165643039046E-2</v>
      </c>
      <c r="H15" s="127">
        <f>IF(ISERROR(F15-E15),"",IF(F15&lt;0.00000001,"",E15/F15))</f>
        <v>0.98918094033469051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4.6679128712971281</v>
      </c>
      <c r="C4" s="201">
        <f t="shared" ref="C4:M4" si="0">(C10+C8)/C6</f>
        <v>2.3603487255246693</v>
      </c>
      <c r="D4" s="201">
        <f t="shared" si="0"/>
        <v>2.3562454456735815</v>
      </c>
      <c r="E4" s="201">
        <f t="shared" si="0"/>
        <v>2.0513425194345252</v>
      </c>
      <c r="F4" s="201">
        <f t="shared" si="0"/>
        <v>2.4180300736222011</v>
      </c>
      <c r="G4" s="201">
        <f t="shared" si="0"/>
        <v>2.3862860203023035</v>
      </c>
      <c r="H4" s="201">
        <f t="shared" si="0"/>
        <v>2.5613203590446574</v>
      </c>
      <c r="I4" s="201">
        <f t="shared" si="0"/>
        <v>2.5613203590446574</v>
      </c>
      <c r="J4" s="201">
        <f t="shared" si="0"/>
        <v>2.5613203590446574</v>
      </c>
      <c r="K4" s="201">
        <f t="shared" si="0"/>
        <v>2.5613203590446574</v>
      </c>
      <c r="L4" s="201">
        <f t="shared" si="0"/>
        <v>2.5613203590446574</v>
      </c>
      <c r="M4" s="201">
        <f t="shared" si="0"/>
        <v>2.5613203590446574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34.137160000000002</v>
      </c>
      <c r="E5" s="201">
        <f>IF(ISERROR(VLOOKUP($A5,'Man Tab'!$A:$Q,COLUMN()+2,0)),0,VLOOKUP($A5,'Man Tab'!$A:$Q,COLUMN()+2,0))</f>
        <v>53.492249999999999</v>
      </c>
      <c r="F5" s="201">
        <f>IF(ISERROR(VLOOKUP($A5,'Man Tab'!$A:$Q,COLUMN()+2,0)),0,VLOOKUP($A5,'Man Tab'!$A:$Q,COLUMN()+2,0))</f>
        <v>10.8164</v>
      </c>
      <c r="G5" s="201">
        <f>IF(ISERROR(VLOOKUP($A5,'Man Tab'!$A:$Q,COLUMN()+2,0)),0,VLOOKUP($A5,'Man Tab'!$A:$Q,COLUMN()+2,0))</f>
        <v>43.379800000000003</v>
      </c>
      <c r="H5" s="201">
        <f>IF(ISERROR(VLOOKUP($A5,'Man Tab'!$A:$Q,COLUMN()+2,0)),0,VLOOKUP($A5,'Man Tab'!$A:$Q,COLUMN()+2,0))</f>
        <v>23.797170000000001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101.93603999999999</v>
      </c>
      <c r="E6" s="203">
        <f t="shared" si="1"/>
        <v>155.42829</v>
      </c>
      <c r="F6" s="203">
        <f t="shared" si="1"/>
        <v>166.24468999999999</v>
      </c>
      <c r="G6" s="203">
        <f t="shared" si="1"/>
        <v>209.62448999999998</v>
      </c>
      <c r="H6" s="203">
        <f t="shared" si="1"/>
        <v>233.42165999999997</v>
      </c>
      <c r="I6" s="203">
        <f t="shared" si="1"/>
        <v>233.42165999999997</v>
      </c>
      <c r="J6" s="203">
        <f t="shared" si="1"/>
        <v>233.42165999999997</v>
      </c>
      <c r="K6" s="203">
        <f t="shared" si="1"/>
        <v>233.42165999999997</v>
      </c>
      <c r="L6" s="203">
        <f t="shared" si="1"/>
        <v>233.42165999999997</v>
      </c>
      <c r="M6" s="203">
        <f t="shared" si="1"/>
        <v>233.42165999999997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73952.67</v>
      </c>
      <c r="C9" s="202">
        <v>86076.33</v>
      </c>
      <c r="D9" s="202">
        <v>80157.33</v>
      </c>
      <c r="E9" s="202">
        <v>78650.33</v>
      </c>
      <c r="F9" s="202">
        <v>83148</v>
      </c>
      <c r="G9" s="202">
        <v>98239.33</v>
      </c>
      <c r="H9" s="202">
        <v>97643.66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73.952669999999998</v>
      </c>
      <c r="C10" s="203">
        <f t="shared" ref="C10:M10" si="3">C9/1000+B10</f>
        <v>160.029</v>
      </c>
      <c r="D10" s="203">
        <f t="shared" si="3"/>
        <v>240.18633</v>
      </c>
      <c r="E10" s="203">
        <f t="shared" si="3"/>
        <v>318.83665999999999</v>
      </c>
      <c r="F10" s="203">
        <f t="shared" si="3"/>
        <v>401.98465999999996</v>
      </c>
      <c r="G10" s="203">
        <f t="shared" si="3"/>
        <v>500.22398999999996</v>
      </c>
      <c r="H10" s="203">
        <f t="shared" si="3"/>
        <v>597.86764999999991</v>
      </c>
      <c r="I10" s="203">
        <f t="shared" si="3"/>
        <v>597.86764999999991</v>
      </c>
      <c r="J10" s="203">
        <f t="shared" si="3"/>
        <v>597.86764999999991</v>
      </c>
      <c r="K10" s="203">
        <f t="shared" si="3"/>
        <v>597.86764999999991</v>
      </c>
      <c r="L10" s="203">
        <f t="shared" si="3"/>
        <v>597.86764999999991</v>
      </c>
      <c r="M10" s="203">
        <f t="shared" si="3"/>
        <v>597.86764999999991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2.5893346103695483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2.5893346103695483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521.00004703561103</v>
      </c>
      <c r="C9" s="52">
        <v>43.416670586301002</v>
      </c>
      <c r="D9" s="52">
        <v>11.147690000000001</v>
      </c>
      <c r="E9" s="52">
        <v>48.916980000000002</v>
      </c>
      <c r="F9" s="52">
        <v>30.969159999999999</v>
      </c>
      <c r="G9" s="52">
        <v>49.842440000000003</v>
      </c>
      <c r="H9" s="52">
        <v>9.03383</v>
      </c>
      <c r="I9" s="52">
        <v>41.883800000000001</v>
      </c>
      <c r="J9" s="52">
        <v>16.79335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208.58725000000001</v>
      </c>
      <c r="Q9" s="95">
        <v>0.68633034659299996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2.9800649219770001</v>
      </c>
      <c r="C13" s="52">
        <v>0.248338743498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0.17158000000000001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0.93766000000000005</v>
      </c>
      <c r="Q13" s="95">
        <v>0.53938997469500005</v>
      </c>
    </row>
    <row r="14" spans="1:17" ht="14.4" customHeight="1" x14ac:dyDescent="0.3">
      <c r="A14" s="15" t="s">
        <v>41</v>
      </c>
      <c r="B14" s="51">
        <v>25.619099162649</v>
      </c>
      <c r="C14" s="52">
        <v>2.13492493022</v>
      </c>
      <c r="D14" s="52">
        <v>3.9289999999999998</v>
      </c>
      <c r="E14" s="52">
        <v>3.0390000000000001</v>
      </c>
      <c r="F14" s="52">
        <v>3.1680000000000001</v>
      </c>
      <c r="G14" s="52">
        <v>2.4159999999999999</v>
      </c>
      <c r="H14" s="52">
        <v>1.7829999999999999</v>
      </c>
      <c r="I14" s="52">
        <v>1.496</v>
      </c>
      <c r="J14" s="52">
        <v>1.419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17.25</v>
      </c>
      <c r="Q14" s="95">
        <v>1.1542727706260001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4.2567022758319997</v>
      </c>
      <c r="C19" s="52">
        <v>0.35472518965200001</v>
      </c>
      <c r="D19" s="52">
        <v>0</v>
      </c>
      <c r="E19" s="52">
        <v>0</v>
      </c>
      <c r="F19" s="52">
        <v>0</v>
      </c>
      <c r="G19" s="52">
        <v>1.2338100000000001</v>
      </c>
      <c r="H19" s="52">
        <v>0</v>
      </c>
      <c r="I19" s="52">
        <v>0</v>
      </c>
      <c r="J19" s="52">
        <v>5.4132400000000001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6.6470500000000001</v>
      </c>
      <c r="Q19" s="95">
        <v>2.676941472237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-1.13686837721616E-13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-4.2999999899999999E-4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-2.9999999999999997E-4</v>
      </c>
      <c r="Q24" s="95"/>
    </row>
    <row r="25" spans="1:17" ht="14.4" customHeight="1" x14ac:dyDescent="0.3">
      <c r="A25" s="17" t="s">
        <v>52</v>
      </c>
      <c r="B25" s="54">
        <v>553.85591339607095</v>
      </c>
      <c r="C25" s="55">
        <v>46.154659449672003</v>
      </c>
      <c r="D25" s="55">
        <v>15.84277</v>
      </c>
      <c r="E25" s="55">
        <v>51.956110000000002</v>
      </c>
      <c r="F25" s="55">
        <v>34.137160000000002</v>
      </c>
      <c r="G25" s="55">
        <v>53.492249999999999</v>
      </c>
      <c r="H25" s="55">
        <v>10.8164</v>
      </c>
      <c r="I25" s="55">
        <v>43.379800000000003</v>
      </c>
      <c r="J25" s="55">
        <v>23.797170000000001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233.42166</v>
      </c>
      <c r="Q25" s="96">
        <v>0.72248288311800002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0.14122999999999999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0.14122999999999999</v>
      </c>
      <c r="Q26" s="95" t="s">
        <v>254</v>
      </c>
    </row>
    <row r="27" spans="1:17" ht="14.4" customHeight="1" x14ac:dyDescent="0.3">
      <c r="A27" s="18" t="s">
        <v>54</v>
      </c>
      <c r="B27" s="54">
        <v>553.85591339607095</v>
      </c>
      <c r="C27" s="55">
        <v>46.154659449672003</v>
      </c>
      <c r="D27" s="55">
        <v>15.84277</v>
      </c>
      <c r="E27" s="55">
        <v>51.956110000000002</v>
      </c>
      <c r="F27" s="55">
        <v>34.278390000000002</v>
      </c>
      <c r="G27" s="55">
        <v>53.492249999999999</v>
      </c>
      <c r="H27" s="55">
        <v>10.8164</v>
      </c>
      <c r="I27" s="55">
        <v>43.379800000000003</v>
      </c>
      <c r="J27" s="55">
        <v>23.797170000000001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233.56289000000001</v>
      </c>
      <c r="Q27" s="96">
        <v>0.72292001589199995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553.85591339607095</v>
      </c>
      <c r="G6" s="439">
        <v>323.08261614770799</v>
      </c>
      <c r="H6" s="441">
        <v>23.797170000000001</v>
      </c>
      <c r="I6" s="438">
        <v>233.42166</v>
      </c>
      <c r="J6" s="439">
        <v>-89.660956147706997</v>
      </c>
      <c r="K6" s="442">
        <v>0.42144834848599999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549.59921112023903</v>
      </c>
      <c r="G7" s="439">
        <v>320.599539820139</v>
      </c>
      <c r="H7" s="441">
        <v>18.383929999999999</v>
      </c>
      <c r="I7" s="438">
        <v>226.77461</v>
      </c>
      <c r="J7" s="439">
        <v>-93.824929820139005</v>
      </c>
      <c r="K7" s="442">
        <v>0.41261815048400002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523.98011195758897</v>
      </c>
      <c r="G8" s="439">
        <v>305.65506530859398</v>
      </c>
      <c r="H8" s="441">
        <v>16.964929999999999</v>
      </c>
      <c r="I8" s="438">
        <v>209.52461</v>
      </c>
      <c r="J8" s="439">
        <v>-96.130455308593</v>
      </c>
      <c r="K8" s="442">
        <v>0.39987130278100003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0</v>
      </c>
      <c r="I9" s="443">
        <v>-2.9999999999999997E-4</v>
      </c>
      <c r="J9" s="444">
        <v>-2.9999999999999997E-4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0</v>
      </c>
      <c r="I10" s="438">
        <v>-2.9999999999999997E-4</v>
      </c>
      <c r="J10" s="439">
        <v>-2.9999999999999997E-4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521.00004703561103</v>
      </c>
      <c r="G11" s="444">
        <v>303.91669410410702</v>
      </c>
      <c r="H11" s="446">
        <v>16.79335</v>
      </c>
      <c r="I11" s="443">
        <v>208.58725000000001</v>
      </c>
      <c r="J11" s="444">
        <v>-95.329444104106003</v>
      </c>
      <c r="K11" s="451">
        <v>0.40035936884599999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30.000002708383999</v>
      </c>
      <c r="G12" s="439">
        <v>17.500001579890998</v>
      </c>
      <c r="H12" s="441">
        <v>2.4234100000000001</v>
      </c>
      <c r="I12" s="438">
        <v>17.682169999999999</v>
      </c>
      <c r="J12" s="439">
        <v>0.182168420109</v>
      </c>
      <c r="K12" s="442">
        <v>0.58940561345499998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370.00003340340902</v>
      </c>
      <c r="G13" s="439">
        <v>215.83335281865499</v>
      </c>
      <c r="H13" s="441">
        <v>2.95729</v>
      </c>
      <c r="I13" s="438">
        <v>130.5453</v>
      </c>
      <c r="J13" s="439">
        <v>-85.288052818655004</v>
      </c>
      <c r="K13" s="442">
        <v>0.35282510328200001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70.000006319562999</v>
      </c>
      <c r="G14" s="439">
        <v>40.833337019745002</v>
      </c>
      <c r="H14" s="441">
        <v>0.32679999999999998</v>
      </c>
      <c r="I14" s="438">
        <v>32.327150000000003</v>
      </c>
      <c r="J14" s="439">
        <v>-8.5061870197449991</v>
      </c>
      <c r="K14" s="442">
        <v>0.46181638687799997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17.000001534751</v>
      </c>
      <c r="G15" s="439">
        <v>9.9166675619380005</v>
      </c>
      <c r="H15" s="441">
        <v>9.6000000000000002E-2</v>
      </c>
      <c r="I15" s="438">
        <v>7.0878399999999999</v>
      </c>
      <c r="J15" s="439">
        <v>-2.8288275619380001</v>
      </c>
      <c r="K15" s="442">
        <v>0.41693172706499998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15.000001354191999</v>
      </c>
      <c r="G16" s="439">
        <v>8.7500007899450001</v>
      </c>
      <c r="H16" s="441">
        <v>2.2530000000000001</v>
      </c>
      <c r="I16" s="438">
        <v>12.207940000000001</v>
      </c>
      <c r="J16" s="439">
        <v>3.4579392100540001</v>
      </c>
      <c r="K16" s="442">
        <v>0.81386259319099996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19.000001715309999</v>
      </c>
      <c r="G17" s="439">
        <v>11.083334333931001</v>
      </c>
      <c r="H17" s="441">
        <v>8.7368500000000004</v>
      </c>
      <c r="I17" s="438">
        <v>8.7368500000000004</v>
      </c>
      <c r="J17" s="439">
        <v>-2.3464843339299999</v>
      </c>
      <c r="K17" s="442">
        <v>0.45983416901200003</v>
      </c>
    </row>
    <row r="18" spans="1:11" ht="14.4" customHeight="1" thickBot="1" x14ac:dyDescent="0.35">
      <c r="A18" s="459" t="s">
        <v>268</v>
      </c>
      <c r="B18" s="443">
        <v>4.9999998425119996</v>
      </c>
      <c r="C18" s="443">
        <v>3.2789700000000002</v>
      </c>
      <c r="D18" s="444">
        <v>-1.7210298425120001</v>
      </c>
      <c r="E18" s="450">
        <v>0.65579402065500003</v>
      </c>
      <c r="F18" s="443">
        <v>2.9800649219770001</v>
      </c>
      <c r="G18" s="444">
        <v>1.7383712044870001</v>
      </c>
      <c r="H18" s="446">
        <v>0.17158000000000001</v>
      </c>
      <c r="I18" s="443">
        <v>0.93766000000000005</v>
      </c>
      <c r="J18" s="444">
        <v>-0.80071120448699995</v>
      </c>
      <c r="K18" s="451">
        <v>0.314644151905</v>
      </c>
    </row>
    <row r="19" spans="1:11" ht="14.4" customHeight="1" thickBot="1" x14ac:dyDescent="0.35">
      <c r="A19" s="460" t="s">
        <v>269</v>
      </c>
      <c r="B19" s="438">
        <v>4.9999998425119996</v>
      </c>
      <c r="C19" s="438">
        <v>3.2789700000000002</v>
      </c>
      <c r="D19" s="439">
        <v>-1.7210298425120001</v>
      </c>
      <c r="E19" s="440">
        <v>0.65579402065500003</v>
      </c>
      <c r="F19" s="438">
        <v>2.9800649219770001</v>
      </c>
      <c r="G19" s="439">
        <v>1.7383712044870001</v>
      </c>
      <c r="H19" s="441">
        <v>0.17158000000000001</v>
      </c>
      <c r="I19" s="438">
        <v>0.93766000000000005</v>
      </c>
      <c r="J19" s="439">
        <v>-0.80071120448699995</v>
      </c>
      <c r="K19" s="442">
        <v>0.314644151905</v>
      </c>
    </row>
    <row r="20" spans="1:11" ht="14.4" customHeight="1" thickBot="1" x14ac:dyDescent="0.35">
      <c r="A20" s="459" t="s">
        <v>270</v>
      </c>
      <c r="B20" s="443">
        <v>0</v>
      </c>
      <c r="C20" s="443">
        <v>16.600000000000001</v>
      </c>
      <c r="D20" s="444">
        <v>16.600000000000001</v>
      </c>
      <c r="E20" s="445" t="s">
        <v>271</v>
      </c>
      <c r="F20" s="443">
        <v>0</v>
      </c>
      <c r="G20" s="444">
        <v>0</v>
      </c>
      <c r="H20" s="446">
        <v>0</v>
      </c>
      <c r="I20" s="443">
        <v>0</v>
      </c>
      <c r="J20" s="444">
        <v>0</v>
      </c>
      <c r="K20" s="447" t="s">
        <v>254</v>
      </c>
    </row>
    <row r="21" spans="1:11" ht="14.4" customHeight="1" thickBot="1" x14ac:dyDescent="0.35">
      <c r="A21" s="460" t="s">
        <v>272</v>
      </c>
      <c r="B21" s="438">
        <v>0</v>
      </c>
      <c r="C21" s="438">
        <v>16.600000000000001</v>
      </c>
      <c r="D21" s="439">
        <v>16.600000000000001</v>
      </c>
      <c r="E21" s="448" t="s">
        <v>271</v>
      </c>
      <c r="F21" s="438">
        <v>0</v>
      </c>
      <c r="G21" s="439">
        <v>0</v>
      </c>
      <c r="H21" s="441">
        <v>0</v>
      </c>
      <c r="I21" s="438">
        <v>0</v>
      </c>
      <c r="J21" s="439">
        <v>0</v>
      </c>
      <c r="K21" s="449" t="s">
        <v>254</v>
      </c>
    </row>
    <row r="22" spans="1:11" ht="14.4" customHeight="1" thickBot="1" x14ac:dyDescent="0.35">
      <c r="A22" s="458" t="s">
        <v>41</v>
      </c>
      <c r="B22" s="438">
        <v>17.999999433043001</v>
      </c>
      <c r="C22" s="438">
        <v>14.904999999999999</v>
      </c>
      <c r="D22" s="439">
        <v>-3.0949994330430002</v>
      </c>
      <c r="E22" s="440">
        <v>0.82805558163699999</v>
      </c>
      <c r="F22" s="438">
        <v>25.619099162649</v>
      </c>
      <c r="G22" s="439">
        <v>14.944474511545</v>
      </c>
      <c r="H22" s="441">
        <v>1.419</v>
      </c>
      <c r="I22" s="438">
        <v>17.25</v>
      </c>
      <c r="J22" s="439">
        <v>2.3055254884540002</v>
      </c>
      <c r="K22" s="442">
        <v>0.673325782865</v>
      </c>
    </row>
    <row r="23" spans="1:11" ht="14.4" customHeight="1" thickBot="1" x14ac:dyDescent="0.35">
      <c r="A23" s="459" t="s">
        <v>273</v>
      </c>
      <c r="B23" s="443">
        <v>17.999999433043001</v>
      </c>
      <c r="C23" s="443">
        <v>14.904999999999999</v>
      </c>
      <c r="D23" s="444">
        <v>-3.0949994330430002</v>
      </c>
      <c r="E23" s="450">
        <v>0.82805558163699999</v>
      </c>
      <c r="F23" s="443">
        <v>25.619099162649</v>
      </c>
      <c r="G23" s="444">
        <v>14.944474511545</v>
      </c>
      <c r="H23" s="446">
        <v>1.419</v>
      </c>
      <c r="I23" s="443">
        <v>17.25</v>
      </c>
      <c r="J23" s="444">
        <v>2.3055254884540002</v>
      </c>
      <c r="K23" s="451">
        <v>0.673325782865</v>
      </c>
    </row>
    <row r="24" spans="1:11" ht="14.4" customHeight="1" thickBot="1" x14ac:dyDescent="0.35">
      <c r="A24" s="460" t="s">
        <v>274</v>
      </c>
      <c r="B24" s="438">
        <v>0</v>
      </c>
      <c r="C24" s="438">
        <v>0</v>
      </c>
      <c r="D24" s="439">
        <v>0</v>
      </c>
      <c r="E24" s="440">
        <v>1</v>
      </c>
      <c r="F24" s="438">
        <v>10.999477962368999</v>
      </c>
      <c r="G24" s="439">
        <v>6.4163621447150003</v>
      </c>
      <c r="H24" s="441">
        <v>0.84899999999999998</v>
      </c>
      <c r="I24" s="438">
        <v>5.9059999999999997</v>
      </c>
      <c r="J24" s="439">
        <v>-0.51036214471499997</v>
      </c>
      <c r="K24" s="442">
        <v>0.53693457273199996</v>
      </c>
    </row>
    <row r="25" spans="1:11" ht="14.4" customHeight="1" thickBot="1" x14ac:dyDescent="0.35">
      <c r="A25" s="460" t="s">
        <v>275</v>
      </c>
      <c r="B25" s="438">
        <v>17.999999433043001</v>
      </c>
      <c r="C25" s="438">
        <v>14.904999999999999</v>
      </c>
      <c r="D25" s="439">
        <v>-3.0949994330430002</v>
      </c>
      <c r="E25" s="440">
        <v>0.82805558163699999</v>
      </c>
      <c r="F25" s="438">
        <v>14.619621200279999</v>
      </c>
      <c r="G25" s="439">
        <v>8.5281123668299994</v>
      </c>
      <c r="H25" s="441">
        <v>0.56999999999999995</v>
      </c>
      <c r="I25" s="438">
        <v>11.343999999999999</v>
      </c>
      <c r="J25" s="439">
        <v>2.8158876331689999</v>
      </c>
      <c r="K25" s="442">
        <v>0.77594349707099997</v>
      </c>
    </row>
    <row r="26" spans="1:11" ht="14.4" customHeight="1" thickBot="1" x14ac:dyDescent="0.35">
      <c r="A26" s="461" t="s">
        <v>276</v>
      </c>
      <c r="B26" s="443">
        <v>2.2458504942349999</v>
      </c>
      <c r="C26" s="443">
        <v>4.5257300000000003</v>
      </c>
      <c r="D26" s="444">
        <v>2.2798795057639998</v>
      </c>
      <c r="E26" s="450">
        <v>2.0151519487230001</v>
      </c>
      <c r="F26" s="443">
        <v>4.2567022758319997</v>
      </c>
      <c r="G26" s="444">
        <v>2.4830763275679999</v>
      </c>
      <c r="H26" s="446">
        <v>5.4132400000000001</v>
      </c>
      <c r="I26" s="443">
        <v>6.6470500000000001</v>
      </c>
      <c r="J26" s="444">
        <v>4.1639736724310001</v>
      </c>
      <c r="K26" s="451">
        <v>1.561549192138</v>
      </c>
    </row>
    <row r="27" spans="1:11" ht="14.4" customHeight="1" thickBot="1" x14ac:dyDescent="0.35">
      <c r="A27" s="458" t="s">
        <v>46</v>
      </c>
      <c r="B27" s="438">
        <v>2.2458504942349999</v>
      </c>
      <c r="C27" s="438">
        <v>4.5257300000000003</v>
      </c>
      <c r="D27" s="439">
        <v>2.2798795057639998</v>
      </c>
      <c r="E27" s="440">
        <v>2.0151519487230001</v>
      </c>
      <c r="F27" s="438">
        <v>4.2567022758319997</v>
      </c>
      <c r="G27" s="439">
        <v>2.4830763275679999</v>
      </c>
      <c r="H27" s="441">
        <v>5.4132400000000001</v>
      </c>
      <c r="I27" s="438">
        <v>6.6470500000000001</v>
      </c>
      <c r="J27" s="439">
        <v>4.1639736724310001</v>
      </c>
      <c r="K27" s="442">
        <v>1.561549192138</v>
      </c>
    </row>
    <row r="28" spans="1:11" ht="14.4" customHeight="1" thickBot="1" x14ac:dyDescent="0.35">
      <c r="A28" s="459" t="s">
        <v>277</v>
      </c>
      <c r="B28" s="443">
        <v>0.20973774570699999</v>
      </c>
      <c r="C28" s="443">
        <v>0</v>
      </c>
      <c r="D28" s="444">
        <v>-0.20973774570699999</v>
      </c>
      <c r="E28" s="450">
        <v>0</v>
      </c>
      <c r="F28" s="443">
        <v>0</v>
      </c>
      <c r="G28" s="444">
        <v>0</v>
      </c>
      <c r="H28" s="446">
        <v>0</v>
      </c>
      <c r="I28" s="443">
        <v>0</v>
      </c>
      <c r="J28" s="444">
        <v>0</v>
      </c>
      <c r="K28" s="451">
        <v>0</v>
      </c>
    </row>
    <row r="29" spans="1:11" ht="14.4" customHeight="1" thickBot="1" x14ac:dyDescent="0.35">
      <c r="A29" s="460" t="s">
        <v>278</v>
      </c>
      <c r="B29" s="438">
        <v>0.20973774570699999</v>
      </c>
      <c r="C29" s="438">
        <v>0</v>
      </c>
      <c r="D29" s="439">
        <v>-0.20973774570699999</v>
      </c>
      <c r="E29" s="440">
        <v>0</v>
      </c>
      <c r="F29" s="438">
        <v>0</v>
      </c>
      <c r="G29" s="439">
        <v>0</v>
      </c>
      <c r="H29" s="441">
        <v>0</v>
      </c>
      <c r="I29" s="438">
        <v>0</v>
      </c>
      <c r="J29" s="439">
        <v>0</v>
      </c>
      <c r="K29" s="442">
        <v>0</v>
      </c>
    </row>
    <row r="30" spans="1:11" ht="14.4" customHeight="1" thickBot="1" x14ac:dyDescent="0.35">
      <c r="A30" s="459" t="s">
        <v>279</v>
      </c>
      <c r="B30" s="443">
        <v>2.0361127485280002</v>
      </c>
      <c r="C30" s="443">
        <v>4.5257300000000003</v>
      </c>
      <c r="D30" s="444">
        <v>2.489617251471</v>
      </c>
      <c r="E30" s="450">
        <v>2.222730545383</v>
      </c>
      <c r="F30" s="443">
        <v>4.2567022758319997</v>
      </c>
      <c r="G30" s="444">
        <v>2.4830763275679999</v>
      </c>
      <c r="H30" s="446">
        <v>5.4132400000000001</v>
      </c>
      <c r="I30" s="443">
        <v>6.6470500000000001</v>
      </c>
      <c r="J30" s="444">
        <v>4.1639736724310001</v>
      </c>
      <c r="K30" s="451">
        <v>1.561549192138</v>
      </c>
    </row>
    <row r="31" spans="1:11" ht="14.4" customHeight="1" thickBot="1" x14ac:dyDescent="0.35">
      <c r="A31" s="460" t="s">
        <v>280</v>
      </c>
      <c r="B31" s="438">
        <v>2.0361127485280002</v>
      </c>
      <c r="C31" s="438">
        <v>4.5257300000000003</v>
      </c>
      <c r="D31" s="439">
        <v>2.489617251471</v>
      </c>
      <c r="E31" s="440">
        <v>2.222730545383</v>
      </c>
      <c r="F31" s="438">
        <v>4.2567022758319997</v>
      </c>
      <c r="G31" s="439">
        <v>2.4830763275679999</v>
      </c>
      <c r="H31" s="441">
        <v>5.4132400000000001</v>
      </c>
      <c r="I31" s="438">
        <v>6.6470500000000001</v>
      </c>
      <c r="J31" s="439">
        <v>4.1639736724310001</v>
      </c>
      <c r="K31" s="442">
        <v>1.561549192138</v>
      </c>
    </row>
    <row r="32" spans="1:11" ht="14.4" customHeight="1" thickBot="1" x14ac:dyDescent="0.35">
      <c r="A32" s="456" t="s">
        <v>281</v>
      </c>
      <c r="B32" s="438">
        <v>1433</v>
      </c>
      <c r="C32" s="438">
        <v>1233.4684199999999</v>
      </c>
      <c r="D32" s="439">
        <v>-199.53157999999999</v>
      </c>
      <c r="E32" s="440">
        <v>0.86075953942700001</v>
      </c>
      <c r="F32" s="438">
        <v>1323.70863475077</v>
      </c>
      <c r="G32" s="439">
        <v>772.16337027127997</v>
      </c>
      <c r="H32" s="441">
        <v>112.6865</v>
      </c>
      <c r="I32" s="438">
        <v>632.91958999999997</v>
      </c>
      <c r="J32" s="439">
        <v>-139.24378027128</v>
      </c>
      <c r="K32" s="442">
        <v>0.47814116595099998</v>
      </c>
    </row>
    <row r="33" spans="1:11" ht="14.4" customHeight="1" thickBot="1" x14ac:dyDescent="0.35">
      <c r="A33" s="457" t="s">
        <v>282</v>
      </c>
      <c r="B33" s="438">
        <v>1433</v>
      </c>
      <c r="C33" s="438">
        <v>1216.86842</v>
      </c>
      <c r="D33" s="439">
        <v>-216.13158000000001</v>
      </c>
      <c r="E33" s="440">
        <v>0.84917545010399997</v>
      </c>
      <c r="F33" s="438">
        <v>1323.70863475077</v>
      </c>
      <c r="G33" s="439">
        <v>772.16337027127997</v>
      </c>
      <c r="H33" s="441">
        <v>112.6865</v>
      </c>
      <c r="I33" s="438">
        <v>632.91958999999997</v>
      </c>
      <c r="J33" s="439">
        <v>-139.24378027128</v>
      </c>
      <c r="K33" s="442">
        <v>0.47814116595099998</v>
      </c>
    </row>
    <row r="34" spans="1:11" ht="14.4" customHeight="1" thickBot="1" x14ac:dyDescent="0.35">
      <c r="A34" s="458" t="s">
        <v>283</v>
      </c>
      <c r="B34" s="438">
        <v>1433</v>
      </c>
      <c r="C34" s="438">
        <v>1216.86842</v>
      </c>
      <c r="D34" s="439">
        <v>-216.13158000000001</v>
      </c>
      <c r="E34" s="440">
        <v>0.84917545010399997</v>
      </c>
      <c r="F34" s="438">
        <v>1323.70863475077</v>
      </c>
      <c r="G34" s="439">
        <v>772.16337027127997</v>
      </c>
      <c r="H34" s="441">
        <v>112.6865</v>
      </c>
      <c r="I34" s="438">
        <v>632.91958999999997</v>
      </c>
      <c r="J34" s="439">
        <v>-139.24378027128</v>
      </c>
      <c r="K34" s="442">
        <v>0.47814116595099998</v>
      </c>
    </row>
    <row r="35" spans="1:11" ht="14.4" customHeight="1" thickBot="1" x14ac:dyDescent="0.35">
      <c r="A35" s="459" t="s">
        <v>284</v>
      </c>
      <c r="B35" s="443">
        <v>2</v>
      </c>
      <c r="C35" s="443">
        <v>1.7059599999999999</v>
      </c>
      <c r="D35" s="444">
        <v>-0.29404000000000002</v>
      </c>
      <c r="E35" s="450">
        <v>0.85297999999999996</v>
      </c>
      <c r="F35" s="443">
        <v>1.7085021955999999</v>
      </c>
      <c r="G35" s="444">
        <v>0.99662628076699999</v>
      </c>
      <c r="H35" s="446">
        <v>0</v>
      </c>
      <c r="I35" s="443">
        <v>0.4788</v>
      </c>
      <c r="J35" s="444">
        <v>-0.51782628076699999</v>
      </c>
      <c r="K35" s="451">
        <v>0.28024546953000001</v>
      </c>
    </row>
    <row r="36" spans="1:11" ht="14.4" customHeight="1" thickBot="1" x14ac:dyDescent="0.35">
      <c r="A36" s="460" t="s">
        <v>285</v>
      </c>
      <c r="B36" s="438">
        <v>2</v>
      </c>
      <c r="C36" s="438">
        <v>1.7059599999999999</v>
      </c>
      <c r="D36" s="439">
        <v>-0.29404000000000002</v>
      </c>
      <c r="E36" s="440">
        <v>0.85297999999999996</v>
      </c>
      <c r="F36" s="438">
        <v>1.0000001002679999</v>
      </c>
      <c r="G36" s="439">
        <v>0.58333339182300004</v>
      </c>
      <c r="H36" s="441">
        <v>0</v>
      </c>
      <c r="I36" s="438">
        <v>0.4788</v>
      </c>
      <c r="J36" s="439">
        <v>-0.104533391823</v>
      </c>
      <c r="K36" s="442">
        <v>0.47879995199100001</v>
      </c>
    </row>
    <row r="37" spans="1:11" ht="14.4" customHeight="1" thickBot="1" x14ac:dyDescent="0.35">
      <c r="A37" s="460" t="s">
        <v>286</v>
      </c>
      <c r="B37" s="438">
        <v>0</v>
      </c>
      <c r="C37" s="438">
        <v>0</v>
      </c>
      <c r="D37" s="439">
        <v>0</v>
      </c>
      <c r="E37" s="440">
        <v>1</v>
      </c>
      <c r="F37" s="438">
        <v>0.70850209533200004</v>
      </c>
      <c r="G37" s="439">
        <v>0.41329288894299998</v>
      </c>
      <c r="H37" s="441">
        <v>0</v>
      </c>
      <c r="I37" s="438">
        <v>0</v>
      </c>
      <c r="J37" s="439">
        <v>-0.41329288894299998</v>
      </c>
      <c r="K37" s="442">
        <v>0</v>
      </c>
    </row>
    <row r="38" spans="1:11" ht="14.4" customHeight="1" thickBot="1" x14ac:dyDescent="0.35">
      <c r="A38" s="459" t="s">
        <v>287</v>
      </c>
      <c r="B38" s="443">
        <v>1</v>
      </c>
      <c r="C38" s="443">
        <v>0</v>
      </c>
      <c r="D38" s="444">
        <v>-1</v>
      </c>
      <c r="E38" s="450">
        <v>0</v>
      </c>
      <c r="F38" s="443">
        <v>0</v>
      </c>
      <c r="G38" s="444">
        <v>0</v>
      </c>
      <c r="H38" s="446">
        <v>0</v>
      </c>
      <c r="I38" s="443">
        <v>0</v>
      </c>
      <c r="J38" s="444">
        <v>0</v>
      </c>
      <c r="K38" s="447" t="s">
        <v>254</v>
      </c>
    </row>
    <row r="39" spans="1:11" ht="14.4" customHeight="1" thickBot="1" x14ac:dyDescent="0.35">
      <c r="A39" s="460" t="s">
        <v>288</v>
      </c>
      <c r="B39" s="438">
        <v>1</v>
      </c>
      <c r="C39" s="438">
        <v>0</v>
      </c>
      <c r="D39" s="439">
        <v>-1</v>
      </c>
      <c r="E39" s="440">
        <v>0</v>
      </c>
      <c r="F39" s="438">
        <v>0</v>
      </c>
      <c r="G39" s="439">
        <v>0</v>
      </c>
      <c r="H39" s="441">
        <v>0</v>
      </c>
      <c r="I39" s="438">
        <v>0</v>
      </c>
      <c r="J39" s="439">
        <v>0</v>
      </c>
      <c r="K39" s="449" t="s">
        <v>254</v>
      </c>
    </row>
    <row r="40" spans="1:11" ht="14.4" customHeight="1" thickBot="1" x14ac:dyDescent="0.35">
      <c r="A40" s="459" t="s">
        <v>289</v>
      </c>
      <c r="B40" s="443">
        <v>1430</v>
      </c>
      <c r="C40" s="443">
        <v>1135.91039</v>
      </c>
      <c r="D40" s="444">
        <v>-294.08960999999999</v>
      </c>
      <c r="E40" s="450">
        <v>0.79434293006900003</v>
      </c>
      <c r="F40" s="443">
        <v>1322.00013255516</v>
      </c>
      <c r="G40" s="444">
        <v>771.16674399051305</v>
      </c>
      <c r="H40" s="446">
        <v>112.6865</v>
      </c>
      <c r="I40" s="443">
        <v>563.67902000000004</v>
      </c>
      <c r="J40" s="444">
        <v>-207.48772399051299</v>
      </c>
      <c r="K40" s="451">
        <v>0.42638348220900002</v>
      </c>
    </row>
    <row r="41" spans="1:11" ht="14.4" customHeight="1" thickBot="1" x14ac:dyDescent="0.35">
      <c r="A41" s="460" t="s">
        <v>290</v>
      </c>
      <c r="B41" s="438">
        <v>289</v>
      </c>
      <c r="C41" s="438">
        <v>417.20533</v>
      </c>
      <c r="D41" s="439">
        <v>128.20533</v>
      </c>
      <c r="E41" s="440">
        <v>1.443617058823</v>
      </c>
      <c r="F41" s="438">
        <v>524.00005254077598</v>
      </c>
      <c r="G41" s="439">
        <v>305.66669731545301</v>
      </c>
      <c r="H41" s="441">
        <v>47.576610000000002</v>
      </c>
      <c r="I41" s="438">
        <v>303.52969000000002</v>
      </c>
      <c r="J41" s="439">
        <v>-2.1370073154520002</v>
      </c>
      <c r="K41" s="442">
        <v>0.57925507550599997</v>
      </c>
    </row>
    <row r="42" spans="1:11" ht="14.4" customHeight="1" thickBot="1" x14ac:dyDescent="0.35">
      <c r="A42" s="460" t="s">
        <v>291</v>
      </c>
      <c r="B42" s="438">
        <v>1141</v>
      </c>
      <c r="C42" s="438">
        <v>718.70506</v>
      </c>
      <c r="D42" s="439">
        <v>-422.29494</v>
      </c>
      <c r="E42" s="440">
        <v>0.62989049956099996</v>
      </c>
      <c r="F42" s="438">
        <v>798.000080014388</v>
      </c>
      <c r="G42" s="439">
        <v>465.50004667505999</v>
      </c>
      <c r="H42" s="441">
        <v>65.109889999999993</v>
      </c>
      <c r="I42" s="438">
        <v>260.14933000000002</v>
      </c>
      <c r="J42" s="439">
        <v>-205.35071667506</v>
      </c>
      <c r="K42" s="442">
        <v>0.32600163397800003</v>
      </c>
    </row>
    <row r="43" spans="1:11" ht="14.4" customHeight="1" thickBot="1" x14ac:dyDescent="0.35">
      <c r="A43" s="459" t="s">
        <v>292</v>
      </c>
      <c r="B43" s="443">
        <v>0</v>
      </c>
      <c r="C43" s="443">
        <v>79.252070000000003</v>
      </c>
      <c r="D43" s="444">
        <v>79.252070000000003</v>
      </c>
      <c r="E43" s="445" t="s">
        <v>254</v>
      </c>
      <c r="F43" s="443">
        <v>0</v>
      </c>
      <c r="G43" s="444">
        <v>0</v>
      </c>
      <c r="H43" s="446">
        <v>0</v>
      </c>
      <c r="I43" s="443">
        <v>68.761769999999999</v>
      </c>
      <c r="J43" s="444">
        <v>68.761769999999999</v>
      </c>
      <c r="K43" s="447" t="s">
        <v>254</v>
      </c>
    </row>
    <row r="44" spans="1:11" ht="14.4" customHeight="1" thickBot="1" x14ac:dyDescent="0.35">
      <c r="A44" s="460" t="s">
        <v>293</v>
      </c>
      <c r="B44" s="438">
        <v>0</v>
      </c>
      <c r="C44" s="438">
        <v>8.2666599999999999</v>
      </c>
      <c r="D44" s="439">
        <v>8.2666599999999999</v>
      </c>
      <c r="E44" s="448" t="s">
        <v>254</v>
      </c>
      <c r="F44" s="438">
        <v>0</v>
      </c>
      <c r="G44" s="439">
        <v>0</v>
      </c>
      <c r="H44" s="441">
        <v>0</v>
      </c>
      <c r="I44" s="438">
        <v>8.0187500000000007</v>
      </c>
      <c r="J44" s="439">
        <v>8.0187500000000007</v>
      </c>
      <c r="K44" s="449" t="s">
        <v>254</v>
      </c>
    </row>
    <row r="45" spans="1:11" ht="14.4" customHeight="1" thickBot="1" x14ac:dyDescent="0.35">
      <c r="A45" s="460" t="s">
        <v>294</v>
      </c>
      <c r="B45" s="438">
        <v>0</v>
      </c>
      <c r="C45" s="438">
        <v>70.985410000000002</v>
      </c>
      <c r="D45" s="439">
        <v>70.985410000000002</v>
      </c>
      <c r="E45" s="448" t="s">
        <v>254</v>
      </c>
      <c r="F45" s="438">
        <v>0</v>
      </c>
      <c r="G45" s="439">
        <v>0</v>
      </c>
      <c r="H45" s="441">
        <v>0</v>
      </c>
      <c r="I45" s="438">
        <v>60.743020000000001</v>
      </c>
      <c r="J45" s="439">
        <v>60.743020000000001</v>
      </c>
      <c r="K45" s="449" t="s">
        <v>254</v>
      </c>
    </row>
    <row r="46" spans="1:11" ht="14.4" customHeight="1" thickBot="1" x14ac:dyDescent="0.35">
      <c r="A46" s="457" t="s">
        <v>295</v>
      </c>
      <c r="B46" s="438">
        <v>0</v>
      </c>
      <c r="C46" s="438">
        <v>16.600000000000001</v>
      </c>
      <c r="D46" s="439">
        <v>16.600000000000001</v>
      </c>
      <c r="E46" s="448" t="s">
        <v>254</v>
      </c>
      <c r="F46" s="438">
        <v>0</v>
      </c>
      <c r="G46" s="439">
        <v>0</v>
      </c>
      <c r="H46" s="441">
        <v>0</v>
      </c>
      <c r="I46" s="438">
        <v>0</v>
      </c>
      <c r="J46" s="439">
        <v>0</v>
      </c>
      <c r="K46" s="449" t="s">
        <v>254</v>
      </c>
    </row>
    <row r="47" spans="1:11" ht="14.4" customHeight="1" thickBot="1" x14ac:dyDescent="0.35">
      <c r="A47" s="462" t="s">
        <v>296</v>
      </c>
      <c r="B47" s="443">
        <v>0</v>
      </c>
      <c r="C47" s="443">
        <v>16.600000000000001</v>
      </c>
      <c r="D47" s="444">
        <v>16.600000000000001</v>
      </c>
      <c r="E47" s="445" t="s">
        <v>254</v>
      </c>
      <c r="F47" s="443">
        <v>0</v>
      </c>
      <c r="G47" s="444">
        <v>0</v>
      </c>
      <c r="H47" s="446">
        <v>0</v>
      </c>
      <c r="I47" s="443">
        <v>0</v>
      </c>
      <c r="J47" s="444">
        <v>0</v>
      </c>
      <c r="K47" s="447" t="s">
        <v>254</v>
      </c>
    </row>
    <row r="48" spans="1:11" ht="14.4" customHeight="1" thickBot="1" x14ac:dyDescent="0.35">
      <c r="A48" s="459" t="s">
        <v>297</v>
      </c>
      <c r="B48" s="443">
        <v>0</v>
      </c>
      <c r="C48" s="443">
        <v>16.600000000000001</v>
      </c>
      <c r="D48" s="444">
        <v>16.600000000000001</v>
      </c>
      <c r="E48" s="445" t="s">
        <v>271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47" t="s">
        <v>254</v>
      </c>
    </row>
    <row r="49" spans="1:11" ht="14.4" customHeight="1" thickBot="1" x14ac:dyDescent="0.35">
      <c r="A49" s="460" t="s">
        <v>298</v>
      </c>
      <c r="B49" s="438">
        <v>0</v>
      </c>
      <c r="C49" s="438">
        <v>16.600000000000001</v>
      </c>
      <c r="D49" s="439">
        <v>16.600000000000001</v>
      </c>
      <c r="E49" s="448" t="s">
        <v>271</v>
      </c>
      <c r="F49" s="438">
        <v>0</v>
      </c>
      <c r="G49" s="439">
        <v>0</v>
      </c>
      <c r="H49" s="441">
        <v>0</v>
      </c>
      <c r="I49" s="438">
        <v>0</v>
      </c>
      <c r="J49" s="439">
        <v>0</v>
      </c>
      <c r="K49" s="449" t="s">
        <v>254</v>
      </c>
    </row>
    <row r="50" spans="1:11" ht="14.4" customHeight="1" thickBot="1" x14ac:dyDescent="0.35">
      <c r="A50" s="456" t="s">
        <v>299</v>
      </c>
      <c r="B50" s="438">
        <v>0.34090201312200002</v>
      </c>
      <c r="C50" s="438">
        <v>0</v>
      </c>
      <c r="D50" s="439">
        <v>-0.34090201312200002</v>
      </c>
      <c r="E50" s="440">
        <v>0</v>
      </c>
      <c r="F50" s="438">
        <v>0</v>
      </c>
      <c r="G50" s="439">
        <v>0</v>
      </c>
      <c r="H50" s="441">
        <v>0</v>
      </c>
      <c r="I50" s="438">
        <v>0.14122999999999999</v>
      </c>
      <c r="J50" s="439">
        <v>0.14122999999999999</v>
      </c>
      <c r="K50" s="449" t="s">
        <v>271</v>
      </c>
    </row>
    <row r="51" spans="1:11" ht="14.4" customHeight="1" thickBot="1" x14ac:dyDescent="0.35">
      <c r="A51" s="461" t="s">
        <v>300</v>
      </c>
      <c r="B51" s="443">
        <v>0.34090201312200002</v>
      </c>
      <c r="C51" s="443">
        <v>0</v>
      </c>
      <c r="D51" s="444">
        <v>-0.34090201312200002</v>
      </c>
      <c r="E51" s="450">
        <v>0</v>
      </c>
      <c r="F51" s="443">
        <v>0</v>
      </c>
      <c r="G51" s="444">
        <v>0</v>
      </c>
      <c r="H51" s="446">
        <v>0</v>
      </c>
      <c r="I51" s="443">
        <v>0.14122999999999999</v>
      </c>
      <c r="J51" s="444">
        <v>0.14122999999999999</v>
      </c>
      <c r="K51" s="447" t="s">
        <v>271</v>
      </c>
    </row>
    <row r="52" spans="1:11" ht="14.4" customHeight="1" thickBot="1" x14ac:dyDescent="0.35">
      <c r="A52" s="462" t="s">
        <v>53</v>
      </c>
      <c r="B52" s="443">
        <v>0.34090201312200002</v>
      </c>
      <c r="C52" s="443">
        <v>0</v>
      </c>
      <c r="D52" s="444">
        <v>-0.34090201312200002</v>
      </c>
      <c r="E52" s="450">
        <v>0</v>
      </c>
      <c r="F52" s="443">
        <v>0</v>
      </c>
      <c r="G52" s="444">
        <v>0</v>
      </c>
      <c r="H52" s="446">
        <v>0</v>
      </c>
      <c r="I52" s="443">
        <v>0.14122999999999999</v>
      </c>
      <c r="J52" s="444">
        <v>0.14122999999999999</v>
      </c>
      <c r="K52" s="447" t="s">
        <v>271</v>
      </c>
    </row>
    <row r="53" spans="1:11" ht="14.4" customHeight="1" thickBot="1" x14ac:dyDescent="0.35">
      <c r="A53" s="459" t="s">
        <v>301</v>
      </c>
      <c r="B53" s="443">
        <v>0.34090201312200002</v>
      </c>
      <c r="C53" s="443">
        <v>0</v>
      </c>
      <c r="D53" s="444">
        <v>-0.34090201312200002</v>
      </c>
      <c r="E53" s="450">
        <v>0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51">
        <v>0</v>
      </c>
    </row>
    <row r="54" spans="1:11" ht="14.4" customHeight="1" thickBot="1" x14ac:dyDescent="0.35">
      <c r="A54" s="460" t="s">
        <v>302</v>
      </c>
      <c r="B54" s="438">
        <v>0.34090201312200002</v>
      </c>
      <c r="C54" s="438">
        <v>0</v>
      </c>
      <c r="D54" s="439">
        <v>-0.34090201312200002</v>
      </c>
      <c r="E54" s="440">
        <v>0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2">
        <v>0</v>
      </c>
    </row>
    <row r="55" spans="1:11" ht="14.4" customHeight="1" thickBot="1" x14ac:dyDescent="0.35">
      <c r="A55" s="459" t="s">
        <v>303</v>
      </c>
      <c r="B55" s="443">
        <v>0</v>
      </c>
      <c r="C55" s="443">
        <v>0</v>
      </c>
      <c r="D55" s="444">
        <v>0</v>
      </c>
      <c r="E55" s="450">
        <v>1</v>
      </c>
      <c r="F55" s="443">
        <v>0</v>
      </c>
      <c r="G55" s="444">
        <v>0</v>
      </c>
      <c r="H55" s="446">
        <v>0</v>
      </c>
      <c r="I55" s="443">
        <v>0.14122999999999999</v>
      </c>
      <c r="J55" s="444">
        <v>0.14122999999999999</v>
      </c>
      <c r="K55" s="447" t="s">
        <v>271</v>
      </c>
    </row>
    <row r="56" spans="1:11" ht="14.4" customHeight="1" thickBot="1" x14ac:dyDescent="0.35">
      <c r="A56" s="460" t="s">
        <v>304</v>
      </c>
      <c r="B56" s="438">
        <v>0</v>
      </c>
      <c r="C56" s="438">
        <v>0</v>
      </c>
      <c r="D56" s="439">
        <v>0</v>
      </c>
      <c r="E56" s="440">
        <v>1</v>
      </c>
      <c r="F56" s="438">
        <v>0</v>
      </c>
      <c r="G56" s="439">
        <v>0</v>
      </c>
      <c r="H56" s="441">
        <v>0</v>
      </c>
      <c r="I56" s="438">
        <v>0.14122999999999999</v>
      </c>
      <c r="J56" s="439">
        <v>0.14122999999999999</v>
      </c>
      <c r="K56" s="449" t="s">
        <v>271</v>
      </c>
    </row>
    <row r="57" spans="1:11" ht="14.4" customHeight="1" thickBot="1" x14ac:dyDescent="0.35">
      <c r="A57" s="463" t="s">
        <v>305</v>
      </c>
      <c r="B57" s="443">
        <v>0</v>
      </c>
      <c r="C57" s="443">
        <v>0.93991999999999998</v>
      </c>
      <c r="D57" s="444">
        <v>0.93991999999999998</v>
      </c>
      <c r="E57" s="445" t="s">
        <v>254</v>
      </c>
      <c r="F57" s="443">
        <v>0</v>
      </c>
      <c r="G57" s="444">
        <v>0</v>
      </c>
      <c r="H57" s="446">
        <v>0</v>
      </c>
      <c r="I57" s="443">
        <v>0</v>
      </c>
      <c r="J57" s="444">
        <v>0</v>
      </c>
      <c r="K57" s="451">
        <v>0</v>
      </c>
    </row>
    <row r="58" spans="1:11" ht="14.4" customHeight="1" thickBot="1" x14ac:dyDescent="0.35">
      <c r="A58" s="461" t="s">
        <v>306</v>
      </c>
      <c r="B58" s="443">
        <v>0</v>
      </c>
      <c r="C58" s="443">
        <v>0.93991999999999998</v>
      </c>
      <c r="D58" s="444">
        <v>0.93991999999999998</v>
      </c>
      <c r="E58" s="445" t="s">
        <v>254</v>
      </c>
      <c r="F58" s="443">
        <v>0</v>
      </c>
      <c r="G58" s="444">
        <v>0</v>
      </c>
      <c r="H58" s="446">
        <v>0</v>
      </c>
      <c r="I58" s="443">
        <v>0</v>
      </c>
      <c r="J58" s="444">
        <v>0</v>
      </c>
      <c r="K58" s="451">
        <v>0</v>
      </c>
    </row>
    <row r="59" spans="1:11" ht="14.4" customHeight="1" thickBot="1" x14ac:dyDescent="0.35">
      <c r="A59" s="462" t="s">
        <v>307</v>
      </c>
      <c r="B59" s="443">
        <v>0</v>
      </c>
      <c r="C59" s="443">
        <v>0.93991999999999998</v>
      </c>
      <c r="D59" s="444">
        <v>0.93991999999999998</v>
      </c>
      <c r="E59" s="445" t="s">
        <v>254</v>
      </c>
      <c r="F59" s="443">
        <v>0</v>
      </c>
      <c r="G59" s="444">
        <v>0</v>
      </c>
      <c r="H59" s="446">
        <v>0</v>
      </c>
      <c r="I59" s="443">
        <v>0</v>
      </c>
      <c r="J59" s="444">
        <v>0</v>
      </c>
      <c r="K59" s="451">
        <v>0</v>
      </c>
    </row>
    <row r="60" spans="1:11" ht="14.4" customHeight="1" thickBot="1" x14ac:dyDescent="0.35">
      <c r="A60" s="459" t="s">
        <v>308</v>
      </c>
      <c r="B60" s="443">
        <v>0</v>
      </c>
      <c r="C60" s="443">
        <v>0.93991999999999998</v>
      </c>
      <c r="D60" s="444">
        <v>0.93991999999999998</v>
      </c>
      <c r="E60" s="445" t="s">
        <v>271</v>
      </c>
      <c r="F60" s="443">
        <v>0</v>
      </c>
      <c r="G60" s="444">
        <v>0</v>
      </c>
      <c r="H60" s="446">
        <v>0</v>
      </c>
      <c r="I60" s="443">
        <v>0</v>
      </c>
      <c r="J60" s="444">
        <v>0</v>
      </c>
      <c r="K60" s="451">
        <v>0</v>
      </c>
    </row>
    <row r="61" spans="1:11" ht="14.4" customHeight="1" thickBot="1" x14ac:dyDescent="0.35">
      <c r="A61" s="460" t="s">
        <v>309</v>
      </c>
      <c r="B61" s="438">
        <v>0</v>
      </c>
      <c r="C61" s="438">
        <v>0.93991999999999998</v>
      </c>
      <c r="D61" s="439">
        <v>0.93991999999999998</v>
      </c>
      <c r="E61" s="448" t="s">
        <v>271</v>
      </c>
      <c r="F61" s="438">
        <v>0</v>
      </c>
      <c r="G61" s="439">
        <v>0</v>
      </c>
      <c r="H61" s="441">
        <v>0</v>
      </c>
      <c r="I61" s="438">
        <v>0</v>
      </c>
      <c r="J61" s="439">
        <v>0</v>
      </c>
      <c r="K61" s="442">
        <v>0</v>
      </c>
    </row>
    <row r="62" spans="1:11" ht="14.4" customHeight="1" thickBot="1" x14ac:dyDescent="0.35">
      <c r="A62" s="464"/>
      <c r="B62" s="438">
        <v>886.41326113109301</v>
      </c>
      <c r="C62" s="438">
        <v>701.39626999999996</v>
      </c>
      <c r="D62" s="439">
        <v>-185.016991131092</v>
      </c>
      <c r="E62" s="440">
        <v>0.79127456769399995</v>
      </c>
      <c r="F62" s="438">
        <v>769.85272135469404</v>
      </c>
      <c r="G62" s="439">
        <v>449.08075412357198</v>
      </c>
      <c r="H62" s="441">
        <v>88.889330000000001</v>
      </c>
      <c r="I62" s="438">
        <v>399.35669999999999</v>
      </c>
      <c r="J62" s="439">
        <v>-49.724054123571001</v>
      </c>
      <c r="K62" s="442">
        <v>0.51874428565599995</v>
      </c>
    </row>
    <row r="63" spans="1:11" ht="14.4" customHeight="1" thickBot="1" x14ac:dyDescent="0.35">
      <c r="A63" s="465" t="s">
        <v>65</v>
      </c>
      <c r="B63" s="452">
        <v>886.41326113109301</v>
      </c>
      <c r="C63" s="452">
        <v>701.39626999999996</v>
      </c>
      <c r="D63" s="453">
        <v>-185.01699113109299</v>
      </c>
      <c r="E63" s="454" t="s">
        <v>254</v>
      </c>
      <c r="F63" s="452">
        <v>769.85272135469404</v>
      </c>
      <c r="G63" s="453">
        <v>449.08075412357198</v>
      </c>
      <c r="H63" s="452">
        <v>88.889330000000001</v>
      </c>
      <c r="I63" s="452">
        <v>399.35669999999999</v>
      </c>
      <c r="J63" s="453">
        <v>-49.724054123571001</v>
      </c>
      <c r="K63" s="455">
        <v>0.51874428565599995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310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311</v>
      </c>
      <c r="J5" s="469">
        <v>0</v>
      </c>
      <c r="K5" s="468" t="s">
        <v>311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312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311</v>
      </c>
      <c r="J6" s="469">
        <v>0</v>
      </c>
      <c r="K6" s="468" t="s">
        <v>311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313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311</v>
      </c>
      <c r="J7" s="469">
        <v>0</v>
      </c>
      <c r="K7" s="468" t="s">
        <v>311</v>
      </c>
      <c r="L7" s="469">
        <v>0</v>
      </c>
      <c r="M7" s="468" t="s">
        <v>314</v>
      </c>
      <c r="N7" s="151"/>
    </row>
    <row r="9" spans="1:14" ht="14.4" customHeight="1" x14ac:dyDescent="0.3">
      <c r="A9" s="466">
        <v>57</v>
      </c>
      <c r="B9" s="467" t="s">
        <v>310</v>
      </c>
      <c r="C9" s="468" t="s">
        <v>311</v>
      </c>
      <c r="D9" s="468" t="s">
        <v>311</v>
      </c>
      <c r="E9" s="468" t="s">
        <v>311</v>
      </c>
      <c r="F9" s="469" t="s">
        <v>311</v>
      </c>
      <c r="G9" s="468" t="s">
        <v>311</v>
      </c>
      <c r="H9" s="469" t="s">
        <v>311</v>
      </c>
      <c r="I9" s="468" t="s">
        <v>311</v>
      </c>
      <c r="J9" s="469" t="s">
        <v>311</v>
      </c>
      <c r="K9" s="468" t="s">
        <v>311</v>
      </c>
      <c r="L9" s="469" t="s">
        <v>311</v>
      </c>
      <c r="M9" s="468" t="s">
        <v>67</v>
      </c>
      <c r="N9" s="151"/>
    </row>
    <row r="10" spans="1:14" ht="14.4" customHeight="1" x14ac:dyDescent="0.3">
      <c r="A10" s="466" t="s">
        <v>315</v>
      </c>
      <c r="B10" s="467" t="s">
        <v>312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311</v>
      </c>
      <c r="J10" s="469">
        <v>0</v>
      </c>
      <c r="K10" s="468" t="s">
        <v>311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315</v>
      </c>
      <c r="B11" s="467" t="s">
        <v>316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311</v>
      </c>
      <c r="J11" s="469">
        <v>0</v>
      </c>
      <c r="K11" s="468" t="s">
        <v>311</v>
      </c>
      <c r="L11" s="469">
        <v>0</v>
      </c>
      <c r="M11" s="468" t="s">
        <v>317</v>
      </c>
      <c r="N11" s="151"/>
    </row>
    <row r="12" spans="1:14" ht="14.4" customHeight="1" x14ac:dyDescent="0.3">
      <c r="A12" s="466" t="s">
        <v>311</v>
      </c>
      <c r="B12" s="467" t="s">
        <v>311</v>
      </c>
      <c r="C12" s="468" t="s">
        <v>311</v>
      </c>
      <c r="D12" s="468" t="s">
        <v>311</v>
      </c>
      <c r="E12" s="468" t="s">
        <v>311</v>
      </c>
      <c r="F12" s="469" t="s">
        <v>311</v>
      </c>
      <c r="G12" s="468" t="s">
        <v>311</v>
      </c>
      <c r="H12" s="469" t="s">
        <v>311</v>
      </c>
      <c r="I12" s="468" t="s">
        <v>311</v>
      </c>
      <c r="J12" s="469" t="s">
        <v>311</v>
      </c>
      <c r="K12" s="468" t="s">
        <v>311</v>
      </c>
      <c r="L12" s="469" t="s">
        <v>311</v>
      </c>
      <c r="M12" s="468" t="s">
        <v>318</v>
      </c>
      <c r="N12" s="151"/>
    </row>
    <row r="13" spans="1:14" ht="14.4" customHeight="1" x14ac:dyDescent="0.3">
      <c r="A13" s="466" t="s">
        <v>313</v>
      </c>
      <c r="B13" s="467" t="s">
        <v>316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311</v>
      </c>
      <c r="J13" s="469">
        <v>0</v>
      </c>
      <c r="K13" s="468" t="s">
        <v>311</v>
      </c>
      <c r="L13" s="469">
        <v>0</v>
      </c>
      <c r="M13" s="468" t="s">
        <v>314</v>
      </c>
      <c r="N13" s="151"/>
    </row>
    <row r="14" spans="1:14" ht="14.4" customHeight="1" x14ac:dyDescent="0.3">
      <c r="A14" s="470" t="s">
        <v>319</v>
      </c>
    </row>
    <row r="15" spans="1:14" ht="14.4" customHeight="1" x14ac:dyDescent="0.3">
      <c r="A15" s="471" t="s">
        <v>320</v>
      </c>
    </row>
    <row r="16" spans="1:14" ht="14.4" customHeight="1" x14ac:dyDescent="0.3">
      <c r="A16" s="470" t="s">
        <v>321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322</v>
      </c>
      <c r="B5" s="478">
        <v>1942.6</v>
      </c>
      <c r="C5" s="479">
        <v>1</v>
      </c>
      <c r="D5" s="481">
        <v>2</v>
      </c>
      <c r="E5" s="473" t="s">
        <v>322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328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310</v>
      </c>
      <c r="C7" s="479" t="s">
        <v>315</v>
      </c>
      <c r="D7" s="490" t="s">
        <v>310</v>
      </c>
      <c r="E7" s="491" t="s">
        <v>322</v>
      </c>
      <c r="F7" s="479" t="s">
        <v>312</v>
      </c>
      <c r="G7" s="479" t="s">
        <v>323</v>
      </c>
      <c r="H7" s="479" t="s">
        <v>327</v>
      </c>
      <c r="I7" s="479" t="s">
        <v>324</v>
      </c>
      <c r="J7" s="479" t="s">
        <v>325</v>
      </c>
      <c r="K7" s="479" t="s">
        <v>326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2016-08-19T11:51:14Z</dcterms:modified>
</cp:coreProperties>
</file>