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C20" i="414"/>
  <c r="D20" i="414"/>
  <c r="R3" i="345" l="1"/>
  <c r="Q3" i="345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<sst xmlns="http://schemas.openxmlformats.org/spreadsheetml/2006/main" count="1204" uniqueCount="453">
  <si>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</si>
  <si>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</si>
  <si>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</si>
  <si>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</si>
  <si>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</si>
  <si>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</si>
  <si>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</si>
  <si>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</si>
  <si>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</si>
  <si>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</si>
  <si>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</si>
  <si>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</si>
  <si>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</si>
  <si>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</si>
  <si>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</si>
  <si>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</si>
  <si>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</si>
  <si>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</si>
  <si>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</si>
  <si>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</si>
  <si>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</si>
  <si>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</si>
  <si>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</si>
  <si>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</si>
  <si>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</si>
  <si>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</si>
  <si>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</si>
  <si>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</si>
  <si>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</si>
  <si>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</si>
  <si>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</si>
  <si>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</si>
  <si>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</si>
  <si>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</si>
  <si>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</si>
  <si>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</si>
  <si>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</si>
  <si>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</si>
  <si>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</si>
  <si>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</si>
  <si>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</si>
  <si>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</si>
  <si>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</si>
  <si>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</si>
  <si>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</si>
  <si>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</si>
  <si>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</si>
  <si>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</si>
  <si>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</si>
  <si>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</si>
  <si>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</si>
  <si>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</si>
  <si>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</si>
  <si>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</si>
  <si>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</si>
  <si>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</si>
  <si>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</si>
  <si>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</si>
  <si>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</si>
  <si>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</si>
  <si>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</si>
  <si>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</si>
  <si>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</si>
  <si>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</si>
  <si>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</si>
  <si>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</si>
  <si>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</si>
  <si>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</si>
  <si>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</si>
  <si>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</si>
  <si>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</si>
  <si>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</si>
  <si>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</si>
  <si>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</si>
  <si>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</si>
  <si>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</si>
  <si>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</si>
  <si>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</si>
  <si>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</si>
  <si>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</si>
  <si>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</si>
  <si>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</si>
  <si>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</si>
  <si>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</si>
  <si>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</si>
  <si>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</si>
  <si>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</si>
  <si>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</si>
  <si>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</si>
  <si>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</si>
  <si>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</si>
  <si>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</si>
  <si>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</si>
  <si>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</si>
  <si>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</si>
  <si>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</si>
  <si>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</si>
  <si>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</si>
  <si>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</si>
  <si>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</si>
  <si>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</si>
  <si>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</si>
  <si>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</si>
  <si>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</si>
  <si>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</si>
  <si>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</si>
  <si>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</si>
  <si>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</si>
  <si>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</si>
  <si>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</si>
  <si>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</si>
  <si>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</si>
  <si>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</si>
  <si>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</si>
  <si>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</si>
  <si>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</si>
  <si>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</si>
  <si>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</si>
  <si>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</si>
  <si>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</si>
  <si>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</si>
  <si>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</si>
  <si>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</si>
  <si>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</si>
  <si>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</si>
  <si>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</si>
  <si>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</si>
  <si>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</si>
  <si>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</si>
  <si>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</si>
  <si>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</si>
  <si>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</si>
  <si>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</si>
  <si>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</si>
  <si>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</si>
  <si>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</si>
  <si>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</si>
  <si>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</si>
  <si>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</si>
  <si>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</si>
  <si>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</si>
  <si>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</si>
  <si>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</si>
  <si>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</si>
  <si>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</si>
  <si>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</si>
  <si>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</si>
  <si>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</si>
  <si>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</si>
  <si>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</si>
  <si>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</si>
  <si>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</si>
  <si>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</si>
  <si>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</si>
  <si>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</si>
  <si>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</si>
  <si>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</si>
  <si>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</si>
  <si>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</si>
  <si>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</si>
  <si>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</si>
  <si>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</si>
  <si>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</si>
  <si>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</si>
  <si>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</si>
  <si>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</si>
  <si>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</si>
  <si>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</si>
  <si>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</si>
  <si>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</si>
  <si>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</si>
  <si>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</si>
  <si>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</si>
  <si>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</si>
  <si>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</si>
  <si>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</si>
  <si>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</si>
  <si>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</si>
  <si>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</si>
  <si>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</si>
  <si>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</si>
  <si>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</si>
  <si>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</si>
  <si>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</si>
  <si>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</si>
  <si>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</si>
  <si>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</si>
  <si>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</si>
  <si>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</si>
  <si>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</si>
  <si>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</si>
  <si>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</si>
  <si>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</si>
  <si>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</si>
  <si>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</si>
  <si>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</si>
  <si>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</si>
  <si>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</si>
  <si>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</si>
  <si>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</si>
  <si>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</si>
  <si>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</si>
  <si>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</si>
  <si>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</si>
  <si>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</si>
  <si>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</si>
  <si>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</si>
  <si>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</si>
  <si>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</si>
  <si>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</si>
  <si>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</si>
  <si>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</si>
  <si>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</si>
  <si>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</si>
  <si>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</si>
  <si>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</si>
  <si>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</si>
  <si>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</si>
  <si>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</si>
  <si>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</si>
  <si>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</si>
  <si>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</si>
  <si>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</si>
  <si>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</si>
  <si>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</si>
  <si>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</si>
  <si>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</si>
  <si>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</si>
  <si>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</si>
  <si>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</si>
  <si>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</si>
  <si>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</si>
  <si>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</si>
  <si>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</si>
  <si>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</si>
  <si>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</si>
  <si>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</si>
  <si>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</si>
  <si>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</si>
  <si>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</si>
  <si>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</si>
  <si>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</si>
  <si>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</si>
  <si>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</si>
  <si>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</si>
  <si>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</si>
  <si>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</si>
  <si>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</si>
  <si>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</si>
  <si>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</si>
  <si>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</si>
  <si>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</si>
  <si>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</si>
  <si>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</si>
  <si>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</si>
  <si>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</si>
  <si>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</si>
  <si>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</si>
  <si>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</si>
  <si>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</si>
  <si>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</si>
  <si>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</si>
  <si>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</si>
  <si>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</si>
  <si>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</si>
  <si>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</si>
  <si>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</si>
  <si>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</si>
  <si>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</si>
  <si>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</si>
  <si>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</si>
  <si>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</si>
  <si>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</si>
  <si>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</si>
  <si>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</si>
  <si>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</si>
  <si>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</si>
  <si>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</si>
  <si>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</si>
  <si>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</si>
  <si>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</si>
  <si>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</si>
  <si>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</si>
  <si>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</si>
  <si>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</si>
  <si>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</si>
  <si>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</si>
  <si>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</si>
  <si>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</si>
  <si>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</si>
  <si>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</si>
  <si>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</si>
  <si>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</si>
  <si>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</si>
  <si>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</si>
  <si>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</si>
  <si>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</si>
  <si>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</si>
  <si>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</si>
  <si>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</si>
  <si>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</si>
  <si>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</si>
  <si>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</si>
  <si>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</si>
  <si>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</si>
  <si>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</si>
  <si>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</si>
  <si>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</si>
  <si>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</si>
  <si>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</si>
  <si>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</si>
  <si>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</si>
  <si>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</si>
  <si>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</si>
  <si>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</si>
  <si>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</si>
  <si>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</si>
  <si>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</si>
  <si>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</si>
  <si>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</si>
  <si>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</si>
  <si>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</si>
  <si>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</si>
  <si>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</si>
  <si>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</si>
  <si>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</si>
  <si>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</si>
  <si>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</si>
  <si>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</si>
  <si>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</si>
  <si>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</si>
  <si>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</si>
  <si>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</si>
  <si>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</si>
  <si>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</si>
  <si>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</si>
  <si>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</si>
  <si>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</si>
  <si>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</si>
  <si>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</si>
  <si>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</si>
  <si>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</si>
  <si>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</si>
  <si>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</si>
  <si>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</si>
  <si>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</si>
  <si>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</si>
  <si>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</si>
  <si>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</si>
  <si>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</si>
  <si>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</si>
  <si>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</si>
  <si>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</si>
  <si>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</si>
  <si>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</si>
  <si>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</si>
  <si>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</si>
  <si>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</si>
  <si>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</si>
  <si>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</si>
  <si>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</si>
  <si>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</si>
  <si>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</si>
  <si>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</si>
  <si>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</si>
  <si>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</si>
  <si>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</si>
  <si>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</si>
  <si>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</si>
  <si>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</si>
  <si>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</si>
  <si>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</si>
  <si>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</si>
  <si>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</si>
  <si>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</si>
  <si>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</si>
  <si>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</si>
  <si>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</si>
  <si>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</si>
  <si>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</si>
  <si>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</si>
  <si>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</si>
  <si>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</si>
  <si>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</si>
  <si>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</si>
  <si>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</si>
  <si>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</si>
  <si>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</si>
  <si>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</si>
  <si>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</si>
  <si>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</si>
  <si>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</si>
  <si>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</si>
  <si>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</si>
  <si>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</si>
  <si>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</si>
  <si>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</si>
  <si>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ZO096</t>
  </si>
  <si>
    <t>Katetr CVC 2 lumen 5 Fr x 50 cm PICC MSB set. EU-025052-HPMSB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</si>
  <si>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</si>
  <si>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</si>
  <si>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</si>
  <si>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</si>
  <si>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</si>
  <si>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</si>
  <si>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</si>
  <si>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</si>
  <si>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</si>
  <si>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</si>
  <si>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</si>
  <si>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Homolová Zuzana</t>
  </si>
  <si>
    <t>Konečný Michal</t>
  </si>
  <si>
    <t>Koudelková Gabriela</t>
  </si>
  <si>
    <t>Sovová Markéta</t>
  </si>
  <si>
    <t>Sychra Pavel</t>
  </si>
  <si>
    <t>Vrzalová Drahomíra</t>
  </si>
  <si>
    <t>Zdravotní výkony vykázané na pracovišti v rámci ambulantní péče dle lékařů *</t>
  </si>
  <si>
    <t>06</t>
  </si>
  <si>
    <t>101</t>
  </si>
  <si>
    <t>V</t>
  </si>
  <si>
    <t>09511</t>
  </si>
  <si>
    <t xml:space="preserve">MINIMÁLNÍ KONTAKT LÉKAŘE S PACIENTEM              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</si>
  <si>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</si>
  <si>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</si>
  <si>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</si>
  <si>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</si>
  <si>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</si>
  <si>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</si>
  <si>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</si>
  <si>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</si>
  <si>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</si>
  <si>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</si>
  <si>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</si>
  <si>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</si>
  <si>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</si>
  <si>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</si>
  <si>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</si>
  <si>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</si>
  <si>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</si>
  <si>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</si>
  <si>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</si>
  <si>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</si>
  <si>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</si>
  <si>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</si>
  <si>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</si>
  <si>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01</t>
  </si>
  <si>
    <t>02</t>
  </si>
  <si>
    <t>03</t>
  </si>
  <si>
    <t>04</t>
  </si>
  <si>
    <t>13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</si>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</sst>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2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2.0515365325541675</c:v>
                </c:pt>
                <c:pt idx="1">
                  <c:v>1.9648435429060536</c:v>
                </c:pt>
                <c:pt idx="2">
                  <c:v>1.4589229304131508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144"/>
        <c:axId val="1361444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1.8941939762076645</c:v>
                </c:pt>
                <c:pt idx="1">
                  <c:v>1.8941939762076645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0128"/>
        <c:axId val="1361450672"/>
      </c:scatterChart>
      <c:catAx>
        <c:axId val="13614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144"/>
        <c:crosses val="autoZero"/>
        <c:crossBetween val="between"/>
      </c:valAx>
      <c:valAx>
        <c:axId val="136145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0672"/>
        <c:crosses val="max"/>
        <c:crossBetween val="midCat"/>
      </c:valAx>
      <c:valAx>
        <c:axId val="136145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0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401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404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416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436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437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452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307.17480749511719</v>
      </c>
      <c r="D4" s="133">
        <f ca="1">IF(ISERROR(VLOOKUP("Náklady celkem",INDIRECT("HI!$A:$G"),5,0)),0,VLOOKUP("Náklady celkem",INDIRECT("HI!$A:$G"),5,0))</f>
        <v>316.39757000000003</v>
      </c>
      <c r="E4" s="134">
        <f ca="1">IF(C4=0,0,D4/C4)</f>
        <v>1.0300244755749686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296.5</v>
      </c>
      <c r="D11" s="141">
        <f>IF(ISERROR(HI!E6),"",HI!E6)</f>
        <v>301.23169000000007</v>
      </c>
      <c r="E11" s="138">
        <f t="shared" si="0"/>
        <v>1.0159584822934236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581.84866999999997</v>
      </c>
      <c r="D14" s="156">
        <f ca="1">IF(ISERROR(VLOOKUP("Výnosy celkem",INDIRECT("HI!$A:$G"),5,0)),0,VLOOKUP("Výnosy celkem",INDIRECT("HI!$A:$G"),5,0))</f>
        <v>461.59967</v>
      </c>
      <c r="E14" s="157">
        <f t="shared" ref="E14:E19" ca="1" si="1">IF(C14=0,0,D14/C14)</f>
        <v>0.79333286093100464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581.84866999999997</v>
      </c>
      <c r="D15" s="137">
        <f ca="1">IF(ISERROR(VLOOKUP("Ambulance *",INDIRECT("HI!$A:$G"),5,0)),0,VLOOKUP("Ambulance *",INDIRECT("HI!$A:$G"),5,0))</f>
        <v>461.59967</v>
      </c>
      <c r="E15" s="138">
        <f t="shared" ca="1" si="1"/>
        <v>0.79333286093100464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0.79333286093100475</v>
      </c>
      <c r="E16" s="138">
        <f t="shared" si="1"/>
        <v>0.79333286093100475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0.79333286093100452</v>
      </c>
      <c r="E17" s="138">
        <f t="shared" si="1"/>
        <v>0.79333286093100452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0.88269157806371046</v>
      </c>
      <c r="E19" s="138">
        <f t="shared" si="1"/>
        <v>1.0384606800749534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91.033829999999995</v>
      </c>
      <c r="C6" s="31">
        <v>181.47586999999999</v>
      </c>
      <c r="D6" s="8"/>
      <c r="E6" s="93">
        <v>301.23169000000007</v>
      </c>
      <c r="F6" s="30">
        <v>296.5</v>
      </c>
      <c r="G6" s="94">
        <f>E6-F6</f>
        <v>4.7316900000000714</v>
      </c>
      <c r="H6" s="98">
        <f>IF(F6&lt;0.00000001,"",E6/F6)</f>
        <v>1.0159584822934236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10.902209999999997</v>
      </c>
      <c r="C8" s="33">
        <v>10.351240000000018</v>
      </c>
      <c r="D8" s="8"/>
      <c r="E8" s="95">
        <v>15.165879999999959</v>
      </c>
      <c r="F8" s="32">
        <v>10.674807495117193</v>
      </c>
      <c r="G8" s="96">
        <f>E8-F8</f>
        <v>4.4910725048827658</v>
      </c>
      <c r="H8" s="99">
        <f>IF(F8&lt;0.00000001,"",E8/F8)</f>
        <v>1.4207169550305283</v>
      </c>
    </row>
    <row r="9" spans="1:10" ht="14.4" customHeight="1" thickBot="1" x14ac:dyDescent="0.35">
      <c r="A9" s="2" t="s">
        <v>58</v>
      </c>
      <c r="B9" s="3">
        <v>101.93603999999999</v>
      </c>
      <c r="C9" s="35">
        <v>191.82711</v>
      </c>
      <c r="D9" s="8"/>
      <c r="E9" s="3">
        <v>316.39757000000003</v>
      </c>
      <c r="F9" s="34">
        <v>307.17480749511719</v>
      </c>
      <c r="G9" s="34">
        <f>E9-F9</f>
        <v>9.2227625048828372</v>
      </c>
      <c r="H9" s="100">
        <f>IF(F9&lt;0.00000001,"",E9/F9)</f>
        <v>1.0300244755749686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239.196</v>
      </c>
      <c r="C11" s="29">
        <f>IF(ISERROR(VLOOKUP("Celkem:",'ZV Vykáz.-A'!A:H,5,0)),0,VLOOKUP("Celkem:",'ZV Vykáz.-A'!A:H,5,0)/1000)</f>
        <v>581.84866999999997</v>
      </c>
      <c r="D11" s="8"/>
      <c r="E11" s="92">
        <f>IF(ISERROR(VLOOKUP("Celkem:",'ZV Vykáz.-A'!A:H,8,0)),0,VLOOKUP("Celkem:",'ZV Vykáz.-A'!A:H,8,0)/1000)</f>
        <v>461.59967</v>
      </c>
      <c r="F11" s="28">
        <f>C11</f>
        <v>581.84866999999997</v>
      </c>
      <c r="G11" s="91">
        <f>E11-F11</f>
        <v>-120.24899999999997</v>
      </c>
      <c r="H11" s="97">
        <f>IF(F11&lt;0.00000001,"",E11/F11)</f>
        <v>0.79333286093100464</v>
      </c>
      <c r="I11" s="91">
        <f>E11-B11</f>
        <v>222.40367000000001</v>
      </c>
      <c r="J11" s="97">
        <f>IF(B11&lt;0.00000001,"",E11/B11)</f>
        <v>1.929796777538086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239.196</v>
      </c>
      <c r="C13" s="37">
        <f>SUM(C11:C12)</f>
        <v>581.84866999999997</v>
      </c>
      <c r="D13" s="8"/>
      <c r="E13" s="5">
        <f>SUM(E11:E12)</f>
        <v>461.59967</v>
      </c>
      <c r="F13" s="36">
        <f>SUM(F11:F12)</f>
        <v>581.84866999999997</v>
      </c>
      <c r="G13" s="36">
        <f>E13-F13</f>
        <v>-120.24899999999997</v>
      </c>
      <c r="H13" s="101">
        <f>IF(F13&lt;0.00000001,"",E13/F13)</f>
        <v>0.79333286093100464</v>
      </c>
      <c r="I13" s="36">
        <f>SUM(I11:I12)</f>
        <v>222.40367000000001</v>
      </c>
      <c r="J13" s="101">
        <f>IF(B13&lt;0.00000001,"",E13/B13)</f>
        <v>1.929796777538086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2.346530236018586</v>
      </c>
      <c r="C15" s="39">
        <f>IF(C9=0,"",C13/C9)</f>
        <v>3.03319311853262</v>
      </c>
      <c r="D15" s="8"/>
      <c r="E15" s="6">
        <f>IF(E9=0,"",E13/E9)</f>
        <v>1.4589229304131506</v>
      </c>
      <c r="F15" s="38">
        <f>IF(F9=0,"",F13/F9)</f>
        <v>1.8941939762076645</v>
      </c>
      <c r="G15" s="38">
        <f>IF(ISERROR(F15-E15),"",E15-F15)</f>
        <v>-0.43527104579451392</v>
      </c>
      <c r="H15" s="102">
        <f>IF(ISERROR(F15-E15),"",IF(F15&lt;0.00000001,"",E15/F15))</f>
        <v>0.77020777636197368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2.0515365325541675</v>
      </c>
      <c r="C4" s="174">
        <f t="shared" ref="C4:M4" si="0">(C10+C8)/C6</f>
        <v>1.9648435429060536</v>
      </c>
      <c r="D4" s="174">
        <f t="shared" si="0"/>
        <v>1.4589229304131508</v>
      </c>
      <c r="E4" s="174">
        <f t="shared" si="0"/>
        <v>1.4589229304131508</v>
      </c>
      <c r="F4" s="174">
        <f t="shared" si="0"/>
        <v>1.4589229304131508</v>
      </c>
      <c r="G4" s="174">
        <f t="shared" si="0"/>
        <v>1.4589229304131508</v>
      </c>
      <c r="H4" s="174">
        <f t="shared" si="0"/>
        <v>1.4589229304131508</v>
      </c>
      <c r="I4" s="174">
        <f t="shared" si="0"/>
        <v>1.4589229304131508</v>
      </c>
      <c r="J4" s="174">
        <f t="shared" si="0"/>
        <v>1.4589229304131508</v>
      </c>
      <c r="K4" s="174">
        <f t="shared" si="0"/>
        <v>1.4589229304131508</v>
      </c>
      <c r="L4" s="174">
        <f t="shared" si="0"/>
        <v>1.4589229304131508</v>
      </c>
      <c r="M4" s="174">
        <f t="shared" si="0"/>
        <v>1.4589229304131508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316.39756999999997</v>
      </c>
      <c r="F6" s="176">
        <f t="shared" si="1"/>
        <v>316.39756999999997</v>
      </c>
      <c r="G6" s="176">
        <f t="shared" si="1"/>
        <v>316.39756999999997</v>
      </c>
      <c r="H6" s="176">
        <f t="shared" si="1"/>
        <v>316.39756999999997</v>
      </c>
      <c r="I6" s="176">
        <f t="shared" si="1"/>
        <v>316.39756999999997</v>
      </c>
      <c r="J6" s="176">
        <f t="shared" si="1"/>
        <v>316.39756999999997</v>
      </c>
      <c r="K6" s="176">
        <f t="shared" si="1"/>
        <v>316.39756999999997</v>
      </c>
      <c r="L6" s="176">
        <f t="shared" si="1"/>
        <v>316.39756999999997</v>
      </c>
      <c r="M6" s="176">
        <f t="shared" si="1"/>
        <v>316.39756999999997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241462.67000000004</v>
      </c>
      <c r="C9" s="175">
        <v>214020.66</v>
      </c>
      <c r="D9" s="175">
        <v>6116.34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241.46267000000003</v>
      </c>
      <c r="C10" s="176">
        <f t="shared" ref="C10:M10" si="3">C9/1000+B10</f>
        <v>455.48333000000002</v>
      </c>
      <c r="D10" s="176">
        <f t="shared" si="3"/>
        <v>461.59967</v>
      </c>
      <c r="E10" s="176">
        <f t="shared" si="3"/>
        <v>461.59967</v>
      </c>
      <c r="F10" s="176">
        <f t="shared" si="3"/>
        <v>461.59967</v>
      </c>
      <c r="G10" s="176">
        <f t="shared" si="3"/>
        <v>461.59967</v>
      </c>
      <c r="H10" s="176">
        <f t="shared" si="3"/>
        <v>461.59967</v>
      </c>
      <c r="I10" s="176">
        <f t="shared" si="3"/>
        <v>461.59967</v>
      </c>
      <c r="J10" s="176">
        <f t="shared" si="3"/>
        <v>461.59967</v>
      </c>
      <c r="K10" s="176">
        <f t="shared" si="3"/>
        <v>461.59967</v>
      </c>
      <c r="L10" s="176">
        <f t="shared" si="3"/>
        <v>461.59967</v>
      </c>
      <c r="M10" s="176">
        <f t="shared" si="3"/>
        <v>461.59967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1.8941939762076645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1.8941939762076645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301.23169000000001</v>
      </c>
      <c r="Q9" s="71">
        <v>1.0159584822929999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2.7942300000000002</v>
      </c>
      <c r="Q13" s="71">
        <v>2.2353839999999998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9.7880000000000003</v>
      </c>
      <c r="Q14" s="71">
        <v>1.364868301327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2.171492671577</v>
      </c>
      <c r="C17" s="47">
        <v>0.18095772263099999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1">
        <v>0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2.5830000000000002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6.4999999999999997E-4</v>
      </c>
      <c r="Q24" s="71"/>
    </row>
    <row r="25" spans="1:17" ht="14.4" customHeight="1" x14ac:dyDescent="0.3">
      <c r="A25" s="17" t="s">
        <v>35</v>
      </c>
      <c r="B25" s="49">
        <v>1228.6992295852499</v>
      </c>
      <c r="C25" s="50">
        <v>102.391602465438</v>
      </c>
      <c r="D25" s="50">
        <v>117.69844999999999</v>
      </c>
      <c r="E25" s="50">
        <v>114.11814</v>
      </c>
      <c r="F25" s="50">
        <v>84.580979999999997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316.39756999999997</v>
      </c>
      <c r="Q25" s="72">
        <v>1.030024475906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1228.6992295852499</v>
      </c>
      <c r="C27" s="50">
        <v>102.391602465438</v>
      </c>
      <c r="D27" s="50">
        <v>117.69844999999999</v>
      </c>
      <c r="E27" s="50">
        <v>114.11814</v>
      </c>
      <c r="F27" s="50">
        <v>84.580979999999997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316.39756999999997</v>
      </c>
      <c r="Q27" s="72">
        <v>1.030024475906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2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2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2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2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2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1228.6992295852499</v>
      </c>
      <c r="G6" s="369">
        <v>307.17480739631299</v>
      </c>
      <c r="H6" s="371">
        <v>84.580979999999997</v>
      </c>
      <c r="I6" s="368">
        <v>316.39756999999997</v>
      </c>
      <c r="J6" s="369">
        <v>9.2227626036870003</v>
      </c>
      <c r="K6" s="372">
        <v>0.25750611897600001</v>
      </c>
      <c r="L6" s="123"/>
    </row>
    <row r="7" spans="1:12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304.92138788444402</v>
      </c>
      <c r="H7" s="371">
        <v>83.719980000000007</v>
      </c>
      <c r="I7" s="368">
        <v>313.81457</v>
      </c>
      <c r="J7" s="369">
        <v>8.8931821155549997</v>
      </c>
      <c r="K7" s="372">
        <v>0.257291372849</v>
      </c>
      <c r="L7" s="123"/>
    </row>
    <row r="8" spans="1:12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297.75</v>
      </c>
      <c r="H8" s="371">
        <v>80.543980000000005</v>
      </c>
      <c r="I8" s="368">
        <v>304.02656999999999</v>
      </c>
      <c r="J8" s="369">
        <v>6.2765700000000004</v>
      </c>
      <c r="K8" s="372">
        <v>0.25527</v>
      </c>
      <c r="L8" s="123"/>
    </row>
    <row r="9" spans="1:12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4.0000000000000002E-4</v>
      </c>
      <c r="I9" s="373">
        <v>6.4999999999999997E-4</v>
      </c>
      <c r="J9" s="374">
        <v>6.4999999999999997E-4</v>
      </c>
      <c r="K9" s="377" t="s">
        <v>203</v>
      </c>
      <c r="L9" s="123"/>
    </row>
    <row r="10" spans="1:12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4.0000000000000002E-4</v>
      </c>
      <c r="I10" s="368">
        <v>6.4999999999999997E-4</v>
      </c>
      <c r="J10" s="369">
        <v>6.4999999999999997E-4</v>
      </c>
      <c r="K10" s="379" t="s">
        <v>203</v>
      </c>
      <c r="L10" s="123"/>
    </row>
    <row r="11" spans="1:12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296.5</v>
      </c>
      <c r="H11" s="376">
        <v>79.536869999999993</v>
      </c>
      <c r="I11" s="373">
        <v>301.23169000000001</v>
      </c>
      <c r="J11" s="374">
        <v>4.7316900000000004</v>
      </c>
      <c r="K11" s="381">
        <v>0.25398962057300001</v>
      </c>
      <c r="L11" s="123"/>
    </row>
    <row r="12" spans="1:12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32.5</v>
      </c>
      <c r="H12" s="371">
        <v>1.6781699999999999</v>
      </c>
      <c r="I12" s="368">
        <v>37.014510000000001</v>
      </c>
      <c r="J12" s="369">
        <v>4.5145099999999996</v>
      </c>
      <c r="K12" s="372">
        <v>0.28472700000000001</v>
      </c>
      <c r="L12" s="123"/>
    </row>
    <row r="13" spans="1:12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132.5</v>
      </c>
      <c r="H13" s="371">
        <v>42.702379999999998</v>
      </c>
      <c r="I13" s="368">
        <v>113.13376</v>
      </c>
      <c r="J13" s="369">
        <v>-19.366239999998999</v>
      </c>
      <c r="K13" s="372">
        <v>0.213459924528</v>
      </c>
      <c r="L13" s="123"/>
    </row>
    <row r="14" spans="1:12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70</v>
      </c>
      <c r="H14" s="371">
        <v>3.8616999999999999</v>
      </c>
      <c r="I14" s="368">
        <v>72.917249999999996</v>
      </c>
      <c r="J14" s="369">
        <v>2.9172500000000001</v>
      </c>
      <c r="K14" s="372">
        <v>0.26041874999999998</v>
      </c>
      <c r="L14" s="123"/>
    </row>
    <row r="15" spans="1:12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6.25</v>
      </c>
      <c r="H15" s="371">
        <v>1.8892500000000001</v>
      </c>
      <c r="I15" s="368">
        <v>6.0481600000000002</v>
      </c>
      <c r="J15" s="369">
        <v>-0.20183999999900001</v>
      </c>
      <c r="K15" s="372">
        <v>0.24192640000000001</v>
      </c>
      <c r="L15" s="123"/>
    </row>
    <row r="16" spans="1:12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10</v>
      </c>
      <c r="H16" s="371">
        <v>2.4765999999999999</v>
      </c>
      <c r="I16" s="368">
        <v>12.29499</v>
      </c>
      <c r="J16" s="369">
        <v>2.2949899999999999</v>
      </c>
      <c r="K16" s="372">
        <v>0.30737474999999997</v>
      </c>
      <c r="L16" s="123"/>
    </row>
    <row r="17" spans="1:12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16.75</v>
      </c>
      <c r="H17" s="371">
        <v>13.88777</v>
      </c>
      <c r="I17" s="368">
        <v>13.88777</v>
      </c>
      <c r="J17" s="369">
        <v>-2.8622299999990002</v>
      </c>
      <c r="K17" s="372">
        <v>0.20728014925300001</v>
      </c>
      <c r="L17" s="123"/>
    </row>
    <row r="18" spans="1:12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28.5</v>
      </c>
      <c r="H18" s="371">
        <v>13.041</v>
      </c>
      <c r="I18" s="368">
        <v>45.935250000000003</v>
      </c>
      <c r="J18" s="369">
        <v>17.43525</v>
      </c>
      <c r="K18" s="372">
        <v>0.40294078947299999</v>
      </c>
      <c r="L18" s="123"/>
    </row>
    <row r="19" spans="1:12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  <c r="L19" s="123"/>
    </row>
    <row r="20" spans="1:12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  <c r="L20" s="123"/>
    </row>
    <row r="21" spans="1:12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1.25</v>
      </c>
      <c r="H21" s="376">
        <v>1.00671</v>
      </c>
      <c r="I21" s="373">
        <v>2.7942300000000002</v>
      </c>
      <c r="J21" s="374">
        <v>1.54423</v>
      </c>
      <c r="K21" s="381">
        <v>0.55884599999999995</v>
      </c>
      <c r="L21" s="123"/>
    </row>
    <row r="22" spans="1:12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0.22176000000000001</v>
      </c>
      <c r="I22" s="368">
        <v>0.44351000000000002</v>
      </c>
      <c r="J22" s="369">
        <v>0.44351000000000002</v>
      </c>
      <c r="K22" s="379" t="s">
        <v>203</v>
      </c>
      <c r="L22" s="123"/>
    </row>
    <row r="23" spans="1:12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1.25</v>
      </c>
      <c r="H23" s="371">
        <v>0.78495000000000004</v>
      </c>
      <c r="I23" s="368">
        <v>2.3507199999999999</v>
      </c>
      <c r="J23" s="369">
        <v>1.1007199999999999</v>
      </c>
      <c r="K23" s="372">
        <v>0.47014400000000001</v>
      </c>
      <c r="L23" s="123"/>
    </row>
    <row r="24" spans="1:12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7.171387884444</v>
      </c>
      <c r="H24" s="371">
        <v>3.1760000000000002</v>
      </c>
      <c r="I24" s="368">
        <v>9.7880000000000003</v>
      </c>
      <c r="J24" s="369">
        <v>2.6166121155550002</v>
      </c>
      <c r="K24" s="372">
        <v>0.34121707533099999</v>
      </c>
      <c r="L24" s="123"/>
    </row>
    <row r="25" spans="1:12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7.171387884444</v>
      </c>
      <c r="H25" s="376">
        <v>3.1760000000000002</v>
      </c>
      <c r="I25" s="373">
        <v>9.7880000000000003</v>
      </c>
      <c r="J25" s="374">
        <v>2.6166121155550002</v>
      </c>
      <c r="K25" s="381">
        <v>0.34121707533099999</v>
      </c>
      <c r="L25" s="123"/>
    </row>
    <row r="26" spans="1:12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2.638319525485</v>
      </c>
      <c r="H26" s="371">
        <v>0.84899999999999998</v>
      </c>
      <c r="I26" s="368">
        <v>2.5739999999999998</v>
      </c>
      <c r="J26" s="369">
        <v>-6.4319525485000001E-2</v>
      </c>
      <c r="K26" s="372">
        <v>0.24390525627500001</v>
      </c>
      <c r="L26" s="123"/>
    </row>
    <row r="27" spans="1:12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4.5330683589590004</v>
      </c>
      <c r="H27" s="371">
        <v>2.327</v>
      </c>
      <c r="I27" s="368">
        <v>7.2140000000000004</v>
      </c>
      <c r="J27" s="369">
        <v>2.6809316410399999</v>
      </c>
      <c r="K27" s="372">
        <v>0.39785413701799999</v>
      </c>
      <c r="L27" s="125"/>
    </row>
    <row r="28" spans="1:12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9.0136780474740004</v>
      </c>
      <c r="G28" s="374">
        <v>2.253419511868</v>
      </c>
      <c r="H28" s="376">
        <v>0</v>
      </c>
      <c r="I28" s="373">
        <v>0</v>
      </c>
      <c r="J28" s="374">
        <v>-2.253419511868</v>
      </c>
      <c r="K28" s="381">
        <v>0</v>
      </c>
      <c r="L28" s="123"/>
    </row>
    <row r="29" spans="1:12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2.171492671577</v>
      </c>
      <c r="G29" s="369">
        <v>0.54287316789399997</v>
      </c>
      <c r="H29" s="371">
        <v>0</v>
      </c>
      <c r="I29" s="368">
        <v>0</v>
      </c>
      <c r="J29" s="369">
        <v>-0.54287316789399997</v>
      </c>
      <c r="K29" s="372">
        <v>0</v>
      </c>
      <c r="L29" s="123"/>
    </row>
    <row r="30" spans="1:12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2.171492671577</v>
      </c>
      <c r="G30" s="369">
        <v>0.54287316789399997</v>
      </c>
      <c r="H30" s="371">
        <v>0</v>
      </c>
      <c r="I30" s="368">
        <v>0</v>
      </c>
      <c r="J30" s="369">
        <v>-0.54287316789399997</v>
      </c>
      <c r="K30" s="372">
        <v>0</v>
      </c>
      <c r="L30" s="123"/>
    </row>
    <row r="31" spans="1:12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2.171492671577</v>
      </c>
      <c r="G31" s="369">
        <v>0.54287316789399997</v>
      </c>
      <c r="H31" s="371">
        <v>0</v>
      </c>
      <c r="I31" s="368">
        <v>0</v>
      </c>
      <c r="J31" s="369">
        <v>-0.54287316789399997</v>
      </c>
      <c r="K31" s="372">
        <v>0</v>
      </c>
      <c r="L31" s="123"/>
    </row>
    <row r="32" spans="1:12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</v>
      </c>
      <c r="J32" s="369">
        <v>0</v>
      </c>
      <c r="K32" s="372">
        <v>0</v>
      </c>
      <c r="L32" s="123"/>
    </row>
    <row r="33" spans="1:12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1.7105463439740001</v>
      </c>
      <c r="H33" s="371">
        <v>0</v>
      </c>
      <c r="I33" s="368">
        <v>0</v>
      </c>
      <c r="J33" s="369">
        <v>-1.7105463439740001</v>
      </c>
      <c r="K33" s="372">
        <v>0</v>
      </c>
      <c r="L33" s="123"/>
    </row>
    <row r="34" spans="1:12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1.7105463439740001</v>
      </c>
      <c r="H34" s="376">
        <v>0</v>
      </c>
      <c r="I34" s="373">
        <v>0</v>
      </c>
      <c r="J34" s="374">
        <v>-1.7105463439740001</v>
      </c>
      <c r="K34" s="381">
        <v>0</v>
      </c>
      <c r="L34" s="123"/>
    </row>
    <row r="35" spans="1:12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1.7105463439740001</v>
      </c>
      <c r="H35" s="371">
        <v>0</v>
      </c>
      <c r="I35" s="368">
        <v>0</v>
      </c>
      <c r="J35" s="369">
        <v>-1.7105463439740001</v>
      </c>
      <c r="K35" s="372">
        <v>0</v>
      </c>
      <c r="L35" s="123"/>
    </row>
    <row r="36" spans="1:12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2.5830000000000002</v>
      </c>
      <c r="J36" s="369">
        <v>2.5830000000000002</v>
      </c>
      <c r="K36" s="379" t="s">
        <v>227</v>
      </c>
      <c r="L36" s="123"/>
    </row>
    <row r="37" spans="1:12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2.5830000000000002</v>
      </c>
      <c r="J37" s="369">
        <v>2.5830000000000002</v>
      </c>
      <c r="K37" s="379" t="s">
        <v>227</v>
      </c>
      <c r="L37" s="123"/>
    </row>
    <row r="38" spans="1:12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2.5830000000000002</v>
      </c>
      <c r="J38" s="374">
        <v>2.5830000000000002</v>
      </c>
      <c r="K38" s="377" t="s">
        <v>227</v>
      </c>
      <c r="L38" s="123"/>
    </row>
    <row r="39" spans="1:12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2.5830000000000002</v>
      </c>
      <c r="J39" s="369">
        <v>2.5830000000000002</v>
      </c>
      <c r="K39" s="379" t="s">
        <v>227</v>
      </c>
      <c r="L39" s="123"/>
    </row>
    <row r="40" spans="1:12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0</v>
      </c>
      <c r="L40" s="123"/>
    </row>
    <row r="41" spans="1:12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0</v>
      </c>
      <c r="L41" s="123"/>
    </row>
    <row r="42" spans="1:12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0</v>
      </c>
      <c r="L42" s="123"/>
    </row>
    <row r="43" spans="1:12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886.42545135734497</v>
      </c>
      <c r="H43" s="371">
        <v>8.9871300000000005</v>
      </c>
      <c r="I43" s="368">
        <v>555.23801000000003</v>
      </c>
      <c r="J43" s="369">
        <v>-331.18744135734499</v>
      </c>
      <c r="K43" s="372">
        <v>0.156594671652</v>
      </c>
      <c r="L43" s="123"/>
    </row>
    <row r="44" spans="1:12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886.42545135734497</v>
      </c>
      <c r="H44" s="371">
        <v>8.9871300000000005</v>
      </c>
      <c r="I44" s="368">
        <v>555.23801000000003</v>
      </c>
      <c r="J44" s="369">
        <v>-331.18744135734499</v>
      </c>
      <c r="K44" s="372">
        <v>0.156594671652</v>
      </c>
      <c r="L44" s="123"/>
    </row>
    <row r="45" spans="1:12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886.42545135734497</v>
      </c>
      <c r="H45" s="371">
        <v>8.9871300000000005</v>
      </c>
      <c r="I45" s="368">
        <v>555.23801000000003</v>
      </c>
      <c r="J45" s="369">
        <v>-331.18744135734499</v>
      </c>
      <c r="K45" s="372">
        <v>0.156594671652</v>
      </c>
      <c r="L45" s="123"/>
    </row>
    <row r="46" spans="1:12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88.388326098467999</v>
      </c>
      <c r="H46" s="376">
        <v>6.67666</v>
      </c>
      <c r="I46" s="373">
        <v>49.82958</v>
      </c>
      <c r="J46" s="374">
        <v>-38.558746098467999</v>
      </c>
      <c r="K46" s="381">
        <v>0.140939370048</v>
      </c>
      <c r="L46" s="123"/>
    </row>
    <row r="47" spans="1:12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88.388326098467999</v>
      </c>
      <c r="H47" s="371">
        <v>6.67666</v>
      </c>
      <c r="I47" s="368">
        <v>49.82958</v>
      </c>
      <c r="J47" s="369">
        <v>-38.558746098467999</v>
      </c>
      <c r="K47" s="372">
        <v>0.140939370048</v>
      </c>
      <c r="L47" s="123"/>
    </row>
    <row r="48" spans="1:12" ht="14.4" customHeight="1" thickBot="1" x14ac:dyDescent="0.35">
      <c r="A48" s="389" t="s">
        <v>245</v>
      </c>
      <c r="B48" s="373">
        <v>0</v>
      </c>
      <c r="C48" s="373">
        <v>7.9439999999999997E-2</v>
      </c>
      <c r="D48" s="374">
        <v>7.9439999999999997E-2</v>
      </c>
      <c r="E48" s="375" t="s">
        <v>227</v>
      </c>
      <c r="F48" s="373">
        <v>7.9451440637999998E-2</v>
      </c>
      <c r="G48" s="374">
        <v>1.9862860159E-2</v>
      </c>
      <c r="H48" s="376">
        <v>0</v>
      </c>
      <c r="I48" s="373">
        <v>0</v>
      </c>
      <c r="J48" s="374">
        <v>-1.9862860159E-2</v>
      </c>
      <c r="K48" s="381">
        <v>0</v>
      </c>
      <c r="L48" s="123"/>
    </row>
    <row r="49" spans="1:12" ht="14.4" customHeight="1" thickBot="1" x14ac:dyDescent="0.35">
      <c r="A49" s="390" t="s">
        <v>246</v>
      </c>
      <c r="B49" s="368">
        <v>0</v>
      </c>
      <c r="C49" s="368">
        <v>7.9439999999999997E-2</v>
      </c>
      <c r="D49" s="369">
        <v>7.9439999999999997E-2</v>
      </c>
      <c r="E49" s="378" t="s">
        <v>227</v>
      </c>
      <c r="F49" s="368">
        <v>7.9451440637999998E-2</v>
      </c>
      <c r="G49" s="369">
        <v>1.9862860159E-2</v>
      </c>
      <c r="H49" s="371">
        <v>0</v>
      </c>
      <c r="I49" s="368">
        <v>0</v>
      </c>
      <c r="J49" s="369">
        <v>-1.9862860159E-2</v>
      </c>
      <c r="K49" s="372">
        <v>0</v>
      </c>
      <c r="L49" s="123"/>
    </row>
    <row r="50" spans="1:12" ht="14.4" customHeight="1" thickBot="1" x14ac:dyDescent="0.35">
      <c r="A50" s="389" t="s">
        <v>247</v>
      </c>
      <c r="B50" s="373">
        <v>1423</v>
      </c>
      <c r="C50" s="373">
        <v>2730.22975</v>
      </c>
      <c r="D50" s="374">
        <v>1307.22975</v>
      </c>
      <c r="E50" s="380">
        <v>1.9186435347849999</v>
      </c>
      <c r="F50" s="373">
        <v>3192.0690495948602</v>
      </c>
      <c r="G50" s="374">
        <v>798.01726239871596</v>
      </c>
      <c r="H50" s="376">
        <v>1.6186100000000001</v>
      </c>
      <c r="I50" s="373">
        <v>489.83947999999998</v>
      </c>
      <c r="J50" s="374">
        <v>-308.17778239871598</v>
      </c>
      <c r="K50" s="381">
        <v>0.15345516415499999</v>
      </c>
      <c r="L50" s="123"/>
    </row>
    <row r="51" spans="1:12" ht="14.4" customHeight="1" thickBot="1" x14ac:dyDescent="0.35">
      <c r="A51" s="390" t="s">
        <v>248</v>
      </c>
      <c r="B51" s="368">
        <v>554</v>
      </c>
      <c r="C51" s="368">
        <v>1435.5184200000001</v>
      </c>
      <c r="D51" s="369">
        <v>881.51842000000102</v>
      </c>
      <c r="E51" s="370">
        <v>2.5911884837539998</v>
      </c>
      <c r="F51" s="368">
        <v>1876.53588074668</v>
      </c>
      <c r="G51" s="369">
        <v>469.13397018667001</v>
      </c>
      <c r="H51" s="371">
        <v>-0.22211</v>
      </c>
      <c r="I51" s="368">
        <v>338.45400999999998</v>
      </c>
      <c r="J51" s="369">
        <v>-130.67996018667</v>
      </c>
      <c r="K51" s="372">
        <v>0.18036106501999999</v>
      </c>
      <c r="L51" s="123"/>
    </row>
    <row r="52" spans="1:12" ht="14.4" customHeight="1" thickBot="1" x14ac:dyDescent="0.35">
      <c r="A52" s="390" t="s">
        <v>249</v>
      </c>
      <c r="B52" s="368">
        <v>869</v>
      </c>
      <c r="C52" s="368">
        <v>1294.7113300000001</v>
      </c>
      <c r="D52" s="369">
        <v>425.71132999999998</v>
      </c>
      <c r="E52" s="370">
        <v>1.4898864556960001</v>
      </c>
      <c r="F52" s="368">
        <v>1315.5331688481799</v>
      </c>
      <c r="G52" s="369">
        <v>328.883292212046</v>
      </c>
      <c r="H52" s="371">
        <v>1.8407199999999999</v>
      </c>
      <c r="I52" s="368">
        <v>151.38547</v>
      </c>
      <c r="J52" s="369">
        <v>-177.497822212046</v>
      </c>
      <c r="K52" s="372">
        <v>0.115075372924</v>
      </c>
      <c r="L52" s="123"/>
    </row>
    <row r="53" spans="1:12" ht="14.4" customHeight="1" thickBot="1" x14ac:dyDescent="0.35">
      <c r="A53" s="389" t="s">
        <v>250</v>
      </c>
      <c r="B53" s="373">
        <v>0</v>
      </c>
      <c r="C53" s="373">
        <v>32.573880000000003</v>
      </c>
      <c r="D53" s="374">
        <v>32.573880000000003</v>
      </c>
      <c r="E53" s="375" t="s">
        <v>203</v>
      </c>
      <c r="F53" s="373">
        <v>0</v>
      </c>
      <c r="G53" s="374">
        <v>0</v>
      </c>
      <c r="H53" s="376">
        <v>0.69186000000000003</v>
      </c>
      <c r="I53" s="373">
        <v>15.568949999999999</v>
      </c>
      <c r="J53" s="374">
        <v>15.568949999999999</v>
      </c>
      <c r="K53" s="377" t="s">
        <v>203</v>
      </c>
      <c r="L53" s="123"/>
    </row>
    <row r="54" spans="1:12" ht="14.4" customHeight="1" thickBot="1" x14ac:dyDescent="0.35">
      <c r="A54" s="390" t="s">
        <v>251</v>
      </c>
      <c r="B54" s="368">
        <v>0</v>
      </c>
      <c r="C54" s="368">
        <v>28.51042</v>
      </c>
      <c r="D54" s="369">
        <v>28.51042</v>
      </c>
      <c r="E54" s="378" t="s">
        <v>203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203</v>
      </c>
      <c r="L54" s="123"/>
    </row>
    <row r="55" spans="1:12" ht="14.4" customHeight="1" thickBot="1" x14ac:dyDescent="0.35">
      <c r="A55" s="390" t="s">
        <v>252</v>
      </c>
      <c r="B55" s="368">
        <v>0</v>
      </c>
      <c r="C55" s="368">
        <v>4.0634600000000001</v>
      </c>
      <c r="D55" s="369">
        <v>4.0634600000000001</v>
      </c>
      <c r="E55" s="378" t="s">
        <v>203</v>
      </c>
      <c r="F55" s="368">
        <v>0</v>
      </c>
      <c r="G55" s="369">
        <v>0</v>
      </c>
      <c r="H55" s="371">
        <v>0.69186000000000003</v>
      </c>
      <c r="I55" s="368">
        <v>15.568949999999999</v>
      </c>
      <c r="J55" s="369">
        <v>15.568949999999999</v>
      </c>
      <c r="K55" s="379" t="s">
        <v>203</v>
      </c>
      <c r="L55" s="123"/>
    </row>
    <row r="56" spans="1:12" ht="14.4" customHeight="1" thickBot="1" x14ac:dyDescent="0.35">
      <c r="A56" s="386" t="s">
        <v>253</v>
      </c>
      <c r="B56" s="368">
        <v>1.586127332987</v>
      </c>
      <c r="C56" s="368">
        <v>0</v>
      </c>
      <c r="D56" s="369">
        <v>-1.586127332987</v>
      </c>
      <c r="E56" s="370">
        <v>0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0</v>
      </c>
      <c r="L56" s="123"/>
    </row>
    <row r="57" spans="1:12" ht="14.4" customHeight="1" thickBot="1" x14ac:dyDescent="0.35">
      <c r="A57" s="391" t="s">
        <v>254</v>
      </c>
      <c r="B57" s="373">
        <v>1.586127332987</v>
      </c>
      <c r="C57" s="373">
        <v>0</v>
      </c>
      <c r="D57" s="374">
        <v>-1.586127332987</v>
      </c>
      <c r="E57" s="380">
        <v>0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  <c r="L57" s="123"/>
    </row>
    <row r="58" spans="1:12" ht="14.4" customHeight="1" thickBot="1" x14ac:dyDescent="0.35">
      <c r="A58" s="393" t="s">
        <v>36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  <c r="L58" s="123"/>
    </row>
    <row r="59" spans="1:12" ht="14.4" customHeight="1" thickBot="1" x14ac:dyDescent="0.35">
      <c r="A59" s="389" t="s">
        <v>255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  <c r="L59" s="123"/>
    </row>
    <row r="60" spans="1:12" ht="14.4" customHeight="1" thickBot="1" x14ac:dyDescent="0.35">
      <c r="A60" s="390" t="s">
        <v>256</v>
      </c>
      <c r="B60" s="368">
        <v>1.586127332987</v>
      </c>
      <c r="C60" s="368">
        <v>0</v>
      </c>
      <c r="D60" s="369">
        <v>-1.586127332987</v>
      </c>
      <c r="E60" s="370">
        <v>0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0</v>
      </c>
      <c r="L60" s="123"/>
    </row>
    <row r="61" spans="1:12" ht="14.4" customHeight="1" thickBot="1" x14ac:dyDescent="0.35">
      <c r="A61" s="386" t="s">
        <v>257</v>
      </c>
      <c r="B61" s="368">
        <v>0</v>
      </c>
      <c r="C61" s="368">
        <v>4.5987499999999999</v>
      </c>
      <c r="D61" s="369">
        <v>4.5987499999999999</v>
      </c>
      <c r="E61" s="378" t="s">
        <v>227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0</v>
      </c>
      <c r="L61" s="123"/>
    </row>
    <row r="62" spans="1:12" ht="14.4" customHeight="1" thickBot="1" x14ac:dyDescent="0.35">
      <c r="A62" s="391" t="s">
        <v>258</v>
      </c>
      <c r="B62" s="373">
        <v>0</v>
      </c>
      <c r="C62" s="373">
        <v>4.5987499999999999</v>
      </c>
      <c r="D62" s="374">
        <v>4.5987499999999999</v>
      </c>
      <c r="E62" s="375" t="s">
        <v>227</v>
      </c>
      <c r="F62" s="373">
        <v>0</v>
      </c>
      <c r="G62" s="374">
        <v>0</v>
      </c>
      <c r="H62" s="376">
        <v>0</v>
      </c>
      <c r="I62" s="373">
        <v>0</v>
      </c>
      <c r="J62" s="374">
        <v>0</v>
      </c>
      <c r="K62" s="381">
        <v>0</v>
      </c>
      <c r="L62" s="123"/>
    </row>
    <row r="63" spans="1:12" ht="14.4" customHeight="1" thickBot="1" x14ac:dyDescent="0.35">
      <c r="A63" s="393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</v>
      </c>
      <c r="J63" s="374">
        <v>0</v>
      </c>
      <c r="K63" s="381">
        <v>0</v>
      </c>
      <c r="L63" s="123"/>
    </row>
    <row r="64" spans="1:12" ht="14.4" customHeight="1" thickBot="1" x14ac:dyDescent="0.35">
      <c r="A64" s="389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</v>
      </c>
      <c r="J64" s="374">
        <v>0</v>
      </c>
      <c r="K64" s="381">
        <v>0</v>
      </c>
      <c r="L64" s="123"/>
    </row>
    <row r="65" spans="1:12" ht="14.4" customHeight="1" thickBot="1" x14ac:dyDescent="0.35">
      <c r="A65" s="390" t="s">
        <v>261</v>
      </c>
      <c r="B65" s="368">
        <v>0</v>
      </c>
      <c r="C65" s="368">
        <v>4.5987499999999999</v>
      </c>
      <c r="D65" s="369">
        <v>4.5987499999999999</v>
      </c>
      <c r="E65" s="378" t="s">
        <v>227</v>
      </c>
      <c r="F65" s="368">
        <v>0</v>
      </c>
      <c r="G65" s="369">
        <v>0</v>
      </c>
      <c r="H65" s="371">
        <v>0</v>
      </c>
      <c r="I65" s="368">
        <v>0</v>
      </c>
      <c r="J65" s="369">
        <v>0</v>
      </c>
      <c r="K65" s="372">
        <v>0</v>
      </c>
      <c r="L65" s="123"/>
    </row>
    <row r="66" spans="1:12" ht="14.4" customHeight="1" thickBot="1" x14ac:dyDescent="0.35">
      <c r="A66" s="394"/>
      <c r="B66" s="368">
        <v>184.02677332765899</v>
      </c>
      <c r="C66" s="368">
        <v>1746.1656700000001</v>
      </c>
      <c r="D66" s="369">
        <v>1562.13889667234</v>
      </c>
      <c r="E66" s="370">
        <v>9.4886501481549992</v>
      </c>
      <c r="F66" s="368">
        <v>2317.0025758441302</v>
      </c>
      <c r="G66" s="369">
        <v>579.25064396103198</v>
      </c>
      <c r="H66" s="371">
        <v>-75.593850000000003</v>
      </c>
      <c r="I66" s="368">
        <v>238.84044</v>
      </c>
      <c r="J66" s="369">
        <v>-340.41020396103198</v>
      </c>
      <c r="K66" s="372">
        <v>0.1030816463</v>
      </c>
      <c r="L66" s="123"/>
    </row>
    <row r="67" spans="1:12" ht="14.4" customHeight="1" thickBot="1" x14ac:dyDescent="0.35">
      <c r="A67" s="395" t="s">
        <v>48</v>
      </c>
      <c r="B67" s="382">
        <v>184.02677332765899</v>
      </c>
      <c r="C67" s="382">
        <v>1746.1656700000001</v>
      </c>
      <c r="D67" s="383">
        <v>1562.13889667234</v>
      </c>
      <c r="E67" s="384" t="s">
        <v>227</v>
      </c>
      <c r="F67" s="382">
        <v>2317.0025758441302</v>
      </c>
      <c r="G67" s="383">
        <v>579.25064396103198</v>
      </c>
      <c r="H67" s="382">
        <v>-75.593850000000003</v>
      </c>
      <c r="I67" s="382">
        <v>238.84044</v>
      </c>
      <c r="J67" s="383">
        <v>-340.41020396103198</v>
      </c>
      <c r="K67" s="385">
        <v>0.1030816463</v>
      </c>
      <c r="L67" s="123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262</v>
      </c>
      <c r="B5" s="397" t="s">
        <v>263</v>
      </c>
      <c r="C5" s="398" t="s">
        <v>264</v>
      </c>
      <c r="D5" s="398" t="s">
        <v>264</v>
      </c>
      <c r="E5" s="398"/>
      <c r="F5" s="398" t="s">
        <v>264</v>
      </c>
      <c r="G5" s="398" t="s">
        <v>264</v>
      </c>
      <c r="H5" s="398" t="s">
        <v>264</v>
      </c>
      <c r="I5" s="399" t="s">
        <v>264</v>
      </c>
      <c r="J5" s="400" t="s">
        <v>50</v>
      </c>
    </row>
    <row r="6" spans="1:10" ht="14.4" customHeight="1" x14ac:dyDescent="0.3">
      <c r="A6" s="396" t="s">
        <v>262</v>
      </c>
      <c r="B6" s="397" t="s">
        <v>265</v>
      </c>
      <c r="C6" s="398">
        <v>7.2741999999999996</v>
      </c>
      <c r="D6" s="398">
        <v>20.365509999999993</v>
      </c>
      <c r="E6" s="398"/>
      <c r="F6" s="398">
        <v>37.014510000000008</v>
      </c>
      <c r="G6" s="398">
        <v>32.5</v>
      </c>
      <c r="H6" s="398">
        <v>4.5145100000000085</v>
      </c>
      <c r="I6" s="399">
        <v>1.1389080000000003</v>
      </c>
      <c r="J6" s="400" t="s">
        <v>1</v>
      </c>
    </row>
    <row r="7" spans="1:10" ht="14.4" customHeight="1" x14ac:dyDescent="0.3">
      <c r="A7" s="396" t="s">
        <v>262</v>
      </c>
      <c r="B7" s="397" t="s">
        <v>266</v>
      </c>
      <c r="C7" s="398">
        <v>62.801869999999994</v>
      </c>
      <c r="D7" s="398">
        <v>95.669660000000007</v>
      </c>
      <c r="E7" s="398"/>
      <c r="F7" s="398">
        <v>113.13376000000002</v>
      </c>
      <c r="G7" s="398">
        <v>132.5</v>
      </c>
      <c r="H7" s="398">
        <v>-19.366239999999976</v>
      </c>
      <c r="I7" s="399">
        <v>0.8538396981132077</v>
      </c>
      <c r="J7" s="400" t="s">
        <v>1</v>
      </c>
    </row>
    <row r="8" spans="1:10" ht="14.4" customHeight="1" x14ac:dyDescent="0.3">
      <c r="A8" s="396" t="s">
        <v>262</v>
      </c>
      <c r="B8" s="397" t="s">
        <v>267</v>
      </c>
      <c r="C8" s="398">
        <v>12.209000000000001</v>
      </c>
      <c r="D8" s="398">
        <v>41.110680000000009</v>
      </c>
      <c r="E8" s="398"/>
      <c r="F8" s="398">
        <v>72.917249999999981</v>
      </c>
      <c r="G8" s="398">
        <v>70</v>
      </c>
      <c r="H8" s="398">
        <v>2.9172499999999815</v>
      </c>
      <c r="I8" s="399">
        <v>1.0416749999999997</v>
      </c>
      <c r="J8" s="400" t="s">
        <v>1</v>
      </c>
    </row>
    <row r="9" spans="1:10" ht="14.4" customHeight="1" x14ac:dyDescent="0.3">
      <c r="A9" s="396" t="s">
        <v>262</v>
      </c>
      <c r="B9" s="397" t="s">
        <v>268</v>
      </c>
      <c r="C9" s="398">
        <v>3.44442</v>
      </c>
      <c r="D9" s="398">
        <v>7.2454000000000001</v>
      </c>
      <c r="E9" s="398"/>
      <c r="F9" s="398">
        <v>6.0481600000000002</v>
      </c>
      <c r="G9" s="398">
        <v>6.25</v>
      </c>
      <c r="H9" s="398">
        <v>-0.2018399999999998</v>
      </c>
      <c r="I9" s="399">
        <v>0.96770560000000005</v>
      </c>
      <c r="J9" s="400" t="s">
        <v>1</v>
      </c>
    </row>
    <row r="10" spans="1:10" ht="14.4" customHeight="1" x14ac:dyDescent="0.3">
      <c r="A10" s="396" t="s">
        <v>262</v>
      </c>
      <c r="B10" s="397" t="s">
        <v>269</v>
      </c>
      <c r="C10" s="398">
        <v>5.3043399999999998</v>
      </c>
      <c r="D10" s="398">
        <v>7.8260999999999985</v>
      </c>
      <c r="E10" s="398"/>
      <c r="F10" s="398">
        <v>12.29499</v>
      </c>
      <c r="G10" s="398">
        <v>10</v>
      </c>
      <c r="H10" s="398">
        <v>2.2949900000000003</v>
      </c>
      <c r="I10" s="399">
        <v>1.2294990000000001</v>
      </c>
      <c r="J10" s="400" t="s">
        <v>1</v>
      </c>
    </row>
    <row r="11" spans="1:10" ht="14.4" customHeight="1" x14ac:dyDescent="0.3">
      <c r="A11" s="396" t="s">
        <v>262</v>
      </c>
      <c r="B11" s="397" t="s">
        <v>270</v>
      </c>
      <c r="C11" s="398">
        <v>0</v>
      </c>
      <c r="D11" s="398">
        <v>9.2585200000000007</v>
      </c>
      <c r="E11" s="398"/>
      <c r="F11" s="398">
        <v>13.88777</v>
      </c>
      <c r="G11" s="398">
        <v>16.75</v>
      </c>
      <c r="H11" s="398">
        <v>-2.8622300000000003</v>
      </c>
      <c r="I11" s="399">
        <v>0.82912059701492535</v>
      </c>
      <c r="J11" s="400" t="s">
        <v>1</v>
      </c>
    </row>
    <row r="12" spans="1:10" ht="14.4" customHeight="1" x14ac:dyDescent="0.3">
      <c r="A12" s="396" t="s">
        <v>262</v>
      </c>
      <c r="B12" s="397" t="s">
        <v>271</v>
      </c>
      <c r="C12" s="398">
        <v>0</v>
      </c>
      <c r="D12" s="398">
        <v>0</v>
      </c>
      <c r="E12" s="398"/>
      <c r="F12" s="398">
        <v>45.935250000000011</v>
      </c>
      <c r="G12" s="398">
        <v>28.5</v>
      </c>
      <c r="H12" s="398">
        <v>17.435250000000011</v>
      </c>
      <c r="I12" s="399">
        <v>1.6117631578947371</v>
      </c>
      <c r="J12" s="400" t="s">
        <v>1</v>
      </c>
    </row>
    <row r="13" spans="1:10" ht="14.4" customHeight="1" x14ac:dyDescent="0.3">
      <c r="A13" s="396" t="s">
        <v>262</v>
      </c>
      <c r="B13" s="397" t="s">
        <v>272</v>
      </c>
      <c r="C13" s="398">
        <v>91.03382999999998</v>
      </c>
      <c r="D13" s="398">
        <v>181.47586999999999</v>
      </c>
      <c r="E13" s="398"/>
      <c r="F13" s="398">
        <v>301.23169000000001</v>
      </c>
      <c r="G13" s="398">
        <v>296.5</v>
      </c>
      <c r="H13" s="398">
        <v>4.7316900000000146</v>
      </c>
      <c r="I13" s="399">
        <v>1.0159584822934233</v>
      </c>
      <c r="J13" s="400" t="s">
        <v>273</v>
      </c>
    </row>
    <row r="15" spans="1:10" ht="14.4" customHeight="1" x14ac:dyDescent="0.3">
      <c r="A15" s="396" t="s">
        <v>262</v>
      </c>
      <c r="B15" s="397" t="s">
        <v>263</v>
      </c>
      <c r="C15" s="398" t="s">
        <v>264</v>
      </c>
      <c r="D15" s="398" t="s">
        <v>264</v>
      </c>
      <c r="E15" s="398"/>
      <c r="F15" s="398" t="s">
        <v>264</v>
      </c>
      <c r="G15" s="398" t="s">
        <v>264</v>
      </c>
      <c r="H15" s="398" t="s">
        <v>264</v>
      </c>
      <c r="I15" s="399" t="s">
        <v>264</v>
      </c>
      <c r="J15" s="400" t="s">
        <v>50</v>
      </c>
    </row>
    <row r="16" spans="1:10" ht="14.4" customHeight="1" x14ac:dyDescent="0.3">
      <c r="A16" s="396" t="s">
        <v>274</v>
      </c>
      <c r="B16" s="397" t="s">
        <v>275</v>
      </c>
      <c r="C16" s="398" t="s">
        <v>264</v>
      </c>
      <c r="D16" s="398" t="s">
        <v>264</v>
      </c>
      <c r="E16" s="398"/>
      <c r="F16" s="398" t="s">
        <v>264</v>
      </c>
      <c r="G16" s="398" t="s">
        <v>264</v>
      </c>
      <c r="H16" s="398" t="s">
        <v>264</v>
      </c>
      <c r="I16" s="399" t="s">
        <v>264</v>
      </c>
      <c r="J16" s="400" t="s">
        <v>0</v>
      </c>
    </row>
    <row r="17" spans="1:10" ht="14.4" customHeight="1" x14ac:dyDescent="0.3">
      <c r="A17" s="396" t="s">
        <v>274</v>
      </c>
      <c r="B17" s="397" t="s">
        <v>265</v>
      </c>
      <c r="C17" s="398">
        <v>7.2741999999999996</v>
      </c>
      <c r="D17" s="398">
        <v>20.365509999999993</v>
      </c>
      <c r="E17" s="398"/>
      <c r="F17" s="398">
        <v>37.014510000000008</v>
      </c>
      <c r="G17" s="398">
        <v>33</v>
      </c>
      <c r="H17" s="398">
        <v>4.0145100000000085</v>
      </c>
      <c r="I17" s="399">
        <v>1.1216518181818185</v>
      </c>
      <c r="J17" s="400" t="s">
        <v>1</v>
      </c>
    </row>
    <row r="18" spans="1:10" ht="14.4" customHeight="1" x14ac:dyDescent="0.3">
      <c r="A18" s="396" t="s">
        <v>274</v>
      </c>
      <c r="B18" s="397" t="s">
        <v>266</v>
      </c>
      <c r="C18" s="398">
        <v>62.801869999999994</v>
      </c>
      <c r="D18" s="398">
        <v>95.669660000000007</v>
      </c>
      <c r="E18" s="398"/>
      <c r="F18" s="398">
        <v>113.13376000000002</v>
      </c>
      <c r="G18" s="398">
        <v>133</v>
      </c>
      <c r="H18" s="398">
        <v>-19.866239999999976</v>
      </c>
      <c r="I18" s="399">
        <v>0.85062977443609045</v>
      </c>
      <c r="J18" s="400" t="s">
        <v>1</v>
      </c>
    </row>
    <row r="19" spans="1:10" ht="14.4" customHeight="1" x14ac:dyDescent="0.3">
      <c r="A19" s="396" t="s">
        <v>274</v>
      </c>
      <c r="B19" s="397" t="s">
        <v>267</v>
      </c>
      <c r="C19" s="398">
        <v>12.209000000000001</v>
      </c>
      <c r="D19" s="398">
        <v>41.110680000000009</v>
      </c>
      <c r="E19" s="398"/>
      <c r="F19" s="398">
        <v>72.917249999999981</v>
      </c>
      <c r="G19" s="398">
        <v>70</v>
      </c>
      <c r="H19" s="398">
        <v>2.9172499999999815</v>
      </c>
      <c r="I19" s="399">
        <v>1.0416749999999997</v>
      </c>
      <c r="J19" s="400" t="s">
        <v>1</v>
      </c>
    </row>
    <row r="20" spans="1:10" ht="14.4" customHeight="1" x14ac:dyDescent="0.3">
      <c r="A20" s="396" t="s">
        <v>274</v>
      </c>
      <c r="B20" s="397" t="s">
        <v>268</v>
      </c>
      <c r="C20" s="398">
        <v>3.44442</v>
      </c>
      <c r="D20" s="398">
        <v>7.2454000000000001</v>
      </c>
      <c r="E20" s="398"/>
      <c r="F20" s="398">
        <v>6.0481600000000002</v>
      </c>
      <c r="G20" s="398">
        <v>6</v>
      </c>
      <c r="H20" s="398">
        <v>4.8160000000000203E-2</v>
      </c>
      <c r="I20" s="399">
        <v>1.0080266666666666</v>
      </c>
      <c r="J20" s="400" t="s">
        <v>1</v>
      </c>
    </row>
    <row r="21" spans="1:10" ht="14.4" customHeight="1" x14ac:dyDescent="0.3">
      <c r="A21" s="396" t="s">
        <v>274</v>
      </c>
      <c r="B21" s="397" t="s">
        <v>269</v>
      </c>
      <c r="C21" s="398">
        <v>5.3043399999999998</v>
      </c>
      <c r="D21" s="398">
        <v>7.8260999999999985</v>
      </c>
      <c r="E21" s="398"/>
      <c r="F21" s="398">
        <v>12.29499</v>
      </c>
      <c r="G21" s="398">
        <v>10</v>
      </c>
      <c r="H21" s="398">
        <v>2.2949900000000003</v>
      </c>
      <c r="I21" s="399">
        <v>1.2294990000000001</v>
      </c>
      <c r="J21" s="400" t="s">
        <v>1</v>
      </c>
    </row>
    <row r="22" spans="1:10" ht="14.4" customHeight="1" x14ac:dyDescent="0.3">
      <c r="A22" s="396" t="s">
        <v>274</v>
      </c>
      <c r="B22" s="397" t="s">
        <v>270</v>
      </c>
      <c r="C22" s="398">
        <v>0</v>
      </c>
      <c r="D22" s="398">
        <v>9.2585200000000007</v>
      </c>
      <c r="E22" s="398"/>
      <c r="F22" s="398">
        <v>13.88777</v>
      </c>
      <c r="G22" s="398">
        <v>17</v>
      </c>
      <c r="H22" s="398">
        <v>-3.1122300000000003</v>
      </c>
      <c r="I22" s="399">
        <v>0.81692764705882348</v>
      </c>
      <c r="J22" s="400" t="s">
        <v>1</v>
      </c>
    </row>
    <row r="23" spans="1:10" ht="14.4" customHeight="1" x14ac:dyDescent="0.3">
      <c r="A23" s="396" t="s">
        <v>274</v>
      </c>
      <c r="B23" s="397" t="s">
        <v>271</v>
      </c>
      <c r="C23" s="398">
        <v>0</v>
      </c>
      <c r="D23" s="398">
        <v>0</v>
      </c>
      <c r="E23" s="398"/>
      <c r="F23" s="398">
        <v>45.935250000000011</v>
      </c>
      <c r="G23" s="398">
        <v>29</v>
      </c>
      <c r="H23" s="398">
        <v>16.935250000000011</v>
      </c>
      <c r="I23" s="399">
        <v>1.5839741379310348</v>
      </c>
      <c r="J23" s="400" t="s">
        <v>1</v>
      </c>
    </row>
    <row r="24" spans="1:10" ht="14.4" customHeight="1" x14ac:dyDescent="0.3">
      <c r="A24" s="396" t="s">
        <v>274</v>
      </c>
      <c r="B24" s="397" t="s">
        <v>276</v>
      </c>
      <c r="C24" s="398">
        <v>91.03382999999998</v>
      </c>
      <c r="D24" s="398">
        <v>181.47586999999999</v>
      </c>
      <c r="E24" s="398"/>
      <c r="F24" s="398">
        <v>301.23169000000001</v>
      </c>
      <c r="G24" s="398">
        <v>297</v>
      </c>
      <c r="H24" s="398">
        <v>4.2316900000000146</v>
      </c>
      <c r="I24" s="399">
        <v>1.0142481144781146</v>
      </c>
      <c r="J24" s="400" t="s">
        <v>277</v>
      </c>
    </row>
    <row r="25" spans="1:10" ht="14.4" customHeight="1" x14ac:dyDescent="0.3">
      <c r="A25" s="396" t="s">
        <v>264</v>
      </c>
      <c r="B25" s="397" t="s">
        <v>264</v>
      </c>
      <c r="C25" s="398" t="s">
        <v>264</v>
      </c>
      <c r="D25" s="398" t="s">
        <v>264</v>
      </c>
      <c r="E25" s="398"/>
      <c r="F25" s="398" t="s">
        <v>264</v>
      </c>
      <c r="G25" s="398" t="s">
        <v>264</v>
      </c>
      <c r="H25" s="398" t="s">
        <v>264</v>
      </c>
      <c r="I25" s="399" t="s">
        <v>264</v>
      </c>
      <c r="J25" s="400" t="s">
        <v>278</v>
      </c>
    </row>
    <row r="26" spans="1:10" ht="14.4" customHeight="1" x14ac:dyDescent="0.3">
      <c r="A26" s="396" t="s">
        <v>262</v>
      </c>
      <c r="B26" s="397" t="s">
        <v>272</v>
      </c>
      <c r="C26" s="398">
        <v>91.03382999999998</v>
      </c>
      <c r="D26" s="398">
        <v>181.47586999999999</v>
      </c>
      <c r="E26" s="398"/>
      <c r="F26" s="398">
        <v>301.23169000000001</v>
      </c>
      <c r="G26" s="398">
        <v>297</v>
      </c>
      <c r="H26" s="398">
        <v>4.2316900000000146</v>
      </c>
      <c r="I26" s="399">
        <v>1.0142481144781146</v>
      </c>
      <c r="J26" s="400" t="s">
        <v>273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14.746019767870497</v>
      </c>
      <c r="J3" s="74">
        <f>SUBTOTAL(9,J5:J1048576)</f>
        <v>20428</v>
      </c>
      <c r="K3" s="75">
        <f>SUBTOTAL(9,K5:K1048576)</f>
        <v>301231.69181805849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262</v>
      </c>
      <c r="B5" s="407" t="s">
        <v>263</v>
      </c>
      <c r="C5" s="408" t="s">
        <v>274</v>
      </c>
      <c r="D5" s="409" t="s">
        <v>275</v>
      </c>
      <c r="E5" s="408" t="s">
        <v>279</v>
      </c>
      <c r="F5" s="409" t="s">
        <v>280</v>
      </c>
      <c r="G5" s="408" t="s">
        <v>281</v>
      </c>
      <c r="H5" s="408" t="s">
        <v>282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262</v>
      </c>
      <c r="B6" s="413" t="s">
        <v>263</v>
      </c>
      <c r="C6" s="414" t="s">
        <v>274</v>
      </c>
      <c r="D6" s="415" t="s">
        <v>275</v>
      </c>
      <c r="E6" s="414" t="s">
        <v>279</v>
      </c>
      <c r="F6" s="415" t="s">
        <v>280</v>
      </c>
      <c r="G6" s="414" t="s">
        <v>283</v>
      </c>
      <c r="H6" s="414" t="s">
        <v>284</v>
      </c>
      <c r="I6" s="416">
        <v>0.41999998688697815</v>
      </c>
      <c r="J6" s="416">
        <v>2000</v>
      </c>
      <c r="K6" s="417">
        <v>839.5</v>
      </c>
    </row>
    <row r="7" spans="1:11" ht="14.4" customHeight="1" x14ac:dyDescent="0.3">
      <c r="A7" s="412" t="s">
        <v>262</v>
      </c>
      <c r="B7" s="413" t="s">
        <v>263</v>
      </c>
      <c r="C7" s="414" t="s">
        <v>274</v>
      </c>
      <c r="D7" s="415" t="s">
        <v>275</v>
      </c>
      <c r="E7" s="414" t="s">
        <v>279</v>
      </c>
      <c r="F7" s="415" t="s">
        <v>280</v>
      </c>
      <c r="G7" s="414" t="s">
        <v>285</v>
      </c>
      <c r="H7" s="414" t="s">
        <v>286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262</v>
      </c>
      <c r="B8" s="413" t="s">
        <v>263</v>
      </c>
      <c r="C8" s="414" t="s">
        <v>274</v>
      </c>
      <c r="D8" s="415" t="s">
        <v>275</v>
      </c>
      <c r="E8" s="414" t="s">
        <v>279</v>
      </c>
      <c r="F8" s="415" t="s">
        <v>280</v>
      </c>
      <c r="G8" s="414" t="s">
        <v>287</v>
      </c>
      <c r="H8" s="414" t="s">
        <v>288</v>
      </c>
      <c r="I8" s="416">
        <v>0.87999999523162842</v>
      </c>
      <c r="J8" s="416">
        <v>400</v>
      </c>
      <c r="K8" s="417">
        <v>352</v>
      </c>
    </row>
    <row r="9" spans="1:11" ht="14.4" customHeight="1" x14ac:dyDescent="0.3">
      <c r="A9" s="412" t="s">
        <v>262</v>
      </c>
      <c r="B9" s="413" t="s">
        <v>263</v>
      </c>
      <c r="C9" s="414" t="s">
        <v>274</v>
      </c>
      <c r="D9" s="415" t="s">
        <v>275</v>
      </c>
      <c r="E9" s="414" t="s">
        <v>279</v>
      </c>
      <c r="F9" s="415" t="s">
        <v>280</v>
      </c>
      <c r="G9" s="414" t="s">
        <v>289</v>
      </c>
      <c r="H9" s="414" t="s">
        <v>290</v>
      </c>
      <c r="I9" s="416">
        <v>0.47499999403953552</v>
      </c>
      <c r="J9" s="416">
        <v>1600</v>
      </c>
      <c r="K9" s="417">
        <v>760</v>
      </c>
    </row>
    <row r="10" spans="1:11" ht="14.4" customHeight="1" x14ac:dyDescent="0.3">
      <c r="A10" s="412" t="s">
        <v>262</v>
      </c>
      <c r="B10" s="413" t="s">
        <v>263</v>
      </c>
      <c r="C10" s="414" t="s">
        <v>274</v>
      </c>
      <c r="D10" s="415" t="s">
        <v>275</v>
      </c>
      <c r="E10" s="414" t="s">
        <v>279</v>
      </c>
      <c r="F10" s="415" t="s">
        <v>280</v>
      </c>
      <c r="G10" s="414" t="s">
        <v>291</v>
      </c>
      <c r="H10" s="414" t="s">
        <v>292</v>
      </c>
      <c r="I10" s="416">
        <v>1.1699999570846558</v>
      </c>
      <c r="J10" s="416">
        <v>200</v>
      </c>
      <c r="K10" s="417">
        <v>234</v>
      </c>
    </row>
    <row r="11" spans="1:11" ht="14.4" customHeight="1" x14ac:dyDescent="0.3">
      <c r="A11" s="412" t="s">
        <v>262</v>
      </c>
      <c r="B11" s="413" t="s">
        <v>263</v>
      </c>
      <c r="C11" s="414" t="s">
        <v>274</v>
      </c>
      <c r="D11" s="415" t="s">
        <v>275</v>
      </c>
      <c r="E11" s="414" t="s">
        <v>279</v>
      </c>
      <c r="F11" s="415" t="s">
        <v>280</v>
      </c>
      <c r="G11" s="414" t="s">
        <v>293</v>
      </c>
      <c r="H11" s="414" t="s">
        <v>294</v>
      </c>
      <c r="I11" s="416">
        <v>3.0199999809265137</v>
      </c>
      <c r="J11" s="416">
        <v>70</v>
      </c>
      <c r="K11" s="417">
        <v>211.39999389648437</v>
      </c>
    </row>
    <row r="12" spans="1:11" ht="14.4" customHeight="1" x14ac:dyDescent="0.3">
      <c r="A12" s="412" t="s">
        <v>262</v>
      </c>
      <c r="B12" s="413" t="s">
        <v>263</v>
      </c>
      <c r="C12" s="414" t="s">
        <v>274</v>
      </c>
      <c r="D12" s="415" t="s">
        <v>275</v>
      </c>
      <c r="E12" s="414" t="s">
        <v>279</v>
      </c>
      <c r="F12" s="415" t="s">
        <v>280</v>
      </c>
      <c r="G12" s="414" t="s">
        <v>295</v>
      </c>
      <c r="H12" s="414" t="s">
        <v>296</v>
      </c>
      <c r="I12" s="416">
        <v>36.330001831054687</v>
      </c>
      <c r="J12" s="416">
        <v>25</v>
      </c>
      <c r="K12" s="417">
        <v>908.280029296875</v>
      </c>
    </row>
    <row r="13" spans="1:11" ht="14.4" customHeight="1" x14ac:dyDescent="0.3">
      <c r="A13" s="412" t="s">
        <v>262</v>
      </c>
      <c r="B13" s="413" t="s">
        <v>263</v>
      </c>
      <c r="C13" s="414" t="s">
        <v>274</v>
      </c>
      <c r="D13" s="415" t="s">
        <v>275</v>
      </c>
      <c r="E13" s="414" t="s">
        <v>279</v>
      </c>
      <c r="F13" s="415" t="s">
        <v>280</v>
      </c>
      <c r="G13" s="414" t="s">
        <v>297</v>
      </c>
      <c r="H13" s="414" t="s">
        <v>298</v>
      </c>
      <c r="I13" s="416">
        <v>14.800000190734863</v>
      </c>
      <c r="J13" s="416">
        <v>100</v>
      </c>
      <c r="K13" s="417">
        <v>1480.030029296875</v>
      </c>
    </row>
    <row r="14" spans="1:11" ht="14.4" customHeight="1" x14ac:dyDescent="0.3">
      <c r="A14" s="412" t="s">
        <v>262</v>
      </c>
      <c r="B14" s="413" t="s">
        <v>263</v>
      </c>
      <c r="C14" s="414" t="s">
        <v>274</v>
      </c>
      <c r="D14" s="415" t="s">
        <v>275</v>
      </c>
      <c r="E14" s="414" t="s">
        <v>279</v>
      </c>
      <c r="F14" s="415" t="s">
        <v>280</v>
      </c>
      <c r="G14" s="414" t="s">
        <v>299</v>
      </c>
      <c r="H14" s="414" t="s">
        <v>300</v>
      </c>
      <c r="I14" s="416">
        <v>215.3800048828125</v>
      </c>
      <c r="J14" s="416">
        <v>75</v>
      </c>
      <c r="K14" s="417">
        <v>16153.3798828125</v>
      </c>
    </row>
    <row r="15" spans="1:11" ht="14.4" customHeight="1" x14ac:dyDescent="0.3">
      <c r="A15" s="412" t="s">
        <v>262</v>
      </c>
      <c r="B15" s="413" t="s">
        <v>263</v>
      </c>
      <c r="C15" s="414" t="s">
        <v>274</v>
      </c>
      <c r="D15" s="415" t="s">
        <v>275</v>
      </c>
      <c r="E15" s="414" t="s">
        <v>279</v>
      </c>
      <c r="F15" s="415" t="s">
        <v>280</v>
      </c>
      <c r="G15" s="414" t="s">
        <v>301</v>
      </c>
      <c r="H15" s="414" t="s">
        <v>302</v>
      </c>
      <c r="I15" s="416">
        <v>227.3699951171875</v>
      </c>
      <c r="J15" s="416">
        <v>50</v>
      </c>
      <c r="K15" s="417">
        <v>11368.5</v>
      </c>
    </row>
    <row r="16" spans="1:11" ht="14.4" customHeight="1" x14ac:dyDescent="0.3">
      <c r="A16" s="412" t="s">
        <v>262</v>
      </c>
      <c r="B16" s="413" t="s">
        <v>263</v>
      </c>
      <c r="C16" s="414" t="s">
        <v>274</v>
      </c>
      <c r="D16" s="415" t="s">
        <v>275</v>
      </c>
      <c r="E16" s="414" t="s">
        <v>279</v>
      </c>
      <c r="F16" s="415" t="s">
        <v>280</v>
      </c>
      <c r="G16" s="414" t="s">
        <v>303</v>
      </c>
      <c r="H16" s="414" t="s">
        <v>304</v>
      </c>
      <c r="I16" s="416">
        <v>1.5099999904632568</v>
      </c>
      <c r="J16" s="416">
        <v>150</v>
      </c>
      <c r="K16" s="417">
        <v>226.5</v>
      </c>
    </row>
    <row r="17" spans="1:11" ht="14.4" customHeight="1" x14ac:dyDescent="0.3">
      <c r="A17" s="412" t="s">
        <v>262</v>
      </c>
      <c r="B17" s="413" t="s">
        <v>263</v>
      </c>
      <c r="C17" s="414" t="s">
        <v>274</v>
      </c>
      <c r="D17" s="415" t="s">
        <v>275</v>
      </c>
      <c r="E17" s="414" t="s">
        <v>279</v>
      </c>
      <c r="F17" s="415" t="s">
        <v>280</v>
      </c>
      <c r="G17" s="414" t="s">
        <v>305</v>
      </c>
      <c r="H17" s="414" t="s">
        <v>306</v>
      </c>
      <c r="I17" s="416">
        <v>2.059999942779541</v>
      </c>
      <c r="J17" s="416">
        <v>15</v>
      </c>
      <c r="K17" s="417">
        <v>30.899999618530273</v>
      </c>
    </row>
    <row r="18" spans="1:11" ht="14.4" customHeight="1" x14ac:dyDescent="0.3">
      <c r="A18" s="412" t="s">
        <v>262</v>
      </c>
      <c r="B18" s="413" t="s">
        <v>263</v>
      </c>
      <c r="C18" s="414" t="s">
        <v>274</v>
      </c>
      <c r="D18" s="415" t="s">
        <v>275</v>
      </c>
      <c r="E18" s="414" t="s">
        <v>279</v>
      </c>
      <c r="F18" s="415" t="s">
        <v>280</v>
      </c>
      <c r="G18" s="414" t="s">
        <v>307</v>
      </c>
      <c r="H18" s="414" t="s">
        <v>308</v>
      </c>
      <c r="I18" s="416">
        <v>7.5559998512268063</v>
      </c>
      <c r="J18" s="416">
        <v>9</v>
      </c>
      <c r="K18" s="417">
        <v>67.569998741149902</v>
      </c>
    </row>
    <row r="19" spans="1:11" ht="14.4" customHeight="1" x14ac:dyDescent="0.3">
      <c r="A19" s="412" t="s">
        <v>262</v>
      </c>
      <c r="B19" s="413" t="s">
        <v>263</v>
      </c>
      <c r="C19" s="414" t="s">
        <v>274</v>
      </c>
      <c r="D19" s="415" t="s">
        <v>275</v>
      </c>
      <c r="E19" s="414" t="s">
        <v>279</v>
      </c>
      <c r="F19" s="415" t="s">
        <v>280</v>
      </c>
      <c r="G19" s="414" t="s">
        <v>309</v>
      </c>
      <c r="H19" s="414" t="s">
        <v>310</v>
      </c>
      <c r="I19" s="416">
        <v>42.4483331044515</v>
      </c>
      <c r="J19" s="416">
        <v>13</v>
      </c>
      <c r="K19" s="417">
        <v>551.79999542236328</v>
      </c>
    </row>
    <row r="20" spans="1:11" ht="14.4" customHeight="1" x14ac:dyDescent="0.3">
      <c r="A20" s="412" t="s">
        <v>262</v>
      </c>
      <c r="B20" s="413" t="s">
        <v>263</v>
      </c>
      <c r="C20" s="414" t="s">
        <v>274</v>
      </c>
      <c r="D20" s="415" t="s">
        <v>275</v>
      </c>
      <c r="E20" s="414" t="s">
        <v>279</v>
      </c>
      <c r="F20" s="415" t="s">
        <v>280</v>
      </c>
      <c r="G20" s="414" t="s">
        <v>311</v>
      </c>
      <c r="H20" s="414" t="s">
        <v>312</v>
      </c>
      <c r="I20" s="416">
        <v>72.220001220703125</v>
      </c>
      <c r="J20" s="416">
        <v>7</v>
      </c>
      <c r="K20" s="417">
        <v>505.54000854492187</v>
      </c>
    </row>
    <row r="21" spans="1:11" ht="14.4" customHeight="1" x14ac:dyDescent="0.3">
      <c r="A21" s="412" t="s">
        <v>262</v>
      </c>
      <c r="B21" s="413" t="s">
        <v>263</v>
      </c>
      <c r="C21" s="414" t="s">
        <v>274</v>
      </c>
      <c r="D21" s="415" t="s">
        <v>275</v>
      </c>
      <c r="E21" s="414" t="s">
        <v>279</v>
      </c>
      <c r="F21" s="415" t="s">
        <v>280</v>
      </c>
      <c r="G21" s="414" t="s">
        <v>313</v>
      </c>
      <c r="H21" s="414" t="s">
        <v>314</v>
      </c>
      <c r="I21" s="416">
        <v>34.189998626708984</v>
      </c>
      <c r="J21" s="416">
        <v>50</v>
      </c>
      <c r="K21" s="417">
        <v>1709.6099853515625</v>
      </c>
    </row>
    <row r="22" spans="1:11" ht="14.4" customHeight="1" x14ac:dyDescent="0.3">
      <c r="A22" s="412" t="s">
        <v>262</v>
      </c>
      <c r="B22" s="413" t="s">
        <v>263</v>
      </c>
      <c r="C22" s="414" t="s">
        <v>274</v>
      </c>
      <c r="D22" s="415" t="s">
        <v>275</v>
      </c>
      <c r="E22" s="414" t="s">
        <v>279</v>
      </c>
      <c r="F22" s="415" t="s">
        <v>280</v>
      </c>
      <c r="G22" s="414" t="s">
        <v>315</v>
      </c>
      <c r="H22" s="414" t="s">
        <v>316</v>
      </c>
      <c r="I22" s="416">
        <v>0.66428573642458233</v>
      </c>
      <c r="J22" s="416">
        <v>1900</v>
      </c>
      <c r="K22" s="417">
        <v>1261.5</v>
      </c>
    </row>
    <row r="23" spans="1:11" ht="14.4" customHeight="1" x14ac:dyDescent="0.3">
      <c r="A23" s="412" t="s">
        <v>262</v>
      </c>
      <c r="B23" s="413" t="s">
        <v>263</v>
      </c>
      <c r="C23" s="414" t="s">
        <v>274</v>
      </c>
      <c r="D23" s="415" t="s">
        <v>275</v>
      </c>
      <c r="E23" s="414" t="s">
        <v>317</v>
      </c>
      <c r="F23" s="415" t="s">
        <v>318</v>
      </c>
      <c r="G23" s="414" t="s">
        <v>319</v>
      </c>
      <c r="H23" s="414" t="s">
        <v>320</v>
      </c>
      <c r="I23" s="416">
        <v>12.340000152587891</v>
      </c>
      <c r="J23" s="416">
        <v>40</v>
      </c>
      <c r="K23" s="417">
        <v>493.70001220703125</v>
      </c>
    </row>
    <row r="24" spans="1:11" ht="14.4" customHeight="1" x14ac:dyDescent="0.3">
      <c r="A24" s="412" t="s">
        <v>262</v>
      </c>
      <c r="B24" s="413" t="s">
        <v>263</v>
      </c>
      <c r="C24" s="414" t="s">
        <v>274</v>
      </c>
      <c r="D24" s="415" t="s">
        <v>275</v>
      </c>
      <c r="E24" s="414" t="s">
        <v>317</v>
      </c>
      <c r="F24" s="415" t="s">
        <v>318</v>
      </c>
      <c r="G24" s="414" t="s">
        <v>321</v>
      </c>
      <c r="H24" s="414" t="s">
        <v>322</v>
      </c>
      <c r="I24" s="416">
        <v>11.140000343322754</v>
      </c>
      <c r="J24" s="416">
        <v>50</v>
      </c>
      <c r="K24" s="417">
        <v>557</v>
      </c>
    </row>
    <row r="25" spans="1:11" ht="14.4" customHeight="1" x14ac:dyDescent="0.3">
      <c r="A25" s="412" t="s">
        <v>262</v>
      </c>
      <c r="B25" s="413" t="s">
        <v>263</v>
      </c>
      <c r="C25" s="414" t="s">
        <v>274</v>
      </c>
      <c r="D25" s="415" t="s">
        <v>275</v>
      </c>
      <c r="E25" s="414" t="s">
        <v>317</v>
      </c>
      <c r="F25" s="415" t="s">
        <v>318</v>
      </c>
      <c r="G25" s="414" t="s">
        <v>323</v>
      </c>
      <c r="H25" s="414" t="s">
        <v>324</v>
      </c>
      <c r="I25" s="416">
        <v>99.239997863769531</v>
      </c>
      <c r="J25" s="416">
        <v>50</v>
      </c>
      <c r="K25" s="417">
        <v>4962.2099609375</v>
      </c>
    </row>
    <row r="26" spans="1:11" ht="14.4" customHeight="1" x14ac:dyDescent="0.3">
      <c r="A26" s="412" t="s">
        <v>262</v>
      </c>
      <c r="B26" s="413" t="s">
        <v>263</v>
      </c>
      <c r="C26" s="414" t="s">
        <v>274</v>
      </c>
      <c r="D26" s="415" t="s">
        <v>275</v>
      </c>
      <c r="E26" s="414" t="s">
        <v>317</v>
      </c>
      <c r="F26" s="415" t="s">
        <v>318</v>
      </c>
      <c r="G26" s="414" t="s">
        <v>325</v>
      </c>
      <c r="H26" s="414" t="s">
        <v>326</v>
      </c>
      <c r="I26" s="416">
        <v>6.1517391826795498</v>
      </c>
      <c r="J26" s="416">
        <v>890</v>
      </c>
      <c r="K26" s="417">
        <v>5475.2999877929687</v>
      </c>
    </row>
    <row r="27" spans="1:11" ht="14.4" customHeight="1" x14ac:dyDescent="0.3">
      <c r="A27" s="412" t="s">
        <v>262</v>
      </c>
      <c r="B27" s="413" t="s">
        <v>263</v>
      </c>
      <c r="C27" s="414" t="s">
        <v>274</v>
      </c>
      <c r="D27" s="415" t="s">
        <v>275</v>
      </c>
      <c r="E27" s="414" t="s">
        <v>317</v>
      </c>
      <c r="F27" s="415" t="s">
        <v>318</v>
      </c>
      <c r="G27" s="414" t="s">
        <v>327</v>
      </c>
      <c r="H27" s="414" t="s">
        <v>328</v>
      </c>
      <c r="I27" s="416">
        <v>6.1533333460489912</v>
      </c>
      <c r="J27" s="416">
        <v>130</v>
      </c>
      <c r="K27" s="417">
        <v>800.10000610351562</v>
      </c>
    </row>
    <row r="28" spans="1:11" ht="14.4" customHeight="1" x14ac:dyDescent="0.3">
      <c r="A28" s="412" t="s">
        <v>262</v>
      </c>
      <c r="B28" s="413" t="s">
        <v>263</v>
      </c>
      <c r="C28" s="414" t="s">
        <v>274</v>
      </c>
      <c r="D28" s="415" t="s">
        <v>275</v>
      </c>
      <c r="E28" s="414" t="s">
        <v>317</v>
      </c>
      <c r="F28" s="415" t="s">
        <v>318</v>
      </c>
      <c r="G28" s="414" t="s">
        <v>329</v>
      </c>
      <c r="H28" s="414" t="s">
        <v>330</v>
      </c>
      <c r="I28" s="416">
        <v>3.4575000405311584</v>
      </c>
      <c r="J28" s="416">
        <v>180</v>
      </c>
      <c r="K28" s="417">
        <v>622.49999237060547</v>
      </c>
    </row>
    <row r="29" spans="1:11" ht="14.4" customHeight="1" x14ac:dyDescent="0.3">
      <c r="A29" s="412" t="s">
        <v>262</v>
      </c>
      <c r="B29" s="413" t="s">
        <v>263</v>
      </c>
      <c r="C29" s="414" t="s">
        <v>274</v>
      </c>
      <c r="D29" s="415" t="s">
        <v>275</v>
      </c>
      <c r="E29" s="414" t="s">
        <v>317</v>
      </c>
      <c r="F29" s="415" t="s">
        <v>318</v>
      </c>
      <c r="G29" s="414" t="s">
        <v>331</v>
      </c>
      <c r="H29" s="414" t="s">
        <v>332</v>
      </c>
      <c r="I29" s="416">
        <v>37.75</v>
      </c>
      <c r="J29" s="416">
        <v>40</v>
      </c>
      <c r="K29" s="417">
        <v>1510.0999755859375</v>
      </c>
    </row>
    <row r="30" spans="1:11" ht="14.4" customHeight="1" x14ac:dyDescent="0.3">
      <c r="A30" s="412" t="s">
        <v>262</v>
      </c>
      <c r="B30" s="413" t="s">
        <v>263</v>
      </c>
      <c r="C30" s="414" t="s">
        <v>274</v>
      </c>
      <c r="D30" s="415" t="s">
        <v>275</v>
      </c>
      <c r="E30" s="414" t="s">
        <v>317</v>
      </c>
      <c r="F30" s="415" t="s">
        <v>318</v>
      </c>
      <c r="G30" s="414" t="s">
        <v>333</v>
      </c>
      <c r="H30" s="414" t="s">
        <v>334</v>
      </c>
      <c r="I30" s="416">
        <v>4.0300002098083496</v>
      </c>
      <c r="J30" s="416">
        <v>470</v>
      </c>
      <c r="K30" s="417">
        <v>1894.1000061035156</v>
      </c>
    </row>
    <row r="31" spans="1:11" ht="14.4" customHeight="1" x14ac:dyDescent="0.3">
      <c r="A31" s="412" t="s">
        <v>262</v>
      </c>
      <c r="B31" s="413" t="s">
        <v>263</v>
      </c>
      <c r="C31" s="414" t="s">
        <v>274</v>
      </c>
      <c r="D31" s="415" t="s">
        <v>275</v>
      </c>
      <c r="E31" s="414" t="s">
        <v>317</v>
      </c>
      <c r="F31" s="415" t="s">
        <v>318</v>
      </c>
      <c r="G31" s="414" t="s">
        <v>335</v>
      </c>
      <c r="H31" s="414" t="s">
        <v>336</v>
      </c>
      <c r="I31" s="416">
        <v>9.564736918399209</v>
      </c>
      <c r="J31" s="416">
        <v>585</v>
      </c>
      <c r="K31" s="417">
        <v>5599.5000457763672</v>
      </c>
    </row>
    <row r="32" spans="1:11" ht="14.4" customHeight="1" x14ac:dyDescent="0.3">
      <c r="A32" s="412" t="s">
        <v>262</v>
      </c>
      <c r="B32" s="413" t="s">
        <v>263</v>
      </c>
      <c r="C32" s="414" t="s">
        <v>274</v>
      </c>
      <c r="D32" s="415" t="s">
        <v>275</v>
      </c>
      <c r="E32" s="414" t="s">
        <v>317</v>
      </c>
      <c r="F32" s="415" t="s">
        <v>318</v>
      </c>
      <c r="G32" s="414" t="s">
        <v>337</v>
      </c>
      <c r="H32" s="414" t="s">
        <v>338</v>
      </c>
      <c r="I32" s="416">
        <v>10.076666514078775</v>
      </c>
      <c r="J32" s="416">
        <v>90</v>
      </c>
      <c r="K32" s="417">
        <v>906.89999389648437</v>
      </c>
    </row>
    <row r="33" spans="1:11" ht="14.4" customHeight="1" x14ac:dyDescent="0.3">
      <c r="A33" s="412" t="s">
        <v>262</v>
      </c>
      <c r="B33" s="413" t="s">
        <v>263</v>
      </c>
      <c r="C33" s="414" t="s">
        <v>274</v>
      </c>
      <c r="D33" s="415" t="s">
        <v>275</v>
      </c>
      <c r="E33" s="414" t="s">
        <v>317</v>
      </c>
      <c r="F33" s="415" t="s">
        <v>318</v>
      </c>
      <c r="G33" s="414" t="s">
        <v>339</v>
      </c>
      <c r="H33" s="414" t="s">
        <v>340</v>
      </c>
      <c r="I33" s="416">
        <v>10.074999809265137</v>
      </c>
      <c r="J33" s="416">
        <v>270</v>
      </c>
      <c r="K33" s="417">
        <v>2720.4400024414062</v>
      </c>
    </row>
    <row r="34" spans="1:11" ht="14.4" customHeight="1" x14ac:dyDescent="0.3">
      <c r="A34" s="412" t="s">
        <v>262</v>
      </c>
      <c r="B34" s="413" t="s">
        <v>263</v>
      </c>
      <c r="C34" s="414" t="s">
        <v>274</v>
      </c>
      <c r="D34" s="415" t="s">
        <v>275</v>
      </c>
      <c r="E34" s="414" t="s">
        <v>317</v>
      </c>
      <c r="F34" s="415" t="s">
        <v>318</v>
      </c>
      <c r="G34" s="414" t="s">
        <v>341</v>
      </c>
      <c r="H34" s="414" t="s">
        <v>342</v>
      </c>
      <c r="I34" s="416">
        <v>10.078333218892416</v>
      </c>
      <c r="J34" s="416">
        <v>180</v>
      </c>
      <c r="K34" s="417">
        <v>1813.5400390625</v>
      </c>
    </row>
    <row r="35" spans="1:11" ht="14.4" customHeight="1" x14ac:dyDescent="0.3">
      <c r="A35" s="412" t="s">
        <v>262</v>
      </c>
      <c r="B35" s="413" t="s">
        <v>263</v>
      </c>
      <c r="C35" s="414" t="s">
        <v>274</v>
      </c>
      <c r="D35" s="415" t="s">
        <v>275</v>
      </c>
      <c r="E35" s="414" t="s">
        <v>317</v>
      </c>
      <c r="F35" s="415" t="s">
        <v>318</v>
      </c>
      <c r="G35" s="414" t="s">
        <v>343</v>
      </c>
      <c r="H35" s="414" t="s">
        <v>344</v>
      </c>
      <c r="I35" s="416">
        <v>3.1500000953674316</v>
      </c>
      <c r="J35" s="416">
        <v>15</v>
      </c>
      <c r="K35" s="417">
        <v>47.25</v>
      </c>
    </row>
    <row r="36" spans="1:11" ht="14.4" customHeight="1" x14ac:dyDescent="0.3">
      <c r="A36" s="412" t="s">
        <v>262</v>
      </c>
      <c r="B36" s="413" t="s">
        <v>263</v>
      </c>
      <c r="C36" s="414" t="s">
        <v>274</v>
      </c>
      <c r="D36" s="415" t="s">
        <v>275</v>
      </c>
      <c r="E36" s="414" t="s">
        <v>317</v>
      </c>
      <c r="F36" s="415" t="s">
        <v>318</v>
      </c>
      <c r="G36" s="414" t="s">
        <v>345</v>
      </c>
      <c r="H36" s="414" t="s">
        <v>346</v>
      </c>
      <c r="I36" s="416">
        <v>11.736315476266961</v>
      </c>
      <c r="J36" s="416">
        <v>32</v>
      </c>
      <c r="K36" s="417">
        <v>375.59000015258789</v>
      </c>
    </row>
    <row r="37" spans="1:11" ht="14.4" customHeight="1" x14ac:dyDescent="0.3">
      <c r="A37" s="412" t="s">
        <v>262</v>
      </c>
      <c r="B37" s="413" t="s">
        <v>263</v>
      </c>
      <c r="C37" s="414" t="s">
        <v>274</v>
      </c>
      <c r="D37" s="415" t="s">
        <v>275</v>
      </c>
      <c r="E37" s="414" t="s">
        <v>317</v>
      </c>
      <c r="F37" s="415" t="s">
        <v>318</v>
      </c>
      <c r="G37" s="414" t="s">
        <v>347</v>
      </c>
      <c r="H37" s="414" t="s">
        <v>348</v>
      </c>
      <c r="I37" s="416">
        <v>58.080001831054688</v>
      </c>
      <c r="J37" s="416">
        <v>20</v>
      </c>
      <c r="K37" s="417">
        <v>1161.5999755859375</v>
      </c>
    </row>
    <row r="38" spans="1:11" ht="14.4" customHeight="1" x14ac:dyDescent="0.3">
      <c r="A38" s="412" t="s">
        <v>262</v>
      </c>
      <c r="B38" s="413" t="s">
        <v>263</v>
      </c>
      <c r="C38" s="414" t="s">
        <v>274</v>
      </c>
      <c r="D38" s="415" t="s">
        <v>275</v>
      </c>
      <c r="E38" s="414" t="s">
        <v>317</v>
      </c>
      <c r="F38" s="415" t="s">
        <v>318</v>
      </c>
      <c r="G38" s="414" t="s">
        <v>349</v>
      </c>
      <c r="H38" s="414" t="s">
        <v>350</v>
      </c>
      <c r="I38" s="416">
        <v>217.43800048828126</v>
      </c>
      <c r="J38" s="416">
        <v>300</v>
      </c>
      <c r="K38" s="417">
        <v>65231.4013671875</v>
      </c>
    </row>
    <row r="39" spans="1:11" ht="14.4" customHeight="1" x14ac:dyDescent="0.3">
      <c r="A39" s="412" t="s">
        <v>262</v>
      </c>
      <c r="B39" s="413" t="s">
        <v>263</v>
      </c>
      <c r="C39" s="414" t="s">
        <v>274</v>
      </c>
      <c r="D39" s="415" t="s">
        <v>275</v>
      </c>
      <c r="E39" s="414" t="s">
        <v>317</v>
      </c>
      <c r="F39" s="415" t="s">
        <v>318</v>
      </c>
      <c r="G39" s="414" t="s">
        <v>351</v>
      </c>
      <c r="H39" s="414" t="s">
        <v>352</v>
      </c>
      <c r="I39" s="416">
        <v>217.43499755859375</v>
      </c>
      <c r="J39" s="416">
        <v>64</v>
      </c>
      <c r="K39" s="417">
        <v>13915.8701171875</v>
      </c>
    </row>
    <row r="40" spans="1:11" ht="14.4" customHeight="1" x14ac:dyDescent="0.3">
      <c r="A40" s="412" t="s">
        <v>262</v>
      </c>
      <c r="B40" s="413" t="s">
        <v>263</v>
      </c>
      <c r="C40" s="414" t="s">
        <v>274</v>
      </c>
      <c r="D40" s="415" t="s">
        <v>275</v>
      </c>
      <c r="E40" s="414" t="s">
        <v>317</v>
      </c>
      <c r="F40" s="415" t="s">
        <v>318</v>
      </c>
      <c r="G40" s="414" t="s">
        <v>353</v>
      </c>
      <c r="H40" s="414" t="s">
        <v>354</v>
      </c>
      <c r="I40" s="416">
        <v>1.0890476533344813</v>
      </c>
      <c r="J40" s="416">
        <v>2150</v>
      </c>
      <c r="K40" s="417">
        <v>2341.5</v>
      </c>
    </row>
    <row r="41" spans="1:11" ht="14.4" customHeight="1" x14ac:dyDescent="0.3">
      <c r="A41" s="412" t="s">
        <v>262</v>
      </c>
      <c r="B41" s="413" t="s">
        <v>263</v>
      </c>
      <c r="C41" s="414" t="s">
        <v>274</v>
      </c>
      <c r="D41" s="415" t="s">
        <v>275</v>
      </c>
      <c r="E41" s="414" t="s">
        <v>317</v>
      </c>
      <c r="F41" s="415" t="s">
        <v>318</v>
      </c>
      <c r="G41" s="414" t="s">
        <v>355</v>
      </c>
      <c r="H41" s="414" t="s">
        <v>356</v>
      </c>
      <c r="I41" s="416">
        <v>1.6733332872390747</v>
      </c>
      <c r="J41" s="416">
        <v>399</v>
      </c>
      <c r="K41" s="417">
        <v>667.260009765625</v>
      </c>
    </row>
    <row r="42" spans="1:11" ht="14.4" customHeight="1" x14ac:dyDescent="0.3">
      <c r="A42" s="412" t="s">
        <v>262</v>
      </c>
      <c r="B42" s="413" t="s">
        <v>263</v>
      </c>
      <c r="C42" s="414" t="s">
        <v>274</v>
      </c>
      <c r="D42" s="415" t="s">
        <v>275</v>
      </c>
      <c r="E42" s="414" t="s">
        <v>317</v>
      </c>
      <c r="F42" s="415" t="s">
        <v>318</v>
      </c>
      <c r="G42" s="414" t="s">
        <v>357</v>
      </c>
      <c r="H42" s="414" t="s">
        <v>358</v>
      </c>
      <c r="I42" s="416">
        <v>0.67000001668930054</v>
      </c>
      <c r="J42" s="416">
        <v>100</v>
      </c>
      <c r="K42" s="417">
        <v>67</v>
      </c>
    </row>
    <row r="43" spans="1:11" ht="14.4" customHeight="1" x14ac:dyDescent="0.3">
      <c r="A43" s="412" t="s">
        <v>262</v>
      </c>
      <c r="B43" s="413" t="s">
        <v>263</v>
      </c>
      <c r="C43" s="414" t="s">
        <v>274</v>
      </c>
      <c r="D43" s="415" t="s">
        <v>275</v>
      </c>
      <c r="E43" s="414" t="s">
        <v>317</v>
      </c>
      <c r="F43" s="415" t="s">
        <v>318</v>
      </c>
      <c r="G43" s="414" t="s">
        <v>359</v>
      </c>
      <c r="H43" s="414" t="s">
        <v>360</v>
      </c>
      <c r="I43" s="416">
        <v>1.5</v>
      </c>
      <c r="J43" s="416">
        <v>120</v>
      </c>
      <c r="K43" s="417">
        <v>180</v>
      </c>
    </row>
    <row r="44" spans="1:11" ht="14.4" customHeight="1" x14ac:dyDescent="0.3">
      <c r="A44" s="412" t="s">
        <v>262</v>
      </c>
      <c r="B44" s="413" t="s">
        <v>263</v>
      </c>
      <c r="C44" s="414" t="s">
        <v>274</v>
      </c>
      <c r="D44" s="415" t="s">
        <v>275</v>
      </c>
      <c r="E44" s="414" t="s">
        <v>317</v>
      </c>
      <c r="F44" s="415" t="s">
        <v>318</v>
      </c>
      <c r="G44" s="414" t="s">
        <v>361</v>
      </c>
      <c r="H44" s="414" t="s">
        <v>362</v>
      </c>
      <c r="I44" s="416">
        <v>5.2100000381469727</v>
      </c>
      <c r="J44" s="416">
        <v>180</v>
      </c>
      <c r="K44" s="417">
        <v>937.79998779296875</v>
      </c>
    </row>
    <row r="45" spans="1:11" ht="14.4" customHeight="1" x14ac:dyDescent="0.3">
      <c r="A45" s="412" t="s">
        <v>262</v>
      </c>
      <c r="B45" s="413" t="s">
        <v>263</v>
      </c>
      <c r="C45" s="414" t="s">
        <v>274</v>
      </c>
      <c r="D45" s="415" t="s">
        <v>275</v>
      </c>
      <c r="E45" s="414" t="s">
        <v>317</v>
      </c>
      <c r="F45" s="415" t="s">
        <v>318</v>
      </c>
      <c r="G45" s="414" t="s">
        <v>363</v>
      </c>
      <c r="H45" s="414" t="s">
        <v>364</v>
      </c>
      <c r="I45" s="416">
        <v>17.059999465942383</v>
      </c>
      <c r="J45" s="416">
        <v>50</v>
      </c>
      <c r="K45" s="417">
        <v>853.0999755859375</v>
      </c>
    </row>
    <row r="46" spans="1:11" ht="14.4" customHeight="1" x14ac:dyDescent="0.3">
      <c r="A46" s="412" t="s">
        <v>262</v>
      </c>
      <c r="B46" s="413" t="s">
        <v>263</v>
      </c>
      <c r="C46" s="414" t="s">
        <v>274</v>
      </c>
      <c r="D46" s="415" t="s">
        <v>275</v>
      </c>
      <c r="E46" s="414" t="s">
        <v>365</v>
      </c>
      <c r="F46" s="415" t="s">
        <v>366</v>
      </c>
      <c r="G46" s="414" t="s">
        <v>367</v>
      </c>
      <c r="H46" s="414" t="s">
        <v>368</v>
      </c>
      <c r="I46" s="416">
        <v>396.57666015625</v>
      </c>
      <c r="J46" s="416">
        <v>140</v>
      </c>
      <c r="K46" s="417">
        <v>55520.85009765625</v>
      </c>
    </row>
    <row r="47" spans="1:11" ht="14.4" customHeight="1" x14ac:dyDescent="0.3">
      <c r="A47" s="412" t="s">
        <v>262</v>
      </c>
      <c r="B47" s="413" t="s">
        <v>263</v>
      </c>
      <c r="C47" s="414" t="s">
        <v>274</v>
      </c>
      <c r="D47" s="415" t="s">
        <v>275</v>
      </c>
      <c r="E47" s="414" t="s">
        <v>365</v>
      </c>
      <c r="F47" s="415" t="s">
        <v>366</v>
      </c>
      <c r="G47" s="414" t="s">
        <v>369</v>
      </c>
      <c r="H47" s="414" t="s">
        <v>370</v>
      </c>
      <c r="I47" s="416">
        <v>10.191111070138437</v>
      </c>
      <c r="J47" s="416">
        <v>1230</v>
      </c>
      <c r="K47" s="417">
        <v>12517.399971008301</v>
      </c>
    </row>
    <row r="48" spans="1:11" ht="14.4" customHeight="1" x14ac:dyDescent="0.3">
      <c r="A48" s="412" t="s">
        <v>262</v>
      </c>
      <c r="B48" s="413" t="s">
        <v>263</v>
      </c>
      <c r="C48" s="414" t="s">
        <v>274</v>
      </c>
      <c r="D48" s="415" t="s">
        <v>275</v>
      </c>
      <c r="E48" s="414" t="s">
        <v>365</v>
      </c>
      <c r="F48" s="415" t="s">
        <v>366</v>
      </c>
      <c r="G48" s="414" t="s">
        <v>371</v>
      </c>
      <c r="H48" s="414" t="s">
        <v>372</v>
      </c>
      <c r="I48" s="416">
        <v>162.6300048828125</v>
      </c>
      <c r="J48" s="416">
        <v>30</v>
      </c>
      <c r="K48" s="417">
        <v>4879</v>
      </c>
    </row>
    <row r="49" spans="1:11" ht="14.4" customHeight="1" x14ac:dyDescent="0.3">
      <c r="A49" s="412" t="s">
        <v>262</v>
      </c>
      <c r="B49" s="413" t="s">
        <v>263</v>
      </c>
      <c r="C49" s="414" t="s">
        <v>274</v>
      </c>
      <c r="D49" s="415" t="s">
        <v>275</v>
      </c>
      <c r="E49" s="414" t="s">
        <v>373</v>
      </c>
      <c r="F49" s="415" t="s">
        <v>374</v>
      </c>
      <c r="G49" s="414" t="s">
        <v>375</v>
      </c>
      <c r="H49" s="414" t="s">
        <v>376</v>
      </c>
      <c r="I49" s="416">
        <v>132.67999267578125</v>
      </c>
      <c r="J49" s="416">
        <v>25</v>
      </c>
      <c r="K49" s="417">
        <v>3316.909912109375</v>
      </c>
    </row>
    <row r="50" spans="1:11" ht="14.4" customHeight="1" x14ac:dyDescent="0.3">
      <c r="A50" s="412" t="s">
        <v>262</v>
      </c>
      <c r="B50" s="413" t="s">
        <v>263</v>
      </c>
      <c r="C50" s="414" t="s">
        <v>274</v>
      </c>
      <c r="D50" s="415" t="s">
        <v>275</v>
      </c>
      <c r="E50" s="414" t="s">
        <v>373</v>
      </c>
      <c r="F50" s="415" t="s">
        <v>374</v>
      </c>
      <c r="G50" s="414" t="s">
        <v>377</v>
      </c>
      <c r="H50" s="414" t="s">
        <v>378</v>
      </c>
      <c r="I50" s="416">
        <v>125.48000335693359</v>
      </c>
      <c r="J50" s="416">
        <v>12</v>
      </c>
      <c r="K50" s="417">
        <v>1505.699951171875</v>
      </c>
    </row>
    <row r="51" spans="1:11" ht="14.4" customHeight="1" x14ac:dyDescent="0.3">
      <c r="A51" s="412" t="s">
        <v>262</v>
      </c>
      <c r="B51" s="413" t="s">
        <v>263</v>
      </c>
      <c r="C51" s="414" t="s">
        <v>274</v>
      </c>
      <c r="D51" s="415" t="s">
        <v>275</v>
      </c>
      <c r="E51" s="414" t="s">
        <v>373</v>
      </c>
      <c r="F51" s="415" t="s">
        <v>374</v>
      </c>
      <c r="G51" s="414" t="s">
        <v>379</v>
      </c>
      <c r="H51" s="414" t="s">
        <v>380</v>
      </c>
      <c r="I51" s="416">
        <v>0.54500001668930054</v>
      </c>
      <c r="J51" s="416">
        <v>2251</v>
      </c>
      <c r="K51" s="417">
        <v>1225.5500000119209</v>
      </c>
    </row>
    <row r="52" spans="1:11" ht="14.4" customHeight="1" x14ac:dyDescent="0.3">
      <c r="A52" s="412" t="s">
        <v>262</v>
      </c>
      <c r="B52" s="413" t="s">
        <v>263</v>
      </c>
      <c r="C52" s="414" t="s">
        <v>274</v>
      </c>
      <c r="D52" s="415" t="s">
        <v>275</v>
      </c>
      <c r="E52" s="414" t="s">
        <v>381</v>
      </c>
      <c r="F52" s="415" t="s">
        <v>382</v>
      </c>
      <c r="G52" s="414" t="s">
        <v>383</v>
      </c>
      <c r="H52" s="414" t="s">
        <v>384</v>
      </c>
      <c r="I52" s="416">
        <v>0.6339999914169312</v>
      </c>
      <c r="J52" s="416">
        <v>1400</v>
      </c>
      <c r="K52" s="417">
        <v>886</v>
      </c>
    </row>
    <row r="53" spans="1:11" ht="14.4" customHeight="1" x14ac:dyDescent="0.3">
      <c r="A53" s="412" t="s">
        <v>262</v>
      </c>
      <c r="B53" s="413" t="s">
        <v>263</v>
      </c>
      <c r="C53" s="414" t="s">
        <v>274</v>
      </c>
      <c r="D53" s="415" t="s">
        <v>275</v>
      </c>
      <c r="E53" s="414" t="s">
        <v>381</v>
      </c>
      <c r="F53" s="415" t="s">
        <v>382</v>
      </c>
      <c r="G53" s="414" t="s">
        <v>385</v>
      </c>
      <c r="H53" s="414" t="s">
        <v>386</v>
      </c>
      <c r="I53" s="416">
        <v>7.5</v>
      </c>
      <c r="J53" s="416">
        <v>200</v>
      </c>
      <c r="K53" s="417">
        <v>1500</v>
      </c>
    </row>
    <row r="54" spans="1:11" ht="14.4" customHeight="1" x14ac:dyDescent="0.3">
      <c r="A54" s="412" t="s">
        <v>262</v>
      </c>
      <c r="B54" s="413" t="s">
        <v>263</v>
      </c>
      <c r="C54" s="414" t="s">
        <v>274</v>
      </c>
      <c r="D54" s="415" t="s">
        <v>275</v>
      </c>
      <c r="E54" s="414" t="s">
        <v>381</v>
      </c>
      <c r="F54" s="415" t="s">
        <v>382</v>
      </c>
      <c r="G54" s="414" t="s">
        <v>387</v>
      </c>
      <c r="H54" s="414" t="s">
        <v>388</v>
      </c>
      <c r="I54" s="416">
        <v>7.5040000915527347</v>
      </c>
      <c r="J54" s="416">
        <v>840</v>
      </c>
      <c r="K54" s="417">
        <v>6304.1000061035156</v>
      </c>
    </row>
    <row r="55" spans="1:11" ht="14.4" customHeight="1" x14ac:dyDescent="0.3">
      <c r="A55" s="412" t="s">
        <v>262</v>
      </c>
      <c r="B55" s="413" t="s">
        <v>263</v>
      </c>
      <c r="C55" s="414" t="s">
        <v>274</v>
      </c>
      <c r="D55" s="415" t="s">
        <v>275</v>
      </c>
      <c r="E55" s="414" t="s">
        <v>381</v>
      </c>
      <c r="F55" s="415" t="s">
        <v>382</v>
      </c>
      <c r="G55" s="414" t="s">
        <v>389</v>
      </c>
      <c r="H55" s="414" t="s">
        <v>390</v>
      </c>
      <c r="I55" s="416">
        <v>7.494999885559082</v>
      </c>
      <c r="J55" s="416">
        <v>481</v>
      </c>
      <c r="K55" s="417">
        <v>3604.8899936676025</v>
      </c>
    </row>
    <row r="56" spans="1:11" ht="14.4" customHeight="1" x14ac:dyDescent="0.3">
      <c r="A56" s="412" t="s">
        <v>262</v>
      </c>
      <c r="B56" s="413" t="s">
        <v>263</v>
      </c>
      <c r="C56" s="414" t="s">
        <v>274</v>
      </c>
      <c r="D56" s="415" t="s">
        <v>275</v>
      </c>
      <c r="E56" s="414" t="s">
        <v>391</v>
      </c>
      <c r="F56" s="415" t="s">
        <v>392</v>
      </c>
      <c r="G56" s="414" t="s">
        <v>393</v>
      </c>
      <c r="H56" s="414" t="s">
        <v>394</v>
      </c>
      <c r="I56" s="416">
        <v>4629.259765625</v>
      </c>
      <c r="J56" s="416">
        <v>3</v>
      </c>
      <c r="K56" s="417">
        <v>13887.76953125</v>
      </c>
    </row>
    <row r="57" spans="1:11" ht="14.4" customHeight="1" x14ac:dyDescent="0.3">
      <c r="A57" s="412" t="s">
        <v>262</v>
      </c>
      <c r="B57" s="413" t="s">
        <v>263</v>
      </c>
      <c r="C57" s="414" t="s">
        <v>274</v>
      </c>
      <c r="D57" s="415" t="s">
        <v>275</v>
      </c>
      <c r="E57" s="414" t="s">
        <v>395</v>
      </c>
      <c r="F57" s="415" t="s">
        <v>396</v>
      </c>
      <c r="G57" s="414" t="s">
        <v>397</v>
      </c>
      <c r="H57" s="414" t="s">
        <v>398</v>
      </c>
      <c r="I57" s="416">
        <v>4368.43017578125</v>
      </c>
      <c r="J57" s="416">
        <v>5</v>
      </c>
      <c r="K57" s="417">
        <v>21842.130859375</v>
      </c>
    </row>
    <row r="58" spans="1:11" ht="14.4" customHeight="1" thickBot="1" x14ac:dyDescent="0.35">
      <c r="A58" s="418" t="s">
        <v>262</v>
      </c>
      <c r="B58" s="419" t="s">
        <v>263</v>
      </c>
      <c r="C58" s="420" t="s">
        <v>274</v>
      </c>
      <c r="D58" s="421" t="s">
        <v>275</v>
      </c>
      <c r="E58" s="420" t="s">
        <v>395</v>
      </c>
      <c r="F58" s="421" t="s">
        <v>396</v>
      </c>
      <c r="G58" s="420" t="s">
        <v>399</v>
      </c>
      <c r="H58" s="420" t="s">
        <v>400</v>
      </c>
      <c r="I58" s="422">
        <v>5526.06005859375</v>
      </c>
      <c r="J58" s="422">
        <v>2</v>
      </c>
      <c r="K58" s="423">
        <v>11052.1201171875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239196</v>
      </c>
      <c r="C3" s="189">
        <f t="shared" ref="C3:Z3" si="0">SUBTOTAL(9,C6:C1048576)</f>
        <v>4</v>
      </c>
      <c r="D3" s="189"/>
      <c r="E3" s="189">
        <f>SUBTOTAL(9,E6:E1048576)/4</f>
        <v>581848.66999999993</v>
      </c>
      <c r="F3" s="189"/>
      <c r="G3" s="189">
        <f t="shared" si="0"/>
        <v>4</v>
      </c>
      <c r="H3" s="189">
        <f>SUBTOTAL(9,H6:H1048576)/4</f>
        <v>461599.67</v>
      </c>
      <c r="I3" s="192">
        <f>IF(B3&lt;&gt;0,H3/B3,"")</f>
        <v>1.9297967775380858</v>
      </c>
      <c r="J3" s="190">
        <f>IF(E3&lt;&gt;0,H3/E3,"")</f>
        <v>0.79333286093100475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402</v>
      </c>
      <c r="B6" s="430">
        <v>239196</v>
      </c>
      <c r="C6" s="431">
        <v>1</v>
      </c>
      <c r="D6" s="431">
        <v>0.4110965828967178</v>
      </c>
      <c r="E6" s="430">
        <v>581848.67000000004</v>
      </c>
      <c r="F6" s="431">
        <v>2.4325183949564377</v>
      </c>
      <c r="G6" s="431">
        <v>1</v>
      </c>
      <c r="H6" s="430">
        <v>461599.67</v>
      </c>
      <c r="I6" s="431">
        <v>1.9297967775380858</v>
      </c>
      <c r="J6" s="431">
        <v>0.79333286093100452</v>
      </c>
      <c r="K6" s="430"/>
      <c r="L6" s="431"/>
      <c r="M6" s="431"/>
      <c r="N6" s="430"/>
      <c r="O6" s="431"/>
      <c r="P6" s="431"/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thickBot="1" x14ac:dyDescent="0.35">
      <c r="A7" s="436" t="s">
        <v>403</v>
      </c>
      <c r="B7" s="433">
        <v>239196</v>
      </c>
      <c r="C7" s="434">
        <v>1</v>
      </c>
      <c r="D7" s="434">
        <v>0.4110965828967178</v>
      </c>
      <c r="E7" s="433">
        <v>581848.67000000004</v>
      </c>
      <c r="F7" s="434">
        <v>2.4325183949564377</v>
      </c>
      <c r="G7" s="434">
        <v>1</v>
      </c>
      <c r="H7" s="433">
        <v>461599.67</v>
      </c>
      <c r="I7" s="434">
        <v>1.9297967775380858</v>
      </c>
      <c r="J7" s="434">
        <v>0.79333286093100452</v>
      </c>
      <c r="K7" s="433"/>
      <c r="L7" s="434"/>
      <c r="M7" s="434"/>
      <c r="N7" s="433"/>
      <c r="O7" s="434"/>
      <c r="P7" s="434"/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/>
    <row r="9" spans="1:28" ht="14.4" customHeight="1" x14ac:dyDescent="0.3">
      <c r="A9" s="429" t="s">
        <v>274</v>
      </c>
      <c r="B9" s="430">
        <v>239196</v>
      </c>
      <c r="C9" s="431">
        <v>1</v>
      </c>
      <c r="D9" s="431">
        <v>0.41109658289671785</v>
      </c>
      <c r="E9" s="430">
        <v>581848.66999999993</v>
      </c>
      <c r="F9" s="431">
        <v>2.4325183949564373</v>
      </c>
      <c r="G9" s="431">
        <v>1</v>
      </c>
      <c r="H9" s="430">
        <v>461599.67</v>
      </c>
      <c r="I9" s="431">
        <v>1.9297967775380858</v>
      </c>
      <c r="J9" s="432">
        <v>0.79333286093100475</v>
      </c>
    </row>
    <row r="10" spans="1:28" ht="14.4" customHeight="1" thickBot="1" x14ac:dyDescent="0.35">
      <c r="A10" s="436" t="s">
        <v>405</v>
      </c>
      <c r="B10" s="433">
        <v>239196</v>
      </c>
      <c r="C10" s="434">
        <v>1</v>
      </c>
      <c r="D10" s="434">
        <v>0.41109658289671785</v>
      </c>
      <c r="E10" s="433">
        <v>581848.66999999993</v>
      </c>
      <c r="F10" s="434">
        <v>2.4325183949564373</v>
      </c>
      <c r="G10" s="434">
        <v>1</v>
      </c>
      <c r="H10" s="433">
        <v>461599.67</v>
      </c>
      <c r="I10" s="434">
        <v>1.9297967775380858</v>
      </c>
      <c r="J10" s="435">
        <v>0.79333286093100475</v>
      </c>
    </row>
    <row r="11" spans="1:28" ht="14.4" customHeight="1" x14ac:dyDescent="0.3">
      <c r="A11" s="437" t="s">
        <v>179</v>
      </c>
    </row>
    <row r="12" spans="1:28" ht="14.4" customHeight="1" x14ac:dyDescent="0.3">
      <c r="A12" s="438" t="s">
        <v>406</v>
      </c>
    </row>
    <row r="13" spans="1:28" ht="14.4" customHeight="1" x14ac:dyDescent="0.3">
      <c r="A13" s="437" t="s">
        <v>407</v>
      </c>
    </row>
    <row r="14" spans="1:28" ht="14.4" customHeight="1" x14ac:dyDescent="0.3">
      <c r="A14" s="437" t="s">
        <v>408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416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574</v>
      </c>
      <c r="C3" s="216">
        <f t="shared" si="0"/>
        <v>804</v>
      </c>
      <c r="D3" s="227">
        <f t="shared" si="0"/>
        <v>783</v>
      </c>
      <c r="E3" s="191">
        <f t="shared" si="0"/>
        <v>239196</v>
      </c>
      <c r="F3" s="189">
        <f t="shared" si="0"/>
        <v>581848.66999999993</v>
      </c>
      <c r="G3" s="217">
        <f t="shared" si="0"/>
        <v>461599.67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39">
        <v>2018</v>
      </c>
      <c r="E5" s="425">
        <v>2015</v>
      </c>
      <c r="F5" s="426">
        <v>2017</v>
      </c>
      <c r="G5" s="439">
        <v>2018</v>
      </c>
    </row>
    <row r="6" spans="1:7" ht="14.4" customHeight="1" x14ac:dyDescent="0.3">
      <c r="A6" s="446" t="s">
        <v>409</v>
      </c>
      <c r="B6" s="410">
        <v>14</v>
      </c>
      <c r="C6" s="410"/>
      <c r="D6" s="410"/>
      <c r="E6" s="440">
        <v>584</v>
      </c>
      <c r="F6" s="440"/>
      <c r="G6" s="441"/>
    </row>
    <row r="7" spans="1:7" ht="14.4" customHeight="1" x14ac:dyDescent="0.3">
      <c r="A7" s="447" t="s">
        <v>410</v>
      </c>
      <c r="B7" s="416">
        <v>1</v>
      </c>
      <c r="C7" s="416"/>
      <c r="D7" s="416"/>
      <c r="E7" s="442">
        <v>59</v>
      </c>
      <c r="F7" s="442"/>
      <c r="G7" s="443"/>
    </row>
    <row r="8" spans="1:7" ht="14.4" customHeight="1" x14ac:dyDescent="0.3">
      <c r="A8" s="447" t="s">
        <v>411</v>
      </c>
      <c r="B8" s="416">
        <v>2</v>
      </c>
      <c r="C8" s="416"/>
      <c r="D8" s="416"/>
      <c r="E8" s="442">
        <v>96</v>
      </c>
      <c r="F8" s="442"/>
      <c r="G8" s="443"/>
    </row>
    <row r="9" spans="1:7" ht="14.4" customHeight="1" x14ac:dyDescent="0.3">
      <c r="A9" s="447" t="s">
        <v>412</v>
      </c>
      <c r="B9" s="416">
        <v>3</v>
      </c>
      <c r="C9" s="416"/>
      <c r="D9" s="416"/>
      <c r="E9" s="442">
        <v>111</v>
      </c>
      <c r="F9" s="442"/>
      <c r="G9" s="443"/>
    </row>
    <row r="10" spans="1:7" ht="14.4" customHeight="1" x14ac:dyDescent="0.3">
      <c r="A10" s="447" t="s">
        <v>413</v>
      </c>
      <c r="B10" s="416">
        <v>1</v>
      </c>
      <c r="C10" s="416"/>
      <c r="D10" s="416"/>
      <c r="E10" s="442">
        <v>59</v>
      </c>
      <c r="F10" s="442"/>
      <c r="G10" s="443"/>
    </row>
    <row r="11" spans="1:7" ht="14.4" customHeight="1" x14ac:dyDescent="0.3">
      <c r="A11" s="447" t="s">
        <v>414</v>
      </c>
      <c r="B11" s="416">
        <v>6</v>
      </c>
      <c r="C11" s="416"/>
      <c r="D11" s="416"/>
      <c r="E11" s="442">
        <v>222</v>
      </c>
      <c r="F11" s="442"/>
      <c r="G11" s="443"/>
    </row>
    <row r="12" spans="1:7" ht="14.4" customHeight="1" thickBot="1" x14ac:dyDescent="0.35">
      <c r="A12" s="448" t="s">
        <v>415</v>
      </c>
      <c r="B12" s="422">
        <v>547</v>
      </c>
      <c r="C12" s="422">
        <v>804</v>
      </c>
      <c r="D12" s="422">
        <v>783</v>
      </c>
      <c r="E12" s="444">
        <v>238065</v>
      </c>
      <c r="F12" s="444">
        <v>581848.66999999993</v>
      </c>
      <c r="G12" s="445">
        <v>461599.67</v>
      </c>
    </row>
    <row r="13" spans="1:7" ht="14.4" customHeight="1" x14ac:dyDescent="0.3">
      <c r="A13" s="437" t="s">
        <v>179</v>
      </c>
    </row>
    <row r="14" spans="1:7" ht="14.4" customHeight="1" x14ac:dyDescent="0.3">
      <c r="A14" s="438" t="s">
        <v>406</v>
      </c>
    </row>
    <row r="15" spans="1:7" ht="14.4" customHeight="1" x14ac:dyDescent="0.3">
      <c r="A15" s="437" t="s">
        <v>407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574</v>
      </c>
      <c r="H3" s="78">
        <f t="shared" si="0"/>
        <v>239196</v>
      </c>
      <c r="I3" s="58"/>
      <c r="J3" s="58"/>
      <c r="K3" s="78">
        <f t="shared" si="0"/>
        <v>804</v>
      </c>
      <c r="L3" s="78">
        <f t="shared" si="0"/>
        <v>581848.66999999993</v>
      </c>
      <c r="M3" s="58"/>
      <c r="N3" s="58"/>
      <c r="O3" s="78">
        <f t="shared" si="0"/>
        <v>783</v>
      </c>
      <c r="P3" s="78">
        <f t="shared" si="0"/>
        <v>461599.67</v>
      </c>
      <c r="Q3" s="59">
        <f>IF(L3=0,0,P3/L3)</f>
        <v>0.79333286093100475</v>
      </c>
      <c r="R3" s="79">
        <f>IF(O3=0,0,P3/O3)</f>
        <v>589.52703703703696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49"/>
      <c r="B5" s="449"/>
      <c r="C5" s="450"/>
      <c r="D5" s="451"/>
      <c r="E5" s="452"/>
      <c r="F5" s="453"/>
      <c r="G5" s="454" t="s">
        <v>53</v>
      </c>
      <c r="H5" s="455" t="s">
        <v>10</v>
      </c>
      <c r="I5" s="456"/>
      <c r="J5" s="456"/>
      <c r="K5" s="454" t="s">
        <v>53</v>
      </c>
      <c r="L5" s="455" t="s">
        <v>10</v>
      </c>
      <c r="M5" s="456"/>
      <c r="N5" s="456"/>
      <c r="O5" s="454" t="s">
        <v>53</v>
      </c>
      <c r="P5" s="455" t="s">
        <v>10</v>
      </c>
      <c r="Q5" s="457"/>
      <c r="R5" s="458"/>
    </row>
    <row r="6" spans="1:18" ht="14.4" customHeight="1" x14ac:dyDescent="0.3">
      <c r="A6" s="406" t="s">
        <v>417</v>
      </c>
      <c r="B6" s="407" t="s">
        <v>418</v>
      </c>
      <c r="C6" s="407" t="s">
        <v>274</v>
      </c>
      <c r="D6" s="407" t="s">
        <v>419</v>
      </c>
      <c r="E6" s="407" t="s">
        <v>420</v>
      </c>
      <c r="F6" s="407" t="s">
        <v>421</v>
      </c>
      <c r="G6" s="410">
        <v>69</v>
      </c>
      <c r="H6" s="410">
        <v>2553</v>
      </c>
      <c r="I6" s="407">
        <v>0.84146341463414631</v>
      </c>
      <c r="J6" s="407">
        <v>37</v>
      </c>
      <c r="K6" s="410">
        <v>82</v>
      </c>
      <c r="L6" s="410">
        <v>3034</v>
      </c>
      <c r="M6" s="407">
        <v>1</v>
      </c>
      <c r="N6" s="407">
        <v>37</v>
      </c>
      <c r="O6" s="410">
        <v>95</v>
      </c>
      <c r="P6" s="410">
        <v>3515</v>
      </c>
      <c r="Q6" s="459">
        <v>1.1585365853658536</v>
      </c>
      <c r="R6" s="411">
        <v>37</v>
      </c>
    </row>
    <row r="7" spans="1:18" ht="14.4" customHeight="1" x14ac:dyDescent="0.3">
      <c r="A7" s="412" t="s">
        <v>417</v>
      </c>
      <c r="B7" s="413" t="s">
        <v>418</v>
      </c>
      <c r="C7" s="413" t="s">
        <v>274</v>
      </c>
      <c r="D7" s="413" t="s">
        <v>419</v>
      </c>
      <c r="E7" s="413" t="s">
        <v>422</v>
      </c>
      <c r="F7" s="413" t="s">
        <v>423</v>
      </c>
      <c r="G7" s="416">
        <v>27</v>
      </c>
      <c r="H7" s="416">
        <v>12663</v>
      </c>
      <c r="I7" s="413">
        <v>0.72817711328349621</v>
      </c>
      <c r="J7" s="413">
        <v>469</v>
      </c>
      <c r="K7" s="416">
        <v>37</v>
      </c>
      <c r="L7" s="416">
        <v>17390</v>
      </c>
      <c r="M7" s="413">
        <v>1</v>
      </c>
      <c r="N7" s="413">
        <v>470</v>
      </c>
      <c r="O7" s="416">
        <v>42</v>
      </c>
      <c r="P7" s="416">
        <v>19782</v>
      </c>
      <c r="Q7" s="460">
        <v>1.1375503162737206</v>
      </c>
      <c r="R7" s="417">
        <v>471</v>
      </c>
    </row>
    <row r="8" spans="1:18" ht="14.4" customHeight="1" x14ac:dyDescent="0.3">
      <c r="A8" s="412" t="s">
        <v>417</v>
      </c>
      <c r="B8" s="413" t="s">
        <v>418</v>
      </c>
      <c r="C8" s="413" t="s">
        <v>274</v>
      </c>
      <c r="D8" s="413" t="s">
        <v>419</v>
      </c>
      <c r="E8" s="413" t="s">
        <v>424</v>
      </c>
      <c r="F8" s="413" t="s">
        <v>425</v>
      </c>
      <c r="G8" s="416">
        <v>21</v>
      </c>
      <c r="H8" s="416">
        <v>700</v>
      </c>
      <c r="I8" s="413">
        <v>0.47727164256444871</v>
      </c>
      <c r="J8" s="413">
        <v>33.333333333333336</v>
      </c>
      <c r="K8" s="416">
        <v>44</v>
      </c>
      <c r="L8" s="416">
        <v>1466.67</v>
      </c>
      <c r="M8" s="413">
        <v>1</v>
      </c>
      <c r="N8" s="413">
        <v>33.333409090909093</v>
      </c>
      <c r="O8" s="416">
        <v>44</v>
      </c>
      <c r="P8" s="416">
        <v>1466.67</v>
      </c>
      <c r="Q8" s="460">
        <v>1</v>
      </c>
      <c r="R8" s="417">
        <v>33.333409090909093</v>
      </c>
    </row>
    <row r="9" spans="1:18" ht="14.4" customHeight="1" x14ac:dyDescent="0.3">
      <c r="A9" s="412" t="s">
        <v>417</v>
      </c>
      <c r="B9" s="413" t="s">
        <v>418</v>
      </c>
      <c r="C9" s="413" t="s">
        <v>274</v>
      </c>
      <c r="D9" s="413" t="s">
        <v>419</v>
      </c>
      <c r="E9" s="413" t="s">
        <v>426</v>
      </c>
      <c r="F9" s="413" t="s">
        <v>427</v>
      </c>
      <c r="G9" s="416">
        <v>21</v>
      </c>
      <c r="H9" s="416">
        <v>777</v>
      </c>
      <c r="I9" s="413"/>
      <c r="J9" s="413">
        <v>37</v>
      </c>
      <c r="K9" s="416"/>
      <c r="L9" s="416"/>
      <c r="M9" s="413"/>
      <c r="N9" s="413"/>
      <c r="O9" s="416"/>
      <c r="P9" s="416"/>
      <c r="Q9" s="460"/>
      <c r="R9" s="417"/>
    </row>
    <row r="10" spans="1:18" ht="14.4" customHeight="1" x14ac:dyDescent="0.3">
      <c r="A10" s="412" t="s">
        <v>417</v>
      </c>
      <c r="B10" s="413" t="s">
        <v>418</v>
      </c>
      <c r="C10" s="413" t="s">
        <v>274</v>
      </c>
      <c r="D10" s="413" t="s">
        <v>419</v>
      </c>
      <c r="E10" s="413" t="s">
        <v>428</v>
      </c>
      <c r="F10" s="413" t="s">
        <v>429</v>
      </c>
      <c r="G10" s="416"/>
      <c r="H10" s="416"/>
      <c r="I10" s="413"/>
      <c r="J10" s="413"/>
      <c r="K10" s="416">
        <v>8</v>
      </c>
      <c r="L10" s="416">
        <v>1880</v>
      </c>
      <c r="M10" s="413">
        <v>1</v>
      </c>
      <c r="N10" s="413">
        <v>235</v>
      </c>
      <c r="O10" s="416">
        <v>4</v>
      </c>
      <c r="P10" s="416">
        <v>944</v>
      </c>
      <c r="Q10" s="460">
        <v>0.50212765957446803</v>
      </c>
      <c r="R10" s="417">
        <v>236</v>
      </c>
    </row>
    <row r="11" spans="1:18" ht="14.4" customHeight="1" x14ac:dyDescent="0.3">
      <c r="A11" s="412" t="s">
        <v>417</v>
      </c>
      <c r="B11" s="413" t="s">
        <v>418</v>
      </c>
      <c r="C11" s="413" t="s">
        <v>274</v>
      </c>
      <c r="D11" s="413" t="s">
        <v>419</v>
      </c>
      <c r="E11" s="413" t="s">
        <v>430</v>
      </c>
      <c r="F11" s="413" t="s">
        <v>431</v>
      </c>
      <c r="G11" s="416">
        <v>7</v>
      </c>
      <c r="H11" s="416">
        <v>413</v>
      </c>
      <c r="I11" s="413"/>
      <c r="J11" s="413">
        <v>59</v>
      </c>
      <c r="K11" s="416"/>
      <c r="L11" s="416"/>
      <c r="M11" s="413"/>
      <c r="N11" s="413"/>
      <c r="O11" s="416"/>
      <c r="P11" s="416"/>
      <c r="Q11" s="460"/>
      <c r="R11" s="417"/>
    </row>
    <row r="12" spans="1:18" ht="14.4" customHeight="1" x14ac:dyDescent="0.3">
      <c r="A12" s="412" t="s">
        <v>417</v>
      </c>
      <c r="B12" s="413" t="s">
        <v>418</v>
      </c>
      <c r="C12" s="413" t="s">
        <v>274</v>
      </c>
      <c r="D12" s="413" t="s">
        <v>419</v>
      </c>
      <c r="E12" s="413" t="s">
        <v>432</v>
      </c>
      <c r="F12" s="413" t="s">
        <v>433</v>
      </c>
      <c r="G12" s="416">
        <v>396</v>
      </c>
      <c r="H12" s="416">
        <v>103752</v>
      </c>
      <c r="I12" s="413">
        <v>0.76893203883495143</v>
      </c>
      <c r="J12" s="413">
        <v>262</v>
      </c>
      <c r="K12" s="416">
        <v>515</v>
      </c>
      <c r="L12" s="416">
        <v>134930</v>
      </c>
      <c r="M12" s="413">
        <v>1</v>
      </c>
      <c r="N12" s="413">
        <v>262</v>
      </c>
      <c r="O12" s="416">
        <v>514</v>
      </c>
      <c r="P12" s="416">
        <v>134668</v>
      </c>
      <c r="Q12" s="460">
        <v>0.99805825242718449</v>
      </c>
      <c r="R12" s="417">
        <v>262</v>
      </c>
    </row>
    <row r="13" spans="1:18" ht="14.4" customHeight="1" thickBot="1" x14ac:dyDescent="0.35">
      <c r="A13" s="418" t="s">
        <v>417</v>
      </c>
      <c r="B13" s="419" t="s">
        <v>418</v>
      </c>
      <c r="C13" s="419" t="s">
        <v>274</v>
      </c>
      <c r="D13" s="419" t="s">
        <v>419</v>
      </c>
      <c r="E13" s="419" t="s">
        <v>434</v>
      </c>
      <c r="F13" s="419" t="s">
        <v>435</v>
      </c>
      <c r="G13" s="422">
        <v>33</v>
      </c>
      <c r="H13" s="422">
        <v>118338</v>
      </c>
      <c r="I13" s="419">
        <v>0.27966101694915252</v>
      </c>
      <c r="J13" s="419">
        <v>3586</v>
      </c>
      <c r="K13" s="422">
        <v>118</v>
      </c>
      <c r="L13" s="422">
        <v>423148</v>
      </c>
      <c r="M13" s="419">
        <v>1</v>
      </c>
      <c r="N13" s="419">
        <v>3586</v>
      </c>
      <c r="O13" s="422">
        <v>84</v>
      </c>
      <c r="P13" s="422">
        <v>301224</v>
      </c>
      <c r="Q13" s="461">
        <v>0.71186440677966101</v>
      </c>
      <c r="R13" s="423">
        <v>3586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437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574</v>
      </c>
      <c r="I3" s="78">
        <f t="shared" si="0"/>
        <v>239196</v>
      </c>
      <c r="J3" s="58"/>
      <c r="K3" s="58"/>
      <c r="L3" s="78">
        <f t="shared" si="0"/>
        <v>804</v>
      </c>
      <c r="M3" s="78">
        <f t="shared" si="0"/>
        <v>581848.66999999993</v>
      </c>
      <c r="N3" s="58"/>
      <c r="O3" s="58"/>
      <c r="P3" s="78">
        <f t="shared" si="0"/>
        <v>783</v>
      </c>
      <c r="Q3" s="78">
        <f t="shared" si="0"/>
        <v>461599.67</v>
      </c>
      <c r="R3" s="59">
        <f>IF(M3=0,0,Q3/M3)</f>
        <v>0.79333286093100475</v>
      </c>
      <c r="S3" s="79">
        <f>IF(P3=0,0,Q3/P3)</f>
        <v>589.52703703703696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49"/>
      <c r="B5" s="449"/>
      <c r="C5" s="450"/>
      <c r="D5" s="462"/>
      <c r="E5" s="451"/>
      <c r="F5" s="452"/>
      <c r="G5" s="453"/>
      <c r="H5" s="454" t="s">
        <v>53</v>
      </c>
      <c r="I5" s="455" t="s">
        <v>10</v>
      </c>
      <c r="J5" s="456"/>
      <c r="K5" s="456"/>
      <c r="L5" s="454" t="s">
        <v>53</v>
      </c>
      <c r="M5" s="455" t="s">
        <v>10</v>
      </c>
      <c r="N5" s="456"/>
      <c r="O5" s="456"/>
      <c r="P5" s="454" t="s">
        <v>53</v>
      </c>
      <c r="Q5" s="455" t="s">
        <v>10</v>
      </c>
      <c r="R5" s="457"/>
      <c r="S5" s="458"/>
    </row>
    <row r="6" spans="1:19" ht="14.4" customHeight="1" x14ac:dyDescent="0.3">
      <c r="A6" s="406" t="s">
        <v>417</v>
      </c>
      <c r="B6" s="407" t="s">
        <v>418</v>
      </c>
      <c r="C6" s="407" t="s">
        <v>274</v>
      </c>
      <c r="D6" s="407" t="s">
        <v>409</v>
      </c>
      <c r="E6" s="407" t="s">
        <v>419</v>
      </c>
      <c r="F6" s="407" t="s">
        <v>426</v>
      </c>
      <c r="G6" s="407" t="s">
        <v>427</v>
      </c>
      <c r="H6" s="410">
        <v>11</v>
      </c>
      <c r="I6" s="410">
        <v>407</v>
      </c>
      <c r="J6" s="407"/>
      <c r="K6" s="407">
        <v>37</v>
      </c>
      <c r="L6" s="410"/>
      <c r="M6" s="410"/>
      <c r="N6" s="407"/>
      <c r="O6" s="407"/>
      <c r="P6" s="410"/>
      <c r="Q6" s="410"/>
      <c r="R6" s="459"/>
      <c r="S6" s="411"/>
    </row>
    <row r="7" spans="1:19" ht="14.4" customHeight="1" x14ac:dyDescent="0.3">
      <c r="A7" s="412" t="s">
        <v>417</v>
      </c>
      <c r="B7" s="413" t="s">
        <v>418</v>
      </c>
      <c r="C7" s="413" t="s">
        <v>274</v>
      </c>
      <c r="D7" s="413" t="s">
        <v>409</v>
      </c>
      <c r="E7" s="413" t="s">
        <v>419</v>
      </c>
      <c r="F7" s="413" t="s">
        <v>430</v>
      </c>
      <c r="G7" s="413" t="s">
        <v>431</v>
      </c>
      <c r="H7" s="416">
        <v>3</v>
      </c>
      <c r="I7" s="416">
        <v>177</v>
      </c>
      <c r="J7" s="413"/>
      <c r="K7" s="413">
        <v>59</v>
      </c>
      <c r="L7" s="416"/>
      <c r="M7" s="416"/>
      <c r="N7" s="413"/>
      <c r="O7" s="413"/>
      <c r="P7" s="416"/>
      <c r="Q7" s="416"/>
      <c r="R7" s="460"/>
      <c r="S7" s="417"/>
    </row>
    <row r="8" spans="1:19" ht="14.4" customHeight="1" x14ac:dyDescent="0.3">
      <c r="A8" s="412" t="s">
        <v>417</v>
      </c>
      <c r="B8" s="413" t="s">
        <v>418</v>
      </c>
      <c r="C8" s="413" t="s">
        <v>274</v>
      </c>
      <c r="D8" s="413" t="s">
        <v>410</v>
      </c>
      <c r="E8" s="413" t="s">
        <v>419</v>
      </c>
      <c r="F8" s="413" t="s">
        <v>430</v>
      </c>
      <c r="G8" s="413" t="s">
        <v>431</v>
      </c>
      <c r="H8" s="416">
        <v>1</v>
      </c>
      <c r="I8" s="416">
        <v>59</v>
      </c>
      <c r="J8" s="413"/>
      <c r="K8" s="413">
        <v>59</v>
      </c>
      <c r="L8" s="416"/>
      <c r="M8" s="416"/>
      <c r="N8" s="413"/>
      <c r="O8" s="413"/>
      <c r="P8" s="416"/>
      <c r="Q8" s="416"/>
      <c r="R8" s="460"/>
      <c r="S8" s="417"/>
    </row>
    <row r="9" spans="1:19" ht="14.4" customHeight="1" x14ac:dyDescent="0.3">
      <c r="A9" s="412" t="s">
        <v>417</v>
      </c>
      <c r="B9" s="413" t="s">
        <v>418</v>
      </c>
      <c r="C9" s="413" t="s">
        <v>274</v>
      </c>
      <c r="D9" s="413" t="s">
        <v>411</v>
      </c>
      <c r="E9" s="413" t="s">
        <v>419</v>
      </c>
      <c r="F9" s="413" t="s">
        <v>426</v>
      </c>
      <c r="G9" s="413" t="s">
        <v>427</v>
      </c>
      <c r="H9" s="416">
        <v>1</v>
      </c>
      <c r="I9" s="416">
        <v>37</v>
      </c>
      <c r="J9" s="413"/>
      <c r="K9" s="413">
        <v>37</v>
      </c>
      <c r="L9" s="416"/>
      <c r="M9" s="416"/>
      <c r="N9" s="413"/>
      <c r="O9" s="413"/>
      <c r="P9" s="416"/>
      <c r="Q9" s="416"/>
      <c r="R9" s="460"/>
      <c r="S9" s="417"/>
    </row>
    <row r="10" spans="1:19" ht="14.4" customHeight="1" x14ac:dyDescent="0.3">
      <c r="A10" s="412" t="s">
        <v>417</v>
      </c>
      <c r="B10" s="413" t="s">
        <v>418</v>
      </c>
      <c r="C10" s="413" t="s">
        <v>274</v>
      </c>
      <c r="D10" s="413" t="s">
        <v>411</v>
      </c>
      <c r="E10" s="413" t="s">
        <v>419</v>
      </c>
      <c r="F10" s="413" t="s">
        <v>430</v>
      </c>
      <c r="G10" s="413" t="s">
        <v>431</v>
      </c>
      <c r="H10" s="416">
        <v>1</v>
      </c>
      <c r="I10" s="416">
        <v>59</v>
      </c>
      <c r="J10" s="413"/>
      <c r="K10" s="413">
        <v>59</v>
      </c>
      <c r="L10" s="416"/>
      <c r="M10" s="416"/>
      <c r="N10" s="413"/>
      <c r="O10" s="413"/>
      <c r="P10" s="416"/>
      <c r="Q10" s="416"/>
      <c r="R10" s="460"/>
      <c r="S10" s="417"/>
    </row>
    <row r="11" spans="1:19" ht="14.4" customHeight="1" x14ac:dyDescent="0.3">
      <c r="A11" s="412" t="s">
        <v>417</v>
      </c>
      <c r="B11" s="413" t="s">
        <v>418</v>
      </c>
      <c r="C11" s="413" t="s">
        <v>274</v>
      </c>
      <c r="D11" s="413" t="s">
        <v>412</v>
      </c>
      <c r="E11" s="413" t="s">
        <v>419</v>
      </c>
      <c r="F11" s="413" t="s">
        <v>426</v>
      </c>
      <c r="G11" s="413" t="s">
        <v>427</v>
      </c>
      <c r="H11" s="416">
        <v>3</v>
      </c>
      <c r="I11" s="416">
        <v>111</v>
      </c>
      <c r="J11" s="413"/>
      <c r="K11" s="413">
        <v>37</v>
      </c>
      <c r="L11" s="416"/>
      <c r="M11" s="416"/>
      <c r="N11" s="413"/>
      <c r="O11" s="413"/>
      <c r="P11" s="416"/>
      <c r="Q11" s="416"/>
      <c r="R11" s="460"/>
      <c r="S11" s="417"/>
    </row>
    <row r="12" spans="1:19" ht="14.4" customHeight="1" x14ac:dyDescent="0.3">
      <c r="A12" s="412" t="s">
        <v>417</v>
      </c>
      <c r="B12" s="413" t="s">
        <v>418</v>
      </c>
      <c r="C12" s="413" t="s">
        <v>274</v>
      </c>
      <c r="D12" s="413" t="s">
        <v>413</v>
      </c>
      <c r="E12" s="413" t="s">
        <v>419</v>
      </c>
      <c r="F12" s="413" t="s">
        <v>430</v>
      </c>
      <c r="G12" s="413" t="s">
        <v>431</v>
      </c>
      <c r="H12" s="416">
        <v>1</v>
      </c>
      <c r="I12" s="416">
        <v>59</v>
      </c>
      <c r="J12" s="413"/>
      <c r="K12" s="413">
        <v>59</v>
      </c>
      <c r="L12" s="416"/>
      <c r="M12" s="416"/>
      <c r="N12" s="413"/>
      <c r="O12" s="413"/>
      <c r="P12" s="416"/>
      <c r="Q12" s="416"/>
      <c r="R12" s="460"/>
      <c r="S12" s="417"/>
    </row>
    <row r="13" spans="1:19" ht="14.4" customHeight="1" x14ac:dyDescent="0.3">
      <c r="A13" s="412" t="s">
        <v>417</v>
      </c>
      <c r="B13" s="413" t="s">
        <v>418</v>
      </c>
      <c r="C13" s="413" t="s">
        <v>274</v>
      </c>
      <c r="D13" s="413" t="s">
        <v>414</v>
      </c>
      <c r="E13" s="413" t="s">
        <v>419</v>
      </c>
      <c r="F13" s="413" t="s">
        <v>426</v>
      </c>
      <c r="G13" s="413" t="s">
        <v>427</v>
      </c>
      <c r="H13" s="416">
        <v>6</v>
      </c>
      <c r="I13" s="416">
        <v>222</v>
      </c>
      <c r="J13" s="413"/>
      <c r="K13" s="413">
        <v>37</v>
      </c>
      <c r="L13" s="416"/>
      <c r="M13" s="416"/>
      <c r="N13" s="413"/>
      <c r="O13" s="413"/>
      <c r="P13" s="416"/>
      <c r="Q13" s="416"/>
      <c r="R13" s="460"/>
      <c r="S13" s="417"/>
    </row>
    <row r="14" spans="1:19" ht="14.4" customHeight="1" x14ac:dyDescent="0.3">
      <c r="A14" s="412" t="s">
        <v>417</v>
      </c>
      <c r="B14" s="413" t="s">
        <v>418</v>
      </c>
      <c r="C14" s="413" t="s">
        <v>274</v>
      </c>
      <c r="D14" s="413" t="s">
        <v>415</v>
      </c>
      <c r="E14" s="413" t="s">
        <v>419</v>
      </c>
      <c r="F14" s="413" t="s">
        <v>420</v>
      </c>
      <c r="G14" s="413" t="s">
        <v>421</v>
      </c>
      <c r="H14" s="416">
        <v>69</v>
      </c>
      <c r="I14" s="416">
        <v>2553</v>
      </c>
      <c r="J14" s="413">
        <v>0.84146341463414631</v>
      </c>
      <c r="K14" s="413">
        <v>37</v>
      </c>
      <c r="L14" s="416">
        <v>82</v>
      </c>
      <c r="M14" s="416">
        <v>3034</v>
      </c>
      <c r="N14" s="413">
        <v>1</v>
      </c>
      <c r="O14" s="413">
        <v>37</v>
      </c>
      <c r="P14" s="416">
        <v>95</v>
      </c>
      <c r="Q14" s="416">
        <v>3515</v>
      </c>
      <c r="R14" s="460">
        <v>1.1585365853658536</v>
      </c>
      <c r="S14" s="417">
        <v>37</v>
      </c>
    </row>
    <row r="15" spans="1:19" ht="14.4" customHeight="1" x14ac:dyDescent="0.3">
      <c r="A15" s="412" t="s">
        <v>417</v>
      </c>
      <c r="B15" s="413" t="s">
        <v>418</v>
      </c>
      <c r="C15" s="413" t="s">
        <v>274</v>
      </c>
      <c r="D15" s="413" t="s">
        <v>415</v>
      </c>
      <c r="E15" s="413" t="s">
        <v>419</v>
      </c>
      <c r="F15" s="413" t="s">
        <v>422</v>
      </c>
      <c r="G15" s="413" t="s">
        <v>423</v>
      </c>
      <c r="H15" s="416">
        <v>27</v>
      </c>
      <c r="I15" s="416">
        <v>12663</v>
      </c>
      <c r="J15" s="413">
        <v>0.72817711328349621</v>
      </c>
      <c r="K15" s="413">
        <v>469</v>
      </c>
      <c r="L15" s="416">
        <v>37</v>
      </c>
      <c r="M15" s="416">
        <v>17390</v>
      </c>
      <c r="N15" s="413">
        <v>1</v>
      </c>
      <c r="O15" s="413">
        <v>470</v>
      </c>
      <c r="P15" s="416">
        <v>42</v>
      </c>
      <c r="Q15" s="416">
        <v>19782</v>
      </c>
      <c r="R15" s="460">
        <v>1.1375503162737206</v>
      </c>
      <c r="S15" s="417">
        <v>471</v>
      </c>
    </row>
    <row r="16" spans="1:19" ht="14.4" customHeight="1" x14ac:dyDescent="0.3">
      <c r="A16" s="412" t="s">
        <v>417</v>
      </c>
      <c r="B16" s="413" t="s">
        <v>418</v>
      </c>
      <c r="C16" s="413" t="s">
        <v>274</v>
      </c>
      <c r="D16" s="413" t="s">
        <v>415</v>
      </c>
      <c r="E16" s="413" t="s">
        <v>419</v>
      </c>
      <c r="F16" s="413" t="s">
        <v>424</v>
      </c>
      <c r="G16" s="413" t="s">
        <v>425</v>
      </c>
      <c r="H16" s="416">
        <v>21</v>
      </c>
      <c r="I16" s="416">
        <v>700</v>
      </c>
      <c r="J16" s="413">
        <v>0.47727164256444871</v>
      </c>
      <c r="K16" s="413">
        <v>33.333333333333336</v>
      </c>
      <c r="L16" s="416">
        <v>44</v>
      </c>
      <c r="M16" s="416">
        <v>1466.67</v>
      </c>
      <c r="N16" s="413">
        <v>1</v>
      </c>
      <c r="O16" s="413">
        <v>33.333409090909093</v>
      </c>
      <c r="P16" s="416">
        <v>44</v>
      </c>
      <c r="Q16" s="416">
        <v>1466.67</v>
      </c>
      <c r="R16" s="460">
        <v>1</v>
      </c>
      <c r="S16" s="417">
        <v>33.333409090909093</v>
      </c>
    </row>
    <row r="17" spans="1:19" ht="14.4" customHeight="1" x14ac:dyDescent="0.3">
      <c r="A17" s="412" t="s">
        <v>417</v>
      </c>
      <c r="B17" s="413" t="s">
        <v>418</v>
      </c>
      <c r="C17" s="413" t="s">
        <v>274</v>
      </c>
      <c r="D17" s="413" t="s">
        <v>415</v>
      </c>
      <c r="E17" s="413" t="s">
        <v>419</v>
      </c>
      <c r="F17" s="413" t="s">
        <v>428</v>
      </c>
      <c r="G17" s="413" t="s">
        <v>429</v>
      </c>
      <c r="H17" s="416"/>
      <c r="I17" s="416"/>
      <c r="J17" s="413"/>
      <c r="K17" s="413"/>
      <c r="L17" s="416">
        <v>8</v>
      </c>
      <c r="M17" s="416">
        <v>1880</v>
      </c>
      <c r="N17" s="413">
        <v>1</v>
      </c>
      <c r="O17" s="413">
        <v>235</v>
      </c>
      <c r="P17" s="416">
        <v>4</v>
      </c>
      <c r="Q17" s="416">
        <v>944</v>
      </c>
      <c r="R17" s="460">
        <v>0.50212765957446803</v>
      </c>
      <c r="S17" s="417">
        <v>236</v>
      </c>
    </row>
    <row r="18" spans="1:19" ht="14.4" customHeight="1" x14ac:dyDescent="0.3">
      <c r="A18" s="412" t="s">
        <v>417</v>
      </c>
      <c r="B18" s="413" t="s">
        <v>418</v>
      </c>
      <c r="C18" s="413" t="s">
        <v>274</v>
      </c>
      <c r="D18" s="413" t="s">
        <v>415</v>
      </c>
      <c r="E18" s="413" t="s">
        <v>419</v>
      </c>
      <c r="F18" s="413" t="s">
        <v>430</v>
      </c>
      <c r="G18" s="413" t="s">
        <v>431</v>
      </c>
      <c r="H18" s="416">
        <v>1</v>
      </c>
      <c r="I18" s="416">
        <v>59</v>
      </c>
      <c r="J18" s="413"/>
      <c r="K18" s="413">
        <v>59</v>
      </c>
      <c r="L18" s="416"/>
      <c r="M18" s="416"/>
      <c r="N18" s="413"/>
      <c r="O18" s="413"/>
      <c r="P18" s="416"/>
      <c r="Q18" s="416"/>
      <c r="R18" s="460"/>
      <c r="S18" s="417"/>
    </row>
    <row r="19" spans="1:19" ht="14.4" customHeight="1" x14ac:dyDescent="0.3">
      <c r="A19" s="412" t="s">
        <v>417</v>
      </c>
      <c r="B19" s="413" t="s">
        <v>418</v>
      </c>
      <c r="C19" s="413" t="s">
        <v>274</v>
      </c>
      <c r="D19" s="413" t="s">
        <v>415</v>
      </c>
      <c r="E19" s="413" t="s">
        <v>419</v>
      </c>
      <c r="F19" s="413" t="s">
        <v>432</v>
      </c>
      <c r="G19" s="413" t="s">
        <v>433</v>
      </c>
      <c r="H19" s="416">
        <v>396</v>
      </c>
      <c r="I19" s="416">
        <v>103752</v>
      </c>
      <c r="J19" s="413">
        <v>0.76893203883495143</v>
      </c>
      <c r="K19" s="413">
        <v>262</v>
      </c>
      <c r="L19" s="416">
        <v>515</v>
      </c>
      <c r="M19" s="416">
        <v>134930</v>
      </c>
      <c r="N19" s="413">
        <v>1</v>
      </c>
      <c r="O19" s="413">
        <v>262</v>
      </c>
      <c r="P19" s="416">
        <v>514</v>
      </c>
      <c r="Q19" s="416">
        <v>134668</v>
      </c>
      <c r="R19" s="460">
        <v>0.99805825242718449</v>
      </c>
      <c r="S19" s="417">
        <v>262</v>
      </c>
    </row>
    <row r="20" spans="1:19" ht="14.4" customHeight="1" thickBot="1" x14ac:dyDescent="0.35">
      <c r="A20" s="418" t="s">
        <v>417</v>
      </c>
      <c r="B20" s="419" t="s">
        <v>418</v>
      </c>
      <c r="C20" s="419" t="s">
        <v>274</v>
      </c>
      <c r="D20" s="419" t="s">
        <v>415</v>
      </c>
      <c r="E20" s="419" t="s">
        <v>419</v>
      </c>
      <c r="F20" s="419" t="s">
        <v>434</v>
      </c>
      <c r="G20" s="419" t="s">
        <v>435</v>
      </c>
      <c r="H20" s="422">
        <v>33</v>
      </c>
      <c r="I20" s="422">
        <v>118338</v>
      </c>
      <c r="J20" s="419">
        <v>0.27966101694915252</v>
      </c>
      <c r="K20" s="419">
        <v>3586</v>
      </c>
      <c r="L20" s="422">
        <v>118</v>
      </c>
      <c r="M20" s="422">
        <v>423148</v>
      </c>
      <c r="N20" s="419">
        <v>1</v>
      </c>
      <c r="O20" s="419">
        <v>3586</v>
      </c>
      <c r="P20" s="422">
        <v>84</v>
      </c>
      <c r="Q20" s="422">
        <v>301224</v>
      </c>
      <c r="R20" s="461">
        <v>0.71186440677966101</v>
      </c>
      <c r="S20" s="423">
        <v>3586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2456</v>
      </c>
      <c r="C3" s="189">
        <f t="shared" ref="C3:R3" si="0">SUBTOTAL(9,C6:C1048576)</f>
        <v>1.0239624249209913</v>
      </c>
      <c r="D3" s="189">
        <f t="shared" si="0"/>
        <v>3347.33</v>
      </c>
      <c r="E3" s="189">
        <f t="shared" si="0"/>
        <v>4</v>
      </c>
      <c r="F3" s="189">
        <f t="shared" si="0"/>
        <v>2954.66</v>
      </c>
      <c r="G3" s="192">
        <f>IF(D3&lt;&gt;0,F3/D3,"")</f>
        <v>0.88269157806371046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3" t="s">
        <v>2</v>
      </c>
      <c r="H5" s="425">
        <v>2015</v>
      </c>
      <c r="I5" s="426"/>
      <c r="J5" s="426">
        <v>2017</v>
      </c>
      <c r="K5" s="426"/>
      <c r="L5" s="426">
        <v>2018</v>
      </c>
      <c r="M5" s="463" t="s">
        <v>2</v>
      </c>
      <c r="N5" s="425">
        <v>2015</v>
      </c>
      <c r="O5" s="426"/>
      <c r="P5" s="426">
        <v>2017</v>
      </c>
      <c r="Q5" s="426"/>
      <c r="R5" s="426">
        <v>2018</v>
      </c>
      <c r="S5" s="463" t="s">
        <v>2</v>
      </c>
    </row>
    <row r="6" spans="1:19" ht="14.4" customHeight="1" x14ac:dyDescent="0.3">
      <c r="A6" s="446" t="s">
        <v>438</v>
      </c>
      <c r="B6" s="440"/>
      <c r="C6" s="407"/>
      <c r="D6" s="440">
        <v>37</v>
      </c>
      <c r="E6" s="407">
        <v>1</v>
      </c>
      <c r="F6" s="440">
        <v>546</v>
      </c>
      <c r="G6" s="459">
        <v>14.756756756756756</v>
      </c>
      <c r="H6" s="440"/>
      <c r="I6" s="407"/>
      <c r="J6" s="440"/>
      <c r="K6" s="407"/>
      <c r="L6" s="440"/>
      <c r="M6" s="459"/>
      <c r="N6" s="440"/>
      <c r="O6" s="407"/>
      <c r="P6" s="440"/>
      <c r="Q6" s="407"/>
      <c r="R6" s="440"/>
      <c r="S6" s="464"/>
    </row>
    <row r="7" spans="1:19" ht="14.4" customHeight="1" x14ac:dyDescent="0.3">
      <c r="A7" s="447" t="s">
        <v>439</v>
      </c>
      <c r="B7" s="442">
        <v>938</v>
      </c>
      <c r="C7" s="413">
        <v>0.55888889550922649</v>
      </c>
      <c r="D7" s="442">
        <v>1678.33</v>
      </c>
      <c r="E7" s="413">
        <v>1</v>
      </c>
      <c r="F7" s="442">
        <v>611.66</v>
      </c>
      <c r="G7" s="460">
        <v>0.36444560962385225</v>
      </c>
      <c r="H7" s="442"/>
      <c r="I7" s="413"/>
      <c r="J7" s="442"/>
      <c r="K7" s="413"/>
      <c r="L7" s="442"/>
      <c r="M7" s="460"/>
      <c r="N7" s="442"/>
      <c r="O7" s="413"/>
      <c r="P7" s="442"/>
      <c r="Q7" s="413"/>
      <c r="R7" s="442"/>
      <c r="S7" s="465"/>
    </row>
    <row r="8" spans="1:19" ht="14.4" customHeight="1" x14ac:dyDescent="0.3">
      <c r="A8" s="447" t="s">
        <v>440</v>
      </c>
      <c r="B8" s="442">
        <v>506</v>
      </c>
      <c r="C8" s="413"/>
      <c r="D8" s="442"/>
      <c r="E8" s="413"/>
      <c r="F8" s="442">
        <v>508</v>
      </c>
      <c r="G8" s="460"/>
      <c r="H8" s="442"/>
      <c r="I8" s="413"/>
      <c r="J8" s="442"/>
      <c r="K8" s="413"/>
      <c r="L8" s="442"/>
      <c r="M8" s="460"/>
      <c r="N8" s="442"/>
      <c r="O8" s="413"/>
      <c r="P8" s="442"/>
      <c r="Q8" s="413"/>
      <c r="R8" s="442"/>
      <c r="S8" s="465"/>
    </row>
    <row r="9" spans="1:19" ht="14.4" customHeight="1" x14ac:dyDescent="0.3">
      <c r="A9" s="447" t="s">
        <v>441</v>
      </c>
      <c r="B9" s="442"/>
      <c r="C9" s="413"/>
      <c r="D9" s="442">
        <v>544</v>
      </c>
      <c r="E9" s="413">
        <v>1</v>
      </c>
      <c r="F9" s="442">
        <v>37</v>
      </c>
      <c r="G9" s="460">
        <v>6.8014705882352935E-2</v>
      </c>
      <c r="H9" s="442"/>
      <c r="I9" s="413"/>
      <c r="J9" s="442"/>
      <c r="K9" s="413"/>
      <c r="L9" s="442"/>
      <c r="M9" s="460"/>
      <c r="N9" s="442"/>
      <c r="O9" s="413"/>
      <c r="P9" s="442"/>
      <c r="Q9" s="413"/>
      <c r="R9" s="442"/>
      <c r="S9" s="465"/>
    </row>
    <row r="10" spans="1:19" ht="14.4" customHeight="1" x14ac:dyDescent="0.3">
      <c r="A10" s="447" t="s">
        <v>442</v>
      </c>
      <c r="B10" s="442">
        <v>469</v>
      </c>
      <c r="C10" s="413"/>
      <c r="D10" s="442"/>
      <c r="E10" s="413"/>
      <c r="F10" s="442"/>
      <c r="G10" s="460"/>
      <c r="H10" s="442"/>
      <c r="I10" s="413"/>
      <c r="J10" s="442"/>
      <c r="K10" s="413"/>
      <c r="L10" s="442"/>
      <c r="M10" s="460"/>
      <c r="N10" s="442"/>
      <c r="O10" s="413"/>
      <c r="P10" s="442"/>
      <c r="Q10" s="413"/>
      <c r="R10" s="442"/>
      <c r="S10" s="465"/>
    </row>
    <row r="11" spans="1:19" ht="14.4" customHeight="1" x14ac:dyDescent="0.3">
      <c r="A11" s="447" t="s">
        <v>443</v>
      </c>
      <c r="B11" s="442">
        <v>506</v>
      </c>
      <c r="C11" s="413">
        <v>0.46507352941176472</v>
      </c>
      <c r="D11" s="442">
        <v>1088</v>
      </c>
      <c r="E11" s="413">
        <v>1</v>
      </c>
      <c r="F11" s="442">
        <v>1215</v>
      </c>
      <c r="G11" s="460">
        <v>1.1167279411764706</v>
      </c>
      <c r="H11" s="442"/>
      <c r="I11" s="413"/>
      <c r="J11" s="442"/>
      <c r="K11" s="413"/>
      <c r="L11" s="442"/>
      <c r="M11" s="460"/>
      <c r="N11" s="442"/>
      <c r="O11" s="413"/>
      <c r="P11" s="442"/>
      <c r="Q11" s="413"/>
      <c r="R11" s="442"/>
      <c r="S11" s="465"/>
    </row>
    <row r="12" spans="1:19" ht="14.4" customHeight="1" thickBot="1" x14ac:dyDescent="0.35">
      <c r="A12" s="448" t="s">
        <v>444</v>
      </c>
      <c r="B12" s="444">
        <v>37</v>
      </c>
      <c r="C12" s="419"/>
      <c r="D12" s="444"/>
      <c r="E12" s="419"/>
      <c r="F12" s="444">
        <v>37</v>
      </c>
      <c r="G12" s="461"/>
      <c r="H12" s="444"/>
      <c r="I12" s="419"/>
      <c r="J12" s="444"/>
      <c r="K12" s="419"/>
      <c r="L12" s="444"/>
      <c r="M12" s="461"/>
      <c r="N12" s="444"/>
      <c r="O12" s="419"/>
      <c r="P12" s="444"/>
      <c r="Q12" s="419"/>
      <c r="R12" s="444"/>
      <c r="S12" s="4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452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8</v>
      </c>
      <c r="G3" s="78">
        <f t="shared" si="0"/>
        <v>2456</v>
      </c>
      <c r="H3" s="78"/>
      <c r="I3" s="78"/>
      <c r="J3" s="78">
        <f t="shared" si="0"/>
        <v>15</v>
      </c>
      <c r="K3" s="78">
        <f t="shared" si="0"/>
        <v>3347.33</v>
      </c>
      <c r="L3" s="78"/>
      <c r="M3" s="78"/>
      <c r="N3" s="78">
        <f t="shared" si="0"/>
        <v>17</v>
      </c>
      <c r="O3" s="78">
        <f t="shared" si="0"/>
        <v>2954.66</v>
      </c>
      <c r="P3" s="59">
        <f>IF(K3=0,0,O3/K3)</f>
        <v>0.88269157806371046</v>
      </c>
      <c r="Q3" s="79">
        <f>IF(N3=0,0,O3/N3)</f>
        <v>173.80352941176469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1"/>
      <c r="B5" s="449"/>
      <c r="C5" s="451"/>
      <c r="D5" s="467"/>
      <c r="E5" s="453"/>
      <c r="F5" s="468" t="s">
        <v>53</v>
      </c>
      <c r="G5" s="469" t="s">
        <v>10</v>
      </c>
      <c r="H5" s="470"/>
      <c r="I5" s="470"/>
      <c r="J5" s="468" t="s">
        <v>53</v>
      </c>
      <c r="K5" s="469" t="s">
        <v>10</v>
      </c>
      <c r="L5" s="470"/>
      <c r="M5" s="470"/>
      <c r="N5" s="468" t="s">
        <v>53</v>
      </c>
      <c r="O5" s="469" t="s">
        <v>10</v>
      </c>
      <c r="P5" s="471"/>
      <c r="Q5" s="458"/>
    </row>
    <row r="6" spans="1:17" ht="14.4" customHeight="1" x14ac:dyDescent="0.3">
      <c r="A6" s="406" t="s">
        <v>445</v>
      </c>
      <c r="B6" s="407" t="s">
        <v>418</v>
      </c>
      <c r="C6" s="407" t="s">
        <v>419</v>
      </c>
      <c r="D6" s="407" t="s">
        <v>420</v>
      </c>
      <c r="E6" s="407" t="s">
        <v>421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59">
        <v>2</v>
      </c>
      <c r="Q6" s="411">
        <v>37</v>
      </c>
    </row>
    <row r="7" spans="1:17" ht="14.4" customHeight="1" x14ac:dyDescent="0.3">
      <c r="A7" s="412" t="s">
        <v>445</v>
      </c>
      <c r="B7" s="413" t="s">
        <v>418</v>
      </c>
      <c r="C7" s="413" t="s">
        <v>419</v>
      </c>
      <c r="D7" s="413" t="s">
        <v>428</v>
      </c>
      <c r="E7" s="413" t="s">
        <v>429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0"/>
      <c r="Q7" s="417">
        <v>236</v>
      </c>
    </row>
    <row r="8" spans="1:17" ht="14.4" customHeight="1" x14ac:dyDescent="0.3">
      <c r="A8" s="412" t="s">
        <v>446</v>
      </c>
      <c r="B8" s="413" t="s">
        <v>418</v>
      </c>
      <c r="C8" s="413" t="s">
        <v>419</v>
      </c>
      <c r="D8" s="413" t="s">
        <v>420</v>
      </c>
      <c r="E8" s="413" t="s">
        <v>421</v>
      </c>
      <c r="F8" s="416"/>
      <c r="G8" s="416"/>
      <c r="H8" s="416"/>
      <c r="I8" s="416"/>
      <c r="J8" s="416"/>
      <c r="K8" s="416"/>
      <c r="L8" s="416"/>
      <c r="M8" s="416"/>
      <c r="N8" s="416">
        <v>2</v>
      </c>
      <c r="O8" s="416">
        <v>74</v>
      </c>
      <c r="P8" s="460"/>
      <c r="Q8" s="417">
        <v>37</v>
      </c>
    </row>
    <row r="9" spans="1:17" ht="14.4" customHeight="1" x14ac:dyDescent="0.3">
      <c r="A9" s="412" t="s">
        <v>446</v>
      </c>
      <c r="B9" s="413" t="s">
        <v>418</v>
      </c>
      <c r="C9" s="413" t="s">
        <v>419</v>
      </c>
      <c r="D9" s="413" t="s">
        <v>422</v>
      </c>
      <c r="E9" s="413" t="s">
        <v>423</v>
      </c>
      <c r="F9" s="416">
        <v>2</v>
      </c>
      <c r="G9" s="416">
        <v>938</v>
      </c>
      <c r="H9" s="416">
        <v>0.66524822695035457</v>
      </c>
      <c r="I9" s="416">
        <v>469</v>
      </c>
      <c r="J9" s="416">
        <v>3</v>
      </c>
      <c r="K9" s="416">
        <v>1410</v>
      </c>
      <c r="L9" s="416">
        <v>1</v>
      </c>
      <c r="M9" s="416">
        <v>470</v>
      </c>
      <c r="N9" s="416">
        <v>1</v>
      </c>
      <c r="O9" s="416">
        <v>471</v>
      </c>
      <c r="P9" s="460">
        <v>0.33404255319148934</v>
      </c>
      <c r="Q9" s="417">
        <v>471</v>
      </c>
    </row>
    <row r="10" spans="1:17" ht="14.4" customHeight="1" x14ac:dyDescent="0.3">
      <c r="A10" s="412" t="s">
        <v>446</v>
      </c>
      <c r="B10" s="413" t="s">
        <v>418</v>
      </c>
      <c r="C10" s="413" t="s">
        <v>419</v>
      </c>
      <c r="D10" s="413" t="s">
        <v>424</v>
      </c>
      <c r="E10" s="413" t="s">
        <v>425</v>
      </c>
      <c r="F10" s="416"/>
      <c r="G10" s="416"/>
      <c r="H10" s="416"/>
      <c r="I10" s="416"/>
      <c r="J10" s="416">
        <v>1</v>
      </c>
      <c r="K10" s="416">
        <v>33.33</v>
      </c>
      <c r="L10" s="416">
        <v>1</v>
      </c>
      <c r="M10" s="416">
        <v>33.33</v>
      </c>
      <c r="N10" s="416">
        <v>2</v>
      </c>
      <c r="O10" s="416">
        <v>66.66</v>
      </c>
      <c r="P10" s="460">
        <v>2</v>
      </c>
      <c r="Q10" s="417">
        <v>33.33</v>
      </c>
    </row>
    <row r="11" spans="1:17" ht="14.4" customHeight="1" x14ac:dyDescent="0.3">
      <c r="A11" s="412" t="s">
        <v>446</v>
      </c>
      <c r="B11" s="413" t="s">
        <v>418</v>
      </c>
      <c r="C11" s="413" t="s">
        <v>419</v>
      </c>
      <c r="D11" s="413" t="s">
        <v>428</v>
      </c>
      <c r="E11" s="413" t="s">
        <v>429</v>
      </c>
      <c r="F11" s="416"/>
      <c r="G11" s="416"/>
      <c r="H11" s="416"/>
      <c r="I11" s="416"/>
      <c r="J11" s="416">
        <v>1</v>
      </c>
      <c r="K11" s="416">
        <v>235</v>
      </c>
      <c r="L11" s="416">
        <v>1</v>
      </c>
      <c r="M11" s="416">
        <v>235</v>
      </c>
      <c r="N11" s="416"/>
      <c r="O11" s="416"/>
      <c r="P11" s="460"/>
      <c r="Q11" s="417"/>
    </row>
    <row r="12" spans="1:17" ht="14.4" customHeight="1" x14ac:dyDescent="0.3">
      <c r="A12" s="412" t="s">
        <v>447</v>
      </c>
      <c r="B12" s="413" t="s">
        <v>418</v>
      </c>
      <c r="C12" s="413" t="s">
        <v>419</v>
      </c>
      <c r="D12" s="413" t="s">
        <v>420</v>
      </c>
      <c r="E12" s="413" t="s">
        <v>421</v>
      </c>
      <c r="F12" s="416">
        <v>1</v>
      </c>
      <c r="G12" s="416">
        <v>37</v>
      </c>
      <c r="H12" s="416"/>
      <c r="I12" s="416">
        <v>37</v>
      </c>
      <c r="J12" s="416"/>
      <c r="K12" s="416"/>
      <c r="L12" s="416"/>
      <c r="M12" s="416"/>
      <c r="N12" s="416">
        <v>1</v>
      </c>
      <c r="O12" s="416">
        <v>37</v>
      </c>
      <c r="P12" s="460"/>
      <c r="Q12" s="417">
        <v>37</v>
      </c>
    </row>
    <row r="13" spans="1:17" ht="14.4" customHeight="1" x14ac:dyDescent="0.3">
      <c r="A13" s="412" t="s">
        <v>447</v>
      </c>
      <c r="B13" s="413" t="s">
        <v>418</v>
      </c>
      <c r="C13" s="413" t="s">
        <v>419</v>
      </c>
      <c r="D13" s="413" t="s">
        <v>422</v>
      </c>
      <c r="E13" s="413" t="s">
        <v>423</v>
      </c>
      <c r="F13" s="416">
        <v>1</v>
      </c>
      <c r="G13" s="416">
        <v>469</v>
      </c>
      <c r="H13" s="416"/>
      <c r="I13" s="416">
        <v>469</v>
      </c>
      <c r="J13" s="416"/>
      <c r="K13" s="416"/>
      <c r="L13" s="416"/>
      <c r="M13" s="416"/>
      <c r="N13" s="416">
        <v>1</v>
      </c>
      <c r="O13" s="416">
        <v>471</v>
      </c>
      <c r="P13" s="460"/>
      <c r="Q13" s="417">
        <v>471</v>
      </c>
    </row>
    <row r="14" spans="1:17" ht="14.4" customHeight="1" x14ac:dyDescent="0.3">
      <c r="A14" s="412" t="s">
        <v>448</v>
      </c>
      <c r="B14" s="413" t="s">
        <v>418</v>
      </c>
      <c r="C14" s="413" t="s">
        <v>419</v>
      </c>
      <c r="D14" s="413" t="s">
        <v>420</v>
      </c>
      <c r="E14" s="413" t="s">
        <v>421</v>
      </c>
      <c r="F14" s="416"/>
      <c r="G14" s="416"/>
      <c r="H14" s="416"/>
      <c r="I14" s="416"/>
      <c r="J14" s="416">
        <v>2</v>
      </c>
      <c r="K14" s="416">
        <v>74</v>
      </c>
      <c r="L14" s="416">
        <v>1</v>
      </c>
      <c r="M14" s="416">
        <v>37</v>
      </c>
      <c r="N14" s="416">
        <v>1</v>
      </c>
      <c r="O14" s="416">
        <v>37</v>
      </c>
      <c r="P14" s="460">
        <v>0.5</v>
      </c>
      <c r="Q14" s="417">
        <v>37</v>
      </c>
    </row>
    <row r="15" spans="1:17" ht="14.4" customHeight="1" x14ac:dyDescent="0.3">
      <c r="A15" s="412" t="s">
        <v>448</v>
      </c>
      <c r="B15" s="413" t="s">
        <v>418</v>
      </c>
      <c r="C15" s="413" t="s">
        <v>419</v>
      </c>
      <c r="D15" s="413" t="s">
        <v>422</v>
      </c>
      <c r="E15" s="413" t="s">
        <v>423</v>
      </c>
      <c r="F15" s="416"/>
      <c r="G15" s="416"/>
      <c r="H15" s="416"/>
      <c r="I15" s="416"/>
      <c r="J15" s="416">
        <v>1</v>
      </c>
      <c r="K15" s="416">
        <v>470</v>
      </c>
      <c r="L15" s="416">
        <v>1</v>
      </c>
      <c r="M15" s="416">
        <v>470</v>
      </c>
      <c r="N15" s="416"/>
      <c r="O15" s="416"/>
      <c r="P15" s="460"/>
      <c r="Q15" s="417"/>
    </row>
    <row r="16" spans="1:17" ht="14.4" customHeight="1" x14ac:dyDescent="0.3">
      <c r="A16" s="412" t="s">
        <v>449</v>
      </c>
      <c r="B16" s="413" t="s">
        <v>418</v>
      </c>
      <c r="C16" s="413" t="s">
        <v>419</v>
      </c>
      <c r="D16" s="413" t="s">
        <v>422</v>
      </c>
      <c r="E16" s="413" t="s">
        <v>423</v>
      </c>
      <c r="F16" s="416">
        <v>1</v>
      </c>
      <c r="G16" s="416">
        <v>469</v>
      </c>
      <c r="H16" s="416"/>
      <c r="I16" s="416">
        <v>469</v>
      </c>
      <c r="J16" s="416"/>
      <c r="K16" s="416"/>
      <c r="L16" s="416"/>
      <c r="M16" s="416"/>
      <c r="N16" s="416"/>
      <c r="O16" s="416"/>
      <c r="P16" s="460"/>
      <c r="Q16" s="417"/>
    </row>
    <row r="17" spans="1:17" ht="14.4" customHeight="1" x14ac:dyDescent="0.3">
      <c r="A17" s="412" t="s">
        <v>450</v>
      </c>
      <c r="B17" s="413" t="s">
        <v>418</v>
      </c>
      <c r="C17" s="413" t="s">
        <v>419</v>
      </c>
      <c r="D17" s="413" t="s">
        <v>420</v>
      </c>
      <c r="E17" s="413" t="s">
        <v>421</v>
      </c>
      <c r="F17" s="416">
        <v>1</v>
      </c>
      <c r="G17" s="416">
        <v>37</v>
      </c>
      <c r="H17" s="416">
        <v>0.25</v>
      </c>
      <c r="I17" s="416">
        <v>37</v>
      </c>
      <c r="J17" s="416">
        <v>4</v>
      </c>
      <c r="K17" s="416">
        <v>148</v>
      </c>
      <c r="L17" s="416">
        <v>1</v>
      </c>
      <c r="M17" s="416">
        <v>37</v>
      </c>
      <c r="N17" s="416">
        <v>1</v>
      </c>
      <c r="O17" s="416">
        <v>37</v>
      </c>
      <c r="P17" s="460">
        <v>0.25</v>
      </c>
      <c r="Q17" s="417">
        <v>37</v>
      </c>
    </row>
    <row r="18" spans="1:17" ht="14.4" customHeight="1" x14ac:dyDescent="0.3">
      <c r="A18" s="412" t="s">
        <v>450</v>
      </c>
      <c r="B18" s="413" t="s">
        <v>418</v>
      </c>
      <c r="C18" s="413" t="s">
        <v>419</v>
      </c>
      <c r="D18" s="413" t="s">
        <v>422</v>
      </c>
      <c r="E18" s="413" t="s">
        <v>423</v>
      </c>
      <c r="F18" s="416">
        <v>1</v>
      </c>
      <c r="G18" s="416">
        <v>469</v>
      </c>
      <c r="H18" s="416">
        <v>0.49893617021276598</v>
      </c>
      <c r="I18" s="416">
        <v>469</v>
      </c>
      <c r="J18" s="416">
        <v>2</v>
      </c>
      <c r="K18" s="416">
        <v>940</v>
      </c>
      <c r="L18" s="416">
        <v>1</v>
      </c>
      <c r="M18" s="416">
        <v>470</v>
      </c>
      <c r="N18" s="416">
        <v>2</v>
      </c>
      <c r="O18" s="416">
        <v>942</v>
      </c>
      <c r="P18" s="460">
        <v>1.0021276595744681</v>
      </c>
      <c r="Q18" s="417">
        <v>471</v>
      </c>
    </row>
    <row r="19" spans="1:17" ht="14.4" customHeight="1" x14ac:dyDescent="0.3">
      <c r="A19" s="412" t="s">
        <v>450</v>
      </c>
      <c r="B19" s="413" t="s">
        <v>418</v>
      </c>
      <c r="C19" s="413" t="s">
        <v>419</v>
      </c>
      <c r="D19" s="413" t="s">
        <v>428</v>
      </c>
      <c r="E19" s="413" t="s">
        <v>429</v>
      </c>
      <c r="F19" s="416"/>
      <c r="G19" s="416"/>
      <c r="H19" s="416"/>
      <c r="I19" s="416"/>
      <c r="J19" s="416"/>
      <c r="K19" s="416"/>
      <c r="L19" s="416"/>
      <c r="M19" s="416"/>
      <c r="N19" s="416">
        <v>1</v>
      </c>
      <c r="O19" s="416">
        <v>236</v>
      </c>
      <c r="P19" s="460"/>
      <c r="Q19" s="417">
        <v>236</v>
      </c>
    </row>
    <row r="20" spans="1:17" ht="14.4" customHeight="1" thickBot="1" x14ac:dyDescent="0.35">
      <c r="A20" s="418" t="s">
        <v>451</v>
      </c>
      <c r="B20" s="419" t="s">
        <v>418</v>
      </c>
      <c r="C20" s="419" t="s">
        <v>419</v>
      </c>
      <c r="D20" s="419" t="s">
        <v>420</v>
      </c>
      <c r="E20" s="419" t="s">
        <v>421</v>
      </c>
      <c r="F20" s="422">
        <v>1</v>
      </c>
      <c r="G20" s="422">
        <v>37</v>
      </c>
      <c r="H20" s="422"/>
      <c r="I20" s="422">
        <v>37</v>
      </c>
      <c r="J20" s="422"/>
      <c r="K20" s="422"/>
      <c r="L20" s="422"/>
      <c r="M20" s="422"/>
      <c r="N20" s="422">
        <v>1</v>
      </c>
      <c r="O20" s="422">
        <v>37</v>
      </c>
      <c r="P20" s="461"/>
      <c r="Q20" s="423">
        <v>37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2018-04-24T11:39:48Z</dcterms:modified>
</cp:coreProperties>
</file>