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DBA85FE-E7E6-4B3B-8783-C67F63EAF2A0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31" l="1"/>
  <c r="D8" i="431"/>
  <c r="M8" i="431"/>
  <c r="K8" i="431"/>
  <c r="P8" i="431"/>
  <c r="N8" i="431"/>
  <c r="I8" i="431"/>
  <c r="Q8" i="431"/>
  <c r="E8" i="431"/>
  <c r="L8" i="431"/>
  <c r="H8" i="431"/>
  <c r="C8" i="431"/>
  <c r="F8" i="431"/>
  <c r="O8" i="431"/>
  <c r="J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9" i="414"/>
  <c r="A11" i="414"/>
  <c r="A12" i="414"/>
  <c r="A4" i="414"/>
  <c r="A6" i="339" l="1"/>
  <c r="A5" i="339"/>
  <c r="D4" i="414"/>
  <c r="D12" i="414"/>
  <c r="C15" i="414"/>
  <c r="C12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<sst xmlns="http://schemas.openxmlformats.org/spreadsheetml/2006/main" count="1514" uniqueCount="493">
  <si>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</si>
  <si>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</si>
  <si>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</si>
  <si>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</si>
  <si>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</si>
  <si>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</si>
  <si>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</si>
  <si>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</si>
  <si>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</si>
  <si>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</si>
  <si>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</si>
  <si>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</si>
  <si>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</si>
  <si>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</si>
  <si>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</si>
  <si>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</si>
  <si>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</si>
  <si>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</si>
  <si>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</si>
  <si>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</si>
  <si>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</si>
  <si>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</si>
  <si>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</si>
  <si>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</si>
  <si>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</si>
  <si>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</si>
  <si>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</si>
  <si>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</si>
  <si>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</si>
  <si>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</si>
  <si>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</si>
  <si>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</si>
  <si>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</si>
  <si>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</si>
  <si>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</si>
  <si>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</si>
  <si>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</si>
  <si>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</si>
  <si>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</si>
  <si>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</si>
  <si>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</si>
  <si>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</si>
  <si>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</si>
  <si>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</si>
  <si>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</si>
  <si>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</si>
  <si>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</si>
  <si>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</si>
  <si>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</si>
  <si>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</si>
  <si>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</si>
  <si>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</si>
  <si>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</si>
  <si>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</si>
  <si>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</si>
  <si>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</si>
  <si>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</si>
  <si>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</si>
  <si>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</si>
  <si>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</si>
  <si>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</si>
  <si>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</si>
  <si>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</si>
  <si>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</si>
  <si>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</si>
  <si>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</si>
  <si>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</si>
  <si>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</si>
  <si>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</si>
  <si>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</si>
  <si>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</si>
  <si>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</si>
  <si>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</si>
  <si>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</si>
  <si>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</si>
  <si>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</si>
  <si>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</si>
  <si>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</si>
  <si>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</si>
  <si>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</si>
  <si>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</si>
  <si>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</si>
  <si>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</si>
  <si>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</si>
  <si>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</si>
  <si>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</si>
  <si>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</si>
  <si>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</si>
  <si>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</si>
  <si>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</si>
  <si>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</si>
  <si>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</si>
  <si>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</si>
  <si>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</si>
  <si>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</si>
  <si>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</si>
  <si>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</si>
  <si>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</si>
  <si>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</si>
  <si>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</si>
  <si>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</si>
  <si>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</si>
  <si>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</si>
  <si>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</si>
  <si>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</si>
  <si>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</si>
  <si>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</si>
  <si>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</si>
  <si>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</si>
  <si>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</si>
  <si>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</si>
  <si>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</si>
  <si>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</si>
  <si>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</si>
  <si>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</si>
  <si>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</si>
  <si>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</si>
  <si>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</si>
  <si>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</si>
  <si>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</si>
  <si>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</si>
  <si>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</si>
  <si>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</si>
  <si>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</si>
  <si>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</si>
  <si>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</si>
  <si>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</si>
  <si>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</si>
  <si>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</si>
  <si>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</si>
  <si>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</si>
  <si>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</si>
  <si>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</si>
  <si>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</si>
  <si>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</si>
  <si>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</si>
  <si>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</si>
  <si>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</si>
  <si>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</si>
  <si>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</si>
  <si>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</si>
  <si>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</si>
  <si>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</si>
  <si>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</si>
  <si>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</si>
  <si>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</si>
  <si>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</si>
  <si>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</si>
  <si>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</si>
  <si>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</si>
  <si>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</si>
  <si>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</si>
  <si>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</si>
  <si>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</si>
  <si>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</si>
  <si>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</si>
  <si>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</si>
  <si>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</si>
  <si>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</si>
  <si>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</si>
  <si>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</si>
  <si>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</si>
  <si>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</si>
  <si>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</si>
  <si>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</si>
  <si>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</si>
  <si>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</si>
  <si>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</si>
  <si>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</si>
  <si>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</si>
  <si>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</si>
  <si>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</si>
  <si>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</si>
  <si>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</si>
  <si>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</si>
  <si>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</si>
  <si>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</si>
  <si>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</si>
  <si>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</si>
  <si>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</si>
  <si>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</si>
  <si>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</si>
  <si>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</si>
  <si>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</si>
  <si>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</si>
  <si>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</si>
  <si>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</si>
  <si>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</si>
  <si>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</si>
  <si>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</si>
  <si>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</si>
  <si>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</si>
  <si>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</si>
  <si>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</si>
  <si>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</si>
  <si>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</si>
  <si>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</si>
  <si>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</si>
  <si>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</si>
  <si>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</si>
  <si>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</si>
  <si>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</si>
  <si>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</si>
  <si>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</si>
  <si>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</si>
  <si>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</si>
  <si>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</si>
  <si>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</si>
  <si>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</si>
  <si>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</si>
  <si>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</si>
  <si>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</si>
  <si>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</si>
  <si>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</si>
  <si>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</si>
  <si>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</si>
  <si>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</si>
  <si>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</si>
  <si>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</si>
  <si>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</si>
  <si>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</si>
  <si>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</si>
  <si>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</si>
  <si>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</si>
  <si>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</si>
  <si>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</si>
  <si>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</si>
  <si>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</si>
  <si>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--</t>
  </si>
  <si>
    <t>51102032     opravy zdravotnické techniky - UTZ</t>
  </si>
  <si>
    <t>51102033     opravy ostatní techniky - UTZ</t>
  </si>
  <si>
    <t>51102034     opravy ostatní techniky - ELSYS</t>
  </si>
  <si>
    <t>51808     Revize a smluvní servisy majetku</t>
  </si>
  <si>
    <t>51808008     revize, tech.kontroly, prev.prohl.- OSBTK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</si>
  <si>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</si>
  <si>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</si>
  <si>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</si>
  <si>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</si>
  <si>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</si>
  <si>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</si>
  <si>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</si>
  <si>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</si>
  <si>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</si>
  <si>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</si>
  <si>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</si>
  <si>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</si>
  <si>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</si>
  <si>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</si>
  <si>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</si>
  <si>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</si>
  <si>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</si>
  <si>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</si>
  <si>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</si>
  <si>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</si>
  <si>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</si>
  <si>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</si>
  <si>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</si>
  <si>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</si>
  <si>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</si>
  <si>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</si>
  <si>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</si>
  <si>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</si>
  <si>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</si>
  <si>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</si>
  <si>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</si>
  <si>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</si>
  <si>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</si>
  <si>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</si>
  <si>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</si>
  <si>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</si>
  <si>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</si>
  <si>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</si>
  <si>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</si>
  <si>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</si>
  <si>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</si>
  <si>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</si>
  <si>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</si>
  <si>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ZQ990</t>
  </si>
  <si>
    <t>Fixace k CVC a PICC kateru Main Lock 2 4 x 9 cm NKS:90-60-82</t>
  </si>
  <si>
    <t>ZA602</t>
  </si>
  <si>
    <t>Kompresa gáza 5,0 x 5,0 cm/2 ks sterilní karton á 1000 ks 26001</t>
  </si>
  <si>
    <t>ZD740</t>
  </si>
  <si>
    <t>Kompresa gáza sterilkompres 7,5 x 7,5 cm/5 ks, 100% bavlna, sterilní 1325019265(1230119225)</t>
  </si>
  <si>
    <t>ZA464</t>
  </si>
  <si>
    <t>Kompresa NT 10 x 10 cm/2 ks sterilní 26520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</si>
  <si>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</si>
  <si>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</si>
  <si>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</si>
  <si>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</si>
  <si>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ZA476</t>
  </si>
  <si>
    <t>Krytí mepilex border lite 10 x 10 cm bal. á 5 ks 281300-00</t>
  </si>
  <si>
    <t>ZA585</t>
  </si>
  <si>
    <t>Krytí suprasorb F 10 x 12 cm sterilní bal. á 10 ks 20462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</si>
  <si>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</si>
  <si>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</si>
  <si>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</si>
  <si>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</si>
  <si>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</si>
  <si>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</si>
  <si>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</si>
  <si>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</si>
  <si>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</si>
  <si>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 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</si>
  <si>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</si>
  <si>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</si>
  <si>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</si>
  <si>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</si>
  <si>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</si>
  <si>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</si>
  <si>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ZL668</t>
  </si>
  <si>
    <t>Náplast silikon tape 2,5 cm x 5 m bal. á 12 ks 2770-1</t>
  </si>
  <si>
    <t>ZA314</t>
  </si>
  <si>
    <t>Obinadlo idealast-haft 8 cm x   4 m 9311113</t>
  </si>
  <si>
    <t>ZP212</t>
  </si>
  <si>
    <t>Obvaz elastický síťový pruban Tg-fix vel. C paže, noha, loket 25 m 24252</t>
  </si>
  <si>
    <t>ZA593</t>
  </si>
  <si>
    <t>Tampon sterilní stáčený 20 x 20 cm / 5 ks 28003+</t>
  </si>
  <si>
    <t>50115060</t>
  </si>
  <si>
    <t>ZPr - ostatní (Z503)</t>
  </si>
  <si>
    <t>ZA738</t>
  </si>
  <si>
    <t>Filtr mini spike zelený 4550242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</si>
  <si>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</si>
  <si>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</si>
  <si>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</si>
  <si>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</si>
  <si>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</si>
  <si>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spojovací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</si>
  <si>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</si>
  <si>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</si>
  <si>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</si>
  <si>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</si>
  <si>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</si>
  <si>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</si>
  <si>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</si>
  <si>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</si>
  <si>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</si>
  <si>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</si>
  <si>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</si>
  <si>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</si>
  <si>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</si>
  <si>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</si>
  <si>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ZQ736</t>
  </si>
  <si>
    <t>Lepidlo silikonové 2197.000</t>
  </si>
  <si>
    <t>ZF159</t>
  </si>
  <si>
    <t>Nádoba na kontaminovaný odpad 1 l 15-0002</t>
  </si>
  <si>
    <t>ZB439</t>
  </si>
  <si>
    <t>Odstraňovač náplastí Convacare á 100 ks 0011279 37443</t>
  </si>
  <si>
    <t>ZP835</t>
  </si>
  <si>
    <t>Regulátor průtoku infuze Flow Regulator 5 až 250 ml/hod včetně spojovací hadičky 55 cm bal á 50 ks 02-018-01</t>
  </si>
  <si>
    <t>ZI784</t>
  </si>
  <si>
    <t>Set Flocare pro enterální výživu Infinity Pack Mobile Set s medikačním portem (kohout) s konektory ENFit, kompatibilní s vaky Nutrison, pro podání do sondy z vaků Flocare 586520</t>
  </si>
  <si>
    <t>ZH546</t>
  </si>
  <si>
    <t>Set flocare pro enterální výživu infinity pack mobile W/O MP Transition (APA 3227163) pro domácí péči 586484</t>
  </si>
  <si>
    <t>ZN906</t>
  </si>
  <si>
    <t>Set Flocare pro enterální výživu Infinity Pack s konektory ENFit, kompatibilní s vaky Nutrison, pro pumpy Flocare 586514</t>
  </si>
  <si>
    <t>ZQ735</t>
  </si>
  <si>
    <t>Souprava k opravě Life-Cath Broviac 2194.50</t>
  </si>
  <si>
    <t>ZG724</t>
  </si>
  <si>
    <t>Spojka proplachovací urologická bal. á 50 ks LCF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</si>
  <si>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</si>
  <si>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</si>
  <si>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</si>
  <si>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</si>
  <si>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</si>
  <si>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</si>
  <si>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</si>
  <si>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</si>
  <si>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</si>
  <si>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</si>
  <si>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</si>
  <si>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</si>
  <si>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ZQ599</t>
  </si>
  <si>
    <t>Stříkačka injekční pro enterální výživu 50/60 ml NUTRICAIR ENFIT excentrická bal.á 50 ks NCE50SE</t>
  </si>
  <si>
    <t>ZP822</t>
  </si>
  <si>
    <t>Uzávěr dezinfekční CUROS k bezjehlovému vstupu se 70% IPA 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</si>
  <si>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</si>
  <si>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</si>
  <si>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</si>
  <si>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</si>
  <si>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</si>
  <si>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</si>
  <si>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ZR133</t>
  </si>
  <si>
    <t>Set infuzní Infuzomat plus Line Safeset k infuzní pumpě Perfusor Compact plus, 250 cm bal. á 10 ks 8700200 akce do odvolání - 1+1(zdarma)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</si>
  <si>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</si>
  <si>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</si>
  <si>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</si>
  <si>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</si>
  <si>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</si>
  <si>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</si>
  <si>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50115065</t>
  </si>
  <si>
    <t>ZPr - vpichovací materiál (Z530)</t>
  </si>
  <si>
    <t>ZC634</t>
  </si>
  <si>
    <t>Jehla gripper portacath bez Y protu 22G x 16 mm á 12 ks 21-2737-24</t>
  </si>
  <si>
    <t>ZB556</t>
  </si>
  <si>
    <t>Jehla injekční 1,2 x 40 mm růžová 4665120</t>
  </si>
  <si>
    <t>50115067</t>
  </si>
  <si>
    <t>ZPr - rukavice (Z532)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</si>
  <si>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</si>
  <si>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</si>
  <si>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</si>
  <si>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</si>
  <si>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</si>
  <si>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</si>
  <si>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</si>
  <si>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</si>
  <si>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</si>
  <si>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</si>
  <si>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</si>
  <si>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</si>
  <si>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50115089</t>
  </si>
  <si>
    <t>ZPr - katetry PICC/MIDLINE (Z554)</t>
  </si>
  <si>
    <t>ZM985</t>
  </si>
  <si>
    <t>Fixace k CVC a PICC atraumatická GripLock bal. á 100 ks 3601CVC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</si>
  <si>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</si>
  <si>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</si>
  <si>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</si>
  <si>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</si>
  <si>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</si>
  <si>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</si>
  <si>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</si>
  <si>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</si>
  <si>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</si>
  <si>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</si>
  <si>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</si>
  <si>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</si>
  <si>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Daniš Lukáš</t>
  </si>
  <si>
    <t>Gregar Jan</t>
  </si>
  <si>
    <t>Konečný Michal</t>
  </si>
  <si>
    <t>Navrátil Vít</t>
  </si>
  <si>
    <t>Procházka Vlastimil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</si>
  <si>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</si>
  <si>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</si>
  <si>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</si>
  <si>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</si>
  <si>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</si>
  <si>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</si>
  <si>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</si>
  <si>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0107295</t>
  </si>
  <si>
    <t>0,9% SODIUM CHLORIDE IN WATER FOR INJECTION FRESEN</t>
  </si>
  <si>
    <t>0107298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</si>
  <si>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</si>
  <si>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</si>
  <si>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</si>
  <si>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</si>
  <si>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</si>
  <si>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</si>
  <si>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</si>
  <si>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</si>
  <si>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</si>
  <si>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</si>
  <si>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</si>
  <si>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</si>
  <si>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</si>
  <si>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</si>
  <si>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</si>
  <si>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</si>
  <si>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</si>
  <si>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</si>
  <si>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</si>
  <si>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</si>
  <si>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</si>
  <si>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</si>
  <si>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</si>
  <si>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</si>
  <si>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</si>
  <si>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</si>
  <si>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</si>
  <si>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</si>
  <si>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</si>
  <si>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</si>
  <si>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</si>
  <si>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</si>
  <si>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</si>
  <si>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</si>
  <si>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</si>
  <si>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13 - ORL: Klinika otorinolaryngolog. a chir.hlav.a krku</t>
  </si>
  <si>
    <t>16 - PLIC: Klinika plicních nemocí a tuber.</t>
  </si>
  <si>
    <t>17 - NEUR: Neurologická klinika</t>
  </si>
  <si>
    <t>21 - ONK: Onkologická klinika</t>
  </si>
  <si>
    <t>59 - IPCHO: Oddělení int. péče chirurg. oborů</t>
  </si>
  <si>
    <t>01</t>
  </si>
  <si>
    <t>02</t>
  </si>
  <si>
    <t>03</t>
  </si>
  <si>
    <t>04</t>
  </si>
  <si>
    <t>07</t>
  </si>
  <si>
    <t>13</t>
  </si>
  <si>
    <t>16</t>
  </si>
  <si>
    <t>17</t>
  </si>
  <si>
    <t>21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</si>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</sst>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8" fillId="0" borderId="71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 xr9:uid="{00000000-0011-0000-FFFF-FFFF01000000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2.0071379523714543</c:v>
                </c:pt>
                <c:pt idx="1">
                  <c:v>1.9733703099370128</c:v>
                </c:pt>
                <c:pt idx="2">
                  <c:v>2.436073648726341</c:v>
                </c:pt>
                <c:pt idx="3">
                  <c:v>2.7983603364951897</c:v>
                </c:pt>
                <c:pt idx="4">
                  <c:v>2.7147352264310851</c:v>
                </c:pt>
                <c:pt idx="5">
                  <c:v>2.7728813767239551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1.6089720879070499</c:v>
                </c:pt>
                <c:pt idx="1">
                  <c:v>1.6089720879070499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55" tableBorderDxfId="54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3"/>
    <tableColumn id="2" xr3:uid="{00000000-0010-0000-0000-000002000000}" name="popis" dataDxfId="52"/>
    <tableColumn id="3" xr3:uid="{00000000-0010-0000-0000-000003000000}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3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72" t="s">
        <v>89</v>
      </c>
      <c r="B1" s="272"/>
    </row>
    <row r="2" spans="1:3" ht="14.45" customHeight="1" thickBot="1" x14ac:dyDescent="0.25">
      <c r="A2" s="199" t="s">
        <v>202</v>
      </c>
      <c r="B2" s="41"/>
    </row>
    <row r="3" spans="1:3" ht="14.45" customHeight="1" thickBot="1" x14ac:dyDescent="0.25">
      <c r="A3" s="268" t="s">
        <v>109</v>
      </c>
      <c r="B3" s="269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5" customHeight="1" x14ac:dyDescent="0.2">
      <c r="A5" s="118" t="str">
        <f t="shared" si="0"/>
        <v>HI</v>
      </c>
      <c r="B5" s="65" t="s">
        <v>107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204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70" t="s">
        <v>90</v>
      </c>
      <c r="B10" s="269"/>
    </row>
    <row r="11" spans="1:3" ht="14.45" customHeight="1" x14ac:dyDescent="0.2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5" customHeight="1" x14ac:dyDescent="0.2">
      <c r="A12" s="119" t="str">
        <f t="shared" ref="A12:A13" si="2">HYPERLINK("#'"&amp;C12&amp;"'!A1",C12)</f>
        <v>MŽ Detail</v>
      </c>
      <c r="B12" s="66" t="s">
        <v>413</v>
      </c>
      <c r="C12" s="42" t="s">
        <v>96</v>
      </c>
    </row>
    <row r="13" spans="1:3" ht="14.45" customHeight="1" thickBot="1" x14ac:dyDescent="0.25">
      <c r="A13" s="121" t="str">
        <f t="shared" si="2"/>
        <v>Osobní náklady</v>
      </c>
      <c r="B13" s="66" t="s">
        <v>87</v>
      </c>
      <c r="C13" s="42" t="s">
        <v>97</v>
      </c>
    </row>
    <row r="14" spans="1:3" ht="14.45" customHeight="1" thickBot="1" x14ac:dyDescent="0.25">
      <c r="A14" s="69"/>
      <c r="B14" s="69"/>
    </row>
    <row r="15" spans="1:3" ht="14.45" customHeight="1" thickBot="1" x14ac:dyDescent="0.25">
      <c r="A15" s="271" t="s">
        <v>91</v>
      </c>
      <c r="B15" s="269"/>
    </row>
    <row r="16" spans="1:3" ht="14.45" customHeight="1" x14ac:dyDescent="0.2">
      <c r="A16" s="122" t="str">
        <f t="shared" ref="A16:A21" si="3">HYPERLINK("#'"&amp;C16&amp;"'!A1",C16)</f>
        <v>ZV Vykáz.-A</v>
      </c>
      <c r="B16" s="65" t="s">
        <v>416</v>
      </c>
      <c r="C16" s="42" t="s">
        <v>100</v>
      </c>
    </row>
    <row r="17" spans="1:3" ht="14.45" customHeight="1" x14ac:dyDescent="0.2">
      <c r="A17" s="119" t="str">
        <f t="shared" ref="A17" si="4">HYPERLINK("#'"&amp;C17&amp;"'!A1",C17)</f>
        <v>ZV Vykáz.-A Lékaři</v>
      </c>
      <c r="B17" s="66" t="s">
        <v>433</v>
      </c>
      <c r="C17" s="42" t="s">
        <v>142</v>
      </c>
    </row>
    <row r="18" spans="1:3" ht="14.45" customHeight="1" x14ac:dyDescent="0.2">
      <c r="A18" s="119" t="str">
        <f t="shared" si="3"/>
        <v>ZV Vykáz.-A Detail</v>
      </c>
      <c r="B18" s="66" t="s">
        <v>468</v>
      </c>
      <c r="C18" s="42" t="s">
        <v>101</v>
      </c>
    </row>
    <row r="19" spans="1:3" ht="14.45" customHeight="1" x14ac:dyDescent="0.25">
      <c r="A19" s="223" t="str">
        <f>HYPERLINK("#'"&amp;C19&amp;"'!A1",C19)</f>
        <v>ZV Vykáz.-A Det.Lék.</v>
      </c>
      <c r="B19" s="66" t="s">
        <v>469</v>
      </c>
      <c r="C19" s="42" t="s">
        <v>146</v>
      </c>
    </row>
    <row r="20" spans="1:3" ht="14.45" customHeight="1" x14ac:dyDescent="0.2">
      <c r="A20" s="119" t="str">
        <f t="shared" si="3"/>
        <v>ZV Vykáz.-H</v>
      </c>
      <c r="B20" s="66" t="s">
        <v>104</v>
      </c>
      <c r="C20" s="42" t="s">
        <v>102</v>
      </c>
    </row>
    <row r="21" spans="1:3" ht="14.45" customHeight="1" x14ac:dyDescent="0.2">
      <c r="A21" s="119" t="str">
        <f t="shared" si="3"/>
        <v>ZV Vykáz.-H Detail</v>
      </c>
      <c r="B21" s="66" t="s">
        <v>492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 xr:uid="{954A4BDA-FC49-4B44-8AC2-BAC483E1256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47" t="s">
        <v>416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5" customHeight="1" thickBot="1" x14ac:dyDescent="0.2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105</v>
      </c>
      <c r="B3" s="188">
        <f>SUBTOTAL(9,B6:B1048576)/4</f>
        <v>1189243.99</v>
      </c>
      <c r="C3" s="189">
        <f t="shared" ref="C3:Z3" si="0">SUBTOTAL(9,C6:C1048576)</f>
        <v>5</v>
      </c>
      <c r="D3" s="189"/>
      <c r="E3" s="189">
        <f>SUBTOTAL(9,E6:E1048576)/4</f>
        <v>1298755.6600000001</v>
      </c>
      <c r="F3" s="189"/>
      <c r="G3" s="189">
        <f t="shared" si="0"/>
        <v>4</v>
      </c>
      <c r="H3" s="189">
        <f>SUBTOTAL(9,H6:H1048576)/4</f>
        <v>2115749.67</v>
      </c>
      <c r="I3" s="192">
        <f>IF(B3&lt;&gt;0,H3/B3,"")</f>
        <v>1.7790711475447523</v>
      </c>
      <c r="J3" s="190">
        <f>IF(E3&lt;&gt;0,H3/E3,"")</f>
        <v>1.6290590564202043</v>
      </c>
      <c r="K3" s="191">
        <f t="shared" si="0"/>
        <v>2249.98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2242.6800000000003</v>
      </c>
      <c r="R3" s="192">
        <f>IF(K3&lt;&gt;0,Q3/K3,"")</f>
        <v>0.99675552671579315</v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5" customHeight="1" thickBot="1" x14ac:dyDescent="0.25">
      <c r="A5" s="424"/>
      <c r="B5" s="425">
        <v>2015</v>
      </c>
      <c r="C5" s="426"/>
      <c r="D5" s="426"/>
      <c r="E5" s="426">
        <v>2018</v>
      </c>
      <c r="F5" s="426"/>
      <c r="G5" s="426"/>
      <c r="H5" s="426">
        <v>2019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2018</v>
      </c>
      <c r="O5" s="426"/>
      <c r="P5" s="426"/>
      <c r="Q5" s="426">
        <v>2019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2018</v>
      </c>
      <c r="X5" s="426"/>
      <c r="Y5" s="426"/>
      <c r="Z5" s="426">
        <v>2019</v>
      </c>
      <c r="AA5" s="427" t="s">
        <v>144</v>
      </c>
      <c r="AB5" s="428" t="s">
        <v>2</v>
      </c>
    </row>
    <row r="6" spans="1:28" ht="14.45" customHeight="1" x14ac:dyDescent="0.25">
      <c r="A6" s="429" t="s">
        <v>414</v>
      </c>
      <c r="B6" s="430">
        <v>1189243.99</v>
      </c>
      <c r="C6" s="431">
        <v>1</v>
      </c>
      <c r="D6" s="431">
        <v>0.9156795436025279</v>
      </c>
      <c r="E6" s="430">
        <v>1298755.6600000001</v>
      </c>
      <c r="F6" s="431">
        <v>1.0920851153513083</v>
      </c>
      <c r="G6" s="431">
        <v>1</v>
      </c>
      <c r="H6" s="430">
        <v>2115749.67</v>
      </c>
      <c r="I6" s="431">
        <v>1.7790711475447523</v>
      </c>
      <c r="J6" s="431">
        <v>1.6290590564202043</v>
      </c>
      <c r="K6" s="430">
        <v>1124.99</v>
      </c>
      <c r="L6" s="431">
        <v>1</v>
      </c>
      <c r="M6" s="431"/>
      <c r="N6" s="430"/>
      <c r="O6" s="431"/>
      <c r="P6" s="431"/>
      <c r="Q6" s="430">
        <v>1121.3400000000001</v>
      </c>
      <c r="R6" s="431">
        <v>0.99675552671579315</v>
      </c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5" customHeight="1" thickBot="1" x14ac:dyDescent="0.3">
      <c r="A7" s="436" t="s">
        <v>415</v>
      </c>
      <c r="B7" s="433">
        <v>1189243.99</v>
      </c>
      <c r="C7" s="434">
        <v>1</v>
      </c>
      <c r="D7" s="434">
        <v>0.9156795436025279</v>
      </c>
      <c r="E7" s="433">
        <v>1298755.6600000001</v>
      </c>
      <c r="F7" s="434">
        <v>1.0920851153513083</v>
      </c>
      <c r="G7" s="434">
        <v>1</v>
      </c>
      <c r="H7" s="433">
        <v>2115749.67</v>
      </c>
      <c r="I7" s="434">
        <v>1.7790711475447523</v>
      </c>
      <c r="J7" s="434">
        <v>1.6290590564202043</v>
      </c>
      <c r="K7" s="433">
        <v>1124.99</v>
      </c>
      <c r="L7" s="434">
        <v>1</v>
      </c>
      <c r="M7" s="434"/>
      <c r="N7" s="433"/>
      <c r="O7" s="434"/>
      <c r="P7" s="434"/>
      <c r="Q7" s="433">
        <v>1121.3400000000001</v>
      </c>
      <c r="R7" s="434">
        <v>0.99675552671579315</v>
      </c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5" customHeight="1" thickBot="1" x14ac:dyDescent="0.25"/>
    <row r="9" spans="1:28" ht="14.45" customHeight="1" x14ac:dyDescent="0.25">
      <c r="A9" s="429" t="s">
        <v>270</v>
      </c>
      <c r="B9" s="430">
        <v>1189243.99</v>
      </c>
      <c r="C9" s="431">
        <v>1</v>
      </c>
      <c r="D9" s="431">
        <v>0.9156795436025279</v>
      </c>
      <c r="E9" s="430">
        <v>1298755.6600000001</v>
      </c>
      <c r="F9" s="431">
        <v>1.0920851153513083</v>
      </c>
      <c r="G9" s="431">
        <v>1</v>
      </c>
      <c r="H9" s="430">
        <v>2115749.67</v>
      </c>
      <c r="I9" s="431">
        <v>1.7790711475447523</v>
      </c>
      <c r="J9" s="432">
        <v>1.6290590564202043</v>
      </c>
    </row>
    <row r="10" spans="1:28" ht="14.45" customHeight="1" x14ac:dyDescent="0.25">
      <c r="A10" s="440" t="s">
        <v>417</v>
      </c>
      <c r="B10" s="437">
        <v>14344</v>
      </c>
      <c r="C10" s="438">
        <v>1</v>
      </c>
      <c r="D10" s="438"/>
      <c r="E10" s="437"/>
      <c r="F10" s="438"/>
      <c r="G10" s="438"/>
      <c r="H10" s="437"/>
      <c r="I10" s="438"/>
      <c r="J10" s="439"/>
    </row>
    <row r="11" spans="1:28" ht="14.45" customHeight="1" thickBot="1" x14ac:dyDescent="0.3">
      <c r="A11" s="436" t="s">
        <v>418</v>
      </c>
      <c r="B11" s="433">
        <v>1174899.99</v>
      </c>
      <c r="C11" s="434">
        <v>1</v>
      </c>
      <c r="D11" s="434">
        <v>0.90463512590197281</v>
      </c>
      <c r="E11" s="433">
        <v>1298755.6600000001</v>
      </c>
      <c r="F11" s="434">
        <v>1.1054180534974727</v>
      </c>
      <c r="G11" s="434">
        <v>1</v>
      </c>
      <c r="H11" s="433">
        <v>2115749.67</v>
      </c>
      <c r="I11" s="434">
        <v>1.8007912911804518</v>
      </c>
      <c r="J11" s="435">
        <v>1.6290590564202043</v>
      </c>
    </row>
    <row r="12" spans="1:28" ht="14.45" customHeight="1" x14ac:dyDescent="0.2">
      <c r="A12" s="441" t="s">
        <v>179</v>
      </c>
    </row>
    <row r="13" spans="1:28" ht="14.45" customHeight="1" x14ac:dyDescent="0.2">
      <c r="A13" s="442" t="s">
        <v>419</v>
      </c>
    </row>
    <row r="14" spans="1:28" ht="14.45" customHeight="1" x14ac:dyDescent="0.2">
      <c r="A14" s="441" t="s">
        <v>420</v>
      </c>
    </row>
    <row r="15" spans="1:28" ht="14.45" customHeight="1" x14ac:dyDescent="0.2">
      <c r="A15" s="441" t="s">
        <v>421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B5ACF46-E096-44CE-A03B-CA837E3D74A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47" t="s">
        <v>433</v>
      </c>
      <c r="B1" s="272"/>
      <c r="C1" s="272"/>
      <c r="D1" s="272"/>
      <c r="E1" s="272"/>
      <c r="F1" s="272"/>
      <c r="G1" s="272"/>
    </row>
    <row r="2" spans="1:7" ht="14.45" customHeight="1" thickBot="1" x14ac:dyDescent="0.25">
      <c r="A2" s="199" t="s">
        <v>202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8" t="s">
        <v>105</v>
      </c>
      <c r="B3" s="215">
        <f t="shared" ref="B3:G3" si="0">SUBTOTAL(9,B6:B1048576)</f>
        <v>1681</v>
      </c>
      <c r="C3" s="216">
        <f t="shared" si="0"/>
        <v>1848</v>
      </c>
      <c r="D3" s="227">
        <f t="shared" si="0"/>
        <v>2533</v>
      </c>
      <c r="E3" s="191">
        <f t="shared" si="0"/>
        <v>1189243.99</v>
      </c>
      <c r="F3" s="189">
        <f t="shared" si="0"/>
        <v>1298755.6600000001</v>
      </c>
      <c r="G3" s="217">
        <f t="shared" si="0"/>
        <v>2115749.6699999995</v>
      </c>
    </row>
    <row r="4" spans="1:7" ht="14.45" customHeight="1" x14ac:dyDescent="0.2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5" customHeight="1" thickBot="1" x14ac:dyDescent="0.25">
      <c r="A5" s="424"/>
      <c r="B5" s="425">
        <v>2015</v>
      </c>
      <c r="C5" s="426">
        <v>2018</v>
      </c>
      <c r="D5" s="443">
        <v>2019</v>
      </c>
      <c r="E5" s="425">
        <v>2015</v>
      </c>
      <c r="F5" s="426">
        <v>2018</v>
      </c>
      <c r="G5" s="443">
        <v>2019</v>
      </c>
    </row>
    <row r="6" spans="1:7" ht="14.45" customHeight="1" x14ac:dyDescent="0.2">
      <c r="A6" s="450" t="s">
        <v>422</v>
      </c>
      <c r="B6" s="410">
        <v>4</v>
      </c>
      <c r="C6" s="410">
        <v>19</v>
      </c>
      <c r="D6" s="410">
        <v>44</v>
      </c>
      <c r="E6" s="444">
        <v>214</v>
      </c>
      <c r="F6" s="444">
        <v>747</v>
      </c>
      <c r="G6" s="445">
        <v>2278</v>
      </c>
    </row>
    <row r="7" spans="1:7" ht="14.45" customHeight="1" x14ac:dyDescent="0.2">
      <c r="A7" s="451" t="s">
        <v>423</v>
      </c>
      <c r="B7" s="416">
        <v>1</v>
      </c>
      <c r="C7" s="416"/>
      <c r="D7" s="416"/>
      <c r="E7" s="446">
        <v>37</v>
      </c>
      <c r="F7" s="446"/>
      <c r="G7" s="447"/>
    </row>
    <row r="8" spans="1:7" ht="14.45" customHeight="1" x14ac:dyDescent="0.2">
      <c r="A8" s="451" t="s">
        <v>424</v>
      </c>
      <c r="B8" s="416">
        <v>9</v>
      </c>
      <c r="C8" s="416">
        <v>13</v>
      </c>
      <c r="D8" s="416"/>
      <c r="E8" s="446">
        <v>355</v>
      </c>
      <c r="F8" s="446">
        <v>503</v>
      </c>
      <c r="G8" s="447"/>
    </row>
    <row r="9" spans="1:7" ht="14.45" customHeight="1" x14ac:dyDescent="0.2">
      <c r="A9" s="451" t="s">
        <v>417</v>
      </c>
      <c r="B9" s="416">
        <v>4</v>
      </c>
      <c r="C9" s="416"/>
      <c r="D9" s="416"/>
      <c r="E9" s="446">
        <v>14344</v>
      </c>
      <c r="F9" s="446"/>
      <c r="G9" s="447"/>
    </row>
    <row r="10" spans="1:7" ht="14.45" customHeight="1" x14ac:dyDescent="0.2">
      <c r="A10" s="451" t="s">
        <v>425</v>
      </c>
      <c r="B10" s="416"/>
      <c r="C10" s="416"/>
      <c r="D10" s="416">
        <v>103</v>
      </c>
      <c r="E10" s="446"/>
      <c r="F10" s="446"/>
      <c r="G10" s="447">
        <v>26009.339999999997</v>
      </c>
    </row>
    <row r="11" spans="1:7" ht="14.45" customHeight="1" x14ac:dyDescent="0.2">
      <c r="A11" s="451" t="s">
        <v>426</v>
      </c>
      <c r="B11" s="416">
        <v>1</v>
      </c>
      <c r="C11" s="416"/>
      <c r="D11" s="416"/>
      <c r="E11" s="446">
        <v>37</v>
      </c>
      <c r="F11" s="446"/>
      <c r="G11" s="447"/>
    </row>
    <row r="12" spans="1:7" ht="14.45" customHeight="1" x14ac:dyDescent="0.2">
      <c r="A12" s="451" t="s">
        <v>427</v>
      </c>
      <c r="B12" s="416">
        <v>6</v>
      </c>
      <c r="C12" s="416">
        <v>4</v>
      </c>
      <c r="D12" s="416">
        <v>1</v>
      </c>
      <c r="E12" s="446">
        <v>222</v>
      </c>
      <c r="F12" s="446">
        <v>148</v>
      </c>
      <c r="G12" s="447">
        <v>151</v>
      </c>
    </row>
    <row r="13" spans="1:7" ht="14.45" customHeight="1" x14ac:dyDescent="0.2">
      <c r="A13" s="451" t="s">
        <v>428</v>
      </c>
      <c r="B13" s="416">
        <v>2</v>
      </c>
      <c r="C13" s="416"/>
      <c r="D13" s="416"/>
      <c r="E13" s="446">
        <v>96</v>
      </c>
      <c r="F13" s="446"/>
      <c r="G13" s="447"/>
    </row>
    <row r="14" spans="1:7" ht="14.45" customHeight="1" x14ac:dyDescent="0.2">
      <c r="A14" s="451" t="s">
        <v>429</v>
      </c>
      <c r="B14" s="416">
        <v>1</v>
      </c>
      <c r="C14" s="416"/>
      <c r="D14" s="416"/>
      <c r="E14" s="446">
        <v>37</v>
      </c>
      <c r="F14" s="446"/>
      <c r="G14" s="447"/>
    </row>
    <row r="15" spans="1:7" ht="14.45" customHeight="1" x14ac:dyDescent="0.2">
      <c r="A15" s="451" t="s">
        <v>430</v>
      </c>
      <c r="B15" s="416"/>
      <c r="C15" s="416">
        <v>4</v>
      </c>
      <c r="D15" s="416"/>
      <c r="E15" s="446"/>
      <c r="F15" s="446">
        <v>148</v>
      </c>
      <c r="G15" s="447"/>
    </row>
    <row r="16" spans="1:7" ht="14.45" customHeight="1" x14ac:dyDescent="0.2">
      <c r="A16" s="451" t="s">
        <v>431</v>
      </c>
      <c r="B16" s="416">
        <v>1649</v>
      </c>
      <c r="C16" s="416">
        <v>1808</v>
      </c>
      <c r="D16" s="416">
        <v>2385</v>
      </c>
      <c r="E16" s="446">
        <v>1173643.99</v>
      </c>
      <c r="F16" s="446">
        <v>1297209.6600000001</v>
      </c>
      <c r="G16" s="447">
        <v>2087311.3299999996</v>
      </c>
    </row>
    <row r="17" spans="1:7" ht="14.45" customHeight="1" thickBot="1" x14ac:dyDescent="0.25">
      <c r="A17" s="452" t="s">
        <v>432</v>
      </c>
      <c r="B17" s="422">
        <v>4</v>
      </c>
      <c r="C17" s="422"/>
      <c r="D17" s="422"/>
      <c r="E17" s="448">
        <v>258</v>
      </c>
      <c r="F17" s="448"/>
      <c r="G17" s="449"/>
    </row>
    <row r="18" spans="1:7" ht="14.45" customHeight="1" x14ac:dyDescent="0.2">
      <c r="A18" s="441" t="s">
        <v>179</v>
      </c>
    </row>
    <row r="19" spans="1:7" ht="14.45" customHeight="1" x14ac:dyDescent="0.2">
      <c r="A19" s="442" t="s">
        <v>419</v>
      </c>
    </row>
    <row r="20" spans="1:7" ht="14.45" customHeight="1" x14ac:dyDescent="0.2">
      <c r="A20" s="441" t="s">
        <v>420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3BE28C3-E06E-4C40-A7D5-5E06EB17C4B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72" t="s">
        <v>468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5" customHeight="1" thickBot="1" x14ac:dyDescent="0.2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105</v>
      </c>
      <c r="G3" s="77">
        <f t="shared" ref="G3:P3" si="0">SUBTOTAL(9,G6:G1048576)</f>
        <v>1683</v>
      </c>
      <c r="H3" s="78">
        <f t="shared" si="0"/>
        <v>1190368.98</v>
      </c>
      <c r="I3" s="58"/>
      <c r="J3" s="58"/>
      <c r="K3" s="78">
        <f t="shared" si="0"/>
        <v>1848</v>
      </c>
      <c r="L3" s="78">
        <f t="shared" si="0"/>
        <v>1298755.6600000001</v>
      </c>
      <c r="M3" s="58"/>
      <c r="N3" s="58"/>
      <c r="O3" s="78">
        <f t="shared" si="0"/>
        <v>2535</v>
      </c>
      <c r="P3" s="78">
        <f t="shared" si="0"/>
        <v>2116871.0099999998</v>
      </c>
      <c r="Q3" s="59">
        <f>IF(L3=0,0,P3/L3)</f>
        <v>1.629922452080016</v>
      </c>
      <c r="R3" s="79">
        <f>IF(O3=0,0,P3/O3)</f>
        <v>835.05759763313597</v>
      </c>
    </row>
    <row r="4" spans="1:18" ht="14.45" customHeight="1" x14ac:dyDescent="0.2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2018</v>
      </c>
      <c r="L4" s="360"/>
      <c r="M4" s="76"/>
      <c r="N4" s="76"/>
      <c r="O4" s="359">
        <v>2019</v>
      </c>
      <c r="P4" s="360"/>
      <c r="Q4" s="361" t="s">
        <v>2</v>
      </c>
      <c r="R4" s="356" t="s">
        <v>79</v>
      </c>
    </row>
    <row r="5" spans="1:18" ht="14.45" customHeight="1" thickBot="1" x14ac:dyDescent="0.2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5" customHeight="1" x14ac:dyDescent="0.2">
      <c r="A6" s="406" t="s">
        <v>434</v>
      </c>
      <c r="B6" s="407" t="s">
        <v>435</v>
      </c>
      <c r="C6" s="407" t="s">
        <v>270</v>
      </c>
      <c r="D6" s="407" t="s">
        <v>436</v>
      </c>
      <c r="E6" s="407" t="s">
        <v>437</v>
      </c>
      <c r="F6" s="407" t="s">
        <v>438</v>
      </c>
      <c r="G6" s="410"/>
      <c r="H6" s="410"/>
      <c r="I6" s="407"/>
      <c r="J6" s="407"/>
      <c r="K6" s="410"/>
      <c r="L6" s="410"/>
      <c r="M6" s="407"/>
      <c r="N6" s="407"/>
      <c r="O6" s="410">
        <v>1</v>
      </c>
      <c r="P6" s="410">
        <v>2.44</v>
      </c>
      <c r="Q6" s="463"/>
      <c r="R6" s="411">
        <v>2.44</v>
      </c>
    </row>
    <row r="7" spans="1:18" ht="14.45" customHeight="1" x14ac:dyDescent="0.2">
      <c r="A7" s="412" t="s">
        <v>434</v>
      </c>
      <c r="B7" s="413" t="s">
        <v>435</v>
      </c>
      <c r="C7" s="413" t="s">
        <v>270</v>
      </c>
      <c r="D7" s="413" t="s">
        <v>436</v>
      </c>
      <c r="E7" s="413" t="s">
        <v>439</v>
      </c>
      <c r="F7" s="413" t="s">
        <v>438</v>
      </c>
      <c r="G7" s="416">
        <v>1</v>
      </c>
      <c r="H7" s="416">
        <v>6.09</v>
      </c>
      <c r="I7" s="413"/>
      <c r="J7" s="413">
        <v>6.09</v>
      </c>
      <c r="K7" s="416"/>
      <c r="L7" s="416"/>
      <c r="M7" s="413"/>
      <c r="N7" s="413"/>
      <c r="O7" s="416"/>
      <c r="P7" s="416"/>
      <c r="Q7" s="464"/>
      <c r="R7" s="417"/>
    </row>
    <row r="8" spans="1:18" ht="14.45" customHeight="1" x14ac:dyDescent="0.2">
      <c r="A8" s="412" t="s">
        <v>434</v>
      </c>
      <c r="B8" s="413" t="s">
        <v>435</v>
      </c>
      <c r="C8" s="413" t="s">
        <v>270</v>
      </c>
      <c r="D8" s="413" t="s">
        <v>436</v>
      </c>
      <c r="E8" s="413" t="s">
        <v>440</v>
      </c>
      <c r="F8" s="413" t="s">
        <v>441</v>
      </c>
      <c r="G8" s="416">
        <v>1</v>
      </c>
      <c r="H8" s="416">
        <v>1118.9000000000001</v>
      </c>
      <c r="I8" s="413"/>
      <c r="J8" s="413">
        <v>1118.9000000000001</v>
      </c>
      <c r="K8" s="416"/>
      <c r="L8" s="416"/>
      <c r="M8" s="413"/>
      <c r="N8" s="413"/>
      <c r="O8" s="416">
        <v>1</v>
      </c>
      <c r="P8" s="416">
        <v>1118.9000000000001</v>
      </c>
      <c r="Q8" s="464"/>
      <c r="R8" s="417">
        <v>1118.9000000000001</v>
      </c>
    </row>
    <row r="9" spans="1:18" ht="14.45" customHeight="1" x14ac:dyDescent="0.2">
      <c r="A9" s="412" t="s">
        <v>434</v>
      </c>
      <c r="B9" s="413" t="s">
        <v>435</v>
      </c>
      <c r="C9" s="413" t="s">
        <v>270</v>
      </c>
      <c r="D9" s="413" t="s">
        <v>436</v>
      </c>
      <c r="E9" s="413" t="s">
        <v>442</v>
      </c>
      <c r="F9" s="413" t="s">
        <v>443</v>
      </c>
      <c r="G9" s="416"/>
      <c r="H9" s="416"/>
      <c r="I9" s="413"/>
      <c r="J9" s="413"/>
      <c r="K9" s="416"/>
      <c r="L9" s="416"/>
      <c r="M9" s="413"/>
      <c r="N9" s="413"/>
      <c r="O9" s="416">
        <v>0</v>
      </c>
      <c r="P9" s="416">
        <v>0</v>
      </c>
      <c r="Q9" s="464"/>
      <c r="R9" s="417"/>
    </row>
    <row r="10" spans="1:18" ht="14.45" customHeight="1" x14ac:dyDescent="0.2">
      <c r="A10" s="412" t="s">
        <v>434</v>
      </c>
      <c r="B10" s="413" t="s">
        <v>435</v>
      </c>
      <c r="C10" s="413" t="s">
        <v>270</v>
      </c>
      <c r="D10" s="413" t="s">
        <v>444</v>
      </c>
      <c r="E10" s="413" t="s">
        <v>445</v>
      </c>
      <c r="F10" s="413" t="s">
        <v>446</v>
      </c>
      <c r="G10" s="416">
        <v>1</v>
      </c>
      <c r="H10" s="416">
        <v>147</v>
      </c>
      <c r="I10" s="413"/>
      <c r="J10" s="413">
        <v>147</v>
      </c>
      <c r="K10" s="416"/>
      <c r="L10" s="416"/>
      <c r="M10" s="413"/>
      <c r="N10" s="413"/>
      <c r="O10" s="416">
        <v>1</v>
      </c>
      <c r="P10" s="416">
        <v>151</v>
      </c>
      <c r="Q10" s="464"/>
      <c r="R10" s="417">
        <v>151</v>
      </c>
    </row>
    <row r="11" spans="1:18" ht="14.45" customHeight="1" x14ac:dyDescent="0.2">
      <c r="A11" s="412" t="s">
        <v>434</v>
      </c>
      <c r="B11" s="413" t="s">
        <v>435</v>
      </c>
      <c r="C11" s="413" t="s">
        <v>270</v>
      </c>
      <c r="D11" s="413" t="s">
        <v>444</v>
      </c>
      <c r="E11" s="413" t="s">
        <v>447</v>
      </c>
      <c r="F11" s="413" t="s">
        <v>448</v>
      </c>
      <c r="G11" s="416">
        <v>165</v>
      </c>
      <c r="H11" s="416">
        <v>6105</v>
      </c>
      <c r="I11" s="413">
        <v>1.0248447204968945</v>
      </c>
      <c r="J11" s="413">
        <v>37</v>
      </c>
      <c r="K11" s="416">
        <v>161</v>
      </c>
      <c r="L11" s="416">
        <v>5957</v>
      </c>
      <c r="M11" s="413">
        <v>1</v>
      </c>
      <c r="N11" s="413">
        <v>37</v>
      </c>
      <c r="O11" s="416">
        <v>138</v>
      </c>
      <c r="P11" s="416">
        <v>5244</v>
      </c>
      <c r="Q11" s="464">
        <v>0.88030888030888033</v>
      </c>
      <c r="R11" s="417">
        <v>38</v>
      </c>
    </row>
    <row r="12" spans="1:18" ht="14.45" customHeight="1" x14ac:dyDescent="0.2">
      <c r="A12" s="412" t="s">
        <v>434</v>
      </c>
      <c r="B12" s="413" t="s">
        <v>435</v>
      </c>
      <c r="C12" s="413" t="s">
        <v>270</v>
      </c>
      <c r="D12" s="413" t="s">
        <v>444</v>
      </c>
      <c r="E12" s="413" t="s">
        <v>449</v>
      </c>
      <c r="F12" s="413" t="s">
        <v>450</v>
      </c>
      <c r="G12" s="416"/>
      <c r="H12" s="416"/>
      <c r="I12" s="413"/>
      <c r="J12" s="413"/>
      <c r="K12" s="416"/>
      <c r="L12" s="416"/>
      <c r="M12" s="413"/>
      <c r="N12" s="413"/>
      <c r="O12" s="416">
        <v>0</v>
      </c>
      <c r="P12" s="416">
        <v>0</v>
      </c>
      <c r="Q12" s="464"/>
      <c r="R12" s="417"/>
    </row>
    <row r="13" spans="1:18" ht="14.45" customHeight="1" x14ac:dyDescent="0.2">
      <c r="A13" s="412" t="s">
        <v>434</v>
      </c>
      <c r="B13" s="413" t="s">
        <v>435</v>
      </c>
      <c r="C13" s="413" t="s">
        <v>270</v>
      </c>
      <c r="D13" s="413" t="s">
        <v>444</v>
      </c>
      <c r="E13" s="413" t="s">
        <v>451</v>
      </c>
      <c r="F13" s="413" t="s">
        <v>452</v>
      </c>
      <c r="G13" s="416">
        <v>70</v>
      </c>
      <c r="H13" s="416">
        <v>32900</v>
      </c>
      <c r="I13" s="413">
        <v>0.75925413089633531</v>
      </c>
      <c r="J13" s="413">
        <v>470</v>
      </c>
      <c r="K13" s="416">
        <v>92</v>
      </c>
      <c r="L13" s="416">
        <v>43332</v>
      </c>
      <c r="M13" s="413">
        <v>1</v>
      </c>
      <c r="N13" s="413">
        <v>471</v>
      </c>
      <c r="O13" s="416">
        <v>218</v>
      </c>
      <c r="P13" s="416">
        <v>103332</v>
      </c>
      <c r="Q13" s="464">
        <v>2.3846579894765991</v>
      </c>
      <c r="R13" s="417">
        <v>474</v>
      </c>
    </row>
    <row r="14" spans="1:18" ht="14.45" customHeight="1" x14ac:dyDescent="0.2">
      <c r="A14" s="412" t="s">
        <v>434</v>
      </c>
      <c r="B14" s="413" t="s">
        <v>435</v>
      </c>
      <c r="C14" s="413" t="s">
        <v>270</v>
      </c>
      <c r="D14" s="413" t="s">
        <v>444</v>
      </c>
      <c r="E14" s="413" t="s">
        <v>453</v>
      </c>
      <c r="F14" s="413" t="s">
        <v>454</v>
      </c>
      <c r="G14" s="416">
        <v>84</v>
      </c>
      <c r="H14" s="416">
        <v>2799.99</v>
      </c>
      <c r="I14" s="413">
        <v>0.83168184491454433</v>
      </c>
      <c r="J14" s="413">
        <v>33.333214285714284</v>
      </c>
      <c r="K14" s="416">
        <v>101</v>
      </c>
      <c r="L14" s="416">
        <v>3366.66</v>
      </c>
      <c r="M14" s="413">
        <v>1</v>
      </c>
      <c r="N14" s="413">
        <v>33.333267326732674</v>
      </c>
      <c r="O14" s="416">
        <v>167</v>
      </c>
      <c r="P14" s="416">
        <v>5566.67</v>
      </c>
      <c r="Q14" s="464">
        <v>1.6534696108309126</v>
      </c>
      <c r="R14" s="417">
        <v>33.333353293413175</v>
      </c>
    </row>
    <row r="15" spans="1:18" ht="14.45" customHeight="1" x14ac:dyDescent="0.2">
      <c r="A15" s="412" t="s">
        <v>434</v>
      </c>
      <c r="B15" s="413" t="s">
        <v>435</v>
      </c>
      <c r="C15" s="413" t="s">
        <v>270</v>
      </c>
      <c r="D15" s="413" t="s">
        <v>444</v>
      </c>
      <c r="E15" s="413" t="s">
        <v>455</v>
      </c>
      <c r="F15" s="413" t="s">
        <v>456</v>
      </c>
      <c r="G15" s="416">
        <v>24</v>
      </c>
      <c r="H15" s="416">
        <v>888</v>
      </c>
      <c r="I15" s="413">
        <v>0.64864864864864868</v>
      </c>
      <c r="J15" s="413">
        <v>37</v>
      </c>
      <c r="K15" s="416">
        <v>37</v>
      </c>
      <c r="L15" s="416">
        <v>1369</v>
      </c>
      <c r="M15" s="413">
        <v>1</v>
      </c>
      <c r="N15" s="413">
        <v>37</v>
      </c>
      <c r="O15" s="416">
        <v>25</v>
      </c>
      <c r="P15" s="416">
        <v>950</v>
      </c>
      <c r="Q15" s="464">
        <v>0.69393718042366692</v>
      </c>
      <c r="R15" s="417">
        <v>38</v>
      </c>
    </row>
    <row r="16" spans="1:18" ht="14.45" customHeight="1" x14ac:dyDescent="0.2">
      <c r="A16" s="412" t="s">
        <v>434</v>
      </c>
      <c r="B16" s="413" t="s">
        <v>435</v>
      </c>
      <c r="C16" s="413" t="s">
        <v>270</v>
      </c>
      <c r="D16" s="413" t="s">
        <v>444</v>
      </c>
      <c r="E16" s="413" t="s">
        <v>457</v>
      </c>
      <c r="F16" s="413" t="s">
        <v>458</v>
      </c>
      <c r="G16" s="416"/>
      <c r="H16" s="416"/>
      <c r="I16" s="413"/>
      <c r="J16" s="413"/>
      <c r="K16" s="416"/>
      <c r="L16" s="416"/>
      <c r="M16" s="413"/>
      <c r="N16" s="413"/>
      <c r="O16" s="416">
        <v>2</v>
      </c>
      <c r="P16" s="416">
        <v>268</v>
      </c>
      <c r="Q16" s="464"/>
      <c r="R16" s="417">
        <v>134</v>
      </c>
    </row>
    <row r="17" spans="1:18" ht="14.45" customHeight="1" x14ac:dyDescent="0.2">
      <c r="A17" s="412" t="s">
        <v>434</v>
      </c>
      <c r="B17" s="413" t="s">
        <v>435</v>
      </c>
      <c r="C17" s="413" t="s">
        <v>270</v>
      </c>
      <c r="D17" s="413" t="s">
        <v>444</v>
      </c>
      <c r="E17" s="413" t="s">
        <v>459</v>
      </c>
      <c r="F17" s="413" t="s">
        <v>460</v>
      </c>
      <c r="G17" s="416">
        <v>16</v>
      </c>
      <c r="H17" s="416">
        <v>3760</v>
      </c>
      <c r="I17" s="413">
        <v>0.93718843469591229</v>
      </c>
      <c r="J17" s="413">
        <v>235</v>
      </c>
      <c r="K17" s="416">
        <v>17</v>
      </c>
      <c r="L17" s="416">
        <v>4012</v>
      </c>
      <c r="M17" s="413">
        <v>1</v>
      </c>
      <c r="N17" s="413">
        <v>236</v>
      </c>
      <c r="O17" s="416">
        <v>8</v>
      </c>
      <c r="P17" s="416">
        <v>1896</v>
      </c>
      <c r="Q17" s="464">
        <v>0.47258225324027914</v>
      </c>
      <c r="R17" s="417">
        <v>237</v>
      </c>
    </row>
    <row r="18" spans="1:18" ht="14.45" customHeight="1" x14ac:dyDescent="0.2">
      <c r="A18" s="412" t="s">
        <v>434</v>
      </c>
      <c r="B18" s="413" t="s">
        <v>435</v>
      </c>
      <c r="C18" s="413" t="s">
        <v>270</v>
      </c>
      <c r="D18" s="413" t="s">
        <v>444</v>
      </c>
      <c r="E18" s="413" t="s">
        <v>461</v>
      </c>
      <c r="F18" s="413" t="s">
        <v>462</v>
      </c>
      <c r="G18" s="416">
        <v>6</v>
      </c>
      <c r="H18" s="416">
        <v>354</v>
      </c>
      <c r="I18" s="413">
        <v>2</v>
      </c>
      <c r="J18" s="413">
        <v>59</v>
      </c>
      <c r="K18" s="416">
        <v>3</v>
      </c>
      <c r="L18" s="416">
        <v>177</v>
      </c>
      <c r="M18" s="413">
        <v>1</v>
      </c>
      <c r="N18" s="413">
        <v>59</v>
      </c>
      <c r="O18" s="416">
        <v>18</v>
      </c>
      <c r="P18" s="416">
        <v>1098</v>
      </c>
      <c r="Q18" s="464">
        <v>6.2033898305084749</v>
      </c>
      <c r="R18" s="417">
        <v>61</v>
      </c>
    </row>
    <row r="19" spans="1:18" ht="14.45" customHeight="1" x14ac:dyDescent="0.2">
      <c r="A19" s="412" t="s">
        <v>434</v>
      </c>
      <c r="B19" s="413" t="s">
        <v>435</v>
      </c>
      <c r="C19" s="413" t="s">
        <v>270</v>
      </c>
      <c r="D19" s="413" t="s">
        <v>444</v>
      </c>
      <c r="E19" s="413" t="s">
        <v>463</v>
      </c>
      <c r="F19" s="413" t="s">
        <v>464</v>
      </c>
      <c r="G19" s="416">
        <v>1075</v>
      </c>
      <c r="H19" s="416">
        <v>281650</v>
      </c>
      <c r="I19" s="413">
        <v>0.9117896522476675</v>
      </c>
      <c r="J19" s="413">
        <v>262</v>
      </c>
      <c r="K19" s="416">
        <v>1179</v>
      </c>
      <c r="L19" s="416">
        <v>308898</v>
      </c>
      <c r="M19" s="413">
        <v>1</v>
      </c>
      <c r="N19" s="413">
        <v>262</v>
      </c>
      <c r="O19" s="416">
        <v>1520</v>
      </c>
      <c r="P19" s="416">
        <v>398240</v>
      </c>
      <c r="Q19" s="464">
        <v>1.2892281594571671</v>
      </c>
      <c r="R19" s="417">
        <v>262</v>
      </c>
    </row>
    <row r="20" spans="1:18" ht="14.45" customHeight="1" x14ac:dyDescent="0.2">
      <c r="A20" s="412" t="s">
        <v>434</v>
      </c>
      <c r="B20" s="413" t="s">
        <v>435</v>
      </c>
      <c r="C20" s="413" t="s">
        <v>270</v>
      </c>
      <c r="D20" s="413" t="s">
        <v>444</v>
      </c>
      <c r="E20" s="413" t="s">
        <v>465</v>
      </c>
      <c r="F20" s="413" t="s">
        <v>466</v>
      </c>
      <c r="G20" s="416">
        <v>240</v>
      </c>
      <c r="H20" s="416">
        <v>860640</v>
      </c>
      <c r="I20" s="413">
        <v>0.94488188976377951</v>
      </c>
      <c r="J20" s="413">
        <v>3586</v>
      </c>
      <c r="K20" s="416">
        <v>254</v>
      </c>
      <c r="L20" s="416">
        <v>910844</v>
      </c>
      <c r="M20" s="413">
        <v>1</v>
      </c>
      <c r="N20" s="413">
        <v>3586</v>
      </c>
      <c r="O20" s="416">
        <v>414</v>
      </c>
      <c r="P20" s="416">
        <v>1484604</v>
      </c>
      <c r="Q20" s="464">
        <v>1.6299212598425197</v>
      </c>
      <c r="R20" s="417">
        <v>3586</v>
      </c>
    </row>
    <row r="21" spans="1:18" ht="14.45" customHeight="1" thickBot="1" x14ac:dyDescent="0.25">
      <c r="A21" s="418" t="s">
        <v>434</v>
      </c>
      <c r="B21" s="419" t="s">
        <v>435</v>
      </c>
      <c r="C21" s="419" t="s">
        <v>270</v>
      </c>
      <c r="D21" s="419" t="s">
        <v>444</v>
      </c>
      <c r="E21" s="419" t="s">
        <v>467</v>
      </c>
      <c r="F21" s="419" t="s">
        <v>466</v>
      </c>
      <c r="G21" s="422"/>
      <c r="H21" s="422"/>
      <c r="I21" s="419"/>
      <c r="J21" s="419"/>
      <c r="K21" s="422">
        <v>4</v>
      </c>
      <c r="L21" s="422">
        <v>20800</v>
      </c>
      <c r="M21" s="419">
        <v>1</v>
      </c>
      <c r="N21" s="419">
        <v>5200</v>
      </c>
      <c r="O21" s="422">
        <v>22</v>
      </c>
      <c r="P21" s="422">
        <v>114400</v>
      </c>
      <c r="Q21" s="465">
        <v>5.5</v>
      </c>
      <c r="R21" s="423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0CBD190-B87D-4D1E-9FAE-817737F06F55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72" t="s">
        <v>469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5" customHeight="1" thickBot="1" x14ac:dyDescent="0.2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105</v>
      </c>
      <c r="H3" s="77">
        <f t="shared" ref="H3:Q3" si="0">SUBTOTAL(9,H6:H1048576)</f>
        <v>1683</v>
      </c>
      <c r="I3" s="78">
        <f t="shared" si="0"/>
        <v>1190368.98</v>
      </c>
      <c r="J3" s="58"/>
      <c r="K3" s="58"/>
      <c r="L3" s="78">
        <f t="shared" si="0"/>
        <v>1848</v>
      </c>
      <c r="M3" s="78">
        <f t="shared" si="0"/>
        <v>1298755.6600000001</v>
      </c>
      <c r="N3" s="58"/>
      <c r="O3" s="58"/>
      <c r="P3" s="78">
        <f t="shared" si="0"/>
        <v>2535</v>
      </c>
      <c r="Q3" s="78">
        <f t="shared" si="0"/>
        <v>2116871.0099999998</v>
      </c>
      <c r="R3" s="59">
        <f>IF(M3=0,0,Q3/M3)</f>
        <v>1.629922452080016</v>
      </c>
      <c r="S3" s="79">
        <f>IF(P3=0,0,Q3/P3)</f>
        <v>835.05759763313597</v>
      </c>
    </row>
    <row r="4" spans="1:19" ht="14.45" customHeight="1" x14ac:dyDescent="0.2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2018</v>
      </c>
      <c r="M4" s="360"/>
      <c r="N4" s="76"/>
      <c r="O4" s="76"/>
      <c r="P4" s="359">
        <v>2019</v>
      </c>
      <c r="Q4" s="360"/>
      <c r="R4" s="361" t="s">
        <v>2</v>
      </c>
      <c r="S4" s="356" t="s">
        <v>79</v>
      </c>
    </row>
    <row r="5" spans="1:19" ht="14.45" customHeight="1" thickBot="1" x14ac:dyDescent="0.2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5" customHeight="1" x14ac:dyDescent="0.2">
      <c r="A6" s="406" t="s">
        <v>434</v>
      </c>
      <c r="B6" s="407" t="s">
        <v>435</v>
      </c>
      <c r="C6" s="407" t="s">
        <v>270</v>
      </c>
      <c r="D6" s="407" t="s">
        <v>422</v>
      </c>
      <c r="E6" s="407" t="s">
        <v>436</v>
      </c>
      <c r="F6" s="407" t="s">
        <v>442</v>
      </c>
      <c r="G6" s="407" t="s">
        <v>443</v>
      </c>
      <c r="H6" s="410"/>
      <c r="I6" s="410"/>
      <c r="J6" s="407"/>
      <c r="K6" s="407"/>
      <c r="L6" s="410"/>
      <c r="M6" s="410"/>
      <c r="N6" s="407"/>
      <c r="O6" s="407"/>
      <c r="P6" s="410">
        <v>0</v>
      </c>
      <c r="Q6" s="410">
        <v>0</v>
      </c>
      <c r="R6" s="463"/>
      <c r="S6" s="411"/>
    </row>
    <row r="7" spans="1:19" ht="14.45" customHeight="1" x14ac:dyDescent="0.2">
      <c r="A7" s="412" t="s">
        <v>434</v>
      </c>
      <c r="B7" s="413" t="s">
        <v>435</v>
      </c>
      <c r="C7" s="413" t="s">
        <v>270</v>
      </c>
      <c r="D7" s="413" t="s">
        <v>422</v>
      </c>
      <c r="E7" s="413" t="s">
        <v>444</v>
      </c>
      <c r="F7" s="413" t="s">
        <v>449</v>
      </c>
      <c r="G7" s="413" t="s">
        <v>450</v>
      </c>
      <c r="H7" s="416"/>
      <c r="I7" s="416"/>
      <c r="J7" s="413"/>
      <c r="K7" s="413"/>
      <c r="L7" s="416"/>
      <c r="M7" s="416"/>
      <c r="N7" s="413"/>
      <c r="O7" s="413"/>
      <c r="P7" s="416">
        <v>0</v>
      </c>
      <c r="Q7" s="416">
        <v>0</v>
      </c>
      <c r="R7" s="464"/>
      <c r="S7" s="417"/>
    </row>
    <row r="8" spans="1:19" ht="14.45" customHeight="1" x14ac:dyDescent="0.2">
      <c r="A8" s="412" t="s">
        <v>434</v>
      </c>
      <c r="B8" s="413" t="s">
        <v>435</v>
      </c>
      <c r="C8" s="413" t="s">
        <v>270</v>
      </c>
      <c r="D8" s="413" t="s">
        <v>422</v>
      </c>
      <c r="E8" s="413" t="s">
        <v>444</v>
      </c>
      <c r="F8" s="413" t="s">
        <v>455</v>
      </c>
      <c r="G8" s="413" t="s">
        <v>456</v>
      </c>
      <c r="H8" s="416">
        <v>1</v>
      </c>
      <c r="I8" s="416">
        <v>37</v>
      </c>
      <c r="J8" s="413">
        <v>5.8823529411764705E-2</v>
      </c>
      <c r="K8" s="413">
        <v>37</v>
      </c>
      <c r="L8" s="416">
        <v>17</v>
      </c>
      <c r="M8" s="416">
        <v>629</v>
      </c>
      <c r="N8" s="413">
        <v>1</v>
      </c>
      <c r="O8" s="413">
        <v>37</v>
      </c>
      <c r="P8" s="416">
        <v>24</v>
      </c>
      <c r="Q8" s="416">
        <v>912</v>
      </c>
      <c r="R8" s="464">
        <v>1.4499205087440381</v>
      </c>
      <c r="S8" s="417">
        <v>38</v>
      </c>
    </row>
    <row r="9" spans="1:19" ht="14.45" customHeight="1" x14ac:dyDescent="0.2">
      <c r="A9" s="412" t="s">
        <v>434</v>
      </c>
      <c r="B9" s="413" t="s">
        <v>435</v>
      </c>
      <c r="C9" s="413" t="s">
        <v>270</v>
      </c>
      <c r="D9" s="413" t="s">
        <v>422</v>
      </c>
      <c r="E9" s="413" t="s">
        <v>444</v>
      </c>
      <c r="F9" s="413" t="s">
        <v>457</v>
      </c>
      <c r="G9" s="413" t="s">
        <v>458</v>
      </c>
      <c r="H9" s="416"/>
      <c r="I9" s="416"/>
      <c r="J9" s="413"/>
      <c r="K9" s="413"/>
      <c r="L9" s="416"/>
      <c r="M9" s="416"/>
      <c r="N9" s="413"/>
      <c r="O9" s="413"/>
      <c r="P9" s="416">
        <v>2</v>
      </c>
      <c r="Q9" s="416">
        <v>268</v>
      </c>
      <c r="R9" s="464"/>
      <c r="S9" s="417">
        <v>134</v>
      </c>
    </row>
    <row r="10" spans="1:19" ht="14.45" customHeight="1" x14ac:dyDescent="0.2">
      <c r="A10" s="412" t="s">
        <v>434</v>
      </c>
      <c r="B10" s="413" t="s">
        <v>435</v>
      </c>
      <c r="C10" s="413" t="s">
        <v>270</v>
      </c>
      <c r="D10" s="413" t="s">
        <v>422</v>
      </c>
      <c r="E10" s="413" t="s">
        <v>444</v>
      </c>
      <c r="F10" s="413" t="s">
        <v>461</v>
      </c>
      <c r="G10" s="413" t="s">
        <v>462</v>
      </c>
      <c r="H10" s="416">
        <v>3</v>
      </c>
      <c r="I10" s="416">
        <v>177</v>
      </c>
      <c r="J10" s="413">
        <v>1.5</v>
      </c>
      <c r="K10" s="413">
        <v>59</v>
      </c>
      <c r="L10" s="416">
        <v>2</v>
      </c>
      <c r="M10" s="416">
        <v>118</v>
      </c>
      <c r="N10" s="413">
        <v>1</v>
      </c>
      <c r="O10" s="413">
        <v>59</v>
      </c>
      <c r="P10" s="416">
        <v>18</v>
      </c>
      <c r="Q10" s="416">
        <v>1098</v>
      </c>
      <c r="R10" s="464">
        <v>9.3050847457627111</v>
      </c>
      <c r="S10" s="417">
        <v>61</v>
      </c>
    </row>
    <row r="11" spans="1:19" ht="14.45" customHeight="1" x14ac:dyDescent="0.2">
      <c r="A11" s="412" t="s">
        <v>434</v>
      </c>
      <c r="B11" s="413" t="s">
        <v>435</v>
      </c>
      <c r="C11" s="413" t="s">
        <v>270</v>
      </c>
      <c r="D11" s="413" t="s">
        <v>423</v>
      </c>
      <c r="E11" s="413" t="s">
        <v>444</v>
      </c>
      <c r="F11" s="413" t="s">
        <v>455</v>
      </c>
      <c r="G11" s="413" t="s">
        <v>456</v>
      </c>
      <c r="H11" s="416">
        <v>1</v>
      </c>
      <c r="I11" s="416">
        <v>37</v>
      </c>
      <c r="J11" s="413"/>
      <c r="K11" s="413">
        <v>37</v>
      </c>
      <c r="L11" s="416"/>
      <c r="M11" s="416"/>
      <c r="N11" s="413"/>
      <c r="O11" s="413"/>
      <c r="P11" s="416"/>
      <c r="Q11" s="416"/>
      <c r="R11" s="464"/>
      <c r="S11" s="417"/>
    </row>
    <row r="12" spans="1:19" ht="14.45" customHeight="1" x14ac:dyDescent="0.2">
      <c r="A12" s="412" t="s">
        <v>434</v>
      </c>
      <c r="B12" s="413" t="s">
        <v>435</v>
      </c>
      <c r="C12" s="413" t="s">
        <v>270</v>
      </c>
      <c r="D12" s="413" t="s">
        <v>424</v>
      </c>
      <c r="E12" s="413" t="s">
        <v>444</v>
      </c>
      <c r="F12" s="413" t="s">
        <v>455</v>
      </c>
      <c r="G12" s="413" t="s">
        <v>456</v>
      </c>
      <c r="H12" s="416">
        <v>8</v>
      </c>
      <c r="I12" s="416">
        <v>296</v>
      </c>
      <c r="J12" s="413">
        <v>0.66666666666666663</v>
      </c>
      <c r="K12" s="413">
        <v>37</v>
      </c>
      <c r="L12" s="416">
        <v>12</v>
      </c>
      <c r="M12" s="416">
        <v>444</v>
      </c>
      <c r="N12" s="413">
        <v>1</v>
      </c>
      <c r="O12" s="413">
        <v>37</v>
      </c>
      <c r="P12" s="416"/>
      <c r="Q12" s="416"/>
      <c r="R12" s="464"/>
      <c r="S12" s="417"/>
    </row>
    <row r="13" spans="1:19" ht="14.45" customHeight="1" x14ac:dyDescent="0.2">
      <c r="A13" s="412" t="s">
        <v>434</v>
      </c>
      <c r="B13" s="413" t="s">
        <v>435</v>
      </c>
      <c r="C13" s="413" t="s">
        <v>270</v>
      </c>
      <c r="D13" s="413" t="s">
        <v>424</v>
      </c>
      <c r="E13" s="413" t="s">
        <v>444</v>
      </c>
      <c r="F13" s="413" t="s">
        <v>461</v>
      </c>
      <c r="G13" s="413" t="s">
        <v>462</v>
      </c>
      <c r="H13" s="416">
        <v>1</v>
      </c>
      <c r="I13" s="416">
        <v>59</v>
      </c>
      <c r="J13" s="413">
        <v>1</v>
      </c>
      <c r="K13" s="413">
        <v>59</v>
      </c>
      <c r="L13" s="416">
        <v>1</v>
      </c>
      <c r="M13" s="416">
        <v>59</v>
      </c>
      <c r="N13" s="413">
        <v>1</v>
      </c>
      <c r="O13" s="413">
        <v>59</v>
      </c>
      <c r="P13" s="416"/>
      <c r="Q13" s="416"/>
      <c r="R13" s="464"/>
      <c r="S13" s="417"/>
    </row>
    <row r="14" spans="1:19" ht="14.45" customHeight="1" x14ac:dyDescent="0.2">
      <c r="A14" s="412" t="s">
        <v>434</v>
      </c>
      <c r="B14" s="413" t="s">
        <v>435</v>
      </c>
      <c r="C14" s="413" t="s">
        <v>270</v>
      </c>
      <c r="D14" s="413" t="s">
        <v>417</v>
      </c>
      <c r="E14" s="413" t="s">
        <v>444</v>
      </c>
      <c r="F14" s="413" t="s">
        <v>465</v>
      </c>
      <c r="G14" s="413" t="s">
        <v>466</v>
      </c>
      <c r="H14" s="416">
        <v>4</v>
      </c>
      <c r="I14" s="416">
        <v>14344</v>
      </c>
      <c r="J14" s="413"/>
      <c r="K14" s="413">
        <v>3586</v>
      </c>
      <c r="L14" s="416"/>
      <c r="M14" s="416"/>
      <c r="N14" s="413"/>
      <c r="O14" s="413"/>
      <c r="P14" s="416"/>
      <c r="Q14" s="416"/>
      <c r="R14" s="464"/>
      <c r="S14" s="417"/>
    </row>
    <row r="15" spans="1:19" ht="14.45" customHeight="1" x14ac:dyDescent="0.2">
      <c r="A15" s="412" t="s">
        <v>434</v>
      </c>
      <c r="B15" s="413" t="s">
        <v>435</v>
      </c>
      <c r="C15" s="413" t="s">
        <v>270</v>
      </c>
      <c r="D15" s="413" t="s">
        <v>425</v>
      </c>
      <c r="E15" s="413" t="s">
        <v>444</v>
      </c>
      <c r="F15" s="413" t="s">
        <v>447</v>
      </c>
      <c r="G15" s="413" t="s">
        <v>448</v>
      </c>
      <c r="H15" s="416"/>
      <c r="I15" s="416"/>
      <c r="J15" s="413"/>
      <c r="K15" s="413"/>
      <c r="L15" s="416"/>
      <c r="M15" s="416"/>
      <c r="N15" s="413"/>
      <c r="O15" s="413"/>
      <c r="P15" s="416">
        <v>28</v>
      </c>
      <c r="Q15" s="416">
        <v>1064</v>
      </c>
      <c r="R15" s="464"/>
      <c r="S15" s="417">
        <v>38</v>
      </c>
    </row>
    <row r="16" spans="1:19" ht="14.45" customHeight="1" x14ac:dyDescent="0.2">
      <c r="A16" s="412" t="s">
        <v>434</v>
      </c>
      <c r="B16" s="413" t="s">
        <v>435</v>
      </c>
      <c r="C16" s="413" t="s">
        <v>270</v>
      </c>
      <c r="D16" s="413" t="s">
        <v>425</v>
      </c>
      <c r="E16" s="413" t="s">
        <v>444</v>
      </c>
      <c r="F16" s="413" t="s">
        <v>451</v>
      </c>
      <c r="G16" s="413" t="s">
        <v>452</v>
      </c>
      <c r="H16" s="416"/>
      <c r="I16" s="416"/>
      <c r="J16" s="413"/>
      <c r="K16" s="413"/>
      <c r="L16" s="416"/>
      <c r="M16" s="416"/>
      <c r="N16" s="413"/>
      <c r="O16" s="413"/>
      <c r="P16" s="416">
        <v>50</v>
      </c>
      <c r="Q16" s="416">
        <v>23700</v>
      </c>
      <c r="R16" s="464"/>
      <c r="S16" s="417">
        <v>474</v>
      </c>
    </row>
    <row r="17" spans="1:19" ht="14.45" customHeight="1" x14ac:dyDescent="0.2">
      <c r="A17" s="412" t="s">
        <v>434</v>
      </c>
      <c r="B17" s="413" t="s">
        <v>435</v>
      </c>
      <c r="C17" s="413" t="s">
        <v>270</v>
      </c>
      <c r="D17" s="413" t="s">
        <v>425</v>
      </c>
      <c r="E17" s="413" t="s">
        <v>444</v>
      </c>
      <c r="F17" s="413" t="s">
        <v>453</v>
      </c>
      <c r="G17" s="413" t="s">
        <v>454</v>
      </c>
      <c r="H17" s="416"/>
      <c r="I17" s="416"/>
      <c r="J17" s="413"/>
      <c r="K17" s="413"/>
      <c r="L17" s="416"/>
      <c r="M17" s="416"/>
      <c r="N17" s="413"/>
      <c r="O17" s="413"/>
      <c r="P17" s="416">
        <v>22</v>
      </c>
      <c r="Q17" s="416">
        <v>733.33999999999992</v>
      </c>
      <c r="R17" s="464"/>
      <c r="S17" s="417">
        <v>33.333636363636359</v>
      </c>
    </row>
    <row r="18" spans="1:19" ht="14.45" customHeight="1" x14ac:dyDescent="0.2">
      <c r="A18" s="412" t="s">
        <v>434</v>
      </c>
      <c r="B18" s="413" t="s">
        <v>435</v>
      </c>
      <c r="C18" s="413" t="s">
        <v>270</v>
      </c>
      <c r="D18" s="413" t="s">
        <v>425</v>
      </c>
      <c r="E18" s="413" t="s">
        <v>444</v>
      </c>
      <c r="F18" s="413" t="s">
        <v>455</v>
      </c>
      <c r="G18" s="413" t="s">
        <v>456</v>
      </c>
      <c r="H18" s="416"/>
      <c r="I18" s="416"/>
      <c r="J18" s="413"/>
      <c r="K18" s="413"/>
      <c r="L18" s="416"/>
      <c r="M18" s="416"/>
      <c r="N18" s="413"/>
      <c r="O18" s="413"/>
      <c r="P18" s="416">
        <v>1</v>
      </c>
      <c r="Q18" s="416">
        <v>38</v>
      </c>
      <c r="R18" s="464"/>
      <c r="S18" s="417">
        <v>38</v>
      </c>
    </row>
    <row r="19" spans="1:19" ht="14.45" customHeight="1" x14ac:dyDescent="0.2">
      <c r="A19" s="412" t="s">
        <v>434</v>
      </c>
      <c r="B19" s="413" t="s">
        <v>435</v>
      </c>
      <c r="C19" s="413" t="s">
        <v>270</v>
      </c>
      <c r="D19" s="413" t="s">
        <v>425</v>
      </c>
      <c r="E19" s="413" t="s">
        <v>444</v>
      </c>
      <c r="F19" s="413" t="s">
        <v>459</v>
      </c>
      <c r="G19" s="413" t="s">
        <v>460</v>
      </c>
      <c r="H19" s="416"/>
      <c r="I19" s="416"/>
      <c r="J19" s="413"/>
      <c r="K19" s="413"/>
      <c r="L19" s="416"/>
      <c r="M19" s="416"/>
      <c r="N19" s="413"/>
      <c r="O19" s="413"/>
      <c r="P19" s="416">
        <v>2</v>
      </c>
      <c r="Q19" s="416">
        <v>474</v>
      </c>
      <c r="R19" s="464"/>
      <c r="S19" s="417">
        <v>237</v>
      </c>
    </row>
    <row r="20" spans="1:19" ht="14.45" customHeight="1" x14ac:dyDescent="0.2">
      <c r="A20" s="412" t="s">
        <v>434</v>
      </c>
      <c r="B20" s="413" t="s">
        <v>435</v>
      </c>
      <c r="C20" s="413" t="s">
        <v>270</v>
      </c>
      <c r="D20" s="413" t="s">
        <v>426</v>
      </c>
      <c r="E20" s="413" t="s">
        <v>444</v>
      </c>
      <c r="F20" s="413" t="s">
        <v>455</v>
      </c>
      <c r="G20" s="413" t="s">
        <v>456</v>
      </c>
      <c r="H20" s="416">
        <v>1</v>
      </c>
      <c r="I20" s="416">
        <v>37</v>
      </c>
      <c r="J20" s="413"/>
      <c r="K20" s="413">
        <v>37</v>
      </c>
      <c r="L20" s="416"/>
      <c r="M20" s="416"/>
      <c r="N20" s="413"/>
      <c r="O20" s="413"/>
      <c r="P20" s="416"/>
      <c r="Q20" s="416"/>
      <c r="R20" s="464"/>
      <c r="S20" s="417"/>
    </row>
    <row r="21" spans="1:19" ht="14.45" customHeight="1" x14ac:dyDescent="0.2">
      <c r="A21" s="412" t="s">
        <v>434</v>
      </c>
      <c r="B21" s="413" t="s">
        <v>435</v>
      </c>
      <c r="C21" s="413" t="s">
        <v>270</v>
      </c>
      <c r="D21" s="413" t="s">
        <v>427</v>
      </c>
      <c r="E21" s="413" t="s">
        <v>436</v>
      </c>
      <c r="F21" s="413" t="s">
        <v>437</v>
      </c>
      <c r="G21" s="413" t="s">
        <v>438</v>
      </c>
      <c r="H21" s="416"/>
      <c r="I21" s="416"/>
      <c r="J21" s="413"/>
      <c r="K21" s="413"/>
      <c r="L21" s="416"/>
      <c r="M21" s="416"/>
      <c r="N21" s="413"/>
      <c r="O21" s="413"/>
      <c r="P21" s="416">
        <v>1</v>
      </c>
      <c r="Q21" s="416">
        <v>2.44</v>
      </c>
      <c r="R21" s="464"/>
      <c r="S21" s="417">
        <v>2.44</v>
      </c>
    </row>
    <row r="22" spans="1:19" ht="14.45" customHeight="1" x14ac:dyDescent="0.2">
      <c r="A22" s="412" t="s">
        <v>434</v>
      </c>
      <c r="B22" s="413" t="s">
        <v>435</v>
      </c>
      <c r="C22" s="413" t="s">
        <v>270</v>
      </c>
      <c r="D22" s="413" t="s">
        <v>427</v>
      </c>
      <c r="E22" s="413" t="s">
        <v>436</v>
      </c>
      <c r="F22" s="413" t="s">
        <v>440</v>
      </c>
      <c r="G22" s="413" t="s">
        <v>441</v>
      </c>
      <c r="H22" s="416"/>
      <c r="I22" s="416"/>
      <c r="J22" s="413"/>
      <c r="K22" s="413"/>
      <c r="L22" s="416"/>
      <c r="M22" s="416"/>
      <c r="N22" s="413"/>
      <c r="O22" s="413"/>
      <c r="P22" s="416">
        <v>1</v>
      </c>
      <c r="Q22" s="416">
        <v>1118.9000000000001</v>
      </c>
      <c r="R22" s="464"/>
      <c r="S22" s="417">
        <v>1118.9000000000001</v>
      </c>
    </row>
    <row r="23" spans="1:19" ht="14.45" customHeight="1" x14ac:dyDescent="0.2">
      <c r="A23" s="412" t="s">
        <v>434</v>
      </c>
      <c r="B23" s="413" t="s">
        <v>435</v>
      </c>
      <c r="C23" s="413" t="s">
        <v>270</v>
      </c>
      <c r="D23" s="413" t="s">
        <v>427</v>
      </c>
      <c r="E23" s="413" t="s">
        <v>444</v>
      </c>
      <c r="F23" s="413" t="s">
        <v>445</v>
      </c>
      <c r="G23" s="413" t="s">
        <v>446</v>
      </c>
      <c r="H23" s="416"/>
      <c r="I23" s="416"/>
      <c r="J23" s="413"/>
      <c r="K23" s="413"/>
      <c r="L23" s="416"/>
      <c r="M23" s="416"/>
      <c r="N23" s="413"/>
      <c r="O23" s="413"/>
      <c r="P23" s="416">
        <v>1</v>
      </c>
      <c r="Q23" s="416">
        <v>151</v>
      </c>
      <c r="R23" s="464"/>
      <c r="S23" s="417">
        <v>151</v>
      </c>
    </row>
    <row r="24" spans="1:19" ht="14.45" customHeight="1" x14ac:dyDescent="0.2">
      <c r="A24" s="412" t="s">
        <v>434</v>
      </c>
      <c r="B24" s="413" t="s">
        <v>435</v>
      </c>
      <c r="C24" s="413" t="s">
        <v>270</v>
      </c>
      <c r="D24" s="413" t="s">
        <v>427</v>
      </c>
      <c r="E24" s="413" t="s">
        <v>444</v>
      </c>
      <c r="F24" s="413" t="s">
        <v>455</v>
      </c>
      <c r="G24" s="413" t="s">
        <v>456</v>
      </c>
      <c r="H24" s="416">
        <v>6</v>
      </c>
      <c r="I24" s="416">
        <v>222</v>
      </c>
      <c r="J24" s="413">
        <v>1.5</v>
      </c>
      <c r="K24" s="413">
        <v>37</v>
      </c>
      <c r="L24" s="416">
        <v>4</v>
      </c>
      <c r="M24" s="416">
        <v>148</v>
      </c>
      <c r="N24" s="413">
        <v>1</v>
      </c>
      <c r="O24" s="413">
        <v>37</v>
      </c>
      <c r="P24" s="416"/>
      <c r="Q24" s="416"/>
      <c r="R24" s="464"/>
      <c r="S24" s="417"/>
    </row>
    <row r="25" spans="1:19" ht="14.45" customHeight="1" x14ac:dyDescent="0.2">
      <c r="A25" s="412" t="s">
        <v>434</v>
      </c>
      <c r="B25" s="413" t="s">
        <v>435</v>
      </c>
      <c r="C25" s="413" t="s">
        <v>270</v>
      </c>
      <c r="D25" s="413" t="s">
        <v>428</v>
      </c>
      <c r="E25" s="413" t="s">
        <v>444</v>
      </c>
      <c r="F25" s="413" t="s">
        <v>455</v>
      </c>
      <c r="G25" s="413" t="s">
        <v>456</v>
      </c>
      <c r="H25" s="416">
        <v>1</v>
      </c>
      <c r="I25" s="416">
        <v>37</v>
      </c>
      <c r="J25" s="413"/>
      <c r="K25" s="413">
        <v>37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5" customHeight="1" x14ac:dyDescent="0.2">
      <c r="A26" s="412" t="s">
        <v>434</v>
      </c>
      <c r="B26" s="413" t="s">
        <v>435</v>
      </c>
      <c r="C26" s="413" t="s">
        <v>270</v>
      </c>
      <c r="D26" s="413" t="s">
        <v>428</v>
      </c>
      <c r="E26" s="413" t="s">
        <v>444</v>
      </c>
      <c r="F26" s="413" t="s">
        <v>461</v>
      </c>
      <c r="G26" s="413" t="s">
        <v>462</v>
      </c>
      <c r="H26" s="416">
        <v>1</v>
      </c>
      <c r="I26" s="416">
        <v>59</v>
      </c>
      <c r="J26" s="413"/>
      <c r="K26" s="413">
        <v>59</v>
      </c>
      <c r="L26" s="416"/>
      <c r="M26" s="416"/>
      <c r="N26" s="413"/>
      <c r="O26" s="413"/>
      <c r="P26" s="416"/>
      <c r="Q26" s="416"/>
      <c r="R26" s="464"/>
      <c r="S26" s="417"/>
    </row>
    <row r="27" spans="1:19" ht="14.45" customHeight="1" x14ac:dyDescent="0.2">
      <c r="A27" s="412" t="s">
        <v>434</v>
      </c>
      <c r="B27" s="413" t="s">
        <v>435</v>
      </c>
      <c r="C27" s="413" t="s">
        <v>270</v>
      </c>
      <c r="D27" s="413" t="s">
        <v>429</v>
      </c>
      <c r="E27" s="413" t="s">
        <v>444</v>
      </c>
      <c r="F27" s="413" t="s">
        <v>455</v>
      </c>
      <c r="G27" s="413" t="s">
        <v>456</v>
      </c>
      <c r="H27" s="416">
        <v>1</v>
      </c>
      <c r="I27" s="416">
        <v>37</v>
      </c>
      <c r="J27" s="413"/>
      <c r="K27" s="413">
        <v>37</v>
      </c>
      <c r="L27" s="416"/>
      <c r="M27" s="416"/>
      <c r="N27" s="413"/>
      <c r="O27" s="413"/>
      <c r="P27" s="416"/>
      <c r="Q27" s="416"/>
      <c r="R27" s="464"/>
      <c r="S27" s="417"/>
    </row>
    <row r="28" spans="1:19" ht="14.45" customHeight="1" x14ac:dyDescent="0.2">
      <c r="A28" s="412" t="s">
        <v>434</v>
      </c>
      <c r="B28" s="413" t="s">
        <v>435</v>
      </c>
      <c r="C28" s="413" t="s">
        <v>270</v>
      </c>
      <c r="D28" s="413" t="s">
        <v>431</v>
      </c>
      <c r="E28" s="413" t="s">
        <v>444</v>
      </c>
      <c r="F28" s="413" t="s">
        <v>447</v>
      </c>
      <c r="G28" s="413" t="s">
        <v>448</v>
      </c>
      <c r="H28" s="416">
        <v>165</v>
      </c>
      <c r="I28" s="416">
        <v>6105</v>
      </c>
      <c r="J28" s="413">
        <v>1.0248447204968945</v>
      </c>
      <c r="K28" s="413">
        <v>37</v>
      </c>
      <c r="L28" s="416">
        <v>161</v>
      </c>
      <c r="M28" s="416">
        <v>5957</v>
      </c>
      <c r="N28" s="413">
        <v>1</v>
      </c>
      <c r="O28" s="413">
        <v>37</v>
      </c>
      <c r="P28" s="416">
        <v>110</v>
      </c>
      <c r="Q28" s="416">
        <v>4180</v>
      </c>
      <c r="R28" s="464">
        <v>0.70169548430417994</v>
      </c>
      <c r="S28" s="417">
        <v>38</v>
      </c>
    </row>
    <row r="29" spans="1:19" ht="14.45" customHeight="1" x14ac:dyDescent="0.2">
      <c r="A29" s="412" t="s">
        <v>434</v>
      </c>
      <c r="B29" s="413" t="s">
        <v>435</v>
      </c>
      <c r="C29" s="413" t="s">
        <v>270</v>
      </c>
      <c r="D29" s="413" t="s">
        <v>431</v>
      </c>
      <c r="E29" s="413" t="s">
        <v>444</v>
      </c>
      <c r="F29" s="413" t="s">
        <v>451</v>
      </c>
      <c r="G29" s="413" t="s">
        <v>452</v>
      </c>
      <c r="H29" s="416">
        <v>70</v>
      </c>
      <c r="I29" s="416">
        <v>32900</v>
      </c>
      <c r="J29" s="413">
        <v>0.75925413089633531</v>
      </c>
      <c r="K29" s="413">
        <v>470</v>
      </c>
      <c r="L29" s="416">
        <v>92</v>
      </c>
      <c r="M29" s="416">
        <v>43332</v>
      </c>
      <c r="N29" s="413">
        <v>1</v>
      </c>
      <c r="O29" s="413">
        <v>471</v>
      </c>
      <c r="P29" s="416">
        <v>168</v>
      </c>
      <c r="Q29" s="416">
        <v>79632</v>
      </c>
      <c r="R29" s="464">
        <v>1.8377180836333427</v>
      </c>
      <c r="S29" s="417">
        <v>474</v>
      </c>
    </row>
    <row r="30" spans="1:19" ht="14.45" customHeight="1" x14ac:dyDescent="0.2">
      <c r="A30" s="412" t="s">
        <v>434</v>
      </c>
      <c r="B30" s="413" t="s">
        <v>435</v>
      </c>
      <c r="C30" s="413" t="s">
        <v>270</v>
      </c>
      <c r="D30" s="413" t="s">
        <v>431</v>
      </c>
      <c r="E30" s="413" t="s">
        <v>444</v>
      </c>
      <c r="F30" s="413" t="s">
        <v>453</v>
      </c>
      <c r="G30" s="413" t="s">
        <v>454</v>
      </c>
      <c r="H30" s="416">
        <v>84</v>
      </c>
      <c r="I30" s="416">
        <v>2799.99</v>
      </c>
      <c r="J30" s="413">
        <v>0.83168184491454433</v>
      </c>
      <c r="K30" s="413">
        <v>33.333214285714284</v>
      </c>
      <c r="L30" s="416">
        <v>101</v>
      </c>
      <c r="M30" s="416">
        <v>3366.66</v>
      </c>
      <c r="N30" s="413">
        <v>1</v>
      </c>
      <c r="O30" s="413">
        <v>33.333267326732674</v>
      </c>
      <c r="P30" s="416">
        <v>145</v>
      </c>
      <c r="Q30" s="416">
        <v>4833.33</v>
      </c>
      <c r="R30" s="464">
        <v>1.435645417119638</v>
      </c>
      <c r="S30" s="417">
        <v>33.333310344827588</v>
      </c>
    </row>
    <row r="31" spans="1:19" ht="14.45" customHeight="1" x14ac:dyDescent="0.2">
      <c r="A31" s="412" t="s">
        <v>434</v>
      </c>
      <c r="B31" s="413" t="s">
        <v>435</v>
      </c>
      <c r="C31" s="413" t="s">
        <v>270</v>
      </c>
      <c r="D31" s="413" t="s">
        <v>431</v>
      </c>
      <c r="E31" s="413" t="s">
        <v>444</v>
      </c>
      <c r="F31" s="413" t="s">
        <v>455</v>
      </c>
      <c r="G31" s="413" t="s">
        <v>456</v>
      </c>
      <c r="H31" s="416">
        <v>2</v>
      </c>
      <c r="I31" s="416">
        <v>74</v>
      </c>
      <c r="J31" s="413"/>
      <c r="K31" s="413">
        <v>37</v>
      </c>
      <c r="L31" s="416"/>
      <c r="M31" s="416"/>
      <c r="N31" s="413"/>
      <c r="O31" s="413"/>
      <c r="P31" s="416"/>
      <c r="Q31" s="416"/>
      <c r="R31" s="464"/>
      <c r="S31" s="417"/>
    </row>
    <row r="32" spans="1:19" ht="14.45" customHeight="1" x14ac:dyDescent="0.2">
      <c r="A32" s="412" t="s">
        <v>434</v>
      </c>
      <c r="B32" s="413" t="s">
        <v>435</v>
      </c>
      <c r="C32" s="413" t="s">
        <v>270</v>
      </c>
      <c r="D32" s="413" t="s">
        <v>431</v>
      </c>
      <c r="E32" s="413" t="s">
        <v>444</v>
      </c>
      <c r="F32" s="413" t="s">
        <v>459</v>
      </c>
      <c r="G32" s="413" t="s">
        <v>460</v>
      </c>
      <c r="H32" s="416">
        <v>16</v>
      </c>
      <c r="I32" s="416">
        <v>3760</v>
      </c>
      <c r="J32" s="413">
        <v>0.93718843469591229</v>
      </c>
      <c r="K32" s="413">
        <v>235</v>
      </c>
      <c r="L32" s="416">
        <v>17</v>
      </c>
      <c r="M32" s="416">
        <v>4012</v>
      </c>
      <c r="N32" s="413">
        <v>1</v>
      </c>
      <c r="O32" s="413">
        <v>236</v>
      </c>
      <c r="P32" s="416">
        <v>6</v>
      </c>
      <c r="Q32" s="416">
        <v>1422</v>
      </c>
      <c r="R32" s="464">
        <v>0.35443668993020938</v>
      </c>
      <c r="S32" s="417">
        <v>237</v>
      </c>
    </row>
    <row r="33" spans="1:19" ht="14.45" customHeight="1" x14ac:dyDescent="0.2">
      <c r="A33" s="412" t="s">
        <v>434</v>
      </c>
      <c r="B33" s="413" t="s">
        <v>435</v>
      </c>
      <c r="C33" s="413" t="s">
        <v>270</v>
      </c>
      <c r="D33" s="413" t="s">
        <v>431</v>
      </c>
      <c r="E33" s="413" t="s">
        <v>444</v>
      </c>
      <c r="F33" s="413" t="s">
        <v>461</v>
      </c>
      <c r="G33" s="413" t="s">
        <v>462</v>
      </c>
      <c r="H33" s="416">
        <v>1</v>
      </c>
      <c r="I33" s="416">
        <v>59</v>
      </c>
      <c r="J33" s="413"/>
      <c r="K33" s="413">
        <v>59</v>
      </c>
      <c r="L33" s="416"/>
      <c r="M33" s="416"/>
      <c r="N33" s="413"/>
      <c r="O33" s="413"/>
      <c r="P33" s="416"/>
      <c r="Q33" s="416"/>
      <c r="R33" s="464"/>
      <c r="S33" s="417"/>
    </row>
    <row r="34" spans="1:19" ht="14.45" customHeight="1" x14ac:dyDescent="0.2">
      <c r="A34" s="412" t="s">
        <v>434</v>
      </c>
      <c r="B34" s="413" t="s">
        <v>435</v>
      </c>
      <c r="C34" s="413" t="s">
        <v>270</v>
      </c>
      <c r="D34" s="413" t="s">
        <v>431</v>
      </c>
      <c r="E34" s="413" t="s">
        <v>444</v>
      </c>
      <c r="F34" s="413" t="s">
        <v>463</v>
      </c>
      <c r="G34" s="413" t="s">
        <v>464</v>
      </c>
      <c r="H34" s="416">
        <v>1075</v>
      </c>
      <c r="I34" s="416">
        <v>281650</v>
      </c>
      <c r="J34" s="413">
        <v>0.9117896522476675</v>
      </c>
      <c r="K34" s="413">
        <v>262</v>
      </c>
      <c r="L34" s="416">
        <v>1179</v>
      </c>
      <c r="M34" s="416">
        <v>308898</v>
      </c>
      <c r="N34" s="413">
        <v>1</v>
      </c>
      <c r="O34" s="413">
        <v>262</v>
      </c>
      <c r="P34" s="416">
        <v>1520</v>
      </c>
      <c r="Q34" s="416">
        <v>398240</v>
      </c>
      <c r="R34" s="464">
        <v>1.2892281594571671</v>
      </c>
      <c r="S34" s="417">
        <v>262</v>
      </c>
    </row>
    <row r="35" spans="1:19" ht="14.45" customHeight="1" x14ac:dyDescent="0.2">
      <c r="A35" s="412" t="s">
        <v>434</v>
      </c>
      <c r="B35" s="413" t="s">
        <v>435</v>
      </c>
      <c r="C35" s="413" t="s">
        <v>270</v>
      </c>
      <c r="D35" s="413" t="s">
        <v>431</v>
      </c>
      <c r="E35" s="413" t="s">
        <v>444</v>
      </c>
      <c r="F35" s="413" t="s">
        <v>465</v>
      </c>
      <c r="G35" s="413" t="s">
        <v>466</v>
      </c>
      <c r="H35" s="416">
        <v>236</v>
      </c>
      <c r="I35" s="416">
        <v>846296</v>
      </c>
      <c r="J35" s="413">
        <v>0.92913385826771655</v>
      </c>
      <c r="K35" s="413">
        <v>3586</v>
      </c>
      <c r="L35" s="416">
        <v>254</v>
      </c>
      <c r="M35" s="416">
        <v>910844</v>
      </c>
      <c r="N35" s="413">
        <v>1</v>
      </c>
      <c r="O35" s="413">
        <v>3586</v>
      </c>
      <c r="P35" s="416">
        <v>414</v>
      </c>
      <c r="Q35" s="416">
        <v>1484604</v>
      </c>
      <c r="R35" s="464">
        <v>1.6299212598425197</v>
      </c>
      <c r="S35" s="417">
        <v>3586</v>
      </c>
    </row>
    <row r="36" spans="1:19" ht="14.45" customHeight="1" x14ac:dyDescent="0.2">
      <c r="A36" s="412" t="s">
        <v>434</v>
      </c>
      <c r="B36" s="413" t="s">
        <v>435</v>
      </c>
      <c r="C36" s="413" t="s">
        <v>270</v>
      </c>
      <c r="D36" s="413" t="s">
        <v>431</v>
      </c>
      <c r="E36" s="413" t="s">
        <v>444</v>
      </c>
      <c r="F36" s="413" t="s">
        <v>467</v>
      </c>
      <c r="G36" s="413" t="s">
        <v>466</v>
      </c>
      <c r="H36" s="416"/>
      <c r="I36" s="416"/>
      <c r="J36" s="413"/>
      <c r="K36" s="413"/>
      <c r="L36" s="416">
        <v>4</v>
      </c>
      <c r="M36" s="416">
        <v>20800</v>
      </c>
      <c r="N36" s="413">
        <v>1</v>
      </c>
      <c r="O36" s="413">
        <v>5200</v>
      </c>
      <c r="P36" s="416">
        <v>22</v>
      </c>
      <c r="Q36" s="416">
        <v>114400</v>
      </c>
      <c r="R36" s="464">
        <v>5.5</v>
      </c>
      <c r="S36" s="417">
        <v>5200</v>
      </c>
    </row>
    <row r="37" spans="1:19" ht="14.45" customHeight="1" x14ac:dyDescent="0.2">
      <c r="A37" s="412" t="s">
        <v>434</v>
      </c>
      <c r="B37" s="413" t="s">
        <v>435</v>
      </c>
      <c r="C37" s="413" t="s">
        <v>270</v>
      </c>
      <c r="D37" s="413" t="s">
        <v>432</v>
      </c>
      <c r="E37" s="413" t="s">
        <v>436</v>
      </c>
      <c r="F37" s="413" t="s">
        <v>439</v>
      </c>
      <c r="G37" s="413" t="s">
        <v>438</v>
      </c>
      <c r="H37" s="416">
        <v>1</v>
      </c>
      <c r="I37" s="416">
        <v>6.09</v>
      </c>
      <c r="J37" s="413"/>
      <c r="K37" s="413">
        <v>6.09</v>
      </c>
      <c r="L37" s="416"/>
      <c r="M37" s="416"/>
      <c r="N37" s="413"/>
      <c r="O37" s="413"/>
      <c r="P37" s="416"/>
      <c r="Q37" s="416"/>
      <c r="R37" s="464"/>
      <c r="S37" s="417"/>
    </row>
    <row r="38" spans="1:19" ht="14.45" customHeight="1" x14ac:dyDescent="0.2">
      <c r="A38" s="412" t="s">
        <v>434</v>
      </c>
      <c r="B38" s="413" t="s">
        <v>435</v>
      </c>
      <c r="C38" s="413" t="s">
        <v>270</v>
      </c>
      <c r="D38" s="413" t="s">
        <v>432</v>
      </c>
      <c r="E38" s="413" t="s">
        <v>436</v>
      </c>
      <c r="F38" s="413" t="s">
        <v>440</v>
      </c>
      <c r="G38" s="413" t="s">
        <v>441</v>
      </c>
      <c r="H38" s="416">
        <v>1</v>
      </c>
      <c r="I38" s="416">
        <v>1118.9000000000001</v>
      </c>
      <c r="J38" s="413"/>
      <c r="K38" s="413">
        <v>1118.9000000000001</v>
      </c>
      <c r="L38" s="416"/>
      <c r="M38" s="416"/>
      <c r="N38" s="413"/>
      <c r="O38" s="413"/>
      <c r="P38" s="416"/>
      <c r="Q38" s="416"/>
      <c r="R38" s="464"/>
      <c r="S38" s="417"/>
    </row>
    <row r="39" spans="1:19" ht="14.45" customHeight="1" x14ac:dyDescent="0.2">
      <c r="A39" s="412" t="s">
        <v>434</v>
      </c>
      <c r="B39" s="413" t="s">
        <v>435</v>
      </c>
      <c r="C39" s="413" t="s">
        <v>270</v>
      </c>
      <c r="D39" s="413" t="s">
        <v>432</v>
      </c>
      <c r="E39" s="413" t="s">
        <v>444</v>
      </c>
      <c r="F39" s="413" t="s">
        <v>445</v>
      </c>
      <c r="G39" s="413" t="s">
        <v>446</v>
      </c>
      <c r="H39" s="416">
        <v>1</v>
      </c>
      <c r="I39" s="416">
        <v>147</v>
      </c>
      <c r="J39" s="413"/>
      <c r="K39" s="413">
        <v>147</v>
      </c>
      <c r="L39" s="416"/>
      <c r="M39" s="416"/>
      <c r="N39" s="413"/>
      <c r="O39" s="413"/>
      <c r="P39" s="416"/>
      <c r="Q39" s="416"/>
      <c r="R39" s="464"/>
      <c r="S39" s="417"/>
    </row>
    <row r="40" spans="1:19" ht="14.45" customHeight="1" x14ac:dyDescent="0.2">
      <c r="A40" s="412" t="s">
        <v>434</v>
      </c>
      <c r="B40" s="413" t="s">
        <v>435</v>
      </c>
      <c r="C40" s="413" t="s">
        <v>270</v>
      </c>
      <c r="D40" s="413" t="s">
        <v>432</v>
      </c>
      <c r="E40" s="413" t="s">
        <v>444</v>
      </c>
      <c r="F40" s="413" t="s">
        <v>455</v>
      </c>
      <c r="G40" s="413" t="s">
        <v>456</v>
      </c>
      <c r="H40" s="416">
        <v>3</v>
      </c>
      <c r="I40" s="416">
        <v>111</v>
      </c>
      <c r="J40" s="413"/>
      <c r="K40" s="413">
        <v>37</v>
      </c>
      <c r="L40" s="416"/>
      <c r="M40" s="416"/>
      <c r="N40" s="413"/>
      <c r="O40" s="413"/>
      <c r="P40" s="416"/>
      <c r="Q40" s="416"/>
      <c r="R40" s="464"/>
      <c r="S40" s="417"/>
    </row>
    <row r="41" spans="1:19" ht="14.45" customHeight="1" thickBot="1" x14ac:dyDescent="0.25">
      <c r="A41" s="418" t="s">
        <v>434</v>
      </c>
      <c r="B41" s="419" t="s">
        <v>435</v>
      </c>
      <c r="C41" s="419" t="s">
        <v>270</v>
      </c>
      <c r="D41" s="419" t="s">
        <v>430</v>
      </c>
      <c r="E41" s="419" t="s">
        <v>444</v>
      </c>
      <c r="F41" s="419" t="s">
        <v>455</v>
      </c>
      <c r="G41" s="419" t="s">
        <v>456</v>
      </c>
      <c r="H41" s="422"/>
      <c r="I41" s="422"/>
      <c r="J41" s="419"/>
      <c r="K41" s="419"/>
      <c r="L41" s="422">
        <v>4</v>
      </c>
      <c r="M41" s="422">
        <v>148</v>
      </c>
      <c r="N41" s="419">
        <v>1</v>
      </c>
      <c r="O41" s="419">
        <v>37</v>
      </c>
      <c r="P41" s="422"/>
      <c r="Q41" s="422"/>
      <c r="R41" s="465"/>
      <c r="S41" s="42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4DEAB64-4986-4197-A5B0-A2227BB0B184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5" customHeight="1" thickBot="1" x14ac:dyDescent="0.2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105</v>
      </c>
      <c r="B3" s="188">
        <f>SUBTOTAL(9,B6:B1048576)</f>
        <v>3928.33</v>
      </c>
      <c r="C3" s="189">
        <f t="shared" ref="C3:R3" si="0">SUBTOTAL(9,C6:C1048576)</f>
        <v>33.156302878905386</v>
      </c>
      <c r="D3" s="189">
        <f t="shared" si="0"/>
        <v>2995.33</v>
      </c>
      <c r="E3" s="189">
        <f t="shared" si="0"/>
        <v>7</v>
      </c>
      <c r="F3" s="189">
        <f t="shared" si="0"/>
        <v>11826</v>
      </c>
      <c r="G3" s="192">
        <f>IF(D3&lt;&gt;0,F3/D3,"")</f>
        <v>3.9481459471911275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5" customHeight="1" thickBot="1" x14ac:dyDescent="0.25">
      <c r="A5" s="424"/>
      <c r="B5" s="425">
        <v>2015</v>
      </c>
      <c r="C5" s="426"/>
      <c r="D5" s="426">
        <v>2018</v>
      </c>
      <c r="E5" s="426"/>
      <c r="F5" s="426">
        <v>2019</v>
      </c>
      <c r="G5" s="467" t="s">
        <v>2</v>
      </c>
      <c r="H5" s="425">
        <v>2015</v>
      </c>
      <c r="I5" s="426"/>
      <c r="J5" s="426">
        <v>2018</v>
      </c>
      <c r="K5" s="426"/>
      <c r="L5" s="426">
        <v>2019</v>
      </c>
      <c r="M5" s="467" t="s">
        <v>2</v>
      </c>
      <c r="N5" s="425">
        <v>2015</v>
      </c>
      <c r="O5" s="426"/>
      <c r="P5" s="426">
        <v>2018</v>
      </c>
      <c r="Q5" s="426"/>
      <c r="R5" s="426">
        <v>2019</v>
      </c>
      <c r="S5" s="467" t="s">
        <v>2</v>
      </c>
    </row>
    <row r="6" spans="1:19" ht="14.45" customHeight="1" x14ac:dyDescent="0.2">
      <c r="A6" s="450" t="s">
        <v>470</v>
      </c>
      <c r="B6" s="444">
        <v>37</v>
      </c>
      <c r="C6" s="407">
        <v>6.7765567765567761E-2</v>
      </c>
      <c r="D6" s="444">
        <v>546</v>
      </c>
      <c r="E6" s="407">
        <v>1</v>
      </c>
      <c r="F6" s="444"/>
      <c r="G6" s="463"/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5" customHeight="1" x14ac:dyDescent="0.2">
      <c r="A7" s="451" t="s">
        <v>471</v>
      </c>
      <c r="B7" s="446">
        <v>1715.33</v>
      </c>
      <c r="C7" s="413">
        <v>2.7876586547056053</v>
      </c>
      <c r="D7" s="446">
        <v>615.32999999999993</v>
      </c>
      <c r="E7" s="413">
        <v>1</v>
      </c>
      <c r="F7" s="446">
        <v>3975</v>
      </c>
      <c r="G7" s="464">
        <v>6.4599483204134378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5" customHeight="1" x14ac:dyDescent="0.2">
      <c r="A8" s="451" t="s">
        <v>472</v>
      </c>
      <c r="B8" s="446"/>
      <c r="C8" s="413"/>
      <c r="D8" s="446">
        <v>508</v>
      </c>
      <c r="E8" s="413">
        <v>1</v>
      </c>
      <c r="F8" s="446">
        <v>512</v>
      </c>
      <c r="G8" s="464">
        <v>1.0078740157480315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5" customHeight="1" x14ac:dyDescent="0.2">
      <c r="A9" s="451" t="s">
        <v>473</v>
      </c>
      <c r="B9" s="446">
        <v>581</v>
      </c>
      <c r="C9" s="413">
        <v>15.702702702702704</v>
      </c>
      <c r="D9" s="446">
        <v>37</v>
      </c>
      <c r="E9" s="413">
        <v>1</v>
      </c>
      <c r="F9" s="446">
        <v>5845</v>
      </c>
      <c r="G9" s="464">
        <v>157.97297297297297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5" customHeight="1" x14ac:dyDescent="0.2">
      <c r="A10" s="451" t="s">
        <v>474</v>
      </c>
      <c r="B10" s="446"/>
      <c r="C10" s="413"/>
      <c r="D10" s="446"/>
      <c r="E10" s="413"/>
      <c r="F10" s="446">
        <v>38</v>
      </c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5" customHeight="1" x14ac:dyDescent="0.2">
      <c r="A11" s="451" t="s">
        <v>475</v>
      </c>
      <c r="B11" s="446"/>
      <c r="C11" s="413"/>
      <c r="D11" s="446"/>
      <c r="E11" s="413"/>
      <c r="F11" s="446">
        <v>38</v>
      </c>
      <c r="G11" s="464"/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5" customHeight="1" x14ac:dyDescent="0.2">
      <c r="A12" s="451" t="s">
        <v>476</v>
      </c>
      <c r="B12" s="446">
        <v>1088</v>
      </c>
      <c r="C12" s="413">
        <v>0.89547325102880659</v>
      </c>
      <c r="D12" s="446">
        <v>1215</v>
      </c>
      <c r="E12" s="413">
        <v>1</v>
      </c>
      <c r="F12" s="446">
        <v>711</v>
      </c>
      <c r="G12" s="464">
        <v>0.58518518518518514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5" customHeight="1" x14ac:dyDescent="0.2">
      <c r="A13" s="451" t="s">
        <v>477</v>
      </c>
      <c r="B13" s="446">
        <v>37</v>
      </c>
      <c r="C13" s="413">
        <v>1</v>
      </c>
      <c r="D13" s="446">
        <v>37</v>
      </c>
      <c r="E13" s="413">
        <v>1</v>
      </c>
      <c r="F13" s="446"/>
      <c r="G13" s="464"/>
      <c r="H13" s="446"/>
      <c r="I13" s="413"/>
      <c r="J13" s="446"/>
      <c r="K13" s="413"/>
      <c r="L13" s="446"/>
      <c r="M13" s="464"/>
      <c r="N13" s="446"/>
      <c r="O13" s="413"/>
      <c r="P13" s="446"/>
      <c r="Q13" s="413"/>
      <c r="R13" s="446"/>
      <c r="S13" s="469"/>
    </row>
    <row r="14" spans="1:19" ht="14.45" customHeight="1" x14ac:dyDescent="0.2">
      <c r="A14" s="451" t="s">
        <v>478</v>
      </c>
      <c r="B14" s="446">
        <v>470</v>
      </c>
      <c r="C14" s="413">
        <v>12.702702702702704</v>
      </c>
      <c r="D14" s="446">
        <v>37</v>
      </c>
      <c r="E14" s="413">
        <v>1</v>
      </c>
      <c r="F14" s="446"/>
      <c r="G14" s="464"/>
      <c r="H14" s="446"/>
      <c r="I14" s="413"/>
      <c r="J14" s="446"/>
      <c r="K14" s="413"/>
      <c r="L14" s="446"/>
      <c r="M14" s="464"/>
      <c r="N14" s="446"/>
      <c r="O14" s="413"/>
      <c r="P14" s="446"/>
      <c r="Q14" s="413"/>
      <c r="R14" s="446"/>
      <c r="S14" s="469"/>
    </row>
    <row r="15" spans="1:19" ht="14.45" customHeight="1" thickBot="1" x14ac:dyDescent="0.25">
      <c r="A15" s="452" t="s">
        <v>479</v>
      </c>
      <c r="B15" s="448"/>
      <c r="C15" s="419"/>
      <c r="D15" s="448"/>
      <c r="E15" s="419"/>
      <c r="F15" s="448">
        <v>707</v>
      </c>
      <c r="G15" s="465"/>
      <c r="H15" s="448"/>
      <c r="I15" s="419"/>
      <c r="J15" s="448"/>
      <c r="K15" s="419"/>
      <c r="L15" s="448"/>
      <c r="M15" s="465"/>
      <c r="N15" s="448"/>
      <c r="O15" s="419"/>
      <c r="P15" s="448"/>
      <c r="Q15" s="419"/>
      <c r="R15" s="448"/>
      <c r="S15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8D5979C-3900-4DD2-8709-34883BAE34A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72" t="s">
        <v>492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5" customHeight="1" thickBot="1" x14ac:dyDescent="0.2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105</v>
      </c>
      <c r="F3" s="77">
        <f t="shared" ref="F3:O3" si="0">SUBTOTAL(9,F6:F1048576)</f>
        <v>19</v>
      </c>
      <c r="G3" s="78">
        <f t="shared" si="0"/>
        <v>3928.33</v>
      </c>
      <c r="H3" s="78"/>
      <c r="I3" s="78"/>
      <c r="J3" s="78">
        <f t="shared" si="0"/>
        <v>18</v>
      </c>
      <c r="K3" s="78">
        <f t="shared" si="0"/>
        <v>2995.33</v>
      </c>
      <c r="L3" s="78"/>
      <c r="M3" s="78"/>
      <c r="N3" s="78">
        <f t="shared" si="0"/>
        <v>22</v>
      </c>
      <c r="O3" s="78">
        <f t="shared" si="0"/>
        <v>11826</v>
      </c>
      <c r="P3" s="59">
        <f>IF(K3=0,0,O3/K3)</f>
        <v>3.9481459471911275</v>
      </c>
      <c r="Q3" s="79">
        <f>IF(N3=0,0,O3/N3)</f>
        <v>537.5454545454545</v>
      </c>
    </row>
    <row r="4" spans="1:17" ht="14.45" customHeight="1" x14ac:dyDescent="0.2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2018</v>
      </c>
      <c r="K4" s="365"/>
      <c r="L4" s="80"/>
      <c r="M4" s="80"/>
      <c r="N4" s="364">
        <v>2019</v>
      </c>
      <c r="O4" s="365"/>
      <c r="P4" s="367" t="s">
        <v>2</v>
      </c>
      <c r="Q4" s="356" t="s">
        <v>79</v>
      </c>
    </row>
    <row r="5" spans="1:17" ht="14.45" customHeight="1" thickBot="1" x14ac:dyDescent="0.2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5" customHeight="1" x14ac:dyDescent="0.2">
      <c r="A6" s="406" t="s">
        <v>480</v>
      </c>
      <c r="B6" s="407" t="s">
        <v>435</v>
      </c>
      <c r="C6" s="407" t="s">
        <v>444</v>
      </c>
      <c r="D6" s="407" t="s">
        <v>447</v>
      </c>
      <c r="E6" s="407" t="s">
        <v>448</v>
      </c>
      <c r="F6" s="410">
        <v>1</v>
      </c>
      <c r="G6" s="410">
        <v>37</v>
      </c>
      <c r="H6" s="410">
        <v>0.5</v>
      </c>
      <c r="I6" s="410">
        <v>37</v>
      </c>
      <c r="J6" s="410">
        <v>2</v>
      </c>
      <c r="K6" s="410">
        <v>74</v>
      </c>
      <c r="L6" s="410">
        <v>1</v>
      </c>
      <c r="M6" s="410">
        <v>37</v>
      </c>
      <c r="N6" s="410"/>
      <c r="O6" s="410"/>
      <c r="P6" s="463"/>
      <c r="Q6" s="411"/>
    </row>
    <row r="7" spans="1:17" ht="14.45" customHeight="1" x14ac:dyDescent="0.2">
      <c r="A7" s="412" t="s">
        <v>480</v>
      </c>
      <c r="B7" s="413" t="s">
        <v>435</v>
      </c>
      <c r="C7" s="413" t="s">
        <v>444</v>
      </c>
      <c r="D7" s="413" t="s">
        <v>459</v>
      </c>
      <c r="E7" s="413" t="s">
        <v>460</v>
      </c>
      <c r="F7" s="416"/>
      <c r="G7" s="416"/>
      <c r="H7" s="416"/>
      <c r="I7" s="416"/>
      <c r="J7" s="416">
        <v>2</v>
      </c>
      <c r="K7" s="416">
        <v>472</v>
      </c>
      <c r="L7" s="416">
        <v>1</v>
      </c>
      <c r="M7" s="416">
        <v>236</v>
      </c>
      <c r="N7" s="416"/>
      <c r="O7" s="416"/>
      <c r="P7" s="464"/>
      <c r="Q7" s="417"/>
    </row>
    <row r="8" spans="1:17" ht="14.45" customHeight="1" x14ac:dyDescent="0.2">
      <c r="A8" s="412" t="s">
        <v>481</v>
      </c>
      <c r="B8" s="413" t="s">
        <v>435</v>
      </c>
      <c r="C8" s="413" t="s">
        <v>444</v>
      </c>
      <c r="D8" s="413" t="s">
        <v>447</v>
      </c>
      <c r="E8" s="413" t="s">
        <v>448</v>
      </c>
      <c r="F8" s="416">
        <v>1</v>
      </c>
      <c r="G8" s="416">
        <v>37</v>
      </c>
      <c r="H8" s="416">
        <v>0.33333333333333331</v>
      </c>
      <c r="I8" s="416">
        <v>37</v>
      </c>
      <c r="J8" s="416">
        <v>3</v>
      </c>
      <c r="K8" s="416">
        <v>111</v>
      </c>
      <c r="L8" s="416">
        <v>1</v>
      </c>
      <c r="M8" s="416">
        <v>37</v>
      </c>
      <c r="N8" s="416">
        <v>4</v>
      </c>
      <c r="O8" s="416">
        <v>152</v>
      </c>
      <c r="P8" s="464">
        <v>1.3693693693693694</v>
      </c>
      <c r="Q8" s="417">
        <v>38</v>
      </c>
    </row>
    <row r="9" spans="1:17" ht="14.45" customHeight="1" x14ac:dyDescent="0.2">
      <c r="A9" s="412" t="s">
        <v>481</v>
      </c>
      <c r="B9" s="413" t="s">
        <v>435</v>
      </c>
      <c r="C9" s="413" t="s">
        <v>444</v>
      </c>
      <c r="D9" s="413" t="s">
        <v>451</v>
      </c>
      <c r="E9" s="413" t="s">
        <v>452</v>
      </c>
      <c r="F9" s="416">
        <v>3</v>
      </c>
      <c r="G9" s="416">
        <v>1410</v>
      </c>
      <c r="H9" s="416">
        <v>2.9936305732484074</v>
      </c>
      <c r="I9" s="416">
        <v>470</v>
      </c>
      <c r="J9" s="416">
        <v>1</v>
      </c>
      <c r="K9" s="416">
        <v>471</v>
      </c>
      <c r="L9" s="416">
        <v>1</v>
      </c>
      <c r="M9" s="416">
        <v>471</v>
      </c>
      <c r="N9" s="416"/>
      <c r="O9" s="416"/>
      <c r="P9" s="464"/>
      <c r="Q9" s="417"/>
    </row>
    <row r="10" spans="1:17" ht="14.45" customHeight="1" x14ac:dyDescent="0.2">
      <c r="A10" s="412" t="s">
        <v>481</v>
      </c>
      <c r="B10" s="413" t="s">
        <v>435</v>
      </c>
      <c r="C10" s="413" t="s">
        <v>444</v>
      </c>
      <c r="D10" s="413" t="s">
        <v>453</v>
      </c>
      <c r="E10" s="413" t="s">
        <v>454</v>
      </c>
      <c r="F10" s="416">
        <v>1</v>
      </c>
      <c r="G10" s="416">
        <v>33.33</v>
      </c>
      <c r="H10" s="416">
        <v>1</v>
      </c>
      <c r="I10" s="416">
        <v>33.33</v>
      </c>
      <c r="J10" s="416">
        <v>1</v>
      </c>
      <c r="K10" s="416">
        <v>33.33</v>
      </c>
      <c r="L10" s="416">
        <v>1</v>
      </c>
      <c r="M10" s="416">
        <v>33.33</v>
      </c>
      <c r="N10" s="416"/>
      <c r="O10" s="416"/>
      <c r="P10" s="464"/>
      <c r="Q10" s="417"/>
    </row>
    <row r="11" spans="1:17" ht="14.45" customHeight="1" x14ac:dyDescent="0.2">
      <c r="A11" s="412" t="s">
        <v>481</v>
      </c>
      <c r="B11" s="413" t="s">
        <v>435</v>
      </c>
      <c r="C11" s="413" t="s">
        <v>444</v>
      </c>
      <c r="D11" s="413" t="s">
        <v>459</v>
      </c>
      <c r="E11" s="413" t="s">
        <v>460</v>
      </c>
      <c r="F11" s="416">
        <v>1</v>
      </c>
      <c r="G11" s="416">
        <v>235</v>
      </c>
      <c r="H11" s="416"/>
      <c r="I11" s="416">
        <v>235</v>
      </c>
      <c r="J11" s="416"/>
      <c r="K11" s="416"/>
      <c r="L11" s="416"/>
      <c r="M11" s="416"/>
      <c r="N11" s="416">
        <v>1</v>
      </c>
      <c r="O11" s="416">
        <v>237</v>
      </c>
      <c r="P11" s="464"/>
      <c r="Q11" s="417">
        <v>237</v>
      </c>
    </row>
    <row r="12" spans="1:17" ht="14.45" customHeight="1" x14ac:dyDescent="0.2">
      <c r="A12" s="412" t="s">
        <v>481</v>
      </c>
      <c r="B12" s="413" t="s">
        <v>435</v>
      </c>
      <c r="C12" s="413" t="s">
        <v>444</v>
      </c>
      <c r="D12" s="413" t="s">
        <v>465</v>
      </c>
      <c r="E12" s="413" t="s">
        <v>466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3586</v>
      </c>
      <c r="P12" s="464"/>
      <c r="Q12" s="417">
        <v>3586</v>
      </c>
    </row>
    <row r="13" spans="1:17" ht="14.45" customHeight="1" x14ac:dyDescent="0.2">
      <c r="A13" s="412" t="s">
        <v>482</v>
      </c>
      <c r="B13" s="413" t="s">
        <v>435</v>
      </c>
      <c r="C13" s="413" t="s">
        <v>444</v>
      </c>
      <c r="D13" s="413" t="s">
        <v>447</v>
      </c>
      <c r="E13" s="413" t="s">
        <v>448</v>
      </c>
      <c r="F13" s="416"/>
      <c r="G13" s="416"/>
      <c r="H13" s="416"/>
      <c r="I13" s="416"/>
      <c r="J13" s="416">
        <v>1</v>
      </c>
      <c r="K13" s="416">
        <v>37</v>
      </c>
      <c r="L13" s="416">
        <v>1</v>
      </c>
      <c r="M13" s="416">
        <v>37</v>
      </c>
      <c r="N13" s="416">
        <v>1</v>
      </c>
      <c r="O13" s="416">
        <v>38</v>
      </c>
      <c r="P13" s="464">
        <v>1.027027027027027</v>
      </c>
      <c r="Q13" s="417">
        <v>38</v>
      </c>
    </row>
    <row r="14" spans="1:17" ht="14.45" customHeight="1" x14ac:dyDescent="0.2">
      <c r="A14" s="412" t="s">
        <v>482</v>
      </c>
      <c r="B14" s="413" t="s">
        <v>435</v>
      </c>
      <c r="C14" s="413" t="s">
        <v>444</v>
      </c>
      <c r="D14" s="413" t="s">
        <v>451</v>
      </c>
      <c r="E14" s="413" t="s">
        <v>452</v>
      </c>
      <c r="F14" s="416"/>
      <c r="G14" s="416"/>
      <c r="H14" s="416"/>
      <c r="I14" s="416"/>
      <c r="J14" s="416">
        <v>1</v>
      </c>
      <c r="K14" s="416">
        <v>471</v>
      </c>
      <c r="L14" s="416">
        <v>1</v>
      </c>
      <c r="M14" s="416">
        <v>471</v>
      </c>
      <c r="N14" s="416">
        <v>1</v>
      </c>
      <c r="O14" s="416">
        <v>474</v>
      </c>
      <c r="P14" s="464">
        <v>1.0063694267515924</v>
      </c>
      <c r="Q14" s="417">
        <v>474</v>
      </c>
    </row>
    <row r="15" spans="1:17" ht="14.45" customHeight="1" x14ac:dyDescent="0.2">
      <c r="A15" s="412" t="s">
        <v>483</v>
      </c>
      <c r="B15" s="413" t="s">
        <v>435</v>
      </c>
      <c r="C15" s="413" t="s">
        <v>444</v>
      </c>
      <c r="D15" s="413" t="s">
        <v>447</v>
      </c>
      <c r="E15" s="413" t="s">
        <v>448</v>
      </c>
      <c r="F15" s="416">
        <v>3</v>
      </c>
      <c r="G15" s="416">
        <v>111</v>
      </c>
      <c r="H15" s="416">
        <v>3</v>
      </c>
      <c r="I15" s="416">
        <v>37</v>
      </c>
      <c r="J15" s="416">
        <v>1</v>
      </c>
      <c r="K15" s="416">
        <v>37</v>
      </c>
      <c r="L15" s="416">
        <v>1</v>
      </c>
      <c r="M15" s="416">
        <v>37</v>
      </c>
      <c r="N15" s="416">
        <v>2</v>
      </c>
      <c r="O15" s="416">
        <v>76</v>
      </c>
      <c r="P15" s="464">
        <v>2.0540540540540539</v>
      </c>
      <c r="Q15" s="417">
        <v>38</v>
      </c>
    </row>
    <row r="16" spans="1:17" ht="14.45" customHeight="1" x14ac:dyDescent="0.2">
      <c r="A16" s="412" t="s">
        <v>483</v>
      </c>
      <c r="B16" s="413" t="s">
        <v>435</v>
      </c>
      <c r="C16" s="413" t="s">
        <v>444</v>
      </c>
      <c r="D16" s="413" t="s">
        <v>451</v>
      </c>
      <c r="E16" s="413" t="s">
        <v>452</v>
      </c>
      <c r="F16" s="416">
        <v>1</v>
      </c>
      <c r="G16" s="416">
        <v>470</v>
      </c>
      <c r="H16" s="416"/>
      <c r="I16" s="416">
        <v>470</v>
      </c>
      <c r="J16" s="416"/>
      <c r="K16" s="416"/>
      <c r="L16" s="416"/>
      <c r="M16" s="416"/>
      <c r="N16" s="416">
        <v>3</v>
      </c>
      <c r="O16" s="416">
        <v>1422</v>
      </c>
      <c r="P16" s="464"/>
      <c r="Q16" s="417">
        <v>474</v>
      </c>
    </row>
    <row r="17" spans="1:17" ht="14.45" customHeight="1" x14ac:dyDescent="0.2">
      <c r="A17" s="412" t="s">
        <v>483</v>
      </c>
      <c r="B17" s="413" t="s">
        <v>435</v>
      </c>
      <c r="C17" s="413" t="s">
        <v>444</v>
      </c>
      <c r="D17" s="413" t="s">
        <v>459</v>
      </c>
      <c r="E17" s="413" t="s">
        <v>460</v>
      </c>
      <c r="F17" s="416"/>
      <c r="G17" s="416"/>
      <c r="H17" s="416"/>
      <c r="I17" s="416"/>
      <c r="J17" s="416"/>
      <c r="K17" s="416"/>
      <c r="L17" s="416"/>
      <c r="M17" s="416"/>
      <c r="N17" s="416">
        <v>1</v>
      </c>
      <c r="O17" s="416">
        <v>237</v>
      </c>
      <c r="P17" s="464"/>
      <c r="Q17" s="417">
        <v>237</v>
      </c>
    </row>
    <row r="18" spans="1:17" ht="14.45" customHeight="1" x14ac:dyDescent="0.2">
      <c r="A18" s="412" t="s">
        <v>483</v>
      </c>
      <c r="B18" s="413" t="s">
        <v>435</v>
      </c>
      <c r="C18" s="413" t="s">
        <v>444</v>
      </c>
      <c r="D18" s="413" t="s">
        <v>463</v>
      </c>
      <c r="E18" s="413" t="s">
        <v>464</v>
      </c>
      <c r="F18" s="416"/>
      <c r="G18" s="416"/>
      <c r="H18" s="416"/>
      <c r="I18" s="416"/>
      <c r="J18" s="416"/>
      <c r="K18" s="416"/>
      <c r="L18" s="416"/>
      <c r="M18" s="416"/>
      <c r="N18" s="416">
        <v>2</v>
      </c>
      <c r="O18" s="416">
        <v>524</v>
      </c>
      <c r="P18" s="464"/>
      <c r="Q18" s="417">
        <v>262</v>
      </c>
    </row>
    <row r="19" spans="1:17" ht="14.45" customHeight="1" x14ac:dyDescent="0.2">
      <c r="A19" s="412" t="s">
        <v>483</v>
      </c>
      <c r="B19" s="413" t="s">
        <v>435</v>
      </c>
      <c r="C19" s="413" t="s">
        <v>444</v>
      </c>
      <c r="D19" s="413" t="s">
        <v>465</v>
      </c>
      <c r="E19" s="413" t="s">
        <v>466</v>
      </c>
      <c r="F19" s="416"/>
      <c r="G19" s="416"/>
      <c r="H19" s="416"/>
      <c r="I19" s="416"/>
      <c r="J19" s="416"/>
      <c r="K19" s="416"/>
      <c r="L19" s="416"/>
      <c r="M19" s="416"/>
      <c r="N19" s="416">
        <v>1</v>
      </c>
      <c r="O19" s="416">
        <v>3586</v>
      </c>
      <c r="P19" s="464"/>
      <c r="Q19" s="417">
        <v>3586</v>
      </c>
    </row>
    <row r="20" spans="1:17" ht="14.45" customHeight="1" x14ac:dyDescent="0.2">
      <c r="A20" s="412" t="s">
        <v>484</v>
      </c>
      <c r="B20" s="413" t="s">
        <v>435</v>
      </c>
      <c r="C20" s="413" t="s">
        <v>444</v>
      </c>
      <c r="D20" s="413" t="s">
        <v>447</v>
      </c>
      <c r="E20" s="413" t="s">
        <v>448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38</v>
      </c>
      <c r="P20" s="464"/>
      <c r="Q20" s="417">
        <v>38</v>
      </c>
    </row>
    <row r="21" spans="1:17" ht="14.45" customHeight="1" x14ac:dyDescent="0.2">
      <c r="A21" s="412" t="s">
        <v>485</v>
      </c>
      <c r="B21" s="413" t="s">
        <v>435</v>
      </c>
      <c r="C21" s="413" t="s">
        <v>444</v>
      </c>
      <c r="D21" s="413" t="s">
        <v>447</v>
      </c>
      <c r="E21" s="413" t="s">
        <v>448</v>
      </c>
      <c r="F21" s="416"/>
      <c r="G21" s="416"/>
      <c r="H21" s="416"/>
      <c r="I21" s="416"/>
      <c r="J21" s="416"/>
      <c r="K21" s="416"/>
      <c r="L21" s="416"/>
      <c r="M21" s="416"/>
      <c r="N21" s="416">
        <v>1</v>
      </c>
      <c r="O21" s="416">
        <v>38</v>
      </c>
      <c r="P21" s="464"/>
      <c r="Q21" s="417">
        <v>38</v>
      </c>
    </row>
    <row r="22" spans="1:17" ht="14.45" customHeight="1" x14ac:dyDescent="0.2">
      <c r="A22" s="412" t="s">
        <v>486</v>
      </c>
      <c r="B22" s="413" t="s">
        <v>435</v>
      </c>
      <c r="C22" s="413" t="s">
        <v>444</v>
      </c>
      <c r="D22" s="413" t="s">
        <v>447</v>
      </c>
      <c r="E22" s="413" t="s">
        <v>448</v>
      </c>
      <c r="F22" s="416">
        <v>4</v>
      </c>
      <c r="G22" s="416">
        <v>148</v>
      </c>
      <c r="H22" s="416">
        <v>4</v>
      </c>
      <c r="I22" s="416">
        <v>37</v>
      </c>
      <c r="J22" s="416">
        <v>1</v>
      </c>
      <c r="K22" s="416">
        <v>37</v>
      </c>
      <c r="L22" s="416">
        <v>1</v>
      </c>
      <c r="M22" s="416">
        <v>37</v>
      </c>
      <c r="N22" s="416"/>
      <c r="O22" s="416"/>
      <c r="P22" s="464"/>
      <c r="Q22" s="417"/>
    </row>
    <row r="23" spans="1:17" ht="14.45" customHeight="1" x14ac:dyDescent="0.2">
      <c r="A23" s="412" t="s">
        <v>486</v>
      </c>
      <c r="B23" s="413" t="s">
        <v>435</v>
      </c>
      <c r="C23" s="413" t="s">
        <v>444</v>
      </c>
      <c r="D23" s="413" t="s">
        <v>451</v>
      </c>
      <c r="E23" s="413" t="s">
        <v>452</v>
      </c>
      <c r="F23" s="416">
        <v>2</v>
      </c>
      <c r="G23" s="416">
        <v>940</v>
      </c>
      <c r="H23" s="416">
        <v>0.99787685774946921</v>
      </c>
      <c r="I23" s="416">
        <v>470</v>
      </c>
      <c r="J23" s="416">
        <v>2</v>
      </c>
      <c r="K23" s="416">
        <v>942</v>
      </c>
      <c r="L23" s="416">
        <v>1</v>
      </c>
      <c r="M23" s="416">
        <v>471</v>
      </c>
      <c r="N23" s="416">
        <v>1</v>
      </c>
      <c r="O23" s="416">
        <v>474</v>
      </c>
      <c r="P23" s="464">
        <v>0.50318471337579618</v>
      </c>
      <c r="Q23" s="417">
        <v>474</v>
      </c>
    </row>
    <row r="24" spans="1:17" ht="14.45" customHeight="1" x14ac:dyDescent="0.2">
      <c r="A24" s="412" t="s">
        <v>486</v>
      </c>
      <c r="B24" s="413" t="s">
        <v>435</v>
      </c>
      <c r="C24" s="413" t="s">
        <v>444</v>
      </c>
      <c r="D24" s="413" t="s">
        <v>459</v>
      </c>
      <c r="E24" s="413" t="s">
        <v>460</v>
      </c>
      <c r="F24" s="416"/>
      <c r="G24" s="416"/>
      <c r="H24" s="416"/>
      <c r="I24" s="416"/>
      <c r="J24" s="416">
        <v>1</v>
      </c>
      <c r="K24" s="416">
        <v>236</v>
      </c>
      <c r="L24" s="416">
        <v>1</v>
      </c>
      <c r="M24" s="416">
        <v>236</v>
      </c>
      <c r="N24" s="416">
        <v>1</v>
      </c>
      <c r="O24" s="416">
        <v>237</v>
      </c>
      <c r="P24" s="464">
        <v>1.0042372881355932</v>
      </c>
      <c r="Q24" s="417">
        <v>237</v>
      </c>
    </row>
    <row r="25" spans="1:17" ht="14.45" customHeight="1" x14ac:dyDescent="0.2">
      <c r="A25" s="412" t="s">
        <v>487</v>
      </c>
      <c r="B25" s="413" t="s">
        <v>435</v>
      </c>
      <c r="C25" s="413" t="s">
        <v>444</v>
      </c>
      <c r="D25" s="413" t="s">
        <v>447</v>
      </c>
      <c r="E25" s="413" t="s">
        <v>448</v>
      </c>
      <c r="F25" s="416">
        <v>1</v>
      </c>
      <c r="G25" s="416">
        <v>37</v>
      </c>
      <c r="H25" s="416">
        <v>1</v>
      </c>
      <c r="I25" s="416">
        <v>37</v>
      </c>
      <c r="J25" s="416">
        <v>1</v>
      </c>
      <c r="K25" s="416">
        <v>37</v>
      </c>
      <c r="L25" s="416">
        <v>1</v>
      </c>
      <c r="M25" s="416">
        <v>37</v>
      </c>
      <c r="N25" s="416"/>
      <c r="O25" s="416"/>
      <c r="P25" s="464"/>
      <c r="Q25" s="417"/>
    </row>
    <row r="26" spans="1:17" ht="14.45" customHeight="1" x14ac:dyDescent="0.2">
      <c r="A26" s="412" t="s">
        <v>488</v>
      </c>
      <c r="B26" s="413" t="s">
        <v>435</v>
      </c>
      <c r="C26" s="413" t="s">
        <v>444</v>
      </c>
      <c r="D26" s="413" t="s">
        <v>447</v>
      </c>
      <c r="E26" s="413" t="s">
        <v>448</v>
      </c>
      <c r="F26" s="416"/>
      <c r="G26" s="416"/>
      <c r="H26" s="416"/>
      <c r="I26" s="416"/>
      <c r="J26" s="416">
        <v>1</v>
      </c>
      <c r="K26" s="416">
        <v>37</v>
      </c>
      <c r="L26" s="416">
        <v>1</v>
      </c>
      <c r="M26" s="416">
        <v>37</v>
      </c>
      <c r="N26" s="416"/>
      <c r="O26" s="416"/>
      <c r="P26" s="464"/>
      <c r="Q26" s="417"/>
    </row>
    <row r="27" spans="1:17" ht="14.45" customHeight="1" x14ac:dyDescent="0.2">
      <c r="A27" s="412" t="s">
        <v>488</v>
      </c>
      <c r="B27" s="413" t="s">
        <v>435</v>
      </c>
      <c r="C27" s="413" t="s">
        <v>444</v>
      </c>
      <c r="D27" s="413" t="s">
        <v>451</v>
      </c>
      <c r="E27" s="413" t="s">
        <v>452</v>
      </c>
      <c r="F27" s="416">
        <v>1</v>
      </c>
      <c r="G27" s="416">
        <v>470</v>
      </c>
      <c r="H27" s="416"/>
      <c r="I27" s="416">
        <v>470</v>
      </c>
      <c r="J27" s="416"/>
      <c r="K27" s="416"/>
      <c r="L27" s="416"/>
      <c r="M27" s="416"/>
      <c r="N27" s="416"/>
      <c r="O27" s="416"/>
      <c r="P27" s="464"/>
      <c r="Q27" s="417"/>
    </row>
    <row r="28" spans="1:17" ht="14.45" customHeight="1" thickBot="1" x14ac:dyDescent="0.25">
      <c r="A28" s="418" t="s">
        <v>489</v>
      </c>
      <c r="B28" s="419" t="s">
        <v>435</v>
      </c>
      <c r="C28" s="419" t="s">
        <v>444</v>
      </c>
      <c r="D28" s="419" t="s">
        <v>490</v>
      </c>
      <c r="E28" s="419" t="s">
        <v>491</v>
      </c>
      <c r="F28" s="422"/>
      <c r="G28" s="422"/>
      <c r="H28" s="422"/>
      <c r="I28" s="422"/>
      <c r="J28" s="422"/>
      <c r="K28" s="422"/>
      <c r="L28" s="422"/>
      <c r="M28" s="422"/>
      <c r="N28" s="422">
        <v>1</v>
      </c>
      <c r="O28" s="422">
        <v>707</v>
      </c>
      <c r="P28" s="465"/>
      <c r="Q28" s="423">
        <v>707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3E7BFE4-9BE5-4C5E-B4F3-5C5BE6A940CD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72" t="s">
        <v>98</v>
      </c>
      <c r="B1" s="272"/>
      <c r="C1" s="273"/>
      <c r="D1" s="273"/>
      <c r="E1" s="273"/>
    </row>
    <row r="2" spans="1:5" ht="14.45" customHeight="1" thickBot="1" x14ac:dyDescent="0.25">
      <c r="A2" s="199" t="s">
        <v>202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807.19589218568797</v>
      </c>
      <c r="D4" s="133">
        <f ca="1">IF(ISERROR(VLOOKUP("Náklady celkem",INDIRECT("HI!$A:$G"),5,0)),0,VLOOKUP("Náklady celkem",INDIRECT("HI!$A:$G"),5,0))</f>
        <v>763.01484000000028</v>
      </c>
      <c r="E4" s="134">
        <f ca="1">IF(C4=0,0,D4/C4)</f>
        <v>0.94526600963484064</v>
      </c>
    </row>
    <row r="5" spans="1:5" ht="14.45" customHeight="1" x14ac:dyDescent="0.2">
      <c r="A5" s="135" t="s">
        <v>112</v>
      </c>
      <c r="B5" s="136"/>
      <c r="C5" s="137"/>
      <c r="D5" s="137"/>
      <c r="E5" s="138"/>
    </row>
    <row r="6" spans="1:5" ht="14.45" customHeight="1" x14ac:dyDescent="0.2">
      <c r="A6" s="139" t="s">
        <v>117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5" customHeight="1" x14ac:dyDescent="0.2">
      <c r="A8" s="143" t="s">
        <v>113</v>
      </c>
      <c r="B8" s="140"/>
      <c r="C8" s="141"/>
      <c r="D8" s="141"/>
      <c r="E8" s="138"/>
    </row>
    <row r="9" spans="1:5" ht="14.45" customHeight="1" x14ac:dyDescent="0.2">
      <c r="A9" s="143" t="s">
        <v>114</v>
      </c>
      <c r="B9" s="140"/>
      <c r="C9" s="141"/>
      <c r="D9" s="141"/>
      <c r="E9" s="138"/>
    </row>
    <row r="10" spans="1:5" ht="14.45" customHeight="1" x14ac:dyDescent="0.2">
      <c r="A10" s="144" t="s">
        <v>118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748.28390429687499</v>
      </c>
      <c r="D11" s="141">
        <f>IF(ISERROR(HI!E6),"",HI!E6)</f>
        <v>699.35990000000027</v>
      </c>
      <c r="E11" s="138">
        <f t="shared" si="0"/>
        <v>0.93461839281061887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1298.7556600000003</v>
      </c>
      <c r="D14" s="156">
        <f ca="1">IF(ISERROR(VLOOKUP("Výnosy celkem",INDIRECT("HI!$A:$G"),5,0)),0,VLOOKUP("Výnosy celkem",INDIRECT("HI!$A:$G"),5,0))</f>
        <v>2115.7496700000002</v>
      </c>
      <c r="E14" s="157">
        <f t="shared" ref="E14:E19" ca="1" si="1">IF(C14=0,0,D14/C14)</f>
        <v>1.6290590564202043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1298.7556600000003</v>
      </c>
      <c r="D15" s="137">
        <f ca="1">IF(ISERROR(VLOOKUP("Ambulance *",INDIRECT("HI!$A:$G"),5,0)),0,VLOOKUP("Ambulance *",INDIRECT("HI!$A:$G"),5,0))</f>
        <v>2115.7496700000002</v>
      </c>
      <c r="E15" s="138">
        <f t="shared" ca="1" si="1"/>
        <v>1.6290590564202043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1.6290590564202043</v>
      </c>
      <c r="E16" s="138">
        <f t="shared" si="1"/>
        <v>1.6290590564202043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1.6290590564202043</v>
      </c>
      <c r="E17" s="138">
        <f t="shared" si="1"/>
        <v>1.6290590564202043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3.9481459471911275</v>
      </c>
      <c r="E19" s="138">
        <f t="shared" si="1"/>
        <v>4.6448775849307387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115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50E2493-AA95-48E0-8795-216AC8F3E45A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5" customHeight="1" thickBot="1" x14ac:dyDescent="0.25">
      <c r="A2" s="199" t="s">
        <v>202</v>
      </c>
      <c r="B2" s="86"/>
      <c r="C2" s="86"/>
      <c r="D2" s="86"/>
      <c r="E2" s="86"/>
      <c r="F2" s="86"/>
    </row>
    <row r="3" spans="1:10" ht="14.45" customHeight="1" x14ac:dyDescent="0.2">
      <c r="A3" s="274"/>
      <c r="B3" s="82">
        <v>2015</v>
      </c>
      <c r="C3" s="40">
        <v>2018</v>
      </c>
      <c r="D3" s="7"/>
      <c r="E3" s="278">
        <v>2019</v>
      </c>
      <c r="F3" s="279"/>
      <c r="G3" s="279"/>
      <c r="H3" s="280"/>
      <c r="I3" s="281">
        <v>2017</v>
      </c>
      <c r="J3" s="282"/>
    </row>
    <row r="4" spans="1:10" ht="14.45" customHeight="1" thickBot="1" x14ac:dyDescent="0.2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5" customHeight="1" x14ac:dyDescent="0.2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481.65042000000017</v>
      </c>
      <c r="C6" s="31">
        <v>614.14648999999997</v>
      </c>
      <c r="D6" s="8"/>
      <c r="E6" s="93">
        <v>699.35990000000027</v>
      </c>
      <c r="F6" s="30">
        <v>748.28390429687499</v>
      </c>
      <c r="G6" s="94">
        <f>E6-F6</f>
        <v>-48.924004296874728</v>
      </c>
      <c r="H6" s="98">
        <f>IF(F6&lt;0.00000001,"",E6/F6)</f>
        <v>0.93461839281061887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39.630139999999983</v>
      </c>
      <c r="C8" s="33">
        <v>41.597190000000069</v>
      </c>
      <c r="D8" s="8"/>
      <c r="E8" s="95">
        <v>63.654940000000011</v>
      </c>
      <c r="F8" s="32">
        <v>58.911987888812973</v>
      </c>
      <c r="G8" s="96">
        <f>E8-F8</f>
        <v>4.7429521111870372</v>
      </c>
      <c r="H8" s="99">
        <f>IF(F8&lt;0.00000001,"",E8/F8)</f>
        <v>1.0805091167546172</v>
      </c>
    </row>
    <row r="9" spans="1:10" ht="14.45" customHeight="1" thickBot="1" x14ac:dyDescent="0.25">
      <c r="A9" s="2" t="s">
        <v>58</v>
      </c>
      <c r="B9" s="3">
        <v>521.28056000000015</v>
      </c>
      <c r="C9" s="35">
        <v>655.74368000000004</v>
      </c>
      <c r="D9" s="8"/>
      <c r="E9" s="3">
        <v>763.01484000000028</v>
      </c>
      <c r="F9" s="34">
        <v>807.19589218568797</v>
      </c>
      <c r="G9" s="34">
        <f>E9-F9</f>
        <v>-44.18105218568769</v>
      </c>
      <c r="H9" s="100">
        <f>IF(F9&lt;0.00000001,"",E9/F9)</f>
        <v>0.94526600963484064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1189.2439899999999</v>
      </c>
      <c r="C11" s="29">
        <f>IF(ISERROR(VLOOKUP("Celkem:",'ZV Vykáz.-A'!A:H,5,0)),0,VLOOKUP("Celkem:",'ZV Vykáz.-A'!A:H,5,0)/1000)</f>
        <v>1298.7556600000003</v>
      </c>
      <c r="D11" s="8"/>
      <c r="E11" s="92">
        <f>IF(ISERROR(VLOOKUP("Celkem:",'ZV Vykáz.-A'!A:H,8,0)),0,VLOOKUP("Celkem:",'ZV Vykáz.-A'!A:H,8,0)/1000)</f>
        <v>2115.7496700000002</v>
      </c>
      <c r="F11" s="28">
        <f>C11</f>
        <v>1298.7556600000003</v>
      </c>
      <c r="G11" s="91">
        <f>E11-F11</f>
        <v>816.99400999999989</v>
      </c>
      <c r="H11" s="97">
        <f>IF(F11&lt;0.00000001,"",E11/F11)</f>
        <v>1.6290590564202043</v>
      </c>
      <c r="I11" s="91">
        <f>E11-B11</f>
        <v>926.50568000000021</v>
      </c>
      <c r="J11" s="97">
        <f>IF(B11&lt;0.00000001,"",E11/B11)</f>
        <v>1.7790711475447525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1189.2439899999999</v>
      </c>
      <c r="C13" s="37">
        <f>SUM(C11:C12)</f>
        <v>1298.7556600000003</v>
      </c>
      <c r="D13" s="8"/>
      <c r="E13" s="5">
        <f>SUM(E11:E12)</f>
        <v>2115.7496700000002</v>
      </c>
      <c r="F13" s="36">
        <f>SUM(F11:F12)</f>
        <v>1298.7556600000003</v>
      </c>
      <c r="G13" s="36">
        <f>E13-F13</f>
        <v>816.99400999999989</v>
      </c>
      <c r="H13" s="101">
        <f>IF(F13&lt;0.00000001,"",E13/F13)</f>
        <v>1.6290590564202043</v>
      </c>
      <c r="I13" s="36">
        <f>SUM(I11:I12)</f>
        <v>926.50568000000021</v>
      </c>
      <c r="J13" s="101">
        <f>IF(B13&lt;0.00000001,"",E13/B13)</f>
        <v>1.7790711475447525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2.2813894882249199</v>
      </c>
      <c r="C15" s="39">
        <f>IF(C9=0,"",C13/C9)</f>
        <v>1.9805843344155452</v>
      </c>
      <c r="D15" s="8"/>
      <c r="E15" s="6">
        <f>IF(E9=0,"",E13/E9)</f>
        <v>2.7728814160416584</v>
      </c>
      <c r="F15" s="38">
        <f>IF(F9=0,"",F13/F9)</f>
        <v>1.6089720879070499</v>
      </c>
      <c r="G15" s="38">
        <f>IF(ISERROR(F15-E15),"",E15-F15)</f>
        <v>1.1639093281346085</v>
      </c>
      <c r="H15" s="102">
        <f>IF(ISERROR(F15-E15),"",IF(F15&lt;0.00000001,"",E15/F15))</f>
        <v>1.7233868983076153</v>
      </c>
    </row>
    <row r="17" spans="1:8" ht="14.45" customHeight="1" x14ac:dyDescent="0.2">
      <c r="A17" s="88" t="s">
        <v>120</v>
      </c>
    </row>
    <row r="18" spans="1:8" ht="14.45" customHeight="1" x14ac:dyDescent="0.25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140</v>
      </c>
    </row>
    <row r="21" spans="1:8" ht="14.45" customHeight="1" x14ac:dyDescent="0.2">
      <c r="A21" s="89" t="s">
        <v>121</v>
      </c>
    </row>
    <row r="22" spans="1:8" ht="14.45" customHeight="1" x14ac:dyDescent="0.2">
      <c r="A22" s="90" t="s">
        <v>181</v>
      </c>
    </row>
    <row r="23" spans="1:8" ht="14.45" customHeight="1" x14ac:dyDescent="0.2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 xr:uid="{D3194624-F3F9-4C2A-BAD1-57C47C13D23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5" customHeight="1" x14ac:dyDescent="0.2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2.0071379523714543</v>
      </c>
      <c r="C4" s="174">
        <f t="shared" ref="C4:M4" si="0">(C10+C8)/C6</f>
        <v>1.9733703099370128</v>
      </c>
      <c r="D4" s="174">
        <f t="shared" si="0"/>
        <v>2.436073648726341</v>
      </c>
      <c r="E4" s="174">
        <f t="shared" si="0"/>
        <v>2.7983603364951897</v>
      </c>
      <c r="F4" s="174">
        <f t="shared" si="0"/>
        <v>2.7147352264310851</v>
      </c>
      <c r="G4" s="174">
        <f t="shared" si="0"/>
        <v>2.7728813767239551</v>
      </c>
      <c r="H4" s="174">
        <f t="shared" si="0"/>
        <v>2.7728813767239551</v>
      </c>
      <c r="I4" s="174">
        <f t="shared" si="0"/>
        <v>2.7728813767239551</v>
      </c>
      <c r="J4" s="174">
        <f t="shared" si="0"/>
        <v>2.7728813767239551</v>
      </c>
      <c r="K4" s="174">
        <f t="shared" si="0"/>
        <v>2.7728813767239551</v>
      </c>
      <c r="L4" s="174">
        <f t="shared" si="0"/>
        <v>2.7728813767239551</v>
      </c>
      <c r="M4" s="174">
        <f t="shared" si="0"/>
        <v>2.7728813767239551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160.83464000000001</v>
      </c>
      <c r="C5" s="174">
        <f>IF(ISERROR(VLOOKUP($A5,'Man Tab'!$A:$Q,COLUMN()+2,0)),0,VLOOKUP($A5,'Man Tab'!$A:$Q,COLUMN()+2,0))</f>
        <v>150.39278999999999</v>
      </c>
      <c r="D5" s="174">
        <f>IF(ISERROR(VLOOKUP($A5,'Man Tab'!$A:$Q,COLUMN()+2,0)),0,VLOOKUP($A5,'Man Tab'!$A:$Q,COLUMN()+2,0))</f>
        <v>82.160499999999004</v>
      </c>
      <c r="E5" s="174">
        <f>IF(ISERROR(VLOOKUP($A5,'Man Tab'!$A:$Q,COLUMN()+2,0)),0,VLOOKUP($A5,'Man Tab'!$A:$Q,COLUMN()+2,0))</f>
        <v>67.179739999999001</v>
      </c>
      <c r="F5" s="174">
        <f>IF(ISERROR(VLOOKUP($A5,'Man Tab'!$A:$Q,COLUMN()+2,0)),0,VLOOKUP($A5,'Man Tab'!$A:$Q,COLUMN()+2,0))</f>
        <v>144.08785</v>
      </c>
      <c r="G5" s="174">
        <f>IF(ISERROR(VLOOKUP($A5,'Man Tab'!$A:$Q,COLUMN()+2,0)),0,VLOOKUP($A5,'Man Tab'!$A:$Q,COLUMN()+2,0))</f>
        <v>158.359319999999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160.83464000000001</v>
      </c>
      <c r="C6" s="176">
        <f t="shared" ref="C6:M6" si="1">C5+B6</f>
        <v>311.22743000000003</v>
      </c>
      <c r="D6" s="176">
        <f t="shared" si="1"/>
        <v>393.38792999999902</v>
      </c>
      <c r="E6" s="176">
        <f t="shared" si="1"/>
        <v>460.56766999999803</v>
      </c>
      <c r="F6" s="176">
        <f t="shared" si="1"/>
        <v>604.65551999999798</v>
      </c>
      <c r="G6" s="176">
        <f t="shared" si="1"/>
        <v>763.01483999999698</v>
      </c>
      <c r="H6" s="176">
        <f t="shared" si="1"/>
        <v>763.01483999999698</v>
      </c>
      <c r="I6" s="176">
        <f t="shared" si="1"/>
        <v>763.01483999999698</v>
      </c>
      <c r="J6" s="176">
        <f t="shared" si="1"/>
        <v>763.01483999999698</v>
      </c>
      <c r="K6" s="176">
        <f t="shared" si="1"/>
        <v>763.01483999999698</v>
      </c>
      <c r="L6" s="176">
        <f t="shared" si="1"/>
        <v>763.01483999999698</v>
      </c>
      <c r="M6" s="176">
        <f t="shared" si="1"/>
        <v>763.01483999999698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322817.31</v>
      </c>
      <c r="C9" s="175">
        <v>291349.65999999997</v>
      </c>
      <c r="D9" s="175">
        <v>344155</v>
      </c>
      <c r="E9" s="175">
        <v>330512.33</v>
      </c>
      <c r="F9" s="175">
        <v>352645.33999999997</v>
      </c>
      <c r="G9" s="175">
        <v>474270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322.81731000000002</v>
      </c>
      <c r="C10" s="176">
        <f t="shared" ref="C10:M10" si="3">C9/1000+B10</f>
        <v>614.16696999999999</v>
      </c>
      <c r="D10" s="176">
        <f t="shared" si="3"/>
        <v>958.32196999999996</v>
      </c>
      <c r="E10" s="176">
        <f t="shared" si="3"/>
        <v>1288.8343</v>
      </c>
      <c r="F10" s="176">
        <f t="shared" si="3"/>
        <v>1641.47964</v>
      </c>
      <c r="G10" s="176">
        <f t="shared" si="3"/>
        <v>2115.74964</v>
      </c>
      <c r="H10" s="176">
        <f t="shared" si="3"/>
        <v>2115.74964</v>
      </c>
      <c r="I10" s="176">
        <f t="shared" si="3"/>
        <v>2115.74964</v>
      </c>
      <c r="J10" s="176">
        <f t="shared" si="3"/>
        <v>2115.74964</v>
      </c>
      <c r="K10" s="176">
        <f t="shared" si="3"/>
        <v>2115.74964</v>
      </c>
      <c r="L10" s="176">
        <f t="shared" si="3"/>
        <v>2115.74964</v>
      </c>
      <c r="M10" s="176">
        <f t="shared" si="3"/>
        <v>2115.74964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1.6089720879070499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1.6089720879070499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495EB855-BB94-441A-8A47-03FE0C368B0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5" customHeight="1" thickBot="1" x14ac:dyDescent="0.25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182</v>
      </c>
      <c r="E4" s="218" t="s">
        <v>183</v>
      </c>
      <c r="F4" s="218" t="s">
        <v>184</v>
      </c>
      <c r="G4" s="218" t="s">
        <v>185</v>
      </c>
      <c r="H4" s="218" t="s">
        <v>186</v>
      </c>
      <c r="I4" s="218" t="s">
        <v>187</v>
      </c>
      <c r="J4" s="218" t="s">
        <v>188</v>
      </c>
      <c r="K4" s="218" t="s">
        <v>189</v>
      </c>
      <c r="L4" s="218" t="s">
        <v>190</v>
      </c>
      <c r="M4" s="218" t="s">
        <v>191</v>
      </c>
      <c r="N4" s="218" t="s">
        <v>192</v>
      </c>
      <c r="O4" s="218" t="s">
        <v>193</v>
      </c>
      <c r="P4" s="287" t="s">
        <v>3</v>
      </c>
      <c r="Q4" s="288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5" customHeight="1" x14ac:dyDescent="0.2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5" customHeight="1" x14ac:dyDescent="0.2">
      <c r="A9" s="15" t="s">
        <v>19</v>
      </c>
      <c r="B9" s="46">
        <v>1496.5678446146301</v>
      </c>
      <c r="C9" s="47">
        <v>124.71398705121899</v>
      </c>
      <c r="D9" s="47">
        <v>152.79295999999999</v>
      </c>
      <c r="E9" s="47">
        <v>142.94559000000001</v>
      </c>
      <c r="F9" s="47">
        <v>74.926339999999001</v>
      </c>
      <c r="G9" s="47">
        <v>60.986199999999002</v>
      </c>
      <c r="H9" s="47">
        <v>126.97408</v>
      </c>
      <c r="I9" s="47">
        <v>140.73472999999899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699.35990000000004</v>
      </c>
      <c r="Q9" s="71">
        <v>0.93461837031499995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5" customHeight="1" x14ac:dyDescent="0.2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5" customHeight="1" x14ac:dyDescent="0.2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5" customHeight="1" x14ac:dyDescent="0.2">
      <c r="A13" s="15" t="s">
        <v>23</v>
      </c>
      <c r="B13" s="46">
        <v>20.286977570303002</v>
      </c>
      <c r="C13" s="47">
        <v>1.690581464191</v>
      </c>
      <c r="D13" s="47">
        <v>1.39768</v>
      </c>
      <c r="E13" s="47">
        <v>1.5484500000000001</v>
      </c>
      <c r="F13" s="47">
        <v>1.54416</v>
      </c>
      <c r="G13" s="47">
        <v>1.11524</v>
      </c>
      <c r="H13" s="47">
        <v>1.3726</v>
      </c>
      <c r="I13" s="47">
        <v>2.1269699999989999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9.1050999999990001</v>
      </c>
      <c r="Q13" s="71">
        <v>0.89763001594900005</v>
      </c>
    </row>
    <row r="14" spans="1:17" ht="14.45" customHeight="1" x14ac:dyDescent="0.2">
      <c r="A14" s="15" t="s">
        <v>24</v>
      </c>
      <c r="B14" s="46">
        <v>33.104974979166997</v>
      </c>
      <c r="C14" s="47">
        <v>2.7587479149299998</v>
      </c>
      <c r="D14" s="47">
        <v>4.1109999999999998</v>
      </c>
      <c r="E14" s="47">
        <v>3.3660000000000001</v>
      </c>
      <c r="F14" s="47">
        <v>3.1569999999989999</v>
      </c>
      <c r="G14" s="47">
        <v>2.5449999999989998</v>
      </c>
      <c r="H14" s="47">
        <v>2.452</v>
      </c>
      <c r="I14" s="47">
        <v>2.107999999999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17.739000000000001</v>
      </c>
      <c r="Q14" s="71">
        <v>1.0716818249310001</v>
      </c>
    </row>
    <row r="15" spans="1:17" ht="14.45" customHeight="1" x14ac:dyDescent="0.2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5" customHeight="1" x14ac:dyDescent="0.2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5" customHeight="1" x14ac:dyDescent="0.2">
      <c r="A17" s="15" t="s">
        <v>27</v>
      </c>
      <c r="B17" s="46">
        <v>26.318243354387</v>
      </c>
      <c r="C17" s="47">
        <v>2.1931869461979998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10.856120000000001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10.856120000000001</v>
      </c>
      <c r="Q17" s="71">
        <v>0.82498819194100004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5" customHeight="1" x14ac:dyDescent="0.2">
      <c r="A19" s="15" t="s">
        <v>29</v>
      </c>
      <c r="B19" s="46">
        <v>8.1137781164489997</v>
      </c>
      <c r="C19" s="47">
        <v>0.67614817637000002</v>
      </c>
      <c r="D19" s="47">
        <v>0</v>
      </c>
      <c r="E19" s="47">
        <v>0</v>
      </c>
      <c r="F19" s="47">
        <v>0</v>
      </c>
      <c r="G19" s="47">
        <v>0</v>
      </c>
      <c r="H19" s="47">
        <v>10.756169999999999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10.756169999999999</v>
      </c>
      <c r="Q19" s="71">
        <v>2.651334519043</v>
      </c>
    </row>
    <row r="20" spans="1:17" ht="14.45" customHeight="1" x14ac:dyDescent="0.2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5" customHeight="1" x14ac:dyDescent="0.2">
      <c r="A21" s="16" t="s">
        <v>31</v>
      </c>
      <c r="B21" s="46">
        <v>29.999999999999002</v>
      </c>
      <c r="C21" s="47">
        <v>2.4999999999989999</v>
      </c>
      <c r="D21" s="47">
        <v>2.5329999999999999</v>
      </c>
      <c r="E21" s="47">
        <v>2.5329999999999999</v>
      </c>
      <c r="F21" s="47">
        <v>2.5329999999989998</v>
      </c>
      <c r="G21" s="47">
        <v>2.5329999999989998</v>
      </c>
      <c r="H21" s="47">
        <v>2.5329999999999999</v>
      </c>
      <c r="I21" s="47">
        <v>2.5329999999989998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15.198</v>
      </c>
      <c r="Q21" s="71">
        <v>1.0132000000000001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5" customHeight="1" x14ac:dyDescent="0.2">
      <c r="A24" s="16" t="s">
        <v>34</v>
      </c>
      <c r="B24" s="46">
        <v>0</v>
      </c>
      <c r="C24" s="47">
        <v>-2.8421709430404001E-14</v>
      </c>
      <c r="D24" s="47">
        <v>0</v>
      </c>
      <c r="E24" s="47">
        <v>-2.4999999900000001E-4</v>
      </c>
      <c r="F24" s="47">
        <v>0</v>
      </c>
      <c r="G24" s="47">
        <v>2.9999999899999998E-4</v>
      </c>
      <c r="H24" s="47">
        <v>0</v>
      </c>
      <c r="I24" s="47">
        <v>5.0000000000000001E-4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5.5000000000000003E-4</v>
      </c>
      <c r="Q24" s="71"/>
    </row>
    <row r="25" spans="1:17" ht="14.45" customHeight="1" x14ac:dyDescent="0.2">
      <c r="A25" s="17" t="s">
        <v>35</v>
      </c>
      <c r="B25" s="49">
        <v>1614.3918186349399</v>
      </c>
      <c r="C25" s="50">
        <v>134.532651552912</v>
      </c>
      <c r="D25" s="50">
        <v>160.83464000000001</v>
      </c>
      <c r="E25" s="50">
        <v>150.39278999999999</v>
      </c>
      <c r="F25" s="50">
        <v>82.160499999999004</v>
      </c>
      <c r="G25" s="50">
        <v>67.179739999999001</v>
      </c>
      <c r="H25" s="50">
        <v>144.08785</v>
      </c>
      <c r="I25" s="50">
        <v>158.359319999999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763.01484000000005</v>
      </c>
      <c r="Q25" s="72">
        <v>0.94526598957200003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5" customHeight="1" x14ac:dyDescent="0.2">
      <c r="A27" s="18" t="s">
        <v>37</v>
      </c>
      <c r="B27" s="49">
        <v>1614.3918186349399</v>
      </c>
      <c r="C27" s="50">
        <v>134.532651552912</v>
      </c>
      <c r="D27" s="50">
        <v>160.83464000000001</v>
      </c>
      <c r="E27" s="50">
        <v>150.39278999999999</v>
      </c>
      <c r="F27" s="50">
        <v>82.160499999999004</v>
      </c>
      <c r="G27" s="50">
        <v>67.179739999999001</v>
      </c>
      <c r="H27" s="50">
        <v>144.08785</v>
      </c>
      <c r="I27" s="50">
        <v>158.359319999999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763.01484000000005</v>
      </c>
      <c r="Q27" s="72">
        <v>0.94526598957200003</v>
      </c>
    </row>
    <row r="28" spans="1:17" ht="14.45" customHeight="1" x14ac:dyDescent="0.2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5" customHeight="1" x14ac:dyDescent="0.2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5" customHeight="1" x14ac:dyDescent="0.2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299EBC4-53AB-4D6C-AF26-50E33AA9F92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5" customHeight="1" thickBot="1" x14ac:dyDescent="0.2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5" customHeight="1" x14ac:dyDescent="0.2">
      <c r="A4" s="61"/>
      <c r="B4" s="290"/>
      <c r="C4" s="291"/>
      <c r="D4" s="291"/>
      <c r="E4" s="291"/>
      <c r="F4" s="294" t="s">
        <v>198</v>
      </c>
      <c r="G4" s="296" t="s">
        <v>46</v>
      </c>
      <c r="H4" s="115" t="s">
        <v>110</v>
      </c>
      <c r="I4" s="294" t="s">
        <v>47</v>
      </c>
      <c r="J4" s="296" t="s">
        <v>200</v>
      </c>
      <c r="K4" s="297" t="s">
        <v>201</v>
      </c>
    </row>
    <row r="5" spans="1:11" ht="39" thickBot="1" x14ac:dyDescent="0.25">
      <c r="A5" s="62"/>
      <c r="B5" s="24" t="s">
        <v>194</v>
      </c>
      <c r="C5" s="25" t="s">
        <v>195</v>
      </c>
      <c r="D5" s="26" t="s">
        <v>196</v>
      </c>
      <c r="E5" s="26" t="s">
        <v>197</v>
      </c>
      <c r="F5" s="295"/>
      <c r="G5" s="295"/>
      <c r="H5" s="25" t="s">
        <v>199</v>
      </c>
      <c r="I5" s="295"/>
      <c r="J5" s="295"/>
      <c r="K5" s="298"/>
    </row>
    <row r="6" spans="1:11" ht="14.45" customHeight="1" thickBot="1" x14ac:dyDescent="0.25">
      <c r="A6" s="386" t="s">
        <v>205</v>
      </c>
      <c r="B6" s="368">
        <v>1228.7020465456401</v>
      </c>
      <c r="C6" s="368">
        <v>1305.92004</v>
      </c>
      <c r="D6" s="369">
        <v>77.217993454362002</v>
      </c>
      <c r="E6" s="370">
        <v>1.0628451736290001</v>
      </c>
      <c r="F6" s="368">
        <v>1614.3918186349399</v>
      </c>
      <c r="G6" s="369">
        <v>807.19590931747098</v>
      </c>
      <c r="H6" s="371">
        <v>158.359319999999</v>
      </c>
      <c r="I6" s="368">
        <v>763.01484000000005</v>
      </c>
      <c r="J6" s="369">
        <v>-44.181069317469998</v>
      </c>
      <c r="K6" s="372">
        <v>0.47263299478600002</v>
      </c>
    </row>
    <row r="7" spans="1:11" ht="14.45" customHeight="1" thickBot="1" x14ac:dyDescent="0.25">
      <c r="A7" s="387" t="s">
        <v>206</v>
      </c>
      <c r="B7" s="368">
        <v>1219.6855515377799</v>
      </c>
      <c r="C7" s="368">
        <v>1264.01567</v>
      </c>
      <c r="D7" s="369">
        <v>44.330118462224</v>
      </c>
      <c r="E7" s="370">
        <v>1.0363455305389999</v>
      </c>
      <c r="F7" s="368">
        <v>1549.9597971641001</v>
      </c>
      <c r="G7" s="369">
        <v>774.97989858205199</v>
      </c>
      <c r="H7" s="371">
        <v>144.97019999999901</v>
      </c>
      <c r="I7" s="368">
        <v>726.20455000000004</v>
      </c>
      <c r="J7" s="369">
        <v>-48.775348582051997</v>
      </c>
      <c r="K7" s="372">
        <v>0.46853121695700001</v>
      </c>
    </row>
    <row r="8" spans="1:11" ht="14.45" customHeight="1" thickBot="1" x14ac:dyDescent="0.25">
      <c r="A8" s="388" t="s">
        <v>207</v>
      </c>
      <c r="B8" s="368">
        <v>1191</v>
      </c>
      <c r="C8" s="368">
        <v>1235.9416699999999</v>
      </c>
      <c r="D8" s="369">
        <v>44.941670000000997</v>
      </c>
      <c r="E8" s="370">
        <v>1.0377343996640001</v>
      </c>
      <c r="F8" s="368">
        <v>1516.8548221849401</v>
      </c>
      <c r="G8" s="369">
        <v>758.42741109246799</v>
      </c>
      <c r="H8" s="371">
        <v>142.86219999999901</v>
      </c>
      <c r="I8" s="368">
        <v>708.46555000000001</v>
      </c>
      <c r="J8" s="369">
        <v>-49.961861092467998</v>
      </c>
      <c r="K8" s="372">
        <v>0.46706219978199998</v>
      </c>
    </row>
    <row r="9" spans="1:11" ht="14.45" customHeight="1" thickBot="1" x14ac:dyDescent="0.25">
      <c r="A9" s="389" t="s">
        <v>208</v>
      </c>
      <c r="B9" s="373">
        <v>0</v>
      </c>
      <c r="C9" s="373">
        <v>1.9E-3</v>
      </c>
      <c r="D9" s="374">
        <v>1.9E-3</v>
      </c>
      <c r="E9" s="375" t="s">
        <v>203</v>
      </c>
      <c r="F9" s="373">
        <v>0</v>
      </c>
      <c r="G9" s="374">
        <v>0</v>
      </c>
      <c r="H9" s="376">
        <v>4.9999999900000001E-4</v>
      </c>
      <c r="I9" s="373">
        <v>5.4999999900000004E-4</v>
      </c>
      <c r="J9" s="374">
        <v>5.4999999900000004E-4</v>
      </c>
      <c r="K9" s="377" t="s">
        <v>203</v>
      </c>
    </row>
    <row r="10" spans="1:11" ht="14.45" customHeight="1" thickBot="1" x14ac:dyDescent="0.25">
      <c r="A10" s="390" t="s">
        <v>209</v>
      </c>
      <c r="B10" s="368">
        <v>0</v>
      </c>
      <c r="C10" s="368">
        <v>1.9E-3</v>
      </c>
      <c r="D10" s="369">
        <v>1.9E-3</v>
      </c>
      <c r="E10" s="378" t="s">
        <v>203</v>
      </c>
      <c r="F10" s="368">
        <v>0</v>
      </c>
      <c r="G10" s="369">
        <v>0</v>
      </c>
      <c r="H10" s="371">
        <v>4.9999999900000001E-4</v>
      </c>
      <c r="I10" s="368">
        <v>5.4999999900000004E-4</v>
      </c>
      <c r="J10" s="369">
        <v>5.4999999900000004E-4</v>
      </c>
      <c r="K10" s="379" t="s">
        <v>203</v>
      </c>
    </row>
    <row r="11" spans="1:11" ht="14.45" customHeight="1" thickBot="1" x14ac:dyDescent="0.25">
      <c r="A11" s="389" t="s">
        <v>210</v>
      </c>
      <c r="B11" s="373">
        <v>1186</v>
      </c>
      <c r="C11" s="373">
        <v>1223.1061199999999</v>
      </c>
      <c r="D11" s="374">
        <v>37.106120000000999</v>
      </c>
      <c r="E11" s="380">
        <v>1.0312867790889999</v>
      </c>
      <c r="F11" s="373">
        <v>1496.5678446146301</v>
      </c>
      <c r="G11" s="374">
        <v>748.28392230731595</v>
      </c>
      <c r="H11" s="376">
        <v>140.73472999999899</v>
      </c>
      <c r="I11" s="373">
        <v>699.35990000000004</v>
      </c>
      <c r="J11" s="374">
        <v>-48.924022307316001</v>
      </c>
      <c r="K11" s="381">
        <v>0.46730918515699998</v>
      </c>
    </row>
    <row r="12" spans="1:11" ht="14.45" customHeight="1" thickBot="1" x14ac:dyDescent="0.25">
      <c r="A12" s="390" t="s">
        <v>211</v>
      </c>
      <c r="B12" s="368">
        <v>130</v>
      </c>
      <c r="C12" s="368">
        <v>176.01545999999999</v>
      </c>
      <c r="D12" s="369">
        <v>46.015459999999997</v>
      </c>
      <c r="E12" s="370">
        <v>1.3539650769230001</v>
      </c>
      <c r="F12" s="368">
        <v>190.17106274489799</v>
      </c>
      <c r="G12" s="369">
        <v>95.085531372448997</v>
      </c>
      <c r="H12" s="371">
        <v>7.358269999999</v>
      </c>
      <c r="I12" s="368">
        <v>70.241839999999996</v>
      </c>
      <c r="J12" s="369">
        <v>-24.843691372449001</v>
      </c>
      <c r="K12" s="372">
        <v>0.36936134754700001</v>
      </c>
    </row>
    <row r="13" spans="1:11" ht="14.45" customHeight="1" thickBot="1" x14ac:dyDescent="0.25">
      <c r="A13" s="390" t="s">
        <v>212</v>
      </c>
      <c r="B13" s="368">
        <v>530</v>
      </c>
      <c r="C13" s="368">
        <v>478.63194000000101</v>
      </c>
      <c r="D13" s="369">
        <v>-51.368059999998998</v>
      </c>
      <c r="E13" s="370">
        <v>0.90307913207500001</v>
      </c>
      <c r="F13" s="368">
        <v>606.31943006524602</v>
      </c>
      <c r="G13" s="369">
        <v>303.15971503262301</v>
      </c>
      <c r="H13" s="371">
        <v>103.21463</v>
      </c>
      <c r="I13" s="368">
        <v>340.05378000000002</v>
      </c>
      <c r="J13" s="369">
        <v>36.894064967376003</v>
      </c>
      <c r="K13" s="372">
        <v>0.56084922095099998</v>
      </c>
    </row>
    <row r="14" spans="1:11" ht="14.45" customHeight="1" thickBot="1" x14ac:dyDescent="0.25">
      <c r="A14" s="390" t="s">
        <v>213</v>
      </c>
      <c r="B14" s="368">
        <v>280</v>
      </c>
      <c r="C14" s="368">
        <v>372.36425000000003</v>
      </c>
      <c r="D14" s="369">
        <v>92.364249999999998</v>
      </c>
      <c r="E14" s="370">
        <v>1.3298723214279999</v>
      </c>
      <c r="F14" s="368">
        <v>540.07479847201898</v>
      </c>
      <c r="G14" s="369">
        <v>270.03739923600898</v>
      </c>
      <c r="H14" s="371">
        <v>21.169609999999</v>
      </c>
      <c r="I14" s="368">
        <v>241.97560999999999</v>
      </c>
      <c r="J14" s="369">
        <v>-28.061789236009002</v>
      </c>
      <c r="K14" s="372">
        <v>0.44804092078399999</v>
      </c>
    </row>
    <row r="15" spans="1:11" ht="14.45" customHeight="1" thickBot="1" x14ac:dyDescent="0.25">
      <c r="A15" s="390" t="s">
        <v>214</v>
      </c>
      <c r="B15" s="368">
        <v>25</v>
      </c>
      <c r="C15" s="368">
        <v>23.436820000000001</v>
      </c>
      <c r="D15" s="369">
        <v>-1.5631799999989999</v>
      </c>
      <c r="E15" s="370">
        <v>0.9374728</v>
      </c>
      <c r="F15" s="368">
        <v>39.949074200997003</v>
      </c>
      <c r="G15" s="369">
        <v>19.974537100498001</v>
      </c>
      <c r="H15" s="371">
        <v>2.3837199999990002</v>
      </c>
      <c r="I15" s="368">
        <v>14.85417</v>
      </c>
      <c r="J15" s="369">
        <v>-5.120367100498</v>
      </c>
      <c r="K15" s="372">
        <v>0.37182764049200001</v>
      </c>
    </row>
    <row r="16" spans="1:11" ht="14.45" customHeight="1" thickBot="1" x14ac:dyDescent="0.25">
      <c r="A16" s="390" t="s">
        <v>215</v>
      </c>
      <c r="B16" s="368">
        <v>40</v>
      </c>
      <c r="C16" s="368">
        <v>55.316499999999998</v>
      </c>
      <c r="D16" s="369">
        <v>15.3165</v>
      </c>
      <c r="E16" s="370">
        <v>1.3829125</v>
      </c>
      <c r="F16" s="368">
        <v>90.053479131472997</v>
      </c>
      <c r="G16" s="369">
        <v>45.026739565736001</v>
      </c>
      <c r="H16" s="371">
        <v>6.6084999999990002</v>
      </c>
      <c r="I16" s="368">
        <v>32.234499999999997</v>
      </c>
      <c r="J16" s="369">
        <v>-12.792239565736001</v>
      </c>
      <c r="K16" s="372">
        <v>0.35794841366300001</v>
      </c>
    </row>
    <row r="17" spans="1:11" ht="14.45" customHeight="1" thickBot="1" x14ac:dyDescent="0.25">
      <c r="A17" s="390" t="s">
        <v>216</v>
      </c>
      <c r="B17" s="368">
        <v>67</v>
      </c>
      <c r="C17" s="368">
        <v>16.63777</v>
      </c>
      <c r="D17" s="369">
        <v>-50.362229999999997</v>
      </c>
      <c r="E17" s="370">
        <v>0.24832492537299999</v>
      </c>
      <c r="F17" s="368">
        <v>30</v>
      </c>
      <c r="G17" s="369">
        <v>15</v>
      </c>
      <c r="H17" s="371">
        <v>0</v>
      </c>
      <c r="I17" s="368">
        <v>0</v>
      </c>
      <c r="J17" s="369">
        <v>-15</v>
      </c>
      <c r="K17" s="372">
        <v>0</v>
      </c>
    </row>
    <row r="18" spans="1:11" ht="14.45" customHeight="1" thickBot="1" x14ac:dyDescent="0.25">
      <c r="A18" s="390" t="s">
        <v>217</v>
      </c>
      <c r="B18" s="368">
        <v>114</v>
      </c>
      <c r="C18" s="368">
        <v>100.70338</v>
      </c>
      <c r="D18" s="369">
        <v>-13.296619999999001</v>
      </c>
      <c r="E18" s="370">
        <v>0.88336298245599998</v>
      </c>
      <c r="F18" s="368">
        <v>0</v>
      </c>
      <c r="G18" s="369">
        <v>0</v>
      </c>
      <c r="H18" s="371">
        <v>0</v>
      </c>
      <c r="I18" s="368">
        <v>-6.8212102632969797E-16</v>
      </c>
      <c r="J18" s="369">
        <v>-6.8212102632969797E-16</v>
      </c>
      <c r="K18" s="379" t="s">
        <v>203</v>
      </c>
    </row>
    <row r="19" spans="1:11" ht="14.45" customHeight="1" thickBot="1" x14ac:dyDescent="0.25">
      <c r="A19" s="389" t="s">
        <v>218</v>
      </c>
      <c r="B19" s="373">
        <v>5</v>
      </c>
      <c r="C19" s="373">
        <v>12.83365</v>
      </c>
      <c r="D19" s="374">
        <v>7.8336499999999996</v>
      </c>
      <c r="E19" s="380">
        <v>2.5667300000000002</v>
      </c>
      <c r="F19" s="373">
        <v>20.286977570303002</v>
      </c>
      <c r="G19" s="374">
        <v>10.143488785151</v>
      </c>
      <c r="H19" s="376">
        <v>2.1269699999989999</v>
      </c>
      <c r="I19" s="373">
        <v>9.1050999999990001</v>
      </c>
      <c r="J19" s="374">
        <v>-1.0383887851510001</v>
      </c>
      <c r="K19" s="381">
        <v>0.44881500797399998</v>
      </c>
    </row>
    <row r="20" spans="1:11" ht="14.45" customHeight="1" thickBot="1" x14ac:dyDescent="0.25">
      <c r="A20" s="390" t="s">
        <v>219</v>
      </c>
      <c r="B20" s="368">
        <v>0</v>
      </c>
      <c r="C20" s="368">
        <v>1.66316</v>
      </c>
      <c r="D20" s="369">
        <v>1.66316</v>
      </c>
      <c r="E20" s="378" t="s">
        <v>203</v>
      </c>
      <c r="F20" s="368">
        <v>2</v>
      </c>
      <c r="G20" s="369">
        <v>1</v>
      </c>
      <c r="H20" s="371">
        <v>0.11088000000000001</v>
      </c>
      <c r="I20" s="368">
        <v>0.22176000000000001</v>
      </c>
      <c r="J20" s="369">
        <v>-0.77824000000000004</v>
      </c>
      <c r="K20" s="372">
        <v>0.11088000000000001</v>
      </c>
    </row>
    <row r="21" spans="1:11" ht="14.45" customHeight="1" thickBot="1" x14ac:dyDescent="0.25">
      <c r="A21" s="390" t="s">
        <v>220</v>
      </c>
      <c r="B21" s="368">
        <v>5</v>
      </c>
      <c r="C21" s="368">
        <v>11.170489999999999</v>
      </c>
      <c r="D21" s="369">
        <v>6.17049</v>
      </c>
      <c r="E21" s="370">
        <v>2.2340979999999999</v>
      </c>
      <c r="F21" s="368">
        <v>18.286977570303002</v>
      </c>
      <c r="G21" s="369">
        <v>9.1434887851509998</v>
      </c>
      <c r="H21" s="371">
        <v>2.0160899999990001</v>
      </c>
      <c r="I21" s="368">
        <v>8.8833399999990004</v>
      </c>
      <c r="J21" s="369">
        <v>-0.26014878515099998</v>
      </c>
      <c r="K21" s="372">
        <v>0.48577409612099998</v>
      </c>
    </row>
    <row r="22" spans="1:11" ht="14.45" customHeight="1" thickBot="1" x14ac:dyDescent="0.25">
      <c r="A22" s="388" t="s">
        <v>24</v>
      </c>
      <c r="B22" s="368">
        <v>28.685551537776998</v>
      </c>
      <c r="C22" s="368">
        <v>28.074000000000002</v>
      </c>
      <c r="D22" s="369">
        <v>-0.611551537777</v>
      </c>
      <c r="E22" s="370">
        <v>0.97868085133399996</v>
      </c>
      <c r="F22" s="368">
        <v>33.104974979166997</v>
      </c>
      <c r="G22" s="369">
        <v>16.552487489583001</v>
      </c>
      <c r="H22" s="371">
        <v>2.107999999999</v>
      </c>
      <c r="I22" s="368">
        <v>17.739000000000001</v>
      </c>
      <c r="J22" s="369">
        <v>1.1865125104159999</v>
      </c>
      <c r="K22" s="372">
        <v>0.53584091246499999</v>
      </c>
    </row>
    <row r="23" spans="1:11" ht="14.45" customHeight="1" thickBot="1" x14ac:dyDescent="0.25">
      <c r="A23" s="389" t="s">
        <v>221</v>
      </c>
      <c r="B23" s="373">
        <v>28.685551537776998</v>
      </c>
      <c r="C23" s="373">
        <v>28.074000000000002</v>
      </c>
      <c r="D23" s="374">
        <v>-0.611551537777</v>
      </c>
      <c r="E23" s="380">
        <v>0.97868085133399996</v>
      </c>
      <c r="F23" s="373">
        <v>33.104974979166997</v>
      </c>
      <c r="G23" s="374">
        <v>16.552487489583001</v>
      </c>
      <c r="H23" s="376">
        <v>2.107999999999</v>
      </c>
      <c r="I23" s="373">
        <v>17.739000000000001</v>
      </c>
      <c r="J23" s="374">
        <v>1.1865125104159999</v>
      </c>
      <c r="K23" s="381">
        <v>0.53584091246499999</v>
      </c>
    </row>
    <row r="24" spans="1:11" ht="14.45" customHeight="1" thickBot="1" x14ac:dyDescent="0.25">
      <c r="A24" s="390" t="s">
        <v>222</v>
      </c>
      <c r="B24" s="368">
        <v>10.553278101941</v>
      </c>
      <c r="C24" s="368">
        <v>10.997999999999999</v>
      </c>
      <c r="D24" s="369">
        <v>0.444721898058</v>
      </c>
      <c r="E24" s="370">
        <v>1.0421406404489999</v>
      </c>
      <c r="F24" s="368">
        <v>14.39904891236</v>
      </c>
      <c r="G24" s="369">
        <v>7.1995244561799998</v>
      </c>
      <c r="H24" s="371">
        <v>1.4519999999990001</v>
      </c>
      <c r="I24" s="368">
        <v>7.5699999999990002</v>
      </c>
      <c r="J24" s="369">
        <v>0.370475543819</v>
      </c>
      <c r="K24" s="372">
        <v>0.52572916767400002</v>
      </c>
    </row>
    <row r="25" spans="1:11" ht="14.45" customHeight="1" thickBot="1" x14ac:dyDescent="0.25">
      <c r="A25" s="390" t="s">
        <v>223</v>
      </c>
      <c r="B25" s="368">
        <v>18.132273435836002</v>
      </c>
      <c r="C25" s="368">
        <v>17.076000000000001</v>
      </c>
      <c r="D25" s="369">
        <v>-1.056273435836</v>
      </c>
      <c r="E25" s="370">
        <v>0.94174622175300005</v>
      </c>
      <c r="F25" s="368">
        <v>18.705926066806001</v>
      </c>
      <c r="G25" s="369">
        <v>9.3529630334030003</v>
      </c>
      <c r="H25" s="371">
        <v>0.65599999999900005</v>
      </c>
      <c r="I25" s="368">
        <v>10.169</v>
      </c>
      <c r="J25" s="369">
        <v>0.816036966596</v>
      </c>
      <c r="K25" s="372">
        <v>0.54362451576399995</v>
      </c>
    </row>
    <row r="26" spans="1:11" ht="14.45" customHeight="1" thickBot="1" x14ac:dyDescent="0.25">
      <c r="A26" s="391" t="s">
        <v>224</v>
      </c>
      <c r="B26" s="373">
        <v>9.0164950078609998</v>
      </c>
      <c r="C26" s="373">
        <v>29.900369999999999</v>
      </c>
      <c r="D26" s="374">
        <v>20.883874992138001</v>
      </c>
      <c r="E26" s="380">
        <v>3.316185499346</v>
      </c>
      <c r="F26" s="373">
        <v>34.432021470837</v>
      </c>
      <c r="G26" s="374">
        <v>17.216010735417999</v>
      </c>
      <c r="H26" s="376">
        <v>10.856120000000001</v>
      </c>
      <c r="I26" s="373">
        <v>21.612290000000002</v>
      </c>
      <c r="J26" s="374">
        <v>4.3962792645809996</v>
      </c>
      <c r="K26" s="381">
        <v>0.62767996407899995</v>
      </c>
    </row>
    <row r="27" spans="1:11" ht="14.45" customHeight="1" thickBot="1" x14ac:dyDescent="0.25">
      <c r="A27" s="388" t="s">
        <v>27</v>
      </c>
      <c r="B27" s="368">
        <v>2.1743096319649999</v>
      </c>
      <c r="C27" s="368">
        <v>21.746939999999999</v>
      </c>
      <c r="D27" s="369">
        <v>19.572630368034002</v>
      </c>
      <c r="E27" s="370">
        <v>10.001767770463999</v>
      </c>
      <c r="F27" s="368">
        <v>26.318243354387</v>
      </c>
      <c r="G27" s="369">
        <v>13.159121677192999</v>
      </c>
      <c r="H27" s="371">
        <v>10.856120000000001</v>
      </c>
      <c r="I27" s="368">
        <v>10.856120000000001</v>
      </c>
      <c r="J27" s="369">
        <v>-2.303001677193</v>
      </c>
      <c r="K27" s="372">
        <v>0.41249409596999997</v>
      </c>
    </row>
    <row r="28" spans="1:11" ht="14.45" customHeight="1" thickBot="1" x14ac:dyDescent="0.25">
      <c r="A28" s="392" t="s">
        <v>225</v>
      </c>
      <c r="B28" s="368">
        <v>2.1743096319649999</v>
      </c>
      <c r="C28" s="368">
        <v>21.746939999999999</v>
      </c>
      <c r="D28" s="369">
        <v>19.572630368034002</v>
      </c>
      <c r="E28" s="370">
        <v>10.001767770463999</v>
      </c>
      <c r="F28" s="368">
        <v>26.318243354387</v>
      </c>
      <c r="G28" s="369">
        <v>13.159121677192999</v>
      </c>
      <c r="H28" s="371">
        <v>10.856120000000001</v>
      </c>
      <c r="I28" s="368">
        <v>10.856120000000001</v>
      </c>
      <c r="J28" s="369">
        <v>-2.303001677193</v>
      </c>
      <c r="K28" s="372">
        <v>0.41249409596999997</v>
      </c>
    </row>
    <row r="29" spans="1:11" ht="14.45" customHeight="1" thickBot="1" x14ac:dyDescent="0.25">
      <c r="A29" s="390" t="s">
        <v>226</v>
      </c>
      <c r="B29" s="368">
        <v>2.1743096319649999</v>
      </c>
      <c r="C29" s="368">
        <v>21.589939999999999</v>
      </c>
      <c r="D29" s="369">
        <v>19.415630368034002</v>
      </c>
      <c r="E29" s="370">
        <v>9.9295609432060008</v>
      </c>
      <c r="F29" s="368">
        <v>25.881809556375998</v>
      </c>
      <c r="G29" s="369">
        <v>12.940904778187999</v>
      </c>
      <c r="H29" s="371">
        <v>10.856120000000001</v>
      </c>
      <c r="I29" s="368">
        <v>10.856120000000001</v>
      </c>
      <c r="J29" s="369">
        <v>-2.0847847781879998</v>
      </c>
      <c r="K29" s="372">
        <v>0.419449806102</v>
      </c>
    </row>
    <row r="30" spans="1:11" ht="14.45" customHeight="1" thickBot="1" x14ac:dyDescent="0.25">
      <c r="A30" s="390" t="s">
        <v>227</v>
      </c>
      <c r="B30" s="368">
        <v>0</v>
      </c>
      <c r="C30" s="368">
        <v>0.157</v>
      </c>
      <c r="D30" s="369">
        <v>0.157</v>
      </c>
      <c r="E30" s="378" t="s">
        <v>228</v>
      </c>
      <c r="F30" s="368">
        <v>8.0302356969999995E-3</v>
      </c>
      <c r="G30" s="369">
        <v>4.0151178480000004E-3</v>
      </c>
      <c r="H30" s="371">
        <v>0</v>
      </c>
      <c r="I30" s="368">
        <v>0</v>
      </c>
      <c r="J30" s="369">
        <v>-4.0151178480000004E-3</v>
      </c>
      <c r="K30" s="372">
        <v>0</v>
      </c>
    </row>
    <row r="31" spans="1:11" ht="14.45" customHeight="1" thickBot="1" x14ac:dyDescent="0.25">
      <c r="A31" s="390" t="s">
        <v>229</v>
      </c>
      <c r="B31" s="368">
        <v>0</v>
      </c>
      <c r="C31" s="368">
        <v>0</v>
      </c>
      <c r="D31" s="369">
        <v>0</v>
      </c>
      <c r="E31" s="370">
        <v>1</v>
      </c>
      <c r="F31" s="368">
        <v>0.27028123294900003</v>
      </c>
      <c r="G31" s="369">
        <v>0.135140616474</v>
      </c>
      <c r="H31" s="371">
        <v>0</v>
      </c>
      <c r="I31" s="368">
        <v>0</v>
      </c>
      <c r="J31" s="369">
        <v>-0.135140616474</v>
      </c>
      <c r="K31" s="372">
        <v>0</v>
      </c>
    </row>
    <row r="32" spans="1:11" ht="14.45" customHeight="1" thickBot="1" x14ac:dyDescent="0.25">
      <c r="A32" s="390" t="s">
        <v>230</v>
      </c>
      <c r="B32" s="368">
        <v>0</v>
      </c>
      <c r="C32" s="368">
        <v>0</v>
      </c>
      <c r="D32" s="369">
        <v>0</v>
      </c>
      <c r="E32" s="370">
        <v>1</v>
      </c>
      <c r="F32" s="368">
        <v>0.11939849360099999</v>
      </c>
      <c r="G32" s="369">
        <v>5.9699246800000001E-2</v>
      </c>
      <c r="H32" s="371">
        <v>0</v>
      </c>
      <c r="I32" s="368">
        <v>0</v>
      </c>
      <c r="J32" s="369">
        <v>-5.9699246800000001E-2</v>
      </c>
      <c r="K32" s="372">
        <v>0</v>
      </c>
    </row>
    <row r="33" spans="1:11" ht="14.45" customHeight="1" thickBot="1" x14ac:dyDescent="0.25">
      <c r="A33" s="390" t="s">
        <v>231</v>
      </c>
      <c r="B33" s="368">
        <v>0</v>
      </c>
      <c r="C33" s="368">
        <v>0</v>
      </c>
      <c r="D33" s="369">
        <v>0</v>
      </c>
      <c r="E33" s="370">
        <v>1</v>
      </c>
      <c r="F33" s="368">
        <v>3.8723835762000003E-2</v>
      </c>
      <c r="G33" s="369">
        <v>1.9361917881000001E-2</v>
      </c>
      <c r="H33" s="371">
        <v>0</v>
      </c>
      <c r="I33" s="368">
        <v>0</v>
      </c>
      <c r="J33" s="369">
        <v>-1.9361917881000001E-2</v>
      </c>
      <c r="K33" s="372">
        <v>0</v>
      </c>
    </row>
    <row r="34" spans="1:11" ht="14.45" customHeight="1" thickBot="1" x14ac:dyDescent="0.25">
      <c r="A34" s="388" t="s">
        <v>29</v>
      </c>
      <c r="B34" s="368">
        <v>6.8421853758960003</v>
      </c>
      <c r="C34" s="368">
        <v>8.1534300000000002</v>
      </c>
      <c r="D34" s="369">
        <v>1.311244624103</v>
      </c>
      <c r="E34" s="370">
        <v>1.1916412011749999</v>
      </c>
      <c r="F34" s="368">
        <v>8.1137781164489997</v>
      </c>
      <c r="G34" s="369">
        <v>4.0568890582239998</v>
      </c>
      <c r="H34" s="371">
        <v>0</v>
      </c>
      <c r="I34" s="368">
        <v>10.756169999999999</v>
      </c>
      <c r="J34" s="369">
        <v>6.6992809417750001</v>
      </c>
      <c r="K34" s="372">
        <v>1.325667259521</v>
      </c>
    </row>
    <row r="35" spans="1:11" ht="14.45" customHeight="1" thickBot="1" x14ac:dyDescent="0.25">
      <c r="A35" s="389" t="s">
        <v>232</v>
      </c>
      <c r="B35" s="373">
        <v>6.8421853758960003</v>
      </c>
      <c r="C35" s="373">
        <v>8.1534300000000002</v>
      </c>
      <c r="D35" s="374">
        <v>1.311244624103</v>
      </c>
      <c r="E35" s="380">
        <v>1.1916412011749999</v>
      </c>
      <c r="F35" s="373">
        <v>8.1137781164489997</v>
      </c>
      <c r="G35" s="374">
        <v>4.0568890582239998</v>
      </c>
      <c r="H35" s="376">
        <v>0</v>
      </c>
      <c r="I35" s="373">
        <v>10.756169999999999</v>
      </c>
      <c r="J35" s="374">
        <v>6.6992809417750001</v>
      </c>
      <c r="K35" s="381">
        <v>1.325667259521</v>
      </c>
    </row>
    <row r="36" spans="1:11" ht="14.45" customHeight="1" thickBot="1" x14ac:dyDescent="0.25">
      <c r="A36" s="390" t="s">
        <v>233</v>
      </c>
      <c r="B36" s="368">
        <v>6.8421853758960003</v>
      </c>
      <c r="C36" s="368">
        <v>8.1534300000000002</v>
      </c>
      <c r="D36" s="369">
        <v>1.311244624103</v>
      </c>
      <c r="E36" s="370">
        <v>1.1916412011749999</v>
      </c>
      <c r="F36" s="368">
        <v>8.1137781164489997</v>
      </c>
      <c r="G36" s="369">
        <v>4.0568890582239998</v>
      </c>
      <c r="H36" s="371">
        <v>0</v>
      </c>
      <c r="I36" s="368">
        <v>10.756169999999999</v>
      </c>
      <c r="J36" s="369">
        <v>6.6992809417750001</v>
      </c>
      <c r="K36" s="372">
        <v>1.325667259521</v>
      </c>
    </row>
    <row r="37" spans="1:11" ht="14.45" customHeight="1" thickBot="1" x14ac:dyDescent="0.25">
      <c r="A37" s="387" t="s">
        <v>234</v>
      </c>
      <c r="B37" s="368">
        <v>0</v>
      </c>
      <c r="C37" s="368">
        <v>12.004</v>
      </c>
      <c r="D37" s="369">
        <v>12.004</v>
      </c>
      <c r="E37" s="378" t="s">
        <v>228</v>
      </c>
      <c r="F37" s="368">
        <v>29.999999999999002</v>
      </c>
      <c r="G37" s="369">
        <v>14.999999999999</v>
      </c>
      <c r="H37" s="371">
        <v>2.5329999999989998</v>
      </c>
      <c r="I37" s="368">
        <v>15.198</v>
      </c>
      <c r="J37" s="369">
        <v>0.19800000000000001</v>
      </c>
      <c r="K37" s="372">
        <v>0.50660000000000005</v>
      </c>
    </row>
    <row r="38" spans="1:11" ht="14.45" customHeight="1" thickBot="1" x14ac:dyDescent="0.25">
      <c r="A38" s="388" t="s">
        <v>235</v>
      </c>
      <c r="B38" s="368">
        <v>0</v>
      </c>
      <c r="C38" s="368">
        <v>12.004</v>
      </c>
      <c r="D38" s="369">
        <v>12.004</v>
      </c>
      <c r="E38" s="378" t="s">
        <v>228</v>
      </c>
      <c r="F38" s="368">
        <v>29.999999999999002</v>
      </c>
      <c r="G38" s="369">
        <v>14.999999999999</v>
      </c>
      <c r="H38" s="371">
        <v>2.5329999999989998</v>
      </c>
      <c r="I38" s="368">
        <v>15.198</v>
      </c>
      <c r="J38" s="369">
        <v>0.19800000000000001</v>
      </c>
      <c r="K38" s="372">
        <v>0.50660000000000005</v>
      </c>
    </row>
    <row r="39" spans="1:11" ht="14.45" customHeight="1" thickBot="1" x14ac:dyDescent="0.25">
      <c r="A39" s="389" t="s">
        <v>236</v>
      </c>
      <c r="B39" s="373">
        <v>0</v>
      </c>
      <c r="C39" s="373">
        <v>12.004</v>
      </c>
      <c r="D39" s="374">
        <v>12.004</v>
      </c>
      <c r="E39" s="375" t="s">
        <v>228</v>
      </c>
      <c r="F39" s="373">
        <v>29.999999999999002</v>
      </c>
      <c r="G39" s="374">
        <v>14.999999999999</v>
      </c>
      <c r="H39" s="376">
        <v>2.5329999999989998</v>
      </c>
      <c r="I39" s="373">
        <v>15.198</v>
      </c>
      <c r="J39" s="374">
        <v>0.19800000000000001</v>
      </c>
      <c r="K39" s="381">
        <v>0.50660000000000005</v>
      </c>
    </row>
    <row r="40" spans="1:11" ht="14.45" customHeight="1" thickBot="1" x14ac:dyDescent="0.25">
      <c r="A40" s="390" t="s">
        <v>237</v>
      </c>
      <c r="B40" s="368">
        <v>0</v>
      </c>
      <c r="C40" s="368">
        <v>12.004</v>
      </c>
      <c r="D40" s="369">
        <v>12.004</v>
      </c>
      <c r="E40" s="378" t="s">
        <v>228</v>
      </c>
      <c r="F40" s="368">
        <v>29.999999999999002</v>
      </c>
      <c r="G40" s="369">
        <v>14.999999999999</v>
      </c>
      <c r="H40" s="371">
        <v>2.5329999999989998</v>
      </c>
      <c r="I40" s="368">
        <v>15.198</v>
      </c>
      <c r="J40" s="369">
        <v>0.19800000000000001</v>
      </c>
      <c r="K40" s="372">
        <v>0.50660000000000005</v>
      </c>
    </row>
    <row r="41" spans="1:11" ht="14.45" customHeight="1" thickBot="1" x14ac:dyDescent="0.25">
      <c r="A41" s="386" t="s">
        <v>238</v>
      </c>
      <c r="B41" s="368">
        <v>3545.7018054293799</v>
      </c>
      <c r="C41" s="368">
        <v>3071.5300099999999</v>
      </c>
      <c r="D41" s="369">
        <v>-474.17179542937799</v>
      </c>
      <c r="E41" s="370">
        <v>0.86626856361600002</v>
      </c>
      <c r="F41" s="368">
        <v>1549.3443155759901</v>
      </c>
      <c r="G41" s="369">
        <v>774.67215778799402</v>
      </c>
      <c r="H41" s="371">
        <v>451.26287000000002</v>
      </c>
      <c r="I41" s="368">
        <v>2404.6288399999999</v>
      </c>
      <c r="J41" s="369">
        <v>1629.95668221201</v>
      </c>
      <c r="K41" s="372">
        <v>1.5520299883149999</v>
      </c>
    </row>
    <row r="42" spans="1:11" ht="14.45" customHeight="1" thickBot="1" x14ac:dyDescent="0.25">
      <c r="A42" s="387" t="s">
        <v>239</v>
      </c>
      <c r="B42" s="368">
        <v>3545.7018054293799</v>
      </c>
      <c r="C42" s="368">
        <v>3071.5300099999999</v>
      </c>
      <c r="D42" s="369">
        <v>-474.17179542937799</v>
      </c>
      <c r="E42" s="370">
        <v>0.86626856361600002</v>
      </c>
      <c r="F42" s="368">
        <v>1549.3443155759901</v>
      </c>
      <c r="G42" s="369">
        <v>774.67215778799402</v>
      </c>
      <c r="H42" s="371">
        <v>451.26287000000002</v>
      </c>
      <c r="I42" s="368">
        <v>2404.6288399999999</v>
      </c>
      <c r="J42" s="369">
        <v>1629.95668221201</v>
      </c>
      <c r="K42" s="372">
        <v>1.5520299883149999</v>
      </c>
    </row>
    <row r="43" spans="1:11" ht="14.45" customHeight="1" thickBot="1" x14ac:dyDescent="0.25">
      <c r="A43" s="388" t="s">
        <v>240</v>
      </c>
      <c r="B43" s="368">
        <v>3545.7018054293799</v>
      </c>
      <c r="C43" s="368">
        <v>3071.5300099999999</v>
      </c>
      <c r="D43" s="369">
        <v>-474.17179542937799</v>
      </c>
      <c r="E43" s="370">
        <v>0.86626856361600002</v>
      </c>
      <c r="F43" s="368">
        <v>1549.3443155759901</v>
      </c>
      <c r="G43" s="369">
        <v>774.67215778799402</v>
      </c>
      <c r="H43" s="371">
        <v>451.26287000000002</v>
      </c>
      <c r="I43" s="368">
        <v>2404.6288399999999</v>
      </c>
      <c r="J43" s="369">
        <v>1629.95668221201</v>
      </c>
      <c r="K43" s="372">
        <v>1.5520299883149999</v>
      </c>
    </row>
    <row r="44" spans="1:11" ht="14.45" customHeight="1" thickBot="1" x14ac:dyDescent="0.25">
      <c r="A44" s="389" t="s">
        <v>241</v>
      </c>
      <c r="B44" s="373">
        <v>353.55330439387399</v>
      </c>
      <c r="C44" s="373">
        <v>69.242289999999997</v>
      </c>
      <c r="D44" s="374">
        <v>-284.31101439387402</v>
      </c>
      <c r="E44" s="380">
        <v>0.195846818964</v>
      </c>
      <c r="F44" s="373">
        <v>0</v>
      </c>
      <c r="G44" s="374">
        <v>0</v>
      </c>
      <c r="H44" s="376">
        <v>0</v>
      </c>
      <c r="I44" s="373">
        <v>0</v>
      </c>
      <c r="J44" s="374">
        <v>0</v>
      </c>
      <c r="K44" s="377" t="s">
        <v>203</v>
      </c>
    </row>
    <row r="45" spans="1:11" ht="14.45" customHeight="1" thickBot="1" x14ac:dyDescent="0.25">
      <c r="A45" s="390" t="s">
        <v>242</v>
      </c>
      <c r="B45" s="368">
        <v>353.55330439387399</v>
      </c>
      <c r="C45" s="368">
        <v>69.241439999999997</v>
      </c>
      <c r="D45" s="369">
        <v>-284.31186439387398</v>
      </c>
      <c r="E45" s="370">
        <v>0.19584441480100001</v>
      </c>
      <c r="F45" s="368">
        <v>0</v>
      </c>
      <c r="G45" s="369">
        <v>0</v>
      </c>
      <c r="H45" s="371">
        <v>0</v>
      </c>
      <c r="I45" s="368">
        <v>0</v>
      </c>
      <c r="J45" s="369">
        <v>0</v>
      </c>
      <c r="K45" s="379" t="s">
        <v>203</v>
      </c>
    </row>
    <row r="46" spans="1:11" ht="14.45" customHeight="1" thickBot="1" x14ac:dyDescent="0.25">
      <c r="A46" s="390" t="s">
        <v>243</v>
      </c>
      <c r="B46" s="368">
        <v>0</v>
      </c>
      <c r="C46" s="368">
        <v>8.4999999899999996E-4</v>
      </c>
      <c r="D46" s="369">
        <v>8.4999999899999996E-4</v>
      </c>
      <c r="E46" s="378" t="s">
        <v>228</v>
      </c>
      <c r="F46" s="368">
        <v>0</v>
      </c>
      <c r="G46" s="369">
        <v>0</v>
      </c>
      <c r="H46" s="371">
        <v>0</v>
      </c>
      <c r="I46" s="368">
        <v>0</v>
      </c>
      <c r="J46" s="369">
        <v>0</v>
      </c>
      <c r="K46" s="379" t="s">
        <v>203</v>
      </c>
    </row>
    <row r="47" spans="1:11" ht="14.45" customHeight="1" thickBot="1" x14ac:dyDescent="0.25">
      <c r="A47" s="392" t="s">
        <v>244</v>
      </c>
      <c r="B47" s="368">
        <v>7.9451440637999998E-2</v>
      </c>
      <c r="C47" s="368">
        <v>24.467300000000002</v>
      </c>
      <c r="D47" s="369">
        <v>24.387848559361</v>
      </c>
      <c r="E47" s="370">
        <v>307.95288044231302</v>
      </c>
      <c r="F47" s="368">
        <v>49.871840534789001</v>
      </c>
      <c r="G47" s="369">
        <v>24.935920267394</v>
      </c>
      <c r="H47" s="371">
        <v>0</v>
      </c>
      <c r="I47" s="368">
        <v>19.827929999999999</v>
      </c>
      <c r="J47" s="369">
        <v>-5.1079902673940003</v>
      </c>
      <c r="K47" s="372">
        <v>0.397577666823</v>
      </c>
    </row>
    <row r="48" spans="1:11" ht="14.45" customHeight="1" thickBot="1" x14ac:dyDescent="0.2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49.871840534789001</v>
      </c>
      <c r="G48" s="369">
        <v>24.935920267394</v>
      </c>
      <c r="H48" s="371">
        <v>0</v>
      </c>
      <c r="I48" s="368">
        <v>19.827929999999999</v>
      </c>
      <c r="J48" s="369">
        <v>-5.1079902673940003</v>
      </c>
      <c r="K48" s="372">
        <v>0.397577666823</v>
      </c>
    </row>
    <row r="49" spans="1:11" ht="14.45" customHeight="1" thickBot="1" x14ac:dyDescent="0.25">
      <c r="A49" s="390" t="s">
        <v>246</v>
      </c>
      <c r="B49" s="368">
        <v>7.9451440637999998E-2</v>
      </c>
      <c r="C49" s="368">
        <v>24.467300000000002</v>
      </c>
      <c r="D49" s="369">
        <v>24.387848559361</v>
      </c>
      <c r="E49" s="370">
        <v>307.95288044231302</v>
      </c>
      <c r="F49" s="368">
        <v>0</v>
      </c>
      <c r="G49" s="369">
        <v>0</v>
      </c>
      <c r="H49" s="371">
        <v>0</v>
      </c>
      <c r="I49" s="368">
        <v>0</v>
      </c>
      <c r="J49" s="369">
        <v>0</v>
      </c>
      <c r="K49" s="379" t="s">
        <v>203</v>
      </c>
    </row>
    <row r="50" spans="1:11" ht="14.45" customHeight="1" thickBot="1" x14ac:dyDescent="0.25">
      <c r="A50" s="389" t="s">
        <v>247</v>
      </c>
      <c r="B50" s="373">
        <v>3192.0690495948602</v>
      </c>
      <c r="C50" s="373">
        <v>2863.4964399999999</v>
      </c>
      <c r="D50" s="374">
        <v>-328.57260959486399</v>
      </c>
      <c r="E50" s="380">
        <v>0.89706594547600005</v>
      </c>
      <c r="F50" s="373">
        <v>1499.4724750411999</v>
      </c>
      <c r="G50" s="374">
        <v>749.73623752059905</v>
      </c>
      <c r="H50" s="376">
        <v>468.68389000000002</v>
      </c>
      <c r="I50" s="373">
        <v>2352.6999999999998</v>
      </c>
      <c r="J50" s="374">
        <v>1602.9637624794</v>
      </c>
      <c r="K50" s="381">
        <v>1.569018464267</v>
      </c>
    </row>
    <row r="51" spans="1:11" ht="14.45" customHeight="1" thickBot="1" x14ac:dyDescent="0.25">
      <c r="A51" s="390" t="s">
        <v>248</v>
      </c>
      <c r="B51" s="368">
        <v>1876.53588074668</v>
      </c>
      <c r="C51" s="368">
        <v>1814.6880000000001</v>
      </c>
      <c r="D51" s="369">
        <v>-61.847880746681</v>
      </c>
      <c r="E51" s="370">
        <v>0.96704146114</v>
      </c>
      <c r="F51" s="368">
        <v>0</v>
      </c>
      <c r="G51" s="369">
        <v>0</v>
      </c>
      <c r="H51" s="371">
        <v>0</v>
      </c>
      <c r="I51" s="368">
        <v>0</v>
      </c>
      <c r="J51" s="369">
        <v>0</v>
      </c>
      <c r="K51" s="379" t="s">
        <v>203</v>
      </c>
    </row>
    <row r="52" spans="1:11" ht="14.45" customHeight="1" thickBot="1" x14ac:dyDescent="0.25">
      <c r="A52" s="390" t="s">
        <v>249</v>
      </c>
      <c r="B52" s="368">
        <v>1315.5331688481799</v>
      </c>
      <c r="C52" s="368">
        <v>1048.80844</v>
      </c>
      <c r="D52" s="369">
        <v>-266.72472884818302</v>
      </c>
      <c r="E52" s="370">
        <v>0.79724971200700001</v>
      </c>
      <c r="F52" s="368">
        <v>1499.4724750411999</v>
      </c>
      <c r="G52" s="369">
        <v>749.73623752059905</v>
      </c>
      <c r="H52" s="371">
        <v>468.68389000000002</v>
      </c>
      <c r="I52" s="368">
        <v>2352.6999999999998</v>
      </c>
      <c r="J52" s="369">
        <v>1602.9637624794</v>
      </c>
      <c r="K52" s="372">
        <v>1.569018464267</v>
      </c>
    </row>
    <row r="53" spans="1:11" ht="14.45" customHeight="1" thickBot="1" x14ac:dyDescent="0.25">
      <c r="A53" s="389" t="s">
        <v>250</v>
      </c>
      <c r="B53" s="373">
        <v>0</v>
      </c>
      <c r="C53" s="373">
        <v>114.32398000000001</v>
      </c>
      <c r="D53" s="374">
        <v>114.32398000000001</v>
      </c>
      <c r="E53" s="375" t="s">
        <v>203</v>
      </c>
      <c r="F53" s="373">
        <v>0</v>
      </c>
      <c r="G53" s="374">
        <v>0</v>
      </c>
      <c r="H53" s="376">
        <v>-17.421019999999999</v>
      </c>
      <c r="I53" s="373">
        <v>32.100909999998997</v>
      </c>
      <c r="J53" s="374">
        <v>32.100909999998997</v>
      </c>
      <c r="K53" s="377" t="s">
        <v>203</v>
      </c>
    </row>
    <row r="54" spans="1:11" ht="14.45" customHeight="1" thickBot="1" x14ac:dyDescent="0.25">
      <c r="A54" s="390" t="s">
        <v>251</v>
      </c>
      <c r="B54" s="368">
        <v>0</v>
      </c>
      <c r="C54" s="368">
        <v>47.887050000000002</v>
      </c>
      <c r="D54" s="369">
        <v>47.887050000000002</v>
      </c>
      <c r="E54" s="378" t="s">
        <v>203</v>
      </c>
      <c r="F54" s="368">
        <v>0</v>
      </c>
      <c r="G54" s="369">
        <v>0</v>
      </c>
      <c r="H54" s="371">
        <v>0</v>
      </c>
      <c r="I54" s="368">
        <v>0</v>
      </c>
      <c r="J54" s="369">
        <v>0</v>
      </c>
      <c r="K54" s="379" t="s">
        <v>203</v>
      </c>
    </row>
    <row r="55" spans="1:11" ht="14.45" customHeight="1" thickBot="1" x14ac:dyDescent="0.25">
      <c r="A55" s="390" t="s">
        <v>252</v>
      </c>
      <c r="B55" s="368">
        <v>0</v>
      </c>
      <c r="C55" s="368">
        <v>66.436930000000004</v>
      </c>
      <c r="D55" s="369">
        <v>66.436930000000004</v>
      </c>
      <c r="E55" s="378" t="s">
        <v>203</v>
      </c>
      <c r="F55" s="368">
        <v>0</v>
      </c>
      <c r="G55" s="369">
        <v>0</v>
      </c>
      <c r="H55" s="371">
        <v>-17.421019999999999</v>
      </c>
      <c r="I55" s="368">
        <v>32.100909999998997</v>
      </c>
      <c r="J55" s="369">
        <v>32.100909999998997</v>
      </c>
      <c r="K55" s="379" t="s">
        <v>203</v>
      </c>
    </row>
    <row r="56" spans="1:11" ht="14.45" customHeight="1" thickBot="1" x14ac:dyDescent="0.25">
      <c r="A56" s="386" t="s">
        <v>253</v>
      </c>
      <c r="B56" s="368">
        <v>0</v>
      </c>
      <c r="C56" s="368">
        <v>0.11092</v>
      </c>
      <c r="D56" s="369">
        <v>0.11092</v>
      </c>
      <c r="E56" s="378" t="s">
        <v>203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0</v>
      </c>
    </row>
    <row r="57" spans="1:11" ht="14.45" customHeight="1" thickBot="1" x14ac:dyDescent="0.25">
      <c r="A57" s="391" t="s">
        <v>254</v>
      </c>
      <c r="B57" s="373">
        <v>0</v>
      </c>
      <c r="C57" s="373">
        <v>0.11092</v>
      </c>
      <c r="D57" s="374">
        <v>0.11092</v>
      </c>
      <c r="E57" s="375" t="s">
        <v>203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5" customHeight="1" thickBot="1" x14ac:dyDescent="0.25">
      <c r="A58" s="393" t="s">
        <v>255</v>
      </c>
      <c r="B58" s="373">
        <v>0</v>
      </c>
      <c r="C58" s="373">
        <v>0.11092</v>
      </c>
      <c r="D58" s="374">
        <v>0.11092</v>
      </c>
      <c r="E58" s="375" t="s">
        <v>203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5" customHeight="1" thickBot="1" x14ac:dyDescent="0.25">
      <c r="A59" s="389" t="s">
        <v>256</v>
      </c>
      <c r="B59" s="373">
        <v>0</v>
      </c>
      <c r="C59" s="373">
        <v>0.11092</v>
      </c>
      <c r="D59" s="374">
        <v>0.11092</v>
      </c>
      <c r="E59" s="375" t="s">
        <v>228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5" customHeight="1" thickBot="1" x14ac:dyDescent="0.25">
      <c r="A60" s="390" t="s">
        <v>257</v>
      </c>
      <c r="B60" s="368">
        <v>0</v>
      </c>
      <c r="C60" s="368">
        <v>0.11092</v>
      </c>
      <c r="D60" s="369">
        <v>0.11092</v>
      </c>
      <c r="E60" s="378" t="s">
        <v>228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0</v>
      </c>
    </row>
    <row r="61" spans="1:11" ht="14.45" customHeight="1" thickBot="1" x14ac:dyDescent="0.25">
      <c r="A61" s="394"/>
      <c r="B61" s="368">
        <v>2316.99975888374</v>
      </c>
      <c r="C61" s="368">
        <v>1765.7208900000001</v>
      </c>
      <c r="D61" s="369">
        <v>-551.27886888373996</v>
      </c>
      <c r="E61" s="370">
        <v>0.76207210778900003</v>
      </c>
      <c r="F61" s="368">
        <v>-65.047503058952003</v>
      </c>
      <c r="G61" s="369">
        <v>-32.523751529476002</v>
      </c>
      <c r="H61" s="371">
        <v>292.90355000000102</v>
      </c>
      <c r="I61" s="368">
        <v>1641.614</v>
      </c>
      <c r="J61" s="369">
        <v>1674.1377515294801</v>
      </c>
      <c r="K61" s="372">
        <v>-25.237156275040999</v>
      </c>
    </row>
    <row r="62" spans="1:11" ht="14.45" customHeight="1" thickBot="1" x14ac:dyDescent="0.25">
      <c r="A62" s="395" t="s">
        <v>48</v>
      </c>
      <c r="B62" s="382">
        <v>2316.99975888374</v>
      </c>
      <c r="C62" s="382">
        <v>1765.7208900000001</v>
      </c>
      <c r="D62" s="383">
        <v>-551.27886888373996</v>
      </c>
      <c r="E62" s="384" t="s">
        <v>203</v>
      </c>
      <c r="F62" s="382">
        <v>-65.047503058952003</v>
      </c>
      <c r="G62" s="383">
        <v>-32.523751529476002</v>
      </c>
      <c r="H62" s="382">
        <v>292.90355000000102</v>
      </c>
      <c r="I62" s="382">
        <v>1641.614</v>
      </c>
      <c r="J62" s="383">
        <v>1674.1377515294801</v>
      </c>
      <c r="K62" s="385">
        <v>-25.237156275040999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C8C07F2-6A75-4383-B217-65ECE15D373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5" customHeight="1" thickBot="1" x14ac:dyDescent="0.25">
      <c r="A2" s="199" t="s">
        <v>202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6"/>
      <c r="C3" s="205">
        <v>2015</v>
      </c>
      <c r="D3" s="206">
        <v>2018</v>
      </c>
      <c r="E3" s="7"/>
      <c r="F3" s="281">
        <v>2019</v>
      </c>
      <c r="G3" s="299"/>
      <c r="H3" s="299"/>
      <c r="I3" s="282"/>
    </row>
    <row r="4" spans="1:10" ht="14.45" customHeight="1" thickBot="1" x14ac:dyDescent="0.2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96" t="s">
        <v>258</v>
      </c>
      <c r="B5" s="397" t="s">
        <v>259</v>
      </c>
      <c r="C5" s="398" t="s">
        <v>260</v>
      </c>
      <c r="D5" s="398" t="s">
        <v>260</v>
      </c>
      <c r="E5" s="398"/>
      <c r="F5" s="398" t="s">
        <v>260</v>
      </c>
      <c r="G5" s="398" t="s">
        <v>260</v>
      </c>
      <c r="H5" s="398" t="s">
        <v>260</v>
      </c>
      <c r="I5" s="399" t="s">
        <v>260</v>
      </c>
      <c r="J5" s="400" t="s">
        <v>50</v>
      </c>
    </row>
    <row r="6" spans="1:10" ht="14.45" customHeight="1" x14ac:dyDescent="0.2">
      <c r="A6" s="396" t="s">
        <v>258</v>
      </c>
      <c r="B6" s="397" t="s">
        <v>261</v>
      </c>
      <c r="C6" s="398">
        <v>51.424169999999997</v>
      </c>
      <c r="D6" s="398">
        <v>75.354520000000008</v>
      </c>
      <c r="E6" s="398"/>
      <c r="F6" s="398">
        <v>70.24184000000001</v>
      </c>
      <c r="G6" s="398">
        <v>95.085531250000003</v>
      </c>
      <c r="H6" s="398">
        <v>-24.843691249999992</v>
      </c>
      <c r="I6" s="399">
        <v>0.73872269604635576</v>
      </c>
      <c r="J6" s="400" t="s">
        <v>1</v>
      </c>
    </row>
    <row r="7" spans="1:10" ht="14.45" customHeight="1" x14ac:dyDescent="0.2">
      <c r="A7" s="396" t="s">
        <v>258</v>
      </c>
      <c r="B7" s="397" t="s">
        <v>262</v>
      </c>
      <c r="C7" s="398">
        <v>265.42859000000021</v>
      </c>
      <c r="D7" s="398">
        <v>237.77073999999996</v>
      </c>
      <c r="E7" s="398"/>
      <c r="F7" s="398">
        <v>340.05378000000019</v>
      </c>
      <c r="G7" s="398">
        <v>303.15971875000002</v>
      </c>
      <c r="H7" s="398">
        <v>36.894061250000163</v>
      </c>
      <c r="I7" s="399">
        <v>1.1216984281491063</v>
      </c>
      <c r="J7" s="400" t="s">
        <v>1</v>
      </c>
    </row>
    <row r="8" spans="1:10" ht="14.45" customHeight="1" x14ac:dyDescent="0.2">
      <c r="A8" s="396" t="s">
        <v>258</v>
      </c>
      <c r="B8" s="397" t="s">
        <v>263</v>
      </c>
      <c r="C8" s="398">
        <v>106.94807</v>
      </c>
      <c r="D8" s="398">
        <v>155.68610000000004</v>
      </c>
      <c r="E8" s="398"/>
      <c r="F8" s="398">
        <v>241.97561000000007</v>
      </c>
      <c r="G8" s="398">
        <v>270.037375</v>
      </c>
      <c r="H8" s="398">
        <v>-28.061764999999923</v>
      </c>
      <c r="I8" s="399">
        <v>0.8960819219932058</v>
      </c>
      <c r="J8" s="400" t="s">
        <v>1</v>
      </c>
    </row>
    <row r="9" spans="1:10" ht="14.45" customHeight="1" x14ac:dyDescent="0.2">
      <c r="A9" s="396" t="s">
        <v>258</v>
      </c>
      <c r="B9" s="397" t="s">
        <v>264</v>
      </c>
      <c r="C9" s="398">
        <v>10.168769999999999</v>
      </c>
      <c r="D9" s="398">
        <v>13.759490000000001</v>
      </c>
      <c r="E9" s="398"/>
      <c r="F9" s="398">
        <v>14.854170000000002</v>
      </c>
      <c r="G9" s="398">
        <v>19.974537109374999</v>
      </c>
      <c r="H9" s="398">
        <v>-5.1203671093749978</v>
      </c>
      <c r="I9" s="399">
        <v>0.74365528065369957</v>
      </c>
      <c r="J9" s="400" t="s">
        <v>1</v>
      </c>
    </row>
    <row r="10" spans="1:10" ht="14.45" customHeight="1" x14ac:dyDescent="0.2">
      <c r="A10" s="396" t="s">
        <v>258</v>
      </c>
      <c r="B10" s="397" t="s">
        <v>265</v>
      </c>
      <c r="C10" s="398">
        <v>16.503700000000002</v>
      </c>
      <c r="D10" s="398">
        <v>26.299489999999999</v>
      </c>
      <c r="E10" s="398"/>
      <c r="F10" s="398">
        <v>32.23449999999999</v>
      </c>
      <c r="G10" s="398">
        <v>45.026742187499998</v>
      </c>
      <c r="H10" s="398">
        <v>-12.792242187500008</v>
      </c>
      <c r="I10" s="399">
        <v>0.71589678564283743</v>
      </c>
      <c r="J10" s="400" t="s">
        <v>1</v>
      </c>
    </row>
    <row r="11" spans="1:10" ht="14.45" customHeight="1" x14ac:dyDescent="0.2">
      <c r="A11" s="396" t="s">
        <v>258</v>
      </c>
      <c r="B11" s="397" t="s">
        <v>266</v>
      </c>
      <c r="C11" s="398">
        <v>31.177120000000002</v>
      </c>
      <c r="D11" s="398">
        <v>13.88777</v>
      </c>
      <c r="E11" s="398"/>
      <c r="F11" s="398">
        <v>0</v>
      </c>
      <c r="G11" s="398">
        <v>15</v>
      </c>
      <c r="H11" s="398">
        <v>-15</v>
      </c>
      <c r="I11" s="399">
        <v>0</v>
      </c>
      <c r="J11" s="400" t="s">
        <v>1</v>
      </c>
    </row>
    <row r="12" spans="1:10" ht="14.45" customHeight="1" x14ac:dyDescent="0.2">
      <c r="A12" s="396" t="s">
        <v>258</v>
      </c>
      <c r="B12" s="397" t="s">
        <v>267</v>
      </c>
      <c r="C12" s="398">
        <v>0</v>
      </c>
      <c r="D12" s="398">
        <v>91.388379999999998</v>
      </c>
      <c r="E12" s="398"/>
      <c r="F12" s="398">
        <v>0</v>
      </c>
      <c r="G12" s="398">
        <v>0</v>
      </c>
      <c r="H12" s="398">
        <v>0</v>
      </c>
      <c r="I12" s="399" t="s">
        <v>260</v>
      </c>
      <c r="J12" s="400" t="s">
        <v>1</v>
      </c>
    </row>
    <row r="13" spans="1:10" ht="14.45" customHeight="1" x14ac:dyDescent="0.2">
      <c r="A13" s="396" t="s">
        <v>258</v>
      </c>
      <c r="B13" s="397" t="s">
        <v>268</v>
      </c>
      <c r="C13" s="398">
        <v>481.65042000000022</v>
      </c>
      <c r="D13" s="398">
        <v>614.14649000000009</v>
      </c>
      <c r="E13" s="398"/>
      <c r="F13" s="398">
        <v>699.35990000000027</v>
      </c>
      <c r="G13" s="398">
        <v>748.28390429687499</v>
      </c>
      <c r="H13" s="398">
        <v>-48.924004296874728</v>
      </c>
      <c r="I13" s="399">
        <v>0.93461839281061887</v>
      </c>
      <c r="J13" s="400" t="s">
        <v>269</v>
      </c>
    </row>
    <row r="15" spans="1:10" ht="14.45" customHeight="1" x14ac:dyDescent="0.2">
      <c r="A15" s="396" t="s">
        <v>258</v>
      </c>
      <c r="B15" s="397" t="s">
        <v>259</v>
      </c>
      <c r="C15" s="398" t="s">
        <v>260</v>
      </c>
      <c r="D15" s="398" t="s">
        <v>260</v>
      </c>
      <c r="E15" s="398"/>
      <c r="F15" s="398" t="s">
        <v>260</v>
      </c>
      <c r="G15" s="398" t="s">
        <v>260</v>
      </c>
      <c r="H15" s="398" t="s">
        <v>260</v>
      </c>
      <c r="I15" s="399" t="s">
        <v>260</v>
      </c>
      <c r="J15" s="400" t="s">
        <v>50</v>
      </c>
    </row>
    <row r="16" spans="1:10" ht="14.45" customHeight="1" x14ac:dyDescent="0.2">
      <c r="A16" s="396" t="s">
        <v>270</v>
      </c>
      <c r="B16" s="397" t="s">
        <v>271</v>
      </c>
      <c r="C16" s="398" t="s">
        <v>260</v>
      </c>
      <c r="D16" s="398" t="s">
        <v>260</v>
      </c>
      <c r="E16" s="398"/>
      <c r="F16" s="398" t="s">
        <v>260</v>
      </c>
      <c r="G16" s="398" t="s">
        <v>260</v>
      </c>
      <c r="H16" s="398" t="s">
        <v>260</v>
      </c>
      <c r="I16" s="399" t="s">
        <v>260</v>
      </c>
      <c r="J16" s="400" t="s">
        <v>0</v>
      </c>
    </row>
    <row r="17" spans="1:10" ht="14.45" customHeight="1" x14ac:dyDescent="0.2">
      <c r="A17" s="396" t="s">
        <v>270</v>
      </c>
      <c r="B17" s="397" t="s">
        <v>261</v>
      </c>
      <c r="C17" s="398">
        <v>51.424169999999997</v>
      </c>
      <c r="D17" s="398">
        <v>75.354520000000008</v>
      </c>
      <c r="E17" s="398"/>
      <c r="F17" s="398">
        <v>70.24184000000001</v>
      </c>
      <c r="G17" s="398">
        <v>95</v>
      </c>
      <c r="H17" s="398">
        <v>-24.75815999999999</v>
      </c>
      <c r="I17" s="399">
        <v>0.73938778947368433</v>
      </c>
      <c r="J17" s="400" t="s">
        <v>1</v>
      </c>
    </row>
    <row r="18" spans="1:10" ht="14.45" customHeight="1" x14ac:dyDescent="0.2">
      <c r="A18" s="396" t="s">
        <v>270</v>
      </c>
      <c r="B18" s="397" t="s">
        <v>262</v>
      </c>
      <c r="C18" s="398">
        <v>265.42859000000021</v>
      </c>
      <c r="D18" s="398">
        <v>237.77073999999996</v>
      </c>
      <c r="E18" s="398"/>
      <c r="F18" s="398">
        <v>340.05378000000019</v>
      </c>
      <c r="G18" s="398">
        <v>303</v>
      </c>
      <c r="H18" s="398">
        <v>37.053780000000188</v>
      </c>
      <c r="I18" s="399">
        <v>1.1222897029702976</v>
      </c>
      <c r="J18" s="400" t="s">
        <v>1</v>
      </c>
    </row>
    <row r="19" spans="1:10" ht="14.45" customHeight="1" x14ac:dyDescent="0.2">
      <c r="A19" s="396" t="s">
        <v>270</v>
      </c>
      <c r="B19" s="397" t="s">
        <v>263</v>
      </c>
      <c r="C19" s="398">
        <v>106.94807</v>
      </c>
      <c r="D19" s="398">
        <v>155.68610000000004</v>
      </c>
      <c r="E19" s="398"/>
      <c r="F19" s="398">
        <v>241.97561000000007</v>
      </c>
      <c r="G19" s="398">
        <v>270</v>
      </c>
      <c r="H19" s="398">
        <v>-28.024389999999926</v>
      </c>
      <c r="I19" s="399">
        <v>0.89620596296296329</v>
      </c>
      <c r="J19" s="400" t="s">
        <v>1</v>
      </c>
    </row>
    <row r="20" spans="1:10" ht="14.45" customHeight="1" x14ac:dyDescent="0.2">
      <c r="A20" s="396" t="s">
        <v>270</v>
      </c>
      <c r="B20" s="397" t="s">
        <v>264</v>
      </c>
      <c r="C20" s="398">
        <v>10.168769999999999</v>
      </c>
      <c r="D20" s="398">
        <v>13.759490000000001</v>
      </c>
      <c r="E20" s="398"/>
      <c r="F20" s="398">
        <v>14.854170000000002</v>
      </c>
      <c r="G20" s="398">
        <v>20</v>
      </c>
      <c r="H20" s="398">
        <v>-5.1458299999999983</v>
      </c>
      <c r="I20" s="399">
        <v>0.7427085000000001</v>
      </c>
      <c r="J20" s="400" t="s">
        <v>1</v>
      </c>
    </row>
    <row r="21" spans="1:10" ht="14.45" customHeight="1" x14ac:dyDescent="0.2">
      <c r="A21" s="396" t="s">
        <v>270</v>
      </c>
      <c r="B21" s="397" t="s">
        <v>265</v>
      </c>
      <c r="C21" s="398">
        <v>16.503700000000002</v>
      </c>
      <c r="D21" s="398">
        <v>26.299489999999999</v>
      </c>
      <c r="E21" s="398"/>
      <c r="F21" s="398">
        <v>32.23449999999999</v>
      </c>
      <c r="G21" s="398">
        <v>45</v>
      </c>
      <c r="H21" s="398">
        <v>-12.76550000000001</v>
      </c>
      <c r="I21" s="399">
        <v>0.71632222222222197</v>
      </c>
      <c r="J21" s="400" t="s">
        <v>1</v>
      </c>
    </row>
    <row r="22" spans="1:10" ht="14.45" customHeight="1" x14ac:dyDescent="0.2">
      <c r="A22" s="396" t="s">
        <v>270</v>
      </c>
      <c r="B22" s="397" t="s">
        <v>266</v>
      </c>
      <c r="C22" s="398">
        <v>31.177120000000002</v>
      </c>
      <c r="D22" s="398">
        <v>13.88777</v>
      </c>
      <c r="E22" s="398"/>
      <c r="F22" s="398">
        <v>0</v>
      </c>
      <c r="G22" s="398">
        <v>15</v>
      </c>
      <c r="H22" s="398">
        <v>-15</v>
      </c>
      <c r="I22" s="399">
        <v>0</v>
      </c>
      <c r="J22" s="400" t="s">
        <v>1</v>
      </c>
    </row>
    <row r="23" spans="1:10" ht="14.45" customHeight="1" x14ac:dyDescent="0.2">
      <c r="A23" s="396" t="s">
        <v>270</v>
      </c>
      <c r="B23" s="397" t="s">
        <v>267</v>
      </c>
      <c r="C23" s="398">
        <v>0</v>
      </c>
      <c r="D23" s="398">
        <v>91.388379999999998</v>
      </c>
      <c r="E23" s="398"/>
      <c r="F23" s="398">
        <v>0</v>
      </c>
      <c r="G23" s="398">
        <v>0</v>
      </c>
      <c r="H23" s="398">
        <v>0</v>
      </c>
      <c r="I23" s="399" t="s">
        <v>260</v>
      </c>
      <c r="J23" s="400" t="s">
        <v>1</v>
      </c>
    </row>
    <row r="24" spans="1:10" ht="14.45" customHeight="1" x14ac:dyDescent="0.2">
      <c r="A24" s="396" t="s">
        <v>270</v>
      </c>
      <c r="B24" s="397" t="s">
        <v>272</v>
      </c>
      <c r="C24" s="398">
        <v>481.65042000000022</v>
      </c>
      <c r="D24" s="398">
        <v>614.14649000000009</v>
      </c>
      <c r="E24" s="398"/>
      <c r="F24" s="398">
        <v>699.35990000000027</v>
      </c>
      <c r="G24" s="398">
        <v>748</v>
      </c>
      <c r="H24" s="398">
        <v>-48.640099999999734</v>
      </c>
      <c r="I24" s="399">
        <v>0.93497312834224633</v>
      </c>
      <c r="J24" s="400" t="s">
        <v>273</v>
      </c>
    </row>
    <row r="25" spans="1:10" ht="14.45" customHeight="1" x14ac:dyDescent="0.2">
      <c r="A25" s="396" t="s">
        <v>260</v>
      </c>
      <c r="B25" s="397" t="s">
        <v>260</v>
      </c>
      <c r="C25" s="398" t="s">
        <v>260</v>
      </c>
      <c r="D25" s="398" t="s">
        <v>260</v>
      </c>
      <c r="E25" s="398"/>
      <c r="F25" s="398" t="s">
        <v>260</v>
      </c>
      <c r="G25" s="398" t="s">
        <v>260</v>
      </c>
      <c r="H25" s="398" t="s">
        <v>260</v>
      </c>
      <c r="I25" s="399" t="s">
        <v>260</v>
      </c>
      <c r="J25" s="400" t="s">
        <v>274</v>
      </c>
    </row>
    <row r="26" spans="1:10" ht="14.45" customHeight="1" x14ac:dyDescent="0.2">
      <c r="A26" s="396" t="s">
        <v>258</v>
      </c>
      <c r="B26" s="397" t="s">
        <v>268</v>
      </c>
      <c r="C26" s="398">
        <v>481.65042000000022</v>
      </c>
      <c r="D26" s="398">
        <v>614.14649000000009</v>
      </c>
      <c r="E26" s="398"/>
      <c r="F26" s="398">
        <v>699.35990000000027</v>
      </c>
      <c r="G26" s="398">
        <v>748</v>
      </c>
      <c r="H26" s="398">
        <v>-48.640099999999734</v>
      </c>
      <c r="I26" s="399">
        <v>0.93497312834224633</v>
      </c>
      <c r="J26" s="400" t="s">
        <v>269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CC72FF5F-69F8-49C7-964E-A45069CC5F1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07" t="s">
        <v>413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5" customHeight="1" thickBot="1" x14ac:dyDescent="0.2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12.998288274653277</v>
      </c>
      <c r="J3" s="74">
        <f>SUBTOTAL(9,J5:J1048576)</f>
        <v>53804</v>
      </c>
      <c r="K3" s="75">
        <f>SUBTOTAL(9,K5:K1048576)</f>
        <v>699359.90232944489</v>
      </c>
    </row>
    <row r="4" spans="1:11" s="181" customFormat="1" ht="14.45" customHeight="1" thickBot="1" x14ac:dyDescent="0.2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5" customHeight="1" x14ac:dyDescent="0.2">
      <c r="A5" s="406" t="s">
        <v>258</v>
      </c>
      <c r="B5" s="407" t="s">
        <v>259</v>
      </c>
      <c r="C5" s="408" t="s">
        <v>270</v>
      </c>
      <c r="D5" s="409" t="s">
        <v>271</v>
      </c>
      <c r="E5" s="408" t="s">
        <v>275</v>
      </c>
      <c r="F5" s="409" t="s">
        <v>276</v>
      </c>
      <c r="G5" s="408" t="s">
        <v>277</v>
      </c>
      <c r="H5" s="408" t="s">
        <v>278</v>
      </c>
      <c r="I5" s="410">
        <v>70.180000305175781</v>
      </c>
      <c r="J5" s="410">
        <v>78</v>
      </c>
      <c r="K5" s="411">
        <v>5474.0399475097656</v>
      </c>
    </row>
    <row r="6" spans="1:11" ht="14.45" customHeight="1" x14ac:dyDescent="0.2">
      <c r="A6" s="412" t="s">
        <v>258</v>
      </c>
      <c r="B6" s="413" t="s">
        <v>259</v>
      </c>
      <c r="C6" s="414" t="s">
        <v>270</v>
      </c>
      <c r="D6" s="415" t="s">
        <v>271</v>
      </c>
      <c r="E6" s="414" t="s">
        <v>275</v>
      </c>
      <c r="F6" s="415" t="s">
        <v>276</v>
      </c>
      <c r="G6" s="414" t="s">
        <v>279</v>
      </c>
      <c r="H6" s="414" t="s">
        <v>280</v>
      </c>
      <c r="I6" s="416">
        <v>0.41999998688697815</v>
      </c>
      <c r="J6" s="416">
        <v>1000</v>
      </c>
      <c r="K6" s="417">
        <v>419.75</v>
      </c>
    </row>
    <row r="7" spans="1:11" ht="14.45" customHeight="1" x14ac:dyDescent="0.2">
      <c r="A7" s="412" t="s">
        <v>258</v>
      </c>
      <c r="B7" s="413" t="s">
        <v>259</v>
      </c>
      <c r="C7" s="414" t="s">
        <v>270</v>
      </c>
      <c r="D7" s="415" t="s">
        <v>271</v>
      </c>
      <c r="E7" s="414" t="s">
        <v>275</v>
      </c>
      <c r="F7" s="415" t="s">
        <v>276</v>
      </c>
      <c r="G7" s="414" t="s">
        <v>281</v>
      </c>
      <c r="H7" s="414" t="s">
        <v>282</v>
      </c>
      <c r="I7" s="416">
        <v>0.58499997854232788</v>
      </c>
      <c r="J7" s="416">
        <v>1800</v>
      </c>
      <c r="K7" s="417">
        <v>1054</v>
      </c>
    </row>
    <row r="8" spans="1:11" ht="14.45" customHeight="1" x14ac:dyDescent="0.2">
      <c r="A8" s="412" t="s">
        <v>258</v>
      </c>
      <c r="B8" s="413" t="s">
        <v>259</v>
      </c>
      <c r="C8" s="414" t="s">
        <v>270</v>
      </c>
      <c r="D8" s="415" t="s">
        <v>271</v>
      </c>
      <c r="E8" s="414" t="s">
        <v>275</v>
      </c>
      <c r="F8" s="415" t="s">
        <v>276</v>
      </c>
      <c r="G8" s="414" t="s">
        <v>283</v>
      </c>
      <c r="H8" s="414" t="s">
        <v>284</v>
      </c>
      <c r="I8" s="416">
        <v>0.87999999523162842</v>
      </c>
      <c r="J8" s="416">
        <v>600</v>
      </c>
      <c r="K8" s="417">
        <v>528</v>
      </c>
    </row>
    <row r="9" spans="1:11" ht="14.45" customHeight="1" x14ac:dyDescent="0.2">
      <c r="A9" s="412" t="s">
        <v>258</v>
      </c>
      <c r="B9" s="413" t="s">
        <v>259</v>
      </c>
      <c r="C9" s="414" t="s">
        <v>270</v>
      </c>
      <c r="D9" s="415" t="s">
        <v>271</v>
      </c>
      <c r="E9" s="414" t="s">
        <v>275</v>
      </c>
      <c r="F9" s="415" t="s">
        <v>276</v>
      </c>
      <c r="G9" s="414" t="s">
        <v>285</v>
      </c>
      <c r="H9" s="414" t="s">
        <v>286</v>
      </c>
      <c r="I9" s="416">
        <v>1.1699999570846558</v>
      </c>
      <c r="J9" s="416">
        <v>160</v>
      </c>
      <c r="K9" s="417">
        <v>187.19999694824219</v>
      </c>
    </row>
    <row r="10" spans="1:11" ht="14.45" customHeight="1" x14ac:dyDescent="0.2">
      <c r="A10" s="412" t="s">
        <v>258</v>
      </c>
      <c r="B10" s="413" t="s">
        <v>259</v>
      </c>
      <c r="C10" s="414" t="s">
        <v>270</v>
      </c>
      <c r="D10" s="415" t="s">
        <v>271</v>
      </c>
      <c r="E10" s="414" t="s">
        <v>275</v>
      </c>
      <c r="F10" s="415" t="s">
        <v>276</v>
      </c>
      <c r="G10" s="414" t="s">
        <v>287</v>
      </c>
      <c r="H10" s="414" t="s">
        <v>288</v>
      </c>
      <c r="I10" s="416">
        <v>2.6380000591278074</v>
      </c>
      <c r="J10" s="416">
        <v>350</v>
      </c>
      <c r="K10" s="417">
        <v>923.29998779296875</v>
      </c>
    </row>
    <row r="11" spans="1:11" ht="14.45" customHeight="1" x14ac:dyDescent="0.2">
      <c r="A11" s="412" t="s">
        <v>258</v>
      </c>
      <c r="B11" s="413" t="s">
        <v>259</v>
      </c>
      <c r="C11" s="414" t="s">
        <v>270</v>
      </c>
      <c r="D11" s="415" t="s">
        <v>271</v>
      </c>
      <c r="E11" s="414" t="s">
        <v>275</v>
      </c>
      <c r="F11" s="415" t="s">
        <v>276</v>
      </c>
      <c r="G11" s="414" t="s">
        <v>289</v>
      </c>
      <c r="H11" s="414" t="s">
        <v>290</v>
      </c>
      <c r="I11" s="416">
        <v>129.25999450683594</v>
      </c>
      <c r="J11" s="416">
        <v>10</v>
      </c>
      <c r="K11" s="417">
        <v>1292.5999755859375</v>
      </c>
    </row>
    <row r="12" spans="1:11" ht="14.45" customHeight="1" x14ac:dyDescent="0.2">
      <c r="A12" s="412" t="s">
        <v>258</v>
      </c>
      <c r="B12" s="413" t="s">
        <v>259</v>
      </c>
      <c r="C12" s="414" t="s">
        <v>270</v>
      </c>
      <c r="D12" s="415" t="s">
        <v>271</v>
      </c>
      <c r="E12" s="414" t="s">
        <v>275</v>
      </c>
      <c r="F12" s="415" t="s">
        <v>276</v>
      </c>
      <c r="G12" s="414" t="s">
        <v>291</v>
      </c>
      <c r="H12" s="414" t="s">
        <v>292</v>
      </c>
      <c r="I12" s="416">
        <v>21.200000762939453</v>
      </c>
      <c r="J12" s="416">
        <v>40</v>
      </c>
      <c r="K12" s="417">
        <v>848.15997314453125</v>
      </c>
    </row>
    <row r="13" spans="1:11" ht="14.45" customHeight="1" x14ac:dyDescent="0.2">
      <c r="A13" s="412" t="s">
        <v>258</v>
      </c>
      <c r="B13" s="413" t="s">
        <v>259</v>
      </c>
      <c r="C13" s="414" t="s">
        <v>270</v>
      </c>
      <c r="D13" s="415" t="s">
        <v>271</v>
      </c>
      <c r="E13" s="414" t="s">
        <v>275</v>
      </c>
      <c r="F13" s="415" t="s">
        <v>276</v>
      </c>
      <c r="G13" s="414" t="s">
        <v>293</v>
      </c>
      <c r="H13" s="414" t="s">
        <v>294</v>
      </c>
      <c r="I13" s="416">
        <v>36.270000457763672</v>
      </c>
      <c r="J13" s="416">
        <v>50</v>
      </c>
      <c r="K13" s="417">
        <v>1813.4099731445313</v>
      </c>
    </row>
    <row r="14" spans="1:11" ht="14.45" customHeight="1" x14ac:dyDescent="0.2">
      <c r="A14" s="412" t="s">
        <v>258</v>
      </c>
      <c r="B14" s="413" t="s">
        <v>259</v>
      </c>
      <c r="C14" s="414" t="s">
        <v>270</v>
      </c>
      <c r="D14" s="415" t="s">
        <v>271</v>
      </c>
      <c r="E14" s="414" t="s">
        <v>275</v>
      </c>
      <c r="F14" s="415" t="s">
        <v>276</v>
      </c>
      <c r="G14" s="414" t="s">
        <v>295</v>
      </c>
      <c r="H14" s="414" t="s">
        <v>296</v>
      </c>
      <c r="I14" s="416">
        <v>13.743333180745443</v>
      </c>
      <c r="J14" s="416">
        <v>150</v>
      </c>
      <c r="K14" s="417">
        <v>2061.719970703125</v>
      </c>
    </row>
    <row r="15" spans="1:11" ht="14.45" customHeight="1" x14ac:dyDescent="0.2">
      <c r="A15" s="412" t="s">
        <v>258</v>
      </c>
      <c r="B15" s="413" t="s">
        <v>259</v>
      </c>
      <c r="C15" s="414" t="s">
        <v>270</v>
      </c>
      <c r="D15" s="415" t="s">
        <v>271</v>
      </c>
      <c r="E15" s="414" t="s">
        <v>275</v>
      </c>
      <c r="F15" s="415" t="s">
        <v>276</v>
      </c>
      <c r="G15" s="414" t="s">
        <v>297</v>
      </c>
      <c r="H15" s="414" t="s">
        <v>298</v>
      </c>
      <c r="I15" s="416">
        <v>215.27999877929688</v>
      </c>
      <c r="J15" s="416">
        <v>25</v>
      </c>
      <c r="K15" s="417">
        <v>5382</v>
      </c>
    </row>
    <row r="16" spans="1:11" ht="14.45" customHeight="1" x14ac:dyDescent="0.2">
      <c r="A16" s="412" t="s">
        <v>258</v>
      </c>
      <c r="B16" s="413" t="s">
        <v>259</v>
      </c>
      <c r="C16" s="414" t="s">
        <v>270</v>
      </c>
      <c r="D16" s="415" t="s">
        <v>271</v>
      </c>
      <c r="E16" s="414" t="s">
        <v>275</v>
      </c>
      <c r="F16" s="415" t="s">
        <v>276</v>
      </c>
      <c r="G16" s="414" t="s">
        <v>299</v>
      </c>
      <c r="H16" s="414" t="s">
        <v>300</v>
      </c>
      <c r="I16" s="416">
        <v>227.29167175292969</v>
      </c>
      <c r="J16" s="416">
        <v>175</v>
      </c>
      <c r="K16" s="417">
        <v>39782.6396484375</v>
      </c>
    </row>
    <row r="17" spans="1:11" ht="14.45" customHeight="1" x14ac:dyDescent="0.2">
      <c r="A17" s="412" t="s">
        <v>258</v>
      </c>
      <c r="B17" s="413" t="s">
        <v>259</v>
      </c>
      <c r="C17" s="414" t="s">
        <v>270</v>
      </c>
      <c r="D17" s="415" t="s">
        <v>271</v>
      </c>
      <c r="E17" s="414" t="s">
        <v>275</v>
      </c>
      <c r="F17" s="415" t="s">
        <v>276</v>
      </c>
      <c r="G17" s="414" t="s">
        <v>301</v>
      </c>
      <c r="H17" s="414" t="s">
        <v>302</v>
      </c>
      <c r="I17" s="416">
        <v>41.240001678466797</v>
      </c>
      <c r="J17" s="416">
        <v>100</v>
      </c>
      <c r="K17" s="417">
        <v>4124.35986328125</v>
      </c>
    </row>
    <row r="18" spans="1:11" ht="14.45" customHeight="1" x14ac:dyDescent="0.2">
      <c r="A18" s="412" t="s">
        <v>258</v>
      </c>
      <c r="B18" s="413" t="s">
        <v>259</v>
      </c>
      <c r="C18" s="414" t="s">
        <v>270</v>
      </c>
      <c r="D18" s="415" t="s">
        <v>271</v>
      </c>
      <c r="E18" s="414" t="s">
        <v>275</v>
      </c>
      <c r="F18" s="415" t="s">
        <v>276</v>
      </c>
      <c r="G18" s="414" t="s">
        <v>303</v>
      </c>
      <c r="H18" s="414" t="s">
        <v>304</v>
      </c>
      <c r="I18" s="416">
        <v>1.5099999904632568</v>
      </c>
      <c r="J18" s="416">
        <v>300</v>
      </c>
      <c r="K18" s="417">
        <v>453</v>
      </c>
    </row>
    <row r="19" spans="1:11" ht="14.45" customHeight="1" x14ac:dyDescent="0.2">
      <c r="A19" s="412" t="s">
        <v>258</v>
      </c>
      <c r="B19" s="413" t="s">
        <v>259</v>
      </c>
      <c r="C19" s="414" t="s">
        <v>270</v>
      </c>
      <c r="D19" s="415" t="s">
        <v>271</v>
      </c>
      <c r="E19" s="414" t="s">
        <v>275</v>
      </c>
      <c r="F19" s="415" t="s">
        <v>276</v>
      </c>
      <c r="G19" s="414" t="s">
        <v>305</v>
      </c>
      <c r="H19" s="414" t="s">
        <v>306</v>
      </c>
      <c r="I19" s="416">
        <v>2.059999942779541</v>
      </c>
      <c r="J19" s="416">
        <v>30</v>
      </c>
      <c r="K19" s="417">
        <v>61.799999237060547</v>
      </c>
    </row>
    <row r="20" spans="1:11" ht="14.45" customHeight="1" x14ac:dyDescent="0.2">
      <c r="A20" s="412" t="s">
        <v>258</v>
      </c>
      <c r="B20" s="413" t="s">
        <v>259</v>
      </c>
      <c r="C20" s="414" t="s">
        <v>270</v>
      </c>
      <c r="D20" s="415" t="s">
        <v>271</v>
      </c>
      <c r="E20" s="414" t="s">
        <v>275</v>
      </c>
      <c r="F20" s="415" t="s">
        <v>276</v>
      </c>
      <c r="G20" s="414" t="s">
        <v>307</v>
      </c>
      <c r="H20" s="414" t="s">
        <v>308</v>
      </c>
      <c r="I20" s="416">
        <v>7.1100001335144043</v>
      </c>
      <c r="J20" s="416">
        <v>14</v>
      </c>
      <c r="K20" s="417">
        <v>99.54000186920166</v>
      </c>
    </row>
    <row r="21" spans="1:11" ht="14.45" customHeight="1" x14ac:dyDescent="0.2">
      <c r="A21" s="412" t="s">
        <v>258</v>
      </c>
      <c r="B21" s="413" t="s">
        <v>259</v>
      </c>
      <c r="C21" s="414" t="s">
        <v>270</v>
      </c>
      <c r="D21" s="415" t="s">
        <v>271</v>
      </c>
      <c r="E21" s="414" t="s">
        <v>275</v>
      </c>
      <c r="F21" s="415" t="s">
        <v>276</v>
      </c>
      <c r="G21" s="414" t="s">
        <v>309</v>
      </c>
      <c r="H21" s="414" t="s">
        <v>310</v>
      </c>
      <c r="I21" s="416">
        <v>111.31999969482422</v>
      </c>
      <c r="J21" s="416">
        <v>24</v>
      </c>
      <c r="K21" s="417">
        <v>2671.679931640625</v>
      </c>
    </row>
    <row r="22" spans="1:11" ht="14.45" customHeight="1" x14ac:dyDescent="0.2">
      <c r="A22" s="412" t="s">
        <v>258</v>
      </c>
      <c r="B22" s="413" t="s">
        <v>259</v>
      </c>
      <c r="C22" s="414" t="s">
        <v>270</v>
      </c>
      <c r="D22" s="415" t="s">
        <v>271</v>
      </c>
      <c r="E22" s="414" t="s">
        <v>275</v>
      </c>
      <c r="F22" s="415" t="s">
        <v>276</v>
      </c>
      <c r="G22" s="414" t="s">
        <v>311</v>
      </c>
      <c r="H22" s="414" t="s">
        <v>312</v>
      </c>
      <c r="I22" s="416">
        <v>42.443749189376831</v>
      </c>
      <c r="J22" s="416">
        <v>28</v>
      </c>
      <c r="K22" s="417">
        <v>1188.4299774169922</v>
      </c>
    </row>
    <row r="23" spans="1:11" ht="14.45" customHeight="1" x14ac:dyDescent="0.2">
      <c r="A23" s="412" t="s">
        <v>258</v>
      </c>
      <c r="B23" s="413" t="s">
        <v>259</v>
      </c>
      <c r="C23" s="414" t="s">
        <v>270</v>
      </c>
      <c r="D23" s="415" t="s">
        <v>271</v>
      </c>
      <c r="E23" s="414" t="s">
        <v>275</v>
      </c>
      <c r="F23" s="415" t="s">
        <v>276</v>
      </c>
      <c r="G23" s="414" t="s">
        <v>313</v>
      </c>
      <c r="H23" s="414" t="s">
        <v>314</v>
      </c>
      <c r="I23" s="416">
        <v>72.220001220703125</v>
      </c>
      <c r="J23" s="416">
        <v>3</v>
      </c>
      <c r="K23" s="417">
        <v>216.66000366210938</v>
      </c>
    </row>
    <row r="24" spans="1:11" ht="14.45" customHeight="1" x14ac:dyDescent="0.2">
      <c r="A24" s="412" t="s">
        <v>258</v>
      </c>
      <c r="B24" s="413" t="s">
        <v>259</v>
      </c>
      <c r="C24" s="414" t="s">
        <v>270</v>
      </c>
      <c r="D24" s="415" t="s">
        <v>271</v>
      </c>
      <c r="E24" s="414" t="s">
        <v>275</v>
      </c>
      <c r="F24" s="415" t="s">
        <v>276</v>
      </c>
      <c r="G24" s="414" t="s">
        <v>315</v>
      </c>
      <c r="H24" s="414" t="s">
        <v>316</v>
      </c>
      <c r="I24" s="416">
        <v>0.66562502086162567</v>
      </c>
      <c r="J24" s="416">
        <v>2490</v>
      </c>
      <c r="K24" s="417">
        <v>1659.5499897003174</v>
      </c>
    </row>
    <row r="25" spans="1:11" ht="14.45" customHeight="1" x14ac:dyDescent="0.2">
      <c r="A25" s="412" t="s">
        <v>258</v>
      </c>
      <c r="B25" s="413" t="s">
        <v>259</v>
      </c>
      <c r="C25" s="414" t="s">
        <v>270</v>
      </c>
      <c r="D25" s="415" t="s">
        <v>271</v>
      </c>
      <c r="E25" s="414" t="s">
        <v>317</v>
      </c>
      <c r="F25" s="415" t="s">
        <v>318</v>
      </c>
      <c r="G25" s="414" t="s">
        <v>319</v>
      </c>
      <c r="H25" s="414" t="s">
        <v>320</v>
      </c>
      <c r="I25" s="416">
        <v>11.140000343322754</v>
      </c>
      <c r="J25" s="416">
        <v>50</v>
      </c>
      <c r="K25" s="417">
        <v>557</v>
      </c>
    </row>
    <row r="26" spans="1:11" ht="14.45" customHeight="1" x14ac:dyDescent="0.2">
      <c r="A26" s="412" t="s">
        <v>258</v>
      </c>
      <c r="B26" s="413" t="s">
        <v>259</v>
      </c>
      <c r="C26" s="414" t="s">
        <v>270</v>
      </c>
      <c r="D26" s="415" t="s">
        <v>271</v>
      </c>
      <c r="E26" s="414" t="s">
        <v>317</v>
      </c>
      <c r="F26" s="415" t="s">
        <v>318</v>
      </c>
      <c r="G26" s="414" t="s">
        <v>321</v>
      </c>
      <c r="H26" s="414" t="s">
        <v>322</v>
      </c>
      <c r="I26" s="416">
        <v>5.4073863517154344</v>
      </c>
      <c r="J26" s="416">
        <v>3580</v>
      </c>
      <c r="K26" s="417">
        <v>19364.400131225586</v>
      </c>
    </row>
    <row r="27" spans="1:11" ht="14.45" customHeight="1" x14ac:dyDescent="0.2">
      <c r="A27" s="412" t="s">
        <v>258</v>
      </c>
      <c r="B27" s="413" t="s">
        <v>259</v>
      </c>
      <c r="C27" s="414" t="s">
        <v>270</v>
      </c>
      <c r="D27" s="415" t="s">
        <v>271</v>
      </c>
      <c r="E27" s="414" t="s">
        <v>317</v>
      </c>
      <c r="F27" s="415" t="s">
        <v>318</v>
      </c>
      <c r="G27" s="414" t="s">
        <v>323</v>
      </c>
      <c r="H27" s="414" t="s">
        <v>324</v>
      </c>
      <c r="I27" s="416">
        <v>3.4300000667572021</v>
      </c>
      <c r="J27" s="416">
        <v>520</v>
      </c>
      <c r="K27" s="417">
        <v>1781.4000244140625</v>
      </c>
    </row>
    <row r="28" spans="1:11" ht="14.45" customHeight="1" x14ac:dyDescent="0.2">
      <c r="A28" s="412" t="s">
        <v>258</v>
      </c>
      <c r="B28" s="413" t="s">
        <v>259</v>
      </c>
      <c r="C28" s="414" t="s">
        <v>270</v>
      </c>
      <c r="D28" s="415" t="s">
        <v>271</v>
      </c>
      <c r="E28" s="414" t="s">
        <v>317</v>
      </c>
      <c r="F28" s="415" t="s">
        <v>318</v>
      </c>
      <c r="G28" s="414" t="s">
        <v>325</v>
      </c>
      <c r="H28" s="414" t="s">
        <v>326</v>
      </c>
      <c r="I28" s="416">
        <v>40.736666361490883</v>
      </c>
      <c r="J28" s="416">
        <v>240</v>
      </c>
      <c r="K28" s="417">
        <v>9776.8199462890625</v>
      </c>
    </row>
    <row r="29" spans="1:11" ht="14.45" customHeight="1" x14ac:dyDescent="0.2">
      <c r="A29" s="412" t="s">
        <v>258</v>
      </c>
      <c r="B29" s="413" t="s">
        <v>259</v>
      </c>
      <c r="C29" s="414" t="s">
        <v>270</v>
      </c>
      <c r="D29" s="415" t="s">
        <v>271</v>
      </c>
      <c r="E29" s="414" t="s">
        <v>317</v>
      </c>
      <c r="F29" s="415" t="s">
        <v>318</v>
      </c>
      <c r="G29" s="414" t="s">
        <v>327</v>
      </c>
      <c r="H29" s="414" t="s">
        <v>328</v>
      </c>
      <c r="I29" s="416">
        <v>4.0276001548767093</v>
      </c>
      <c r="J29" s="416">
        <v>780</v>
      </c>
      <c r="K29" s="417">
        <v>3141.4000091552734</v>
      </c>
    </row>
    <row r="30" spans="1:11" ht="14.45" customHeight="1" x14ac:dyDescent="0.2">
      <c r="A30" s="412" t="s">
        <v>258</v>
      </c>
      <c r="B30" s="413" t="s">
        <v>259</v>
      </c>
      <c r="C30" s="414" t="s">
        <v>270</v>
      </c>
      <c r="D30" s="415" t="s">
        <v>271</v>
      </c>
      <c r="E30" s="414" t="s">
        <v>317</v>
      </c>
      <c r="F30" s="415" t="s">
        <v>318</v>
      </c>
      <c r="G30" s="414" t="s">
        <v>329</v>
      </c>
      <c r="H30" s="414" t="s">
        <v>330</v>
      </c>
      <c r="I30" s="416">
        <v>15.729999542236328</v>
      </c>
      <c r="J30" s="416">
        <v>50</v>
      </c>
      <c r="K30" s="417">
        <v>786.5</v>
      </c>
    </row>
    <row r="31" spans="1:11" ht="14.45" customHeight="1" x14ac:dyDescent="0.2">
      <c r="A31" s="412" t="s">
        <v>258</v>
      </c>
      <c r="B31" s="413" t="s">
        <v>259</v>
      </c>
      <c r="C31" s="414" t="s">
        <v>270</v>
      </c>
      <c r="D31" s="415" t="s">
        <v>271</v>
      </c>
      <c r="E31" s="414" t="s">
        <v>317</v>
      </c>
      <c r="F31" s="415" t="s">
        <v>318</v>
      </c>
      <c r="G31" s="414" t="s">
        <v>331</v>
      </c>
      <c r="H31" s="414" t="s">
        <v>332</v>
      </c>
      <c r="I31" s="416">
        <v>8.7482432996904524</v>
      </c>
      <c r="J31" s="416">
        <v>2350</v>
      </c>
      <c r="K31" s="417">
        <v>20627.800254821777</v>
      </c>
    </row>
    <row r="32" spans="1:11" ht="14.45" customHeight="1" x14ac:dyDescent="0.2">
      <c r="A32" s="412" t="s">
        <v>258</v>
      </c>
      <c r="B32" s="413" t="s">
        <v>259</v>
      </c>
      <c r="C32" s="414" t="s">
        <v>270</v>
      </c>
      <c r="D32" s="415" t="s">
        <v>271</v>
      </c>
      <c r="E32" s="414" t="s">
        <v>317</v>
      </c>
      <c r="F32" s="415" t="s">
        <v>318</v>
      </c>
      <c r="G32" s="414" t="s">
        <v>333</v>
      </c>
      <c r="H32" s="414" t="s">
        <v>334</v>
      </c>
      <c r="I32" s="416">
        <v>10.075714111328125</v>
      </c>
      <c r="J32" s="416">
        <v>210</v>
      </c>
      <c r="K32" s="417">
        <v>2115.8500061035156</v>
      </c>
    </row>
    <row r="33" spans="1:11" ht="14.45" customHeight="1" x14ac:dyDescent="0.2">
      <c r="A33" s="412" t="s">
        <v>258</v>
      </c>
      <c r="B33" s="413" t="s">
        <v>259</v>
      </c>
      <c r="C33" s="414" t="s">
        <v>270</v>
      </c>
      <c r="D33" s="415" t="s">
        <v>271</v>
      </c>
      <c r="E33" s="414" t="s">
        <v>317</v>
      </c>
      <c r="F33" s="415" t="s">
        <v>318</v>
      </c>
      <c r="G33" s="414" t="s">
        <v>335</v>
      </c>
      <c r="H33" s="414" t="s">
        <v>336</v>
      </c>
      <c r="I33" s="416">
        <v>10.076470431159525</v>
      </c>
      <c r="J33" s="416">
        <v>540</v>
      </c>
      <c r="K33" s="417">
        <v>5440.9199829101563</v>
      </c>
    </row>
    <row r="34" spans="1:11" ht="14.45" customHeight="1" x14ac:dyDescent="0.2">
      <c r="A34" s="412" t="s">
        <v>258</v>
      </c>
      <c r="B34" s="413" t="s">
        <v>259</v>
      </c>
      <c r="C34" s="414" t="s">
        <v>270</v>
      </c>
      <c r="D34" s="415" t="s">
        <v>271</v>
      </c>
      <c r="E34" s="414" t="s">
        <v>317</v>
      </c>
      <c r="F34" s="415" t="s">
        <v>318</v>
      </c>
      <c r="G34" s="414" t="s">
        <v>337</v>
      </c>
      <c r="H34" s="414" t="s">
        <v>338</v>
      </c>
      <c r="I34" s="416">
        <v>10.07588218240177</v>
      </c>
      <c r="J34" s="416">
        <v>540</v>
      </c>
      <c r="K34" s="417">
        <v>5440.7699890136719</v>
      </c>
    </row>
    <row r="35" spans="1:11" ht="14.45" customHeight="1" x14ac:dyDescent="0.2">
      <c r="A35" s="412" t="s">
        <v>258</v>
      </c>
      <c r="B35" s="413" t="s">
        <v>259</v>
      </c>
      <c r="C35" s="414" t="s">
        <v>270</v>
      </c>
      <c r="D35" s="415" t="s">
        <v>271</v>
      </c>
      <c r="E35" s="414" t="s">
        <v>317</v>
      </c>
      <c r="F35" s="415" t="s">
        <v>318</v>
      </c>
      <c r="G35" s="414" t="s">
        <v>339</v>
      </c>
      <c r="H35" s="414" t="s">
        <v>340</v>
      </c>
      <c r="I35" s="416">
        <v>3.1500000953674316</v>
      </c>
      <c r="J35" s="416">
        <v>15</v>
      </c>
      <c r="K35" s="417">
        <v>47.25</v>
      </c>
    </row>
    <row r="36" spans="1:11" ht="14.45" customHeight="1" x14ac:dyDescent="0.2">
      <c r="A36" s="412" t="s">
        <v>258</v>
      </c>
      <c r="B36" s="413" t="s">
        <v>259</v>
      </c>
      <c r="C36" s="414" t="s">
        <v>270</v>
      </c>
      <c r="D36" s="415" t="s">
        <v>271</v>
      </c>
      <c r="E36" s="414" t="s">
        <v>317</v>
      </c>
      <c r="F36" s="415" t="s">
        <v>318</v>
      </c>
      <c r="G36" s="414" t="s">
        <v>341</v>
      </c>
      <c r="H36" s="414" t="s">
        <v>342</v>
      </c>
      <c r="I36" s="416">
        <v>1210</v>
      </c>
      <c r="J36" s="416">
        <v>1</v>
      </c>
      <c r="K36" s="417">
        <v>1210</v>
      </c>
    </row>
    <row r="37" spans="1:11" ht="14.45" customHeight="1" x14ac:dyDescent="0.2">
      <c r="A37" s="412" t="s">
        <v>258</v>
      </c>
      <c r="B37" s="413" t="s">
        <v>259</v>
      </c>
      <c r="C37" s="414" t="s">
        <v>270</v>
      </c>
      <c r="D37" s="415" t="s">
        <v>271</v>
      </c>
      <c r="E37" s="414" t="s">
        <v>317</v>
      </c>
      <c r="F37" s="415" t="s">
        <v>318</v>
      </c>
      <c r="G37" s="414" t="s">
        <v>343</v>
      </c>
      <c r="H37" s="414" t="s">
        <v>344</v>
      </c>
      <c r="I37" s="416">
        <v>11.737182805235957</v>
      </c>
      <c r="J37" s="416">
        <v>71</v>
      </c>
      <c r="K37" s="417">
        <v>833.33997917175293</v>
      </c>
    </row>
    <row r="38" spans="1:11" ht="14.45" customHeight="1" x14ac:dyDescent="0.2">
      <c r="A38" s="412" t="s">
        <v>258</v>
      </c>
      <c r="B38" s="413" t="s">
        <v>259</v>
      </c>
      <c r="C38" s="414" t="s">
        <v>270</v>
      </c>
      <c r="D38" s="415" t="s">
        <v>271</v>
      </c>
      <c r="E38" s="414" t="s">
        <v>317</v>
      </c>
      <c r="F38" s="415" t="s">
        <v>318</v>
      </c>
      <c r="G38" s="414" t="s">
        <v>345</v>
      </c>
      <c r="H38" s="414" t="s">
        <v>346</v>
      </c>
      <c r="I38" s="416">
        <v>4.8000001907348633</v>
      </c>
      <c r="J38" s="416">
        <v>100</v>
      </c>
      <c r="K38" s="417">
        <v>480</v>
      </c>
    </row>
    <row r="39" spans="1:11" ht="14.45" customHeight="1" x14ac:dyDescent="0.2">
      <c r="A39" s="412" t="s">
        <v>258</v>
      </c>
      <c r="B39" s="413" t="s">
        <v>259</v>
      </c>
      <c r="C39" s="414" t="s">
        <v>270</v>
      </c>
      <c r="D39" s="415" t="s">
        <v>271</v>
      </c>
      <c r="E39" s="414" t="s">
        <v>317</v>
      </c>
      <c r="F39" s="415" t="s">
        <v>318</v>
      </c>
      <c r="G39" s="414" t="s">
        <v>347</v>
      </c>
      <c r="H39" s="414" t="s">
        <v>348</v>
      </c>
      <c r="I39" s="416">
        <v>58.080001831054688</v>
      </c>
      <c r="J39" s="416">
        <v>30</v>
      </c>
      <c r="K39" s="417">
        <v>1742.4000244140625</v>
      </c>
    </row>
    <row r="40" spans="1:11" ht="14.45" customHeight="1" x14ac:dyDescent="0.2">
      <c r="A40" s="412" t="s">
        <v>258</v>
      </c>
      <c r="B40" s="413" t="s">
        <v>259</v>
      </c>
      <c r="C40" s="414" t="s">
        <v>270</v>
      </c>
      <c r="D40" s="415" t="s">
        <v>271</v>
      </c>
      <c r="E40" s="414" t="s">
        <v>317</v>
      </c>
      <c r="F40" s="415" t="s">
        <v>318</v>
      </c>
      <c r="G40" s="414" t="s">
        <v>349</v>
      </c>
      <c r="H40" s="414" t="s">
        <v>350</v>
      </c>
      <c r="I40" s="416">
        <v>258.8900146484375</v>
      </c>
      <c r="J40" s="416">
        <v>60</v>
      </c>
      <c r="K40" s="417">
        <v>15533.5</v>
      </c>
    </row>
    <row r="41" spans="1:11" ht="14.45" customHeight="1" x14ac:dyDescent="0.2">
      <c r="A41" s="412" t="s">
        <v>258</v>
      </c>
      <c r="B41" s="413" t="s">
        <v>259</v>
      </c>
      <c r="C41" s="414" t="s">
        <v>270</v>
      </c>
      <c r="D41" s="415" t="s">
        <v>271</v>
      </c>
      <c r="E41" s="414" t="s">
        <v>317</v>
      </c>
      <c r="F41" s="415" t="s">
        <v>318</v>
      </c>
      <c r="G41" s="414" t="s">
        <v>351</v>
      </c>
      <c r="H41" s="414" t="s">
        <v>352</v>
      </c>
      <c r="I41" s="416">
        <v>217.43718719482422</v>
      </c>
      <c r="J41" s="416">
        <v>975</v>
      </c>
      <c r="K41" s="417">
        <v>212000.73291015625</v>
      </c>
    </row>
    <row r="42" spans="1:11" ht="14.45" customHeight="1" x14ac:dyDescent="0.2">
      <c r="A42" s="412" t="s">
        <v>258</v>
      </c>
      <c r="B42" s="413" t="s">
        <v>259</v>
      </c>
      <c r="C42" s="414" t="s">
        <v>270</v>
      </c>
      <c r="D42" s="415" t="s">
        <v>271</v>
      </c>
      <c r="E42" s="414" t="s">
        <v>317</v>
      </c>
      <c r="F42" s="415" t="s">
        <v>318</v>
      </c>
      <c r="G42" s="414" t="s">
        <v>353</v>
      </c>
      <c r="H42" s="414" t="s">
        <v>354</v>
      </c>
      <c r="I42" s="416">
        <v>217.43499755859375</v>
      </c>
      <c r="J42" s="416">
        <v>90</v>
      </c>
      <c r="K42" s="417">
        <v>19569</v>
      </c>
    </row>
    <row r="43" spans="1:11" ht="14.45" customHeight="1" x14ac:dyDescent="0.2">
      <c r="A43" s="412" t="s">
        <v>258</v>
      </c>
      <c r="B43" s="413" t="s">
        <v>259</v>
      </c>
      <c r="C43" s="414" t="s">
        <v>270</v>
      </c>
      <c r="D43" s="415" t="s">
        <v>271</v>
      </c>
      <c r="E43" s="414" t="s">
        <v>317</v>
      </c>
      <c r="F43" s="415" t="s">
        <v>318</v>
      </c>
      <c r="G43" s="414" t="s">
        <v>355</v>
      </c>
      <c r="H43" s="414" t="s">
        <v>356</v>
      </c>
      <c r="I43" s="416">
        <v>2185</v>
      </c>
      <c r="J43" s="416">
        <v>1</v>
      </c>
      <c r="K43" s="417">
        <v>2185</v>
      </c>
    </row>
    <row r="44" spans="1:11" ht="14.45" customHeight="1" x14ac:dyDescent="0.2">
      <c r="A44" s="412" t="s">
        <v>258</v>
      </c>
      <c r="B44" s="413" t="s">
        <v>259</v>
      </c>
      <c r="C44" s="414" t="s">
        <v>270</v>
      </c>
      <c r="D44" s="415" t="s">
        <v>271</v>
      </c>
      <c r="E44" s="414" t="s">
        <v>317</v>
      </c>
      <c r="F44" s="415" t="s">
        <v>318</v>
      </c>
      <c r="G44" s="414" t="s">
        <v>357</v>
      </c>
      <c r="H44" s="414" t="s">
        <v>358</v>
      </c>
      <c r="I44" s="416">
        <v>18.149999618530273</v>
      </c>
      <c r="J44" s="416">
        <v>50</v>
      </c>
      <c r="K44" s="417">
        <v>907.5</v>
      </c>
    </row>
    <row r="45" spans="1:11" ht="14.45" customHeight="1" x14ac:dyDescent="0.2">
      <c r="A45" s="412" t="s">
        <v>258</v>
      </c>
      <c r="B45" s="413" t="s">
        <v>259</v>
      </c>
      <c r="C45" s="414" t="s">
        <v>270</v>
      </c>
      <c r="D45" s="415" t="s">
        <v>271</v>
      </c>
      <c r="E45" s="414" t="s">
        <v>317</v>
      </c>
      <c r="F45" s="415" t="s">
        <v>318</v>
      </c>
      <c r="G45" s="414" t="s">
        <v>359</v>
      </c>
      <c r="H45" s="414" t="s">
        <v>360</v>
      </c>
      <c r="I45" s="416">
        <v>1.0885915840175791</v>
      </c>
      <c r="J45" s="416">
        <v>6990</v>
      </c>
      <c r="K45" s="417">
        <v>7610.5000076293945</v>
      </c>
    </row>
    <row r="46" spans="1:11" ht="14.45" customHeight="1" x14ac:dyDescent="0.2">
      <c r="A46" s="412" t="s">
        <v>258</v>
      </c>
      <c r="B46" s="413" t="s">
        <v>259</v>
      </c>
      <c r="C46" s="414" t="s">
        <v>270</v>
      </c>
      <c r="D46" s="415" t="s">
        <v>271</v>
      </c>
      <c r="E46" s="414" t="s">
        <v>317</v>
      </c>
      <c r="F46" s="415" t="s">
        <v>318</v>
      </c>
      <c r="G46" s="414" t="s">
        <v>361</v>
      </c>
      <c r="H46" s="414" t="s">
        <v>362</v>
      </c>
      <c r="I46" s="416">
        <v>0.47999998927116394</v>
      </c>
      <c r="J46" s="416">
        <v>100</v>
      </c>
      <c r="K46" s="417">
        <v>48</v>
      </c>
    </row>
    <row r="47" spans="1:11" ht="14.45" customHeight="1" x14ac:dyDescent="0.2">
      <c r="A47" s="412" t="s">
        <v>258</v>
      </c>
      <c r="B47" s="413" t="s">
        <v>259</v>
      </c>
      <c r="C47" s="414" t="s">
        <v>270</v>
      </c>
      <c r="D47" s="415" t="s">
        <v>271</v>
      </c>
      <c r="E47" s="414" t="s">
        <v>317</v>
      </c>
      <c r="F47" s="415" t="s">
        <v>318</v>
      </c>
      <c r="G47" s="414" t="s">
        <v>363</v>
      </c>
      <c r="H47" s="414" t="s">
        <v>364</v>
      </c>
      <c r="I47" s="416">
        <v>1.6749999523162842</v>
      </c>
      <c r="J47" s="416">
        <v>910</v>
      </c>
      <c r="K47" s="417">
        <v>1527.2999954223633</v>
      </c>
    </row>
    <row r="48" spans="1:11" ht="14.45" customHeight="1" x14ac:dyDescent="0.2">
      <c r="A48" s="412" t="s">
        <v>258</v>
      </c>
      <c r="B48" s="413" t="s">
        <v>259</v>
      </c>
      <c r="C48" s="414" t="s">
        <v>270</v>
      </c>
      <c r="D48" s="415" t="s">
        <v>271</v>
      </c>
      <c r="E48" s="414" t="s">
        <v>317</v>
      </c>
      <c r="F48" s="415" t="s">
        <v>318</v>
      </c>
      <c r="G48" s="414" t="s">
        <v>365</v>
      </c>
      <c r="H48" s="414" t="s">
        <v>366</v>
      </c>
      <c r="I48" s="416">
        <v>0.67000001668930054</v>
      </c>
      <c r="J48" s="416">
        <v>670</v>
      </c>
      <c r="K48" s="417">
        <v>448.90000152587891</v>
      </c>
    </row>
    <row r="49" spans="1:11" ht="14.45" customHeight="1" x14ac:dyDescent="0.2">
      <c r="A49" s="412" t="s">
        <v>258</v>
      </c>
      <c r="B49" s="413" t="s">
        <v>259</v>
      </c>
      <c r="C49" s="414" t="s">
        <v>270</v>
      </c>
      <c r="D49" s="415" t="s">
        <v>271</v>
      </c>
      <c r="E49" s="414" t="s">
        <v>317</v>
      </c>
      <c r="F49" s="415" t="s">
        <v>318</v>
      </c>
      <c r="G49" s="414" t="s">
        <v>367</v>
      </c>
      <c r="H49" s="414" t="s">
        <v>368</v>
      </c>
      <c r="I49" s="416">
        <v>1.5</v>
      </c>
      <c r="J49" s="416">
        <v>210</v>
      </c>
      <c r="K49" s="417">
        <v>315</v>
      </c>
    </row>
    <row r="50" spans="1:11" ht="14.45" customHeight="1" x14ac:dyDescent="0.2">
      <c r="A50" s="412" t="s">
        <v>258</v>
      </c>
      <c r="B50" s="413" t="s">
        <v>259</v>
      </c>
      <c r="C50" s="414" t="s">
        <v>270</v>
      </c>
      <c r="D50" s="415" t="s">
        <v>271</v>
      </c>
      <c r="E50" s="414" t="s">
        <v>317</v>
      </c>
      <c r="F50" s="415" t="s">
        <v>318</v>
      </c>
      <c r="G50" s="414" t="s">
        <v>369</v>
      </c>
      <c r="H50" s="414" t="s">
        <v>370</v>
      </c>
      <c r="I50" s="416">
        <v>5.2100000381469727</v>
      </c>
      <c r="J50" s="416">
        <v>400</v>
      </c>
      <c r="K50" s="417">
        <v>2084</v>
      </c>
    </row>
    <row r="51" spans="1:11" ht="14.45" customHeight="1" x14ac:dyDescent="0.2">
      <c r="A51" s="412" t="s">
        <v>258</v>
      </c>
      <c r="B51" s="413" t="s">
        <v>259</v>
      </c>
      <c r="C51" s="414" t="s">
        <v>270</v>
      </c>
      <c r="D51" s="415" t="s">
        <v>271</v>
      </c>
      <c r="E51" s="414" t="s">
        <v>317</v>
      </c>
      <c r="F51" s="415" t="s">
        <v>318</v>
      </c>
      <c r="G51" s="414" t="s">
        <v>371</v>
      </c>
      <c r="H51" s="414" t="s">
        <v>372</v>
      </c>
      <c r="I51" s="416">
        <v>30.129999160766602</v>
      </c>
      <c r="J51" s="416">
        <v>50</v>
      </c>
      <c r="K51" s="417">
        <v>1506.5</v>
      </c>
    </row>
    <row r="52" spans="1:11" ht="14.45" customHeight="1" x14ac:dyDescent="0.2">
      <c r="A52" s="412" t="s">
        <v>258</v>
      </c>
      <c r="B52" s="413" t="s">
        <v>259</v>
      </c>
      <c r="C52" s="414" t="s">
        <v>270</v>
      </c>
      <c r="D52" s="415" t="s">
        <v>271</v>
      </c>
      <c r="E52" s="414" t="s">
        <v>317</v>
      </c>
      <c r="F52" s="415" t="s">
        <v>318</v>
      </c>
      <c r="G52" s="414" t="s">
        <v>373</v>
      </c>
      <c r="H52" s="414" t="s">
        <v>374</v>
      </c>
      <c r="I52" s="416">
        <v>5.8500001430511475</v>
      </c>
      <c r="J52" s="416">
        <v>500</v>
      </c>
      <c r="K52" s="417">
        <v>2925</v>
      </c>
    </row>
    <row r="53" spans="1:11" ht="14.45" customHeight="1" x14ac:dyDescent="0.2">
      <c r="A53" s="412" t="s">
        <v>258</v>
      </c>
      <c r="B53" s="413" t="s">
        <v>259</v>
      </c>
      <c r="C53" s="414" t="s">
        <v>270</v>
      </c>
      <c r="D53" s="415" t="s">
        <v>271</v>
      </c>
      <c r="E53" s="414" t="s">
        <v>317</v>
      </c>
      <c r="F53" s="415" t="s">
        <v>318</v>
      </c>
      <c r="G53" s="414" t="s">
        <v>375</v>
      </c>
      <c r="H53" s="414" t="s">
        <v>376</v>
      </c>
      <c r="I53" s="416">
        <v>0.4699999988079071</v>
      </c>
      <c r="J53" s="416">
        <v>100</v>
      </c>
      <c r="K53" s="417">
        <v>47</v>
      </c>
    </row>
    <row r="54" spans="1:11" ht="14.45" customHeight="1" x14ac:dyDescent="0.2">
      <c r="A54" s="412" t="s">
        <v>258</v>
      </c>
      <c r="B54" s="413" t="s">
        <v>259</v>
      </c>
      <c r="C54" s="414" t="s">
        <v>270</v>
      </c>
      <c r="D54" s="415" t="s">
        <v>271</v>
      </c>
      <c r="E54" s="414" t="s">
        <v>377</v>
      </c>
      <c r="F54" s="415" t="s">
        <v>378</v>
      </c>
      <c r="G54" s="414" t="s">
        <v>379</v>
      </c>
      <c r="H54" s="414" t="s">
        <v>380</v>
      </c>
      <c r="I54" s="416">
        <v>408.47222561306421</v>
      </c>
      <c r="J54" s="416">
        <v>380</v>
      </c>
      <c r="K54" s="417">
        <v>155220.02001953125</v>
      </c>
    </row>
    <row r="55" spans="1:11" ht="14.45" customHeight="1" x14ac:dyDescent="0.2">
      <c r="A55" s="412" t="s">
        <v>258</v>
      </c>
      <c r="B55" s="413" t="s">
        <v>259</v>
      </c>
      <c r="C55" s="414" t="s">
        <v>270</v>
      </c>
      <c r="D55" s="415" t="s">
        <v>271</v>
      </c>
      <c r="E55" s="414" t="s">
        <v>377</v>
      </c>
      <c r="F55" s="415" t="s">
        <v>378</v>
      </c>
      <c r="G55" s="414" t="s">
        <v>381</v>
      </c>
      <c r="H55" s="414" t="s">
        <v>382</v>
      </c>
      <c r="I55" s="416">
        <v>53.577997779846193</v>
      </c>
      <c r="J55" s="416">
        <v>180</v>
      </c>
      <c r="K55" s="417">
        <v>9195.5199699401855</v>
      </c>
    </row>
    <row r="56" spans="1:11" ht="14.45" customHeight="1" x14ac:dyDescent="0.2">
      <c r="A56" s="412" t="s">
        <v>258</v>
      </c>
      <c r="B56" s="413" t="s">
        <v>259</v>
      </c>
      <c r="C56" s="414" t="s">
        <v>270</v>
      </c>
      <c r="D56" s="415" t="s">
        <v>271</v>
      </c>
      <c r="E56" s="414" t="s">
        <v>377</v>
      </c>
      <c r="F56" s="415" t="s">
        <v>378</v>
      </c>
      <c r="G56" s="414" t="s">
        <v>383</v>
      </c>
      <c r="H56" s="414" t="s">
        <v>384</v>
      </c>
      <c r="I56" s="416">
        <v>10.164605203427767</v>
      </c>
      <c r="J56" s="416">
        <v>3290</v>
      </c>
      <c r="K56" s="417">
        <v>33441.39949798584</v>
      </c>
    </row>
    <row r="57" spans="1:11" ht="14.45" customHeight="1" x14ac:dyDescent="0.2">
      <c r="A57" s="412" t="s">
        <v>258</v>
      </c>
      <c r="B57" s="413" t="s">
        <v>259</v>
      </c>
      <c r="C57" s="414" t="s">
        <v>270</v>
      </c>
      <c r="D57" s="415" t="s">
        <v>271</v>
      </c>
      <c r="E57" s="414" t="s">
        <v>377</v>
      </c>
      <c r="F57" s="415" t="s">
        <v>378</v>
      </c>
      <c r="G57" s="414" t="s">
        <v>385</v>
      </c>
      <c r="H57" s="414" t="s">
        <v>386</v>
      </c>
      <c r="I57" s="416">
        <v>162.62333340115018</v>
      </c>
      <c r="J57" s="416">
        <v>270</v>
      </c>
      <c r="K57" s="417">
        <v>43908.3701171875</v>
      </c>
    </row>
    <row r="58" spans="1:11" ht="14.45" customHeight="1" x14ac:dyDescent="0.2">
      <c r="A58" s="412" t="s">
        <v>258</v>
      </c>
      <c r="B58" s="413" t="s">
        <v>259</v>
      </c>
      <c r="C58" s="414" t="s">
        <v>270</v>
      </c>
      <c r="D58" s="415" t="s">
        <v>271</v>
      </c>
      <c r="E58" s="414" t="s">
        <v>377</v>
      </c>
      <c r="F58" s="415" t="s">
        <v>378</v>
      </c>
      <c r="G58" s="414" t="s">
        <v>387</v>
      </c>
      <c r="H58" s="414" t="s">
        <v>388</v>
      </c>
      <c r="I58" s="416">
        <v>7.0100002288818359</v>
      </c>
      <c r="J58" s="416">
        <v>30</v>
      </c>
      <c r="K58" s="417">
        <v>210.30000305175781</v>
      </c>
    </row>
    <row r="59" spans="1:11" ht="14.45" customHeight="1" x14ac:dyDescent="0.2">
      <c r="A59" s="412" t="s">
        <v>258</v>
      </c>
      <c r="B59" s="413" t="s">
        <v>259</v>
      </c>
      <c r="C59" s="414" t="s">
        <v>270</v>
      </c>
      <c r="D59" s="415" t="s">
        <v>271</v>
      </c>
      <c r="E59" s="414" t="s">
        <v>389</v>
      </c>
      <c r="F59" s="415" t="s">
        <v>390</v>
      </c>
      <c r="G59" s="414" t="s">
        <v>391</v>
      </c>
      <c r="H59" s="414" t="s">
        <v>392</v>
      </c>
      <c r="I59" s="416">
        <v>125.48000335693359</v>
      </c>
      <c r="J59" s="416">
        <v>84</v>
      </c>
      <c r="K59" s="417">
        <v>10540.169921875</v>
      </c>
    </row>
    <row r="60" spans="1:11" ht="14.45" customHeight="1" x14ac:dyDescent="0.2">
      <c r="A60" s="412" t="s">
        <v>258</v>
      </c>
      <c r="B60" s="413" t="s">
        <v>259</v>
      </c>
      <c r="C60" s="414" t="s">
        <v>270</v>
      </c>
      <c r="D60" s="415" t="s">
        <v>271</v>
      </c>
      <c r="E60" s="414" t="s">
        <v>389</v>
      </c>
      <c r="F60" s="415" t="s">
        <v>390</v>
      </c>
      <c r="G60" s="414" t="s">
        <v>393</v>
      </c>
      <c r="H60" s="414" t="s">
        <v>394</v>
      </c>
      <c r="I60" s="416">
        <v>0.54605635371006711</v>
      </c>
      <c r="J60" s="416">
        <v>7900</v>
      </c>
      <c r="K60" s="417">
        <v>4314</v>
      </c>
    </row>
    <row r="61" spans="1:11" ht="14.45" customHeight="1" x14ac:dyDescent="0.2">
      <c r="A61" s="412" t="s">
        <v>258</v>
      </c>
      <c r="B61" s="413" t="s">
        <v>259</v>
      </c>
      <c r="C61" s="414" t="s">
        <v>270</v>
      </c>
      <c r="D61" s="415" t="s">
        <v>271</v>
      </c>
      <c r="E61" s="414" t="s">
        <v>395</v>
      </c>
      <c r="F61" s="415" t="s">
        <v>396</v>
      </c>
      <c r="G61" s="414" t="s">
        <v>397</v>
      </c>
      <c r="H61" s="414" t="s">
        <v>398</v>
      </c>
      <c r="I61" s="416">
        <v>7.0166667302449541</v>
      </c>
      <c r="J61" s="416">
        <v>180</v>
      </c>
      <c r="K61" s="417">
        <v>1263.0000305175781</v>
      </c>
    </row>
    <row r="62" spans="1:11" ht="14.45" customHeight="1" x14ac:dyDescent="0.2">
      <c r="A62" s="412" t="s">
        <v>258</v>
      </c>
      <c r="B62" s="413" t="s">
        <v>259</v>
      </c>
      <c r="C62" s="414" t="s">
        <v>270</v>
      </c>
      <c r="D62" s="415" t="s">
        <v>271</v>
      </c>
      <c r="E62" s="414" t="s">
        <v>395</v>
      </c>
      <c r="F62" s="415" t="s">
        <v>396</v>
      </c>
      <c r="G62" s="414" t="s">
        <v>399</v>
      </c>
      <c r="H62" s="414" t="s">
        <v>400</v>
      </c>
      <c r="I62" s="416">
        <v>7.0191228096945242</v>
      </c>
      <c r="J62" s="416">
        <v>2610</v>
      </c>
      <c r="K62" s="417">
        <v>18317.200172424316</v>
      </c>
    </row>
    <row r="63" spans="1:11" ht="14.45" customHeight="1" x14ac:dyDescent="0.2">
      <c r="A63" s="412" t="s">
        <v>258</v>
      </c>
      <c r="B63" s="413" t="s">
        <v>259</v>
      </c>
      <c r="C63" s="414" t="s">
        <v>270</v>
      </c>
      <c r="D63" s="415" t="s">
        <v>271</v>
      </c>
      <c r="E63" s="414" t="s">
        <v>395</v>
      </c>
      <c r="F63" s="415" t="s">
        <v>396</v>
      </c>
      <c r="G63" s="414" t="s">
        <v>401</v>
      </c>
      <c r="H63" s="414" t="s">
        <v>402</v>
      </c>
      <c r="I63" s="416">
        <v>7.0180000305175785</v>
      </c>
      <c r="J63" s="416">
        <v>540</v>
      </c>
      <c r="K63" s="417">
        <v>3789.7000579833984</v>
      </c>
    </row>
    <row r="64" spans="1:11" ht="14.45" customHeight="1" x14ac:dyDescent="0.2">
      <c r="A64" s="412" t="s">
        <v>258</v>
      </c>
      <c r="B64" s="413" t="s">
        <v>259</v>
      </c>
      <c r="C64" s="414" t="s">
        <v>270</v>
      </c>
      <c r="D64" s="415" t="s">
        <v>271</v>
      </c>
      <c r="E64" s="414" t="s">
        <v>395</v>
      </c>
      <c r="F64" s="415" t="s">
        <v>396</v>
      </c>
      <c r="G64" s="414" t="s">
        <v>403</v>
      </c>
      <c r="H64" s="414" t="s">
        <v>404</v>
      </c>
      <c r="I64" s="416">
        <v>7.0199999809265137</v>
      </c>
      <c r="J64" s="416">
        <v>330</v>
      </c>
      <c r="K64" s="417">
        <v>2316.6000366210938</v>
      </c>
    </row>
    <row r="65" spans="1:11" ht="14.45" customHeight="1" x14ac:dyDescent="0.2">
      <c r="A65" s="412" t="s">
        <v>258</v>
      </c>
      <c r="B65" s="413" t="s">
        <v>259</v>
      </c>
      <c r="C65" s="414" t="s">
        <v>270</v>
      </c>
      <c r="D65" s="415" t="s">
        <v>271</v>
      </c>
      <c r="E65" s="414" t="s">
        <v>395</v>
      </c>
      <c r="F65" s="415" t="s">
        <v>396</v>
      </c>
      <c r="G65" s="414" t="s">
        <v>405</v>
      </c>
      <c r="H65" s="414" t="s">
        <v>406</v>
      </c>
      <c r="I65" s="416">
        <v>0.62799999713897703</v>
      </c>
      <c r="J65" s="416">
        <v>1000</v>
      </c>
      <c r="K65" s="417">
        <v>628</v>
      </c>
    </row>
    <row r="66" spans="1:11" ht="14.45" customHeight="1" x14ac:dyDescent="0.2">
      <c r="A66" s="412" t="s">
        <v>258</v>
      </c>
      <c r="B66" s="413" t="s">
        <v>259</v>
      </c>
      <c r="C66" s="414" t="s">
        <v>270</v>
      </c>
      <c r="D66" s="415" t="s">
        <v>271</v>
      </c>
      <c r="E66" s="414" t="s">
        <v>395</v>
      </c>
      <c r="F66" s="415" t="s">
        <v>396</v>
      </c>
      <c r="G66" s="414" t="s">
        <v>407</v>
      </c>
      <c r="H66" s="414" t="s">
        <v>408</v>
      </c>
      <c r="I66" s="416">
        <v>0.62977777322133377</v>
      </c>
      <c r="J66" s="416">
        <v>9400</v>
      </c>
      <c r="K66" s="417">
        <v>5920</v>
      </c>
    </row>
    <row r="67" spans="1:11" ht="14.45" customHeight="1" thickBot="1" x14ac:dyDescent="0.25">
      <c r="A67" s="418" t="s">
        <v>258</v>
      </c>
      <c r="B67" s="419" t="s">
        <v>259</v>
      </c>
      <c r="C67" s="420" t="s">
        <v>270</v>
      </c>
      <c r="D67" s="421" t="s">
        <v>271</v>
      </c>
      <c r="E67" s="420" t="s">
        <v>409</v>
      </c>
      <c r="F67" s="421" t="s">
        <v>410</v>
      </c>
      <c r="G67" s="420" t="s">
        <v>411</v>
      </c>
      <c r="H67" s="420" t="s">
        <v>412</v>
      </c>
      <c r="I67" s="422">
        <v>93.150001525878906</v>
      </c>
      <c r="J67" s="422">
        <v>0</v>
      </c>
      <c r="K67" s="423">
        <v>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7F9DC04-9C33-4AE1-AA60-8C965A54B84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29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24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.75" thickBot="1" x14ac:dyDescent="0.3">
      <c r="A2" s="199"/>
      <c r="B2" s="200"/>
    </row>
    <row r="3" spans="1:19" x14ac:dyDescent="0.25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178</v>
      </c>
      <c r="Q3" s="342"/>
      <c r="R3" s="342"/>
      <c r="S3" s="343"/>
    </row>
    <row r="4" spans="1:19" ht="15.75" thickBot="1" x14ac:dyDescent="0.3">
      <c r="A4" s="316">
        <v>2019</v>
      </c>
      <c r="B4" s="317"/>
      <c r="C4" s="318" t="s">
        <v>177</v>
      </c>
      <c r="D4" s="320" t="s">
        <v>88</v>
      </c>
      <c r="E4" s="320" t="s">
        <v>56</v>
      </c>
      <c r="F4" s="322" t="s">
        <v>49</v>
      </c>
      <c r="G4" s="310" t="s">
        <v>126</v>
      </c>
      <c r="H4" s="312" t="s">
        <v>130</v>
      </c>
      <c r="I4" s="312" t="s">
        <v>176</v>
      </c>
      <c r="J4" s="314" t="s">
        <v>127</v>
      </c>
      <c r="K4" s="333" t="s">
        <v>175</v>
      </c>
      <c r="L4" s="334"/>
      <c r="M4" s="334"/>
      <c r="N4" s="335"/>
      <c r="O4" s="322" t="s">
        <v>174</v>
      </c>
      <c r="P4" s="325" t="s">
        <v>173</v>
      </c>
      <c r="Q4" s="325" t="s">
        <v>137</v>
      </c>
      <c r="R4" s="327" t="s">
        <v>56</v>
      </c>
      <c r="S4" s="329" t="s">
        <v>136</v>
      </c>
    </row>
    <row r="5" spans="1:19" s="264" customFormat="1" ht="19.149999999999999" customHeight="1" x14ac:dyDescent="0.25">
      <c r="A5" s="331" t="s">
        <v>172</v>
      </c>
      <c r="B5" s="332"/>
      <c r="C5" s="319"/>
      <c r="D5" s="321"/>
      <c r="E5" s="321"/>
      <c r="F5" s="323"/>
      <c r="G5" s="311"/>
      <c r="H5" s="313"/>
      <c r="I5" s="313"/>
      <c r="J5" s="315"/>
      <c r="K5" s="267" t="s">
        <v>128</v>
      </c>
      <c r="L5" s="266" t="s">
        <v>129</v>
      </c>
      <c r="M5" s="266" t="s">
        <v>171</v>
      </c>
      <c r="N5" s="265" t="s">
        <v>3</v>
      </c>
      <c r="O5" s="323"/>
      <c r="P5" s="326"/>
      <c r="Q5" s="326"/>
      <c r="R5" s="328"/>
      <c r="S5" s="330"/>
    </row>
    <row r="6" spans="1:19" ht="15.75" thickBot="1" x14ac:dyDescent="0.3">
      <c r="A6" s="308" t="s">
        <v>123</v>
      </c>
      <c r="B6" s="309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25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25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179</v>
      </c>
    </row>
    <row r="10" spans="1:19" x14ac:dyDescent="0.25">
      <c r="A10" s="88" t="s">
        <v>120</v>
      </c>
    </row>
    <row r="11" spans="1:19" x14ac:dyDescent="0.25">
      <c r="A11" s="89" t="s">
        <v>150</v>
      </c>
    </row>
    <row r="12" spans="1:19" x14ac:dyDescent="0.25">
      <c r="A12" s="231" t="s">
        <v>149</v>
      </c>
    </row>
    <row r="13" spans="1:19" x14ac:dyDescent="0.25">
      <c r="A13" s="202" t="s">
        <v>133</v>
      </c>
    </row>
    <row r="14" spans="1:19" x14ac:dyDescent="0.25">
      <c r="A14" s="204" t="s">
        <v>138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2019-07-26T12:31:29Z</dcterms:modified>
</cp:coreProperties>
</file>