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0E2991A-26CE-450C-89A7-3E6E50045B3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31" r:id="rId14"/>
    <sheet name="ZV Vykáz.-A" sheetId="344" r:id="rId15"/>
    <sheet name="ZV Vykáz.-A Lékaři" sheetId="429" r:id="rId16"/>
    <sheet name="ZV Vykáz.-A Detail" sheetId="345" r:id="rId17"/>
    <sheet name="ZV Vykáz.-A Det.Lék." sheetId="430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Det.Lék.'!$A$5:$S$5</definedName>
    <definedName name="_xlnm._FilterDatabase" localSheetId="16" hidden="1">'ZV Vykáz.-A Detail'!$A$5:$R$5</definedName>
    <definedName name="_xlnm._FilterDatabase" localSheetId="15" hidden="1">'ZV Vykáz.-A Lékaři'!$A$4:$A$5</definedName>
    <definedName name="_xlnm._FilterDatabase" localSheetId="19" hidden="1">'ZV Vykáz.-H Detail'!$A$5:$Q$5</definedName>
    <definedName name="doměsíce">'HI Graf'!$C$11</definedName>
    <definedName name="Obdobi" localSheetId="13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P8" i="431"/>
  <c r="K8" i="431"/>
  <c r="M8" i="431"/>
  <c r="H8" i="431"/>
  <c r="E8" i="431"/>
  <c r="Q8" i="431"/>
  <c r="C8" i="431"/>
  <c r="F8" i="431"/>
  <c r="D8" i="431"/>
  <c r="J8" i="431"/>
  <c r="I8" i="431"/>
  <c r="L8" i="431"/>
  <c r="O8" i="431"/>
  <c r="G8" i="431"/>
  <c r="N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2" i="383" l="1"/>
  <c r="G3" i="429"/>
  <c r="F3" i="429"/>
  <c r="E3" i="429"/>
  <c r="D3" i="429"/>
  <c r="C3" i="429"/>
  <c r="B3" i="429"/>
  <c r="C11" i="340" l="1"/>
  <c r="A16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14" i="414"/>
  <c r="D4" i="414"/>
  <c r="C17" i="414"/>
  <c r="D17" i="414"/>
  <c r="C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C22" i="414"/>
  <c r="D22" i="414"/>
  <c r="Q3" i="345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6" i="383"/>
  <c r="A25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G15" i="339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<sst xmlns="http://schemas.openxmlformats.org/spreadsheetml/2006/main" count="2003" uniqueCount="603">
  <si>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</si>
  <si>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</si>
  <si>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</si>
  <si>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</si>
  <si>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</si>
  <si>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</si>
  <si>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</si>
  <si>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</si>
  <si>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</si>
  <si>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</si>
  <si>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</si>
  <si>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</si>
  <si>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</si>
  <si>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</si>
  <si>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</si>
  <si>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</si>
  <si>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</si>
  <si>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</si>
  <si>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</si>
  <si>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</si>
  <si>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</si>
  <si>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</si>
  <si>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</si>
  <si>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</si>
  <si>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</si>
  <si>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</si>
  <si>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</si>
  <si>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</si>
  <si>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</si>
  <si>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</si>
  <si>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</si>
  <si>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</si>
  <si>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</si>
  <si>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</si>
  <si>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</si>
  <si>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</si>
  <si>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</si>
  <si>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</si>
  <si>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</si>
  <si>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</si>
  <si>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</si>
  <si>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</si>
  <si>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</si>
  <si>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</si>
  <si>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</si>
  <si>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</si>
  <si>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</si>
  <si>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</si>
  <si>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</si>
  <si>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</si>
  <si>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</si>
  <si>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</si>
  <si>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</si>
  <si>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</si>
  <si>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</si>
  <si>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</si>
  <si>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</si>
  <si>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</si>
  <si>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</si>
  <si>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</si>
  <si>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</si>
  <si>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</si>
  <si>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</si>
  <si>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</si>
  <si>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</si>
  <si>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</si>
  <si>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</si>
  <si>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</si>
  <si>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</si>
  <si>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</si>
  <si>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</si>
  <si>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</si>
  <si>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</si>
  <si>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</si>
  <si>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</si>
  <si>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</si>
  <si>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</si>
  <si>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</si>
  <si>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</si>
  <si>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</si>
  <si>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</si>
  <si>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</si>
  <si>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</si>
  <si>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</si>
  <si>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</si>
  <si>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</si>
  <si>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</si>
  <si>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</si>
  <si>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</si>
  <si>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</si>
  <si>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</si>
  <si>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</si>
  <si>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</si>
  <si>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</si>
  <si>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</si>
  <si>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</si>
  <si>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</si>
  <si>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</si>
  <si>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</si>
  <si>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</si>
  <si>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</si>
  <si>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</si>
  <si>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</si>
  <si>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</si>
  <si>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</si>
  <si>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</si>
  <si>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</si>
  <si>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</si>
  <si>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</si>
  <si>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</si>
  <si>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</si>
  <si>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</si>
  <si>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</si>
  <si>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</si>
  <si>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</si>
  <si>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</si>
  <si>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</si>
  <si>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</si>
  <si>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</si>
  <si>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</si>
  <si>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</si>
  <si>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</si>
  <si>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</si>
  <si>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</si>
  <si>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</si>
  <si>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</si>
  <si>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</si>
  <si>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</si>
  <si>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</si>
  <si>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</si>
  <si>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</si>
  <si>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</si>
  <si>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</si>
  <si>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</si>
  <si>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</si>
  <si>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</si>
  <si>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</si>
  <si>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</si>
  <si>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</si>
  <si>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</si>
  <si>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</si>
  <si>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</si>
  <si>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</si>
  <si>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</si>
  <si>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</si>
  <si>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</si>
  <si>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</si>
  <si>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</si>
  <si>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</si>
  <si>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</si>
  <si>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</si>
  <si>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</si>
  <si>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</si>
  <si>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</si>
  <si>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</si>
  <si>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</si>
  <si>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</si>
  <si>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</si>
  <si>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</si>
  <si>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</si>
  <si>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</si>
  <si>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</si>
  <si>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</si>
  <si>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</si>
  <si>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</si>
  <si>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</si>
  <si>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</si>
  <si>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</si>
  <si>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</si>
  <si>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</si>
  <si>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</si>
  <si>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</si>
  <si>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</si>
  <si>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</si>
  <si>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</si>
  <si>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</si>
  <si>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</si>
  <si>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</si>
  <si>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</si>
  <si>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</si>
  <si>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</si>
  <si>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</si>
  <si>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</si>
  <si>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</si>
  <si>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</si>
  <si>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</si>
  <si>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</si>
  <si>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</si>
  <si>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</si>
  <si>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</si>
  <si>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</si>
  <si>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</si>
  <si>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</si>
  <si>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</si>
  <si>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</si>
  <si>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</si>
  <si>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</si>
  <si>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</si>
  <si>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</si>
  <si>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</si>
  <si>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</si>
  <si>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</si>
  <si>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</si>
  <si>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</si>
  <si>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</si>
  <si>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</si>
  <si>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</si>
  <si>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</si>
  <si>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</si>
  <si>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</si>
  <si>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</si>
  <si>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</si>
  <si>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</si>
  <si>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</si>
  <si>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</si>
  <si>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</si>
  <si>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</si>
  <si>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</si>
  <si>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</si>
  <si>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</si>
  <si>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</si>
  <si>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</si>
  <si>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</si>
  <si>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</si>
  <si>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</si>
  <si>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</si>
  <si>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</si>
  <si>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</si>
  <si>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</si>
  <si>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</si>
  <si>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</si>
  <si>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</si>
  <si>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</si>
  <si>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</si>
  <si>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</si>
  <si>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Nutriční ambulance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</si>
  <si>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</si>
  <si>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</si>
  <si>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</si>
  <si>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</si>
  <si>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</si>
  <si>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</si>
  <si>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</si>
  <si>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</si>
  <si>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</si>
  <si>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</si>
  <si>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</si>
  <si>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</si>
  <si>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</si>
  <si>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</si>
  <si>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</si>
  <si>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</si>
  <si>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</si>
  <si>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</si>
  <si>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</si>
  <si>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</si>
  <si>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</si>
  <si>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</si>
  <si>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</si>
  <si>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</si>
  <si>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</si>
  <si>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</si>
  <si>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</si>
  <si>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</si>
  <si>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</si>
  <si>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</si>
  <si>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</si>
  <si>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</si>
  <si>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</si>
  <si>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518     Ostatní služby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</si>
  <si>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</si>
  <si>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</si>
  <si>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</si>
  <si>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</si>
  <si>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</si>
  <si>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</si>
  <si>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</si>
  <si>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</si>
  <si>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</si>
  <si>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</si>
  <si>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</si>
  <si>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</si>
  <si>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</si>
  <si>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</si>
  <si>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</si>
  <si>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</si>
  <si>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</si>
  <si>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</si>
  <si>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>Nutriční ambulance</t>
  </si>
  <si>
    <t>HVLP</t>
  </si>
  <si>
    <t>57</t>
  </si>
  <si>
    <t>SumaKL</t>
  </si>
  <si>
    <t>89301572</t>
  </si>
  <si>
    <t>Poradna pro výživu Celkem</t>
  </si>
  <si>
    <t>SumaNS</t>
  </si>
  <si>
    <t>mezeraNS</t>
  </si>
  <si>
    <t>Nutriční ambulance Celkem</t>
  </si>
  <si>
    <t>* Legenda</t>
  </si>
  <si>
    <t>DIAPZT = Pomůcky pro diabetiky, jejichž název začíná slovem "Pumpa"</t>
  </si>
  <si>
    <t>Knápková Kateřina</t>
  </si>
  <si>
    <t>OMEPRAZOL</t>
  </si>
  <si>
    <t>25366</t>
  </si>
  <si>
    <t>HELICID 20 ZENTIVA</t>
  </si>
  <si>
    <t>20MG CPS ETD 90 I</t>
  </si>
  <si>
    <t>LAKTULOSA</t>
  </si>
  <si>
    <t>215713</t>
  </si>
  <si>
    <t>DUPHALAC</t>
  </si>
  <si>
    <t>667MG/ML POR SOL 1X200ML II</t>
  </si>
  <si>
    <t>POTRAVINY PRO ZVLÁŠTNÍ LÉKAŘSKÉ ÚČELY (PZLÚ) (ČESKÁ ATC SKUP</t>
  </si>
  <si>
    <t>33331</t>
  </si>
  <si>
    <t>NUTRIDRINK BALÍČEK 5+1</t>
  </si>
  <si>
    <t>POR SOL 6X200ML</t>
  </si>
  <si>
    <t>33340</t>
  </si>
  <si>
    <t>DIASIP S PŘÍCHUTÍ VANILKOVOU</t>
  </si>
  <si>
    <t>POR SOL 1X200ML</t>
  </si>
  <si>
    <t>33421</t>
  </si>
  <si>
    <t>NUTRIDRINK COMPACT S PŘÍCHUTÍ KÁVY</t>
  </si>
  <si>
    <t>POR SOL 4X125ML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</si>
  <si>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</si>
  <si>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</si>
  <si>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</si>
  <si>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</si>
  <si>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</si>
  <si>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</si>
  <si>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POR SOL 4X125G</t>
  </si>
  <si>
    <t>33751</t>
  </si>
  <si>
    <t>NUTRIDRINK CREME S PŘÍCHUTÍ ČOKOLÁDOVOU</t>
  </si>
  <si>
    <t>33740</t>
  </si>
  <si>
    <t>NUTRIDRINK COMPACT PROTEIN S PŘÍCHUTÍ KÁVY</t>
  </si>
  <si>
    <t>33749</t>
  </si>
  <si>
    <t>NUTRIDRINK CREME S PŘÍCHUTÍ BANÁNOVOU</t>
  </si>
  <si>
    <t>33750</t>
  </si>
  <si>
    <t>NUTRIDRINK CREME S PŘÍCHUTÍ VANILKOVOU</t>
  </si>
  <si>
    <t>33855</t>
  </si>
  <si>
    <t>NUTRIDRINK BALÍČEK 5 + 1</t>
  </si>
  <si>
    <t>33833</t>
  </si>
  <si>
    <t>DIASIP S PŘÍCHUTÍ CAPPUCCINO</t>
  </si>
  <si>
    <t>POR SOL 4X200ML</t>
  </si>
  <si>
    <t>33865</t>
  </si>
  <si>
    <t>NUTRIDRINK COMPACT S PŘÍCHUTÍ LESNÍHO OVOCE</t>
  </si>
  <si>
    <t>33986</t>
  </si>
  <si>
    <t>PROSURE KÁVOVÁ PŘÍCHUŤ</t>
  </si>
  <si>
    <t>POR SOL 4X220ML</t>
  </si>
  <si>
    <t>33889</t>
  </si>
  <si>
    <t>FRESUBIN 2 KCAL CREME CAPPUCCINO</t>
  </si>
  <si>
    <t>217088</t>
  </si>
  <si>
    <t>217042</t>
  </si>
  <si>
    <t>FRESUBIN 2 KCAL DRINK VANILKA</t>
  </si>
  <si>
    <t>217041</t>
  </si>
  <si>
    <t>FRESUBIN 2 KCAL DRINK LESNÍ PLODY</t>
  </si>
  <si>
    <t>33890</t>
  </si>
  <si>
    <t>FRESUBIN 2 KCAL CREME LESNÍ JAHODA</t>
  </si>
  <si>
    <t>33578</t>
  </si>
  <si>
    <t>FRESUBIN 2 KCAL DRINK NEUTRAL</t>
  </si>
  <si>
    <t>33580</t>
  </si>
  <si>
    <t>FRESUBIN 2 KCAL DRINK CAPPUCCINO</t>
  </si>
  <si>
    <t>217087</t>
  </si>
  <si>
    <t>DIASIP S PŘÍCHUTÍ JAHODOVOU</t>
  </si>
  <si>
    <t>33990</t>
  </si>
  <si>
    <t>PROSURE ČOKOLÁDOVÁ PŘÍCHUŤ</t>
  </si>
  <si>
    <t>Poradna pro výživu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</si>
  <si>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</si>
  <si>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</si>
  <si>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</si>
  <si>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 (ČESKÁ ATC SKUP</t>
  </si>
  <si>
    <t>A06AD11 - LAKTULOSA</t>
  </si>
  <si>
    <t>A06AD11</t>
  </si>
  <si>
    <t>V06XX</t>
  </si>
  <si>
    <t>Přehled plnění PL - Preskripce léčivých přípravků - orientační přehled</t>
  </si>
  <si>
    <t>NUT: Nutriční ambulance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</si>
  <si>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</si>
  <si>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</si>
  <si>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</si>
  <si>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</si>
  <si>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</si>
  <si>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</si>
  <si>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</si>
  <si>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</si>
  <si>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5721</t>
  </si>
  <si>
    <t>Nutriční ambulance: Nutriční ambulance</t>
  </si>
  <si>
    <t>Nutriční ambulance: Nutriční ambulance Celkem</t>
  </si>
  <si>
    <t>50115050</t>
  </si>
  <si>
    <t>obvazový materiál (Z502)</t>
  </si>
  <si>
    <t>ZS295</t>
  </si>
  <si>
    <t>FĂłlie ochrannĂˇ AquaGuard GloveÂ®, ke sprchovĂˇnĂ­ hornĂ­ch konÄŤetin pacientĹŻ, urÄŤeno pro krytĂ­ PICC katĂ©tĹŻ , bal. Ăˇ 3 ks rukavic  + 1 ks tÄ›snĂ­cĂ­ pĂˇsek Water-Seal Band 6700002</t>
  </si>
  <si>
    <t>ZS297</t>
  </si>
  <si>
    <t>FĂłlie ochrannĂˇ AquaGuardÂ® Sheet , ke sprchovĂˇnĂ­ pacientĹŻ,  urÄŤeno pro krytĂ­ chirurg. rĂˇny, velkĂˇ krytĂ­, stomie,  rozmÄ›r 25,4 x 30,5 cm, bal. Ăˇ 7 ks 6702530</t>
  </si>
  <si>
    <t>ZS296</t>
  </si>
  <si>
    <t>FĂłlie ochrannĂˇ AquaGuardÂ® Sheet, ke sprchovĂˇnĂ­ pacientĹŻ, urÄŤeno pro krytĂ­ centrĂˇlnĂ­ch ĹľilnĂ­ch katĂ©trĹŻ (IJ katetry, IV vstupy, porty, stomie),rozmÄ›r  22,9 x 22,9 cm, bal. Ăˇ 7 ks 6702222</t>
  </si>
  <si>
    <t>ZQ990</t>
  </si>
  <si>
    <t>Fixace k CVC a PICC kateru Main Lock 2 4 x 9 cm NKS:90-60-82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</si>
  <si>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</si>
  <si>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</si>
  <si>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</si>
  <si>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</si>
  <si>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ZA464</t>
  </si>
  <si>
    <t>Kompresa NT 10 x 10 cm/2 ks sterilnĂ­ 26520</t>
  </si>
  <si>
    <t>ZA315</t>
  </si>
  <si>
    <t>Kompresa NT 5 x 5 cm/2 ks sterilnĂ­ 26501</t>
  </si>
  <si>
    <t>ZC854</t>
  </si>
  <si>
    <t>Kompresa NT 7,5 x 7,5 cm/2 ks sterilnĂ­ 26510</t>
  </si>
  <si>
    <t>ZH403</t>
  </si>
  <si>
    <t>KrytĂ­ excilon 5 x 5 cm NT i.v. s nĂˇstĹ™ihem do kĹ™Ă­Ĺľe antiseptickĂ˝ bal. Ăˇ 70 ks 7089</t>
  </si>
  <si>
    <t>ZA585</t>
  </si>
  <si>
    <t>KrytĂ­ suprasorb F 10 x 12 cm sterilnĂ­ bal. Ăˇ 10 ks 20462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</si>
  <si>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</si>
  <si>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</si>
  <si>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</si>
  <si>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</si>
  <si>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</si>
  <si>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</si>
  <si>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</si>
  <si>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</si>
  <si>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</si>
  <si>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</si>
  <si>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</si>
  <si>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</si>
  <si>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</si>
  <si>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</si>
  <si>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ZH011</t>
  </si>
  <si>
    <t>NĂˇplast micropore 1,25 cm x 9,14 m bal. Ăˇ 24 ks 1530-0</t>
  </si>
  <si>
    <t>ZA450</t>
  </si>
  <si>
    <t>NĂˇplast omniplast 1,25 cm x 9,1 m bal. Ăˇ 24 ks 9004520</t>
  </si>
  <si>
    <t>ZL668</t>
  </si>
  <si>
    <t>NĂˇplast silikon tape 2,5 cm x 5 m bal. Ăˇ 12 ks 2770-1</t>
  </si>
  <si>
    <t>ZA314</t>
  </si>
  <si>
    <t>Obinadlo idealast-haft 8 cm x   4 m 9311113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</si>
  <si>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</si>
  <si>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</si>
  <si>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</si>
  <si>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</si>
  <si>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50115060</t>
  </si>
  <si>
    <t>ZPr - ostatní (Z503)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</si>
  <si>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</si>
  <si>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</si>
  <si>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</si>
  <si>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</si>
  <si>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</si>
  <si>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</si>
  <si>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</si>
  <si>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</si>
  <si>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ZK884</t>
  </si>
  <si>
    <t>Kohout trojcestnĂ˝ discofix modrĂ˝ 4095111</t>
  </si>
  <si>
    <t>ZB334</t>
  </si>
  <si>
    <t>Konektor bezjehlovĂ˝ bionecteur Ăˇ 50 ks 896.03 povoleno pouze pro HOK, DK a NOVO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</si>
  <si>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</si>
  <si>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</si>
  <si>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</si>
  <si>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</si>
  <si>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</si>
  <si>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</si>
  <si>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</si>
  <si>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</si>
  <si>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ZR734</t>
  </si>
  <si>
    <t>Konektor pĹ™echodnĂ˝ Nutricia Flocare Transition k propojenĂ­ LuĂ©r katĂ©tru a ENFIT sondy na stĹ™Ă­kaÄŤku ORAL Luer, bal. Ăˇ 30 ks 589738</t>
  </si>
  <si>
    <t>ZP078</t>
  </si>
  <si>
    <t>Kontejner 25 ml PP ĹˇroubovĂ˝ sterilnĂ­ uzĂˇvÄ›r 2680/EST/SG</t>
  </si>
  <si>
    <t>ZF159</t>
  </si>
  <si>
    <t>NĂˇdoba na kontaminovanĂ˝ odpad 1 l 15-0002</t>
  </si>
  <si>
    <t>NĂˇdoba na kontaminovanĂ˝ odpad 1 l 15-0002/2</t>
  </si>
  <si>
    <t>ZR862</t>
  </si>
  <si>
    <t>RegulĂˇtor prĹŻtoku infuze  GAMA GROUP, prĹŻtok 10-300 ml/hod, vÄŤetnÄ› spojovacĂ­ hadiÄŤky, celkovĂˇ dĂ©lka 50 cm, sterilnĂ­, jednorĂˇzovĂ˝ 606145-ND</t>
  </si>
  <si>
    <t>ZI784</t>
  </si>
  <si>
    <t>Set Flocare pro enterĂˇlnĂ­ vĂ˝Ĺľivu Infinity Pack Mobile Set s medikaÄŤnĂ­m portem (kohout) s konektory ENFit, kompatibilnĂ­ s vaky Nutrison, pro podĂˇnĂ­ do sondy z vakĹŻ Flocare 586520</t>
  </si>
  <si>
    <t>ZH546</t>
  </si>
  <si>
    <t>Set flocare pro enterĂˇlnĂ­ vĂ˝Ĺľivu infinity pack mobile W/O MP Transition (APA 3227163) pro domĂˇcĂ­ pĂ©ÄŤi 586484</t>
  </si>
  <si>
    <t>ZN906</t>
  </si>
  <si>
    <t>Set Flocare pro enterĂˇlnĂ­ vĂ˝Ĺľivu Infinity Pack s konektory ENFit, kompatibilnĂ­ s vaky Nutrison, pro pumpy Flocare 586514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</si>
  <si>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</si>
  <si>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</si>
  <si>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</si>
  <si>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</si>
  <si>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</si>
  <si>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</si>
  <si>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</si>
  <si>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</si>
  <si>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ZP675</t>
  </si>
  <si>
    <t>StĹ™Ă­kaÄŤka injekÄŤnĂ­ pro enterĂˇlnĂ­ vĂ˝Ĺľivu 25 ml NUTRICAIR ENFIT excentrickĂˇ bal.Ăˇ 50 ks NCE20SE</t>
  </si>
  <si>
    <t>ZQ599</t>
  </si>
  <si>
    <t>StĹ™Ă­kaÄŤka injekÄŤnĂ­ pro enterĂˇlnĂ­ vĂ˝Ĺľivu 50/60 ml NUTRICAIR ENFIT excentrickĂˇ bal.Ăˇ 50 ks NCE50SE</t>
  </si>
  <si>
    <t>ZI931</t>
  </si>
  <si>
    <t>UzĂˇvÄ›r dezinfekÄŤnĂ­ k bezjehlovĂ©mu vstupu se 70% IPA  bal. 250 ks NCF-004</t>
  </si>
  <si>
    <t>ZK798</t>
  </si>
  <si>
    <t>ZĂˇtka combi modrĂˇ 4495152</t>
  </si>
  <si>
    <t>50115063</t>
  </si>
  <si>
    <t>ZPr - vaky, sety (Z528)</t>
  </si>
  <si>
    <t>ZR706</t>
  </si>
  <si>
    <t>Set infuznĂ­  Activ ambulatory s filtrem  k mobilnĂ­ pumpÄ› Ambix Activ bal. Ăˇ 15 ks 2892100</t>
  </si>
  <si>
    <t>ZN400</t>
  </si>
  <si>
    <t>Set infuznĂ­  Spike (DEHP free) s filtrem 1,2 um k mobilnĂ­ pumpÄ› Mini Rythmic PN+ bal. Ăˇ 20 ks KM1EE148X</t>
  </si>
  <si>
    <t>ZR133</t>
  </si>
  <si>
    <t>Set infuznĂ­ Infuzomat plus Line Safeset k infuznĂ­ pumpÄ› Perfusor Compact plus, 250 cm bal. Ăˇ 10 ks 8700200 akce do odvolĂˇnĂ­ - 1+2(zdarma)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</si>
  <si>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</si>
  <si>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</si>
  <si>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</si>
  <si>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</si>
  <si>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</si>
  <si>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</si>
  <si>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ZC634</t>
  </si>
  <si>
    <t>Jehla gripper portacath bez Y protu 22G x 16 mm Ăˇ 12 ks 21-2737-24</t>
  </si>
  <si>
    <t>ZB556</t>
  </si>
  <si>
    <t>Jehla injekÄŤnĂ­ 1,2 x 40 mm rĹŻĹľovĂˇ 4665120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</si>
  <si>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</si>
  <si>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</si>
  <si>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</si>
  <si>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</si>
  <si>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</si>
  <si>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</si>
  <si>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</si>
  <si>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</si>
  <si>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</si>
  <si>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</si>
  <si>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</si>
  <si>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</si>
  <si>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</si>
  <si>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</si>
  <si>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</si>
  <si>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</si>
  <si>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M bal. Ăˇ 200 ks 44751</t>
  </si>
  <si>
    <t>50115070</t>
  </si>
  <si>
    <t>ZPr - katetry ostatní (Z513)</t>
  </si>
  <si>
    <t>ZA240</t>
  </si>
  <si>
    <t>Katetr CVC broviak 1 lumen 6,6 Fr x 90 cm 0600540CE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</si>
  <si>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</si>
  <si>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</si>
  <si>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</si>
  <si>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</si>
  <si>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</si>
  <si>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</si>
  <si>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</si>
  <si>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</si>
  <si>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Berka Zdeněk</t>
  </si>
  <si>
    <t>Daniš Lukáš</t>
  </si>
  <si>
    <t>Hálek Matěj</t>
  </si>
  <si>
    <t>Konečný Michal</t>
  </si>
  <si>
    <t>Špatenková Veronika</t>
  </si>
  <si>
    <t>Vrzalová Drahomíra</t>
  </si>
  <si>
    <t>Zdravotní výkony vykázané na pracovišti v rámci ambulantní péče dle lékařů *</t>
  </si>
  <si>
    <t>06</t>
  </si>
  <si>
    <t>101</t>
  </si>
  <si>
    <t>1</t>
  </si>
  <si>
    <t>0107295</t>
  </si>
  <si>
    <t>0155379</t>
  </si>
  <si>
    <t>FERINJECT</t>
  </si>
  <si>
    <t>0134821</t>
  </si>
  <si>
    <t>ISOLYTE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</si>
  <si>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</si>
  <si>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</si>
  <si>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</si>
  <si>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</si>
  <si>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</si>
  <si>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</si>
  <si>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</si>
  <si>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</si>
  <si>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</si>
  <si>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</si>
  <si>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</si>
  <si>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</si>
  <si>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</si>
  <si>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</si>
  <si>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</si>
  <si>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</si>
  <si>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</si>
  <si>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</si>
  <si>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</si>
  <si>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</si>
  <si>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</si>
  <si>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</si>
  <si>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</si>
  <si>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</si>
  <si>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</si>
  <si>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</si>
  <si>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</si>
  <si>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</si>
  <si>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</si>
  <si>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</si>
  <si>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</si>
  <si>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</si>
  <si>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</si>
  <si>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</si>
  <si>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</si>
  <si>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08 - PORGYN: Porodnicko-gynekologická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</si>
  <si>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</si>
  <si>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</si>
  <si>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</si>
  <si>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</si>
  <si>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</si>
  <si>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</si>
  <si>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</si>
  <si>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</si>
  <si>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</si>
  <si>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</si>
  <si>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</si>
  <si>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</si>
  <si>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12</t>
  </si>
  <si>
    <t>13</t>
  </si>
  <si>
    <t>16</t>
  </si>
  <si>
    <t>17</t>
  </si>
  <si>
    <t>21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</si>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</sst>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3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2" fillId="2" borderId="93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8" xfId="0" applyNumberFormat="1" applyFont="1" applyBorder="1" applyAlignment="1">
      <alignment horizontal="right" vertical="center"/>
    </xf>
    <xf numFmtId="173" fontId="40" fillId="0" borderId="98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98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4" xfId="0" applyNumberFormat="1" applyFont="1" applyBorder="1" applyAlignment="1">
      <alignment vertical="center"/>
    </xf>
    <xf numFmtId="0" fontId="33" fillId="0" borderId="99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7" borderId="84" xfId="0" quotePrefix="1" applyFont="1" applyFill="1" applyBorder="1" applyAlignment="1">
      <alignment horizontal="center" vertical="center" wrapText="1"/>
    </xf>
    <xf numFmtId="0" fontId="41" fillId="7" borderId="84" xfId="0" quotePrefix="1" applyFont="1" applyFill="1" applyBorder="1" applyAlignment="1">
      <alignment horizontal="center" vertical="center" wrapText="1"/>
    </xf>
    <xf numFmtId="0" fontId="41" fillId="7" borderId="83" xfId="0" quotePrefix="1" applyFont="1" applyFill="1" applyBorder="1" applyAlignment="1">
      <alignment horizontal="center" vertical="center" wrapText="1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3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91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55" fillId="4" borderId="95" xfId="0" applyFont="1" applyFill="1" applyBorder="1" applyAlignment="1">
      <alignment horizontal="center" vertical="center" wrapText="1"/>
    </xf>
    <xf numFmtId="0" fontId="55" fillId="4" borderId="103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5" xfId="0" applyNumberFormat="1" applyFont="1" applyFill="1" applyBorder="1" applyAlignment="1">
      <alignment horizontal="center" vertical="center" wrapText="1"/>
    </xf>
    <xf numFmtId="168" fontId="55" fillId="2" borderId="103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6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7" xfId="0" applyNumberFormat="1" applyFont="1" applyFill="1" applyBorder="1" applyAlignment="1">
      <alignment horizontal="center" vertical="center" wrapText="1"/>
    </xf>
    <xf numFmtId="0" fontId="40" fillId="2" borderId="104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7" borderId="106" xfId="0" applyFont="1" applyFill="1" applyBorder="1" applyAlignment="1">
      <alignment horizontal="center"/>
    </xf>
    <xf numFmtId="0" fontId="55" fillId="7" borderId="105" xfId="0" applyFont="1" applyFill="1" applyBorder="1" applyAlignment="1">
      <alignment horizontal="center"/>
    </xf>
    <xf numFmtId="0" fontId="55" fillId="7" borderId="85" xfId="0" applyFont="1" applyFill="1" applyBorder="1" applyAlignment="1">
      <alignment horizontal="center"/>
    </xf>
    <xf numFmtId="0" fontId="40" fillId="4" borderId="94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4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8" borderId="108" xfId="83" applyNumberFormat="1" applyFont="1" applyFill="1" applyBorder="1" applyAlignment="1">
      <alignment horizontal="right" vertical="top"/>
    </xf>
    <xf numFmtId="3" fontId="34" fillId="8" borderId="109" xfId="83" applyNumberFormat="1" applyFont="1" applyFill="1" applyBorder="1" applyAlignment="1">
      <alignment horizontal="right" vertical="top"/>
    </xf>
    <xf numFmtId="9" fontId="34" fillId="8" borderId="110" xfId="83" applyFont="1" applyFill="1" applyBorder="1" applyAlignment="1">
      <alignment horizontal="right" vertical="top"/>
    </xf>
    <xf numFmtId="9" fontId="34" fillId="8" borderId="111" xfId="83" applyFont="1" applyFill="1" applyBorder="1" applyAlignment="1">
      <alignment horizontal="right" vertical="top"/>
    </xf>
    <xf numFmtId="3" fontId="34" fillId="9" borderId="10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0" xfId="79" applyFont="1" applyFill="1" applyBorder="1" applyAlignment="1">
      <alignment horizontal="left"/>
    </xf>
    <xf numFmtId="0" fontId="33" fillId="0" borderId="112" xfId="0" applyFont="1" applyFill="1" applyBorder="1"/>
    <xf numFmtId="0" fontId="40" fillId="9" borderId="11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13" xfId="0" applyNumberFormat="1" applyFont="1" applyFill="1" applyBorder="1"/>
    <xf numFmtId="0" fontId="33" fillId="0" borderId="115" xfId="0" applyFont="1" applyFill="1" applyBorder="1"/>
    <xf numFmtId="3" fontId="33" fillId="0" borderId="115" xfId="0" applyNumberFormat="1" applyFont="1" applyFill="1" applyBorder="1"/>
    <xf numFmtId="3" fontId="33" fillId="0" borderId="11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15" xfId="0" applyNumberFormat="1" applyFont="1" applyFill="1" applyBorder="1"/>
    <xf numFmtId="9" fontId="33" fillId="0" borderId="116" xfId="0" applyNumberFormat="1" applyFont="1" applyFill="1" applyBorder="1"/>
    <xf numFmtId="3" fontId="33" fillId="0" borderId="114" xfId="0" applyNumberFormat="1" applyFont="1" applyFill="1" applyBorder="1"/>
    <xf numFmtId="0" fontId="3" fillId="2" borderId="118" xfId="79" applyFont="1" applyFill="1" applyBorder="1" applyAlignment="1">
      <alignment horizontal="left"/>
    </xf>
    <xf numFmtId="0" fontId="3" fillId="2" borderId="119" xfId="79" applyFont="1" applyFill="1" applyBorder="1" applyAlignment="1">
      <alignment horizontal="left"/>
    </xf>
    <xf numFmtId="0" fontId="3" fillId="2" borderId="120" xfId="80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22" xfId="0" applyFont="1" applyFill="1" applyBorder="1"/>
    <xf numFmtId="0" fontId="33" fillId="0" borderId="123" xfId="0" applyFont="1" applyFill="1" applyBorder="1"/>
    <xf numFmtId="0" fontId="33" fillId="0" borderId="123" xfId="0" applyFont="1" applyFill="1" applyBorder="1" applyAlignment="1">
      <alignment horizontal="right"/>
    </xf>
    <xf numFmtId="0" fontId="33" fillId="0" borderId="123" xfId="0" applyFont="1" applyFill="1" applyBorder="1" applyAlignment="1">
      <alignment horizontal="left"/>
    </xf>
    <xf numFmtId="164" fontId="33" fillId="0" borderId="123" xfId="0" applyNumberFormat="1" applyFont="1" applyFill="1" applyBorder="1"/>
    <xf numFmtId="165" fontId="33" fillId="0" borderId="123" xfId="0" applyNumberFormat="1" applyFont="1" applyFill="1" applyBorder="1"/>
    <xf numFmtId="9" fontId="33" fillId="0" borderId="123" xfId="0" applyNumberFormat="1" applyFont="1" applyFill="1" applyBorder="1"/>
    <xf numFmtId="9" fontId="33" fillId="0" borderId="124" xfId="0" applyNumberFormat="1" applyFont="1" applyFill="1" applyBorder="1"/>
    <xf numFmtId="0" fontId="33" fillId="0" borderId="125" xfId="0" applyFont="1" applyFill="1" applyBorder="1"/>
    <xf numFmtId="0" fontId="33" fillId="0" borderId="126" xfId="0" applyFont="1" applyFill="1" applyBorder="1"/>
    <xf numFmtId="0" fontId="33" fillId="0" borderId="126" xfId="0" applyFont="1" applyFill="1" applyBorder="1" applyAlignment="1">
      <alignment horizontal="right"/>
    </xf>
    <xf numFmtId="0" fontId="33" fillId="0" borderId="126" xfId="0" applyFont="1" applyFill="1" applyBorder="1" applyAlignment="1">
      <alignment horizontal="left"/>
    </xf>
    <xf numFmtId="164" fontId="33" fillId="0" borderId="126" xfId="0" applyNumberFormat="1" applyFont="1" applyFill="1" applyBorder="1"/>
    <xf numFmtId="165" fontId="33" fillId="0" borderId="126" xfId="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0" fontId="40" fillId="2" borderId="54" xfId="0" applyFont="1" applyFill="1" applyBorder="1"/>
    <xf numFmtId="3" fontId="40" fillId="2" borderId="101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128" xfId="0" applyNumberFormat="1" applyFont="1" applyFill="1" applyBorder="1"/>
    <xf numFmtId="9" fontId="33" fillId="0" borderId="128" xfId="0" applyNumberFormat="1" applyFont="1" applyFill="1" applyBorder="1"/>
    <xf numFmtId="3" fontId="33" fillId="0" borderId="99" xfId="0" applyNumberFormat="1" applyFont="1" applyFill="1" applyBorder="1"/>
    <xf numFmtId="3" fontId="33" fillId="0" borderId="25" xfId="0" applyNumberFormat="1" applyFont="1" applyFill="1" applyBorder="1"/>
    <xf numFmtId="3" fontId="33" fillId="0" borderId="126" xfId="0" applyNumberFormat="1" applyFont="1" applyFill="1" applyBorder="1"/>
    <xf numFmtId="3" fontId="33" fillId="0" borderId="127" xfId="0" applyNumberFormat="1" applyFont="1" applyFill="1" applyBorder="1"/>
    <xf numFmtId="0" fontId="40" fillId="9" borderId="19" xfId="0" applyFont="1" applyFill="1" applyBorder="1"/>
    <xf numFmtId="3" fontId="40" fillId="9" borderId="27" xfId="0" applyNumberFormat="1" applyFont="1" applyFill="1" applyBorder="1"/>
    <xf numFmtId="9" fontId="40" fillId="9" borderId="27" xfId="0" applyNumberFormat="1" applyFont="1" applyFill="1" applyBorder="1"/>
    <xf numFmtId="3" fontId="40" fillId="9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123" xfId="0" applyNumberFormat="1" applyFont="1" applyFill="1" applyBorder="1"/>
    <xf numFmtId="3" fontId="33" fillId="0" borderId="124" xfId="0" applyNumberFormat="1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0" fontId="40" fillId="0" borderId="24" xfId="0" applyFont="1" applyFill="1" applyBorder="1"/>
    <xf numFmtId="0" fontId="40" fillId="0" borderId="129" xfId="0" applyFont="1" applyFill="1" applyBorder="1"/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164" fontId="32" fillId="2" borderId="54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98" xfId="53" applyNumberFormat="1" applyFont="1" applyFill="1" applyBorder="1" applyAlignment="1">
      <alignment horizontal="left"/>
    </xf>
    <xf numFmtId="3" fontId="32" fillId="2" borderId="98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23" xfId="0" applyNumberFormat="1" applyFont="1" applyFill="1" applyBorder="1" applyAlignment="1">
      <alignment horizontal="right"/>
    </xf>
    <xf numFmtId="164" fontId="33" fillId="0" borderId="126" xfId="0" applyNumberFormat="1" applyFont="1" applyFill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6" xfId="0" applyNumberFormat="1" applyBorder="1"/>
    <xf numFmtId="9" fontId="0" fillId="0" borderId="126" xfId="0" applyNumberFormat="1" applyBorder="1"/>
    <xf numFmtId="9" fontId="0" fillId="0" borderId="127" xfId="0" applyNumberFormat="1" applyBorder="1"/>
    <xf numFmtId="0" fontId="59" fillId="0" borderId="125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23" xfId="0" applyNumberFormat="1" applyFont="1" applyFill="1" applyBorder="1"/>
    <xf numFmtId="169" fontId="33" fillId="0" borderId="124" xfId="0" applyNumberFormat="1" applyFont="1" applyFill="1" applyBorder="1"/>
    <xf numFmtId="169" fontId="33" fillId="0" borderId="126" xfId="0" applyNumberFormat="1" applyFont="1" applyFill="1" applyBorder="1"/>
    <xf numFmtId="169" fontId="33" fillId="0" borderId="127" xfId="0" applyNumberFormat="1" applyFont="1" applyFill="1" applyBorder="1"/>
    <xf numFmtId="0" fontId="40" fillId="0" borderId="122" xfId="0" applyFont="1" applyFill="1" applyBorder="1"/>
    <xf numFmtId="0" fontId="40" fillId="0" borderId="125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8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2.234722402286716</c:v>
                </c:pt>
                <c:pt idx="1">
                  <c:v>2.8304424080288766</c:v>
                </c:pt>
                <c:pt idx="2">
                  <c:v>2.7834942980266955</c:v>
                </c:pt>
                <c:pt idx="3">
                  <c:v>3.0507029313981051</c:v>
                </c:pt>
                <c:pt idx="4">
                  <c:v>3.0837276044611941</c:v>
                </c:pt>
                <c:pt idx="5">
                  <c:v>3.1900281668251975</c:v>
                </c:pt>
                <c:pt idx="6">
                  <c:v>3.3970621752790393</c:v>
                </c:pt>
                <c:pt idx="7">
                  <c:v>3.4257509871077607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74" tableBorderDxfId="73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6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6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6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05" t="s">
        <v>106</v>
      </c>
      <c r="B1" s="305"/>
    </row>
    <row r="2" spans="1:3" ht="14.45" customHeight="1" thickBot="1" x14ac:dyDescent="0.25">
      <c r="A2" s="232" t="s">
        <v>235</v>
      </c>
      <c r="B2" s="46"/>
    </row>
    <row r="3" spans="1:3" ht="14.45" customHeight="1" thickBot="1" x14ac:dyDescent="0.25">
      <c r="A3" s="301" t="s">
        <v>135</v>
      </c>
      <c r="B3" s="302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5" customHeight="1" x14ac:dyDescent="0.2">
      <c r="A5" s="145" t="str">
        <f t="shared" si="0"/>
        <v>HI</v>
      </c>
      <c r="B5" s="89" t="s">
        <v>132</v>
      </c>
      <c r="C5" s="47" t="s">
        <v>109</v>
      </c>
    </row>
    <row r="6" spans="1:3" ht="14.45" customHeight="1" x14ac:dyDescent="0.2">
      <c r="A6" s="146" t="str">
        <f t="shared" si="0"/>
        <v>HI Graf</v>
      </c>
      <c r="B6" s="90" t="s">
        <v>102</v>
      </c>
      <c r="C6" s="47" t="s">
        <v>110</v>
      </c>
    </row>
    <row r="7" spans="1:3" ht="14.45" customHeight="1" x14ac:dyDescent="0.2">
      <c r="A7" s="146" t="str">
        <f t="shared" si="0"/>
        <v>Man Tab</v>
      </c>
      <c r="B7" s="90" t="s">
        <v>237</v>
      </c>
      <c r="C7" s="47" t="s">
        <v>111</v>
      </c>
    </row>
    <row r="8" spans="1:3" ht="14.45" customHeight="1" thickBot="1" x14ac:dyDescent="0.25">
      <c r="A8" s="147" t="str">
        <f t="shared" si="0"/>
        <v>HV</v>
      </c>
      <c r="B8" s="91" t="s">
        <v>60</v>
      </c>
      <c r="C8" s="47" t="s">
        <v>65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03" t="s">
        <v>107</v>
      </c>
      <c r="B10" s="302"/>
    </row>
    <row r="11" spans="1:3" ht="14.45" customHeight="1" x14ac:dyDescent="0.2">
      <c r="A11" s="146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5" customHeight="1" x14ac:dyDescent="0.2">
      <c r="A12" s="146" t="str">
        <f t="shared" si="1"/>
        <v>LRp Lékaři</v>
      </c>
      <c r="B12" s="90" t="s">
        <v>141</v>
      </c>
      <c r="C12" s="47" t="s">
        <v>142</v>
      </c>
    </row>
    <row r="13" spans="1:3" ht="14.45" customHeight="1" x14ac:dyDescent="0.2">
      <c r="A13" s="146" t="str">
        <f t="shared" si="1"/>
        <v>LRp Detail</v>
      </c>
      <c r="B13" s="90" t="s">
        <v>362</v>
      </c>
      <c r="C13" s="47" t="s">
        <v>113</v>
      </c>
    </row>
    <row r="14" spans="1:3" ht="28.9" customHeight="1" x14ac:dyDescent="0.2">
      <c r="A14" s="146" t="str">
        <f t="shared" si="1"/>
        <v>LRp PL</v>
      </c>
      <c r="B14" s="496" t="s">
        <v>363</v>
      </c>
      <c r="C14" s="47" t="s">
        <v>138</v>
      </c>
    </row>
    <row r="15" spans="1:3" ht="14.45" customHeight="1" x14ac:dyDescent="0.2">
      <c r="A15" s="146" t="str">
        <f>HYPERLINK("#'"&amp;C15&amp;"'!A1",C15)</f>
        <v>LRp PL Detail</v>
      </c>
      <c r="B15" s="90" t="s">
        <v>368</v>
      </c>
      <c r="C15" s="47" t="s">
        <v>139</v>
      </c>
    </row>
    <row r="16" spans="1:3" ht="14.45" customHeight="1" x14ac:dyDescent="0.2">
      <c r="A16" s="148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5" customHeight="1" x14ac:dyDescent="0.2">
      <c r="A17" s="146" t="str">
        <f t="shared" si="1"/>
        <v>MŽ Detail</v>
      </c>
      <c r="B17" s="90" t="s">
        <v>523</v>
      </c>
      <c r="C17" s="47" t="s">
        <v>115</v>
      </c>
    </row>
    <row r="18" spans="1:3" ht="14.45" customHeight="1" thickBot="1" x14ac:dyDescent="0.25">
      <c r="A18" s="148" t="str">
        <f t="shared" si="1"/>
        <v>Osobní náklady</v>
      </c>
      <c r="B18" s="90" t="s">
        <v>104</v>
      </c>
      <c r="C18" s="47" t="s">
        <v>116</v>
      </c>
    </row>
    <row r="19" spans="1:3" ht="14.45" customHeight="1" thickBot="1" x14ac:dyDescent="0.25">
      <c r="A19" s="93"/>
      <c r="B19" s="93"/>
    </row>
    <row r="20" spans="1:3" ht="14.45" customHeight="1" thickBot="1" x14ac:dyDescent="0.25">
      <c r="A20" s="304" t="s">
        <v>108</v>
      </c>
      <c r="B20" s="302"/>
    </row>
    <row r="21" spans="1:3" ht="14.45" customHeight="1" x14ac:dyDescent="0.2">
      <c r="A21" s="149" t="str">
        <f t="shared" ref="A21:A26" si="3">HYPERLINK("#'"&amp;C21&amp;"'!A1",C21)</f>
        <v>ZV Vykáz.-A</v>
      </c>
      <c r="B21" s="89" t="s">
        <v>526</v>
      </c>
      <c r="C21" s="47" t="s">
        <v>119</v>
      </c>
    </row>
    <row r="22" spans="1:3" ht="14.45" customHeight="1" x14ac:dyDescent="0.2">
      <c r="A22" s="146" t="str">
        <f t="shared" ref="A22" si="4">HYPERLINK("#'"&amp;C22&amp;"'!A1",C22)</f>
        <v>ZV Vykáz.-A Lékaři</v>
      </c>
      <c r="B22" s="90" t="s">
        <v>537</v>
      </c>
      <c r="C22" s="47" t="s">
        <v>175</v>
      </c>
    </row>
    <row r="23" spans="1:3" ht="14.45" customHeight="1" x14ac:dyDescent="0.2">
      <c r="A23" s="146" t="str">
        <f t="shared" si="3"/>
        <v>ZV Vykáz.-A Detail</v>
      </c>
      <c r="B23" s="90" t="s">
        <v>574</v>
      </c>
      <c r="C23" s="47" t="s">
        <v>120</v>
      </c>
    </row>
    <row r="24" spans="1:3" ht="14.45" customHeight="1" x14ac:dyDescent="0.25">
      <c r="A24" s="256" t="str">
        <f>HYPERLINK("#'"&amp;C24&amp;"'!A1",C24)</f>
        <v>ZV Vykáz.-A Det.Lék.</v>
      </c>
      <c r="B24" s="90" t="s">
        <v>575</v>
      </c>
      <c r="C24" s="47" t="s">
        <v>178</v>
      </c>
    </row>
    <row r="25" spans="1:3" ht="14.45" customHeight="1" x14ac:dyDescent="0.2">
      <c r="A25" s="146" t="str">
        <f t="shared" si="3"/>
        <v>ZV Vykáz.-H</v>
      </c>
      <c r="B25" s="90" t="s">
        <v>123</v>
      </c>
      <c r="C25" s="47" t="s">
        <v>121</v>
      </c>
    </row>
    <row r="26" spans="1:3" ht="14.45" customHeight="1" x14ac:dyDescent="0.2">
      <c r="A26" s="146" t="str">
        <f t="shared" si="3"/>
        <v>ZV Vykáz.-H Detail</v>
      </c>
      <c r="B26" s="90" t="s">
        <v>602</v>
      </c>
      <c r="C26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BCA86F4E-0398-47F7-87C0-C01C33D2E8B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05" t="s">
        <v>117</v>
      </c>
      <c r="B1" s="305"/>
      <c r="C1" s="306"/>
      <c r="D1" s="306"/>
      <c r="E1" s="306"/>
    </row>
    <row r="2" spans="1:5" ht="14.45" customHeight="1" thickBot="1" x14ac:dyDescent="0.25">
      <c r="A2" s="232" t="s">
        <v>235</v>
      </c>
      <c r="B2" s="151"/>
    </row>
    <row r="3" spans="1:5" ht="14.45" customHeight="1" thickBot="1" x14ac:dyDescent="0.25">
      <c r="A3" s="154"/>
      <c r="C3" s="155" t="s">
        <v>105</v>
      </c>
      <c r="D3" s="156" t="s">
        <v>71</v>
      </c>
      <c r="E3" s="157" t="s">
        <v>73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1347.5377799999997</v>
      </c>
      <c r="E4" s="161">
        <f ca="1">IF(C4=0,0,D4/C4)</f>
        <v>0</v>
      </c>
    </row>
    <row r="5" spans="1:5" ht="14.45" customHeight="1" x14ac:dyDescent="0.2">
      <c r="A5" s="162" t="s">
        <v>144</v>
      </c>
      <c r="B5" s="163"/>
      <c r="C5" s="164"/>
      <c r="D5" s="164"/>
      <c r="E5" s="165"/>
    </row>
    <row r="6" spans="1:5" ht="14.45" customHeight="1" x14ac:dyDescent="0.2">
      <c r="A6" s="166" t="s">
        <v>149</v>
      </c>
      <c r="B6" s="167"/>
      <c r="C6" s="168"/>
      <c r="D6" s="168"/>
      <c r="E6" s="165"/>
    </row>
    <row r="7" spans="1:5" ht="14.45" customHeight="1" x14ac:dyDescent="0.25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109</v>
      </c>
      <c r="C7" s="168">
        <f>IF(ISERROR(HI!F5),"",HI!F5)</f>
        <v>0</v>
      </c>
      <c r="D7" s="168">
        <f>IF(ISERROR(HI!E5),"",HI!E5)</f>
        <v>0</v>
      </c>
      <c r="E7" s="165">
        <f t="shared" ref="E7:E13" si="0">IF(C7=0,0,D7/C7)</f>
        <v>0</v>
      </c>
    </row>
    <row r="8" spans="1:5" ht="14.45" customHeight="1" x14ac:dyDescent="0.2">
      <c r="A8" s="170" t="s">
        <v>145</v>
      </c>
      <c r="B8" s="167"/>
      <c r="C8" s="168"/>
      <c r="D8" s="168"/>
      <c r="E8" s="165"/>
    </row>
    <row r="9" spans="1:5" ht="14.45" customHeight="1" x14ac:dyDescent="0.25">
      <c r="A9" s="247" t="str">
        <f>HYPERLINK("#'Léky Recepty'!A1","Záchyt v lékárně (Úhrada Kč, min. 60%)")</f>
        <v>Záchyt v lékárně (Úhrada Kč, min. 60%)</v>
      </c>
      <c r="B9" s="167" t="s">
        <v>112</v>
      </c>
      <c r="C9" s="169">
        <v>0.6</v>
      </c>
      <c r="D9" s="169">
        <f>IF(ISERROR(VLOOKUP("Celkem",'Léky Recepty'!B:H,5,0)),0,VLOOKUP("Celkem",'Léky Recepty'!B:H,5,0))</f>
        <v>0.76859992197995275</v>
      </c>
      <c r="E9" s="165">
        <f t="shared" si="0"/>
        <v>1.2809998699665879</v>
      </c>
    </row>
    <row r="10" spans="1:5" ht="14.45" customHeight="1" x14ac:dyDescent="0.25">
      <c r="A10" s="247" t="str">
        <f>HYPERLINK("#'LRp PL'!A1","Plnění pozitivního listu (min. 80%)")</f>
        <v>Plnění pozitivního listu (min. 80%)</v>
      </c>
      <c r="B10" s="167" t="s">
        <v>138</v>
      </c>
      <c r="C10" s="169">
        <v>0.8</v>
      </c>
      <c r="D10" s="169">
        <f>IF(ISERROR(VLOOKUP("Celkem",'LRp PL'!A:F,5,0)),0,VLOOKUP("Celkem",'LRp PL'!A:F,5,0))</f>
        <v>1</v>
      </c>
      <c r="E10" s="165">
        <f t="shared" si="0"/>
        <v>1.25</v>
      </c>
    </row>
    <row r="11" spans="1:5" ht="14.45" customHeight="1" x14ac:dyDescent="0.2">
      <c r="A11" s="170" t="s">
        <v>146</v>
      </c>
      <c r="B11" s="167"/>
      <c r="C11" s="168"/>
      <c r="D11" s="168"/>
      <c r="E11" s="165"/>
    </row>
    <row r="12" spans="1:5" ht="14.45" customHeight="1" x14ac:dyDescent="0.2">
      <c r="A12" s="171" t="s">
        <v>150</v>
      </c>
      <c r="B12" s="167"/>
      <c r="C12" s="164"/>
      <c r="D12" s="164"/>
      <c r="E12" s="165"/>
    </row>
    <row r="13" spans="1:5" ht="14.45" customHeight="1" x14ac:dyDescent="0.2">
      <c r="A13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7" t="s">
        <v>109</v>
      </c>
      <c r="C13" s="168">
        <f>IF(ISERROR(HI!F6),"",HI!F6)</f>
        <v>0</v>
      </c>
      <c r="D13" s="168">
        <f>IF(ISERROR(HI!E6),"",HI!E6)</f>
        <v>1245.3324499999997</v>
      </c>
      <c r="E13" s="165">
        <f t="shared" si="0"/>
        <v>0</v>
      </c>
    </row>
    <row r="14" spans="1:5" ht="14.45" customHeight="1" thickBot="1" x14ac:dyDescent="0.25">
      <c r="A14" s="173" t="str">
        <f>HYPERLINK("#HI!A1","Osobní náklady")</f>
        <v>Osobní náklady</v>
      </c>
      <c r="B14" s="167"/>
      <c r="C14" s="164">
        <f ca="1">IF(ISERROR(VLOOKUP("Osobní náklady (Kč) *",INDIRECT("HI!$A:$G"),6,0)),0,VLOOKUP("Osobní náklady (Kč) *",INDIRECT("HI!$A:$G"),6,0))</f>
        <v>0</v>
      </c>
      <c r="D14" s="164">
        <f ca="1">IF(ISERROR(VLOOKUP("Osobní náklady (Kč) *",INDIRECT("HI!$A:$G"),5,0)),0,VLOOKUP("Osobní náklady (Kč) *",INDIRECT("HI!$A:$G"),5,0))</f>
        <v>0</v>
      </c>
      <c r="E14" s="165">
        <f ca="1">IF(C14=0,0,D14/C14)</f>
        <v>0</v>
      </c>
    </row>
    <row r="15" spans="1:5" ht="14.45" customHeight="1" thickBot="1" x14ac:dyDescent="0.25">
      <c r="A15" s="177"/>
      <c r="B15" s="178"/>
      <c r="C15" s="179"/>
      <c r="D15" s="179"/>
      <c r="E15" s="180"/>
    </row>
    <row r="16" spans="1:5" ht="14.45" customHeight="1" thickBot="1" x14ac:dyDescent="0.25">
      <c r="A16" s="181" t="str">
        <f>HYPERLINK("#HI!A1","VÝNOSY CELKEM (v tisících)")</f>
        <v>VÝNOSY CELKEM (v tisících)</v>
      </c>
      <c r="B16" s="182"/>
      <c r="C16" s="183">
        <f ca="1">IF(ISERROR(VLOOKUP("Výnosy celkem",INDIRECT("HI!$A:$G"),6,0)),0,VLOOKUP("Výnosy celkem",INDIRECT("HI!$A:$G"),6,0))</f>
        <v>2780.80933</v>
      </c>
      <c r="D16" s="183">
        <f ca="1">IF(ISERROR(VLOOKUP("Výnosy celkem",INDIRECT("HI!$A:$G"),5,0)),0,VLOOKUP("Výnosy celkem",INDIRECT("HI!$A:$G"),5,0))</f>
        <v>4616.3289100000002</v>
      </c>
      <c r="E16" s="184">
        <f t="shared" ref="E16:E21" ca="1" si="1">IF(C16=0,0,D16/C16)</f>
        <v>1.6600666792210454</v>
      </c>
    </row>
    <row r="17" spans="1:5" ht="14.45" customHeight="1" x14ac:dyDescent="0.2">
      <c r="A17" s="185" t="str">
        <f>HYPERLINK("#HI!A1","Ambulance (body za výkony + Kč za ZUM a ZULP)")</f>
        <v>Ambulance (body za výkony + Kč za ZUM a ZULP)</v>
      </c>
      <c r="B17" s="163"/>
      <c r="C17" s="164">
        <f ca="1">IF(ISERROR(VLOOKUP("Ambulance *",INDIRECT("HI!$A:$G"),6,0)),0,VLOOKUP("Ambulance *",INDIRECT("HI!$A:$G"),6,0))</f>
        <v>2780.80933</v>
      </c>
      <c r="D17" s="164">
        <f ca="1">IF(ISERROR(VLOOKUP("Ambulance *",INDIRECT("HI!$A:$G"),5,0)),0,VLOOKUP("Ambulance *",INDIRECT("HI!$A:$G"),5,0))</f>
        <v>4616.3289100000002</v>
      </c>
      <c r="E17" s="165">
        <f t="shared" ca="1" si="1"/>
        <v>1.6600666792210454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119</v>
      </c>
      <c r="C18" s="169">
        <v>1</v>
      </c>
      <c r="D18" s="169">
        <f>IF(ISERROR(VLOOKUP("Celkem:",'ZV Vykáz.-A'!$A:$AB,10,0)),"",VLOOKUP("Celkem:",'ZV Vykáz.-A'!$A:$AB,10,0))</f>
        <v>1.6600666792210454</v>
      </c>
      <c r="E18" s="165">
        <f t="shared" si="1"/>
        <v>1.6600666792210454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119</v>
      </c>
      <c r="C19" s="169">
        <v>1</v>
      </c>
      <c r="D19" s="246">
        <f>IF(ISERROR(VLOOKUP("Specializovaná ambulantní péče",'ZV Vykáz.-A'!$A:$AB,10,0)),"",VLOOKUP("Specializovaná ambulantní péče",'ZV Vykáz.-A'!$A:$AB,10,0))</f>
        <v>1.660066679221045</v>
      </c>
      <c r="E19" s="165">
        <f t="shared" si="1"/>
        <v>1.660066679221045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119</v>
      </c>
      <c r="C20" s="169">
        <v>1</v>
      </c>
      <c r="D20" s="246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5">
        <f>IF(OR(C20=0,D20=""),0,IF(C20="","",D20/C20))</f>
        <v>0</v>
      </c>
    </row>
    <row r="21" spans="1:5" ht="14.45" customHeight="1" x14ac:dyDescent="0.2">
      <c r="A21" s="186" t="str">
        <f>HYPERLINK("#'ZV Vykáz.-H'!A1","Zdravotní výkony vykázané u hospitalizovaných pacientů (max. 85 %)")</f>
        <v>Zdravotní výkony vykázané u hospitalizovaných pacientů (max. 85 %)</v>
      </c>
      <c r="B21" s="254" t="s">
        <v>121</v>
      </c>
      <c r="C21" s="169">
        <v>0.85</v>
      </c>
      <c r="D21" s="169">
        <f>IF(ISERROR(VLOOKUP("Celkem:",'ZV Vykáz.-H'!$A:$S,7,0)),"",VLOOKUP("Celkem:",'ZV Vykáz.-H'!$A:$S,7,0))</f>
        <v>1.2851023017902814</v>
      </c>
      <c r="E21" s="165">
        <f t="shared" si="1"/>
        <v>1.511885060929743</v>
      </c>
    </row>
    <row r="22" spans="1:5" ht="14.45" customHeight="1" x14ac:dyDescent="0.2">
      <c r="A22" s="187" t="str">
        <f>HYPERLINK("#HI!A1","Hospitalizace (casemix * 30000)")</f>
        <v>Hospitalizace (casemix * 30000)</v>
      </c>
      <c r="B22" s="167"/>
      <c r="C22" s="164">
        <f ca="1">IF(ISERROR(VLOOKUP("Hospitalizace *",INDIRECT("HI!$A:$G"),6,0)),0,VLOOKUP("Hospitalizace *",INDIRECT("HI!$A:$G"),6,0))</f>
        <v>0</v>
      </c>
      <c r="D22" s="164">
        <f ca="1">IF(ISERROR(VLOOKUP("Hospitalizace *",INDIRECT("HI!$A:$G"),5,0)),0,VLOOKUP("Hospitalizace *",INDIRECT("HI!$A:$G"),5,0))</f>
        <v>0</v>
      </c>
      <c r="E22" s="165">
        <f ca="1">IF(C22=0,0,D22/C22)</f>
        <v>0</v>
      </c>
    </row>
    <row r="23" spans="1:5" ht="14.45" customHeight="1" thickBot="1" x14ac:dyDescent="0.25">
      <c r="A23" s="188" t="s">
        <v>147</v>
      </c>
      <c r="B23" s="174"/>
      <c r="C23" s="175"/>
      <c r="D23" s="175"/>
      <c r="E23" s="176"/>
    </row>
    <row r="24" spans="1:5" ht="14.45" customHeight="1" thickBot="1" x14ac:dyDescent="0.25">
      <c r="A24" s="189"/>
      <c r="B24" s="190"/>
      <c r="C24" s="191"/>
      <c r="D24" s="191"/>
      <c r="E24" s="192"/>
    </row>
    <row r="25" spans="1:5" ht="14.45" customHeight="1" thickBot="1" x14ac:dyDescent="0.25">
      <c r="A25" s="193" t="s">
        <v>148</v>
      </c>
      <c r="B25" s="194"/>
      <c r="C25" s="195"/>
      <c r="D25" s="195"/>
      <c r="E25" s="196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9BC9626-A7A4-4398-8F54-47D7C27ABAB5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16" t="s">
        <v>132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14.45" customHeight="1" thickBot="1" x14ac:dyDescent="0.25">
      <c r="A2" s="232" t="s">
        <v>235</v>
      </c>
      <c r="B2" s="111"/>
      <c r="C2" s="111"/>
      <c r="D2" s="111"/>
      <c r="E2" s="111"/>
      <c r="F2" s="111"/>
    </row>
    <row r="3" spans="1:10" ht="14.45" customHeight="1" x14ac:dyDescent="0.2">
      <c r="A3" s="307"/>
      <c r="B3" s="107">
        <v>2018</v>
      </c>
      <c r="C3" s="40">
        <v>2019</v>
      </c>
      <c r="D3" s="7"/>
      <c r="E3" s="311">
        <v>2020</v>
      </c>
      <c r="F3" s="312"/>
      <c r="G3" s="312"/>
      <c r="H3" s="313"/>
      <c r="I3" s="314">
        <v>2017</v>
      </c>
      <c r="J3" s="315"/>
    </row>
    <row r="4" spans="1:10" ht="14.45" customHeight="1" thickBot="1" x14ac:dyDescent="0.25">
      <c r="A4" s="308"/>
      <c r="B4" s="309" t="s">
        <v>71</v>
      </c>
      <c r="C4" s="310"/>
      <c r="D4" s="7"/>
      <c r="E4" s="128" t="s">
        <v>71</v>
      </c>
      <c r="F4" s="109" t="s">
        <v>72</v>
      </c>
      <c r="G4" s="109" t="s">
        <v>66</v>
      </c>
      <c r="H4" s="110" t="s">
        <v>73</v>
      </c>
      <c r="I4" s="257" t="s">
        <v>232</v>
      </c>
      <c r="J4" s="258" t="s">
        <v>233</v>
      </c>
    </row>
    <row r="5" spans="1:10" ht="14.45" customHeight="1" x14ac:dyDescent="0.2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771.59997999999985</v>
      </c>
      <c r="C6" s="31">
        <v>907.14211</v>
      </c>
      <c r="D6" s="8"/>
      <c r="E6" s="118">
        <v>1245.3324499999997</v>
      </c>
      <c r="F6" s="30">
        <v>0</v>
      </c>
      <c r="G6" s="119">
        <f>E6-F6</f>
        <v>1245.3324499999997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10" ht="14.45" customHeight="1" thickBot="1" x14ac:dyDescent="0.25">
      <c r="A8" s="1" t="s">
        <v>74</v>
      </c>
      <c r="B8" s="11">
        <v>47.561190000000124</v>
      </c>
      <c r="C8" s="33">
        <v>76.295780000000036</v>
      </c>
      <c r="D8" s="8"/>
      <c r="E8" s="120">
        <v>102.20533</v>
      </c>
      <c r="F8" s="32">
        <v>0</v>
      </c>
      <c r="G8" s="121">
        <f>E8-F8</f>
        <v>102.20533</v>
      </c>
      <c r="H8" s="124" t="str">
        <f>IF(F8&lt;0.00000001,"",E8/F8)</f>
        <v/>
      </c>
    </row>
    <row r="9" spans="1:10" ht="14.45" customHeight="1" thickBot="1" x14ac:dyDescent="0.25">
      <c r="A9" s="2" t="s">
        <v>75</v>
      </c>
      <c r="B9" s="3">
        <v>819.16116999999997</v>
      </c>
      <c r="C9" s="35">
        <v>983.43789000000004</v>
      </c>
      <c r="D9" s="8"/>
      <c r="E9" s="3">
        <v>1347.5377799999997</v>
      </c>
      <c r="F9" s="34">
        <v>0</v>
      </c>
      <c r="G9" s="34">
        <f>E9-F9</f>
        <v>1347.5377799999997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1640.7516599999999</v>
      </c>
      <c r="C11" s="29">
        <f>IF(ISERROR(VLOOKUP("Celkem:",'ZV Vykáz.-A'!A:H,5,0)),0,VLOOKUP("Celkem:",'ZV Vykáz.-A'!A:H,5,0)/1000)</f>
        <v>2780.80933</v>
      </c>
      <c r="D11" s="8"/>
      <c r="E11" s="117">
        <f>IF(ISERROR(VLOOKUP("Celkem:",'ZV Vykáz.-A'!A:H,8,0)),0,VLOOKUP("Celkem:",'ZV Vykáz.-A'!A:H,8,0)/1000)</f>
        <v>4616.3289100000002</v>
      </c>
      <c r="F11" s="28">
        <f>C11</f>
        <v>2780.80933</v>
      </c>
      <c r="G11" s="116">
        <f>E11-F11</f>
        <v>1835.5195800000001</v>
      </c>
      <c r="H11" s="122">
        <f>IF(F11&lt;0.00000001,"",E11/F11)</f>
        <v>1.6600666792210454</v>
      </c>
      <c r="I11" s="116">
        <f>E11-B11</f>
        <v>2975.5772500000003</v>
      </c>
      <c r="J11" s="122">
        <f>IF(B11&lt;0.00000001,"",E11/B11)</f>
        <v>2.8135451711199249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78</v>
      </c>
      <c r="B13" s="5">
        <f>SUM(B11:B12)</f>
        <v>1640.7516599999999</v>
      </c>
      <c r="C13" s="37">
        <f>SUM(C11:C12)</f>
        <v>2780.80933</v>
      </c>
      <c r="D13" s="8"/>
      <c r="E13" s="5">
        <f>SUM(E11:E12)</f>
        <v>4616.3289100000002</v>
      </c>
      <c r="F13" s="36">
        <f>SUM(F11:F12)</f>
        <v>2780.80933</v>
      </c>
      <c r="G13" s="36">
        <f>E13-F13</f>
        <v>1835.5195800000001</v>
      </c>
      <c r="H13" s="126">
        <f>IF(F13&lt;0.00000001,"",E13/F13)</f>
        <v>1.6600666792210454</v>
      </c>
      <c r="I13" s="36">
        <f>SUM(I11:I12)</f>
        <v>2975.5772500000003</v>
      </c>
      <c r="J13" s="126">
        <f>IF(B13&lt;0.00000001,"",E13/B13)</f>
        <v>2.8135451711199249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2.0029656190856802</v>
      </c>
      <c r="C15" s="39">
        <f>IF(C9=0,"",C13/C9)</f>
        <v>2.8276410318093399</v>
      </c>
      <c r="D15" s="8"/>
      <c r="E15" s="6">
        <f>IF(E9=0,"",E13/E9)</f>
        <v>3.4257510093705879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152</v>
      </c>
    </row>
    <row r="18" spans="1:8" ht="14.45" customHeight="1" x14ac:dyDescent="0.25">
      <c r="A18" s="235" t="s">
        <v>165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164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173</v>
      </c>
    </row>
    <row r="21" spans="1:8" ht="14.45" customHeight="1" x14ac:dyDescent="0.2">
      <c r="A21" s="114" t="s">
        <v>153</v>
      </c>
    </row>
    <row r="22" spans="1:8" ht="14.45" customHeight="1" x14ac:dyDescent="0.2">
      <c r="A22" s="115" t="s">
        <v>211</v>
      </c>
    </row>
    <row r="23" spans="1:8" ht="14.45" customHeight="1" x14ac:dyDescent="0.2">
      <c r="A23" s="115" t="s">
        <v>154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7CC9123C-3CF8-451D-85F1-ED4FDCE2DA1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05" t="s">
        <v>102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5" customHeight="1" x14ac:dyDescent="0.2">
      <c r="A2" s="232" t="s">
        <v>235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5" customHeight="1" x14ac:dyDescent="0.2">
      <c r="A4" s="198" t="s">
        <v>79</v>
      </c>
      <c r="B4" s="201">
        <f>(B10+B8)/B6</f>
        <v>2.234722402286716</v>
      </c>
      <c r="C4" s="201">
        <f t="shared" ref="C4:M4" si="0">(C10+C8)/C6</f>
        <v>2.8304424080288766</v>
      </c>
      <c r="D4" s="201">
        <f t="shared" si="0"/>
        <v>2.7834942980266955</v>
      </c>
      <c r="E4" s="201">
        <f t="shared" si="0"/>
        <v>3.0507029313981051</v>
      </c>
      <c r="F4" s="201">
        <f t="shared" si="0"/>
        <v>3.0837276044611941</v>
      </c>
      <c r="G4" s="201">
        <f t="shared" si="0"/>
        <v>3.1900281668251975</v>
      </c>
      <c r="H4" s="201">
        <f t="shared" si="0"/>
        <v>3.3970621752790393</v>
      </c>
      <c r="I4" s="201">
        <f t="shared" si="0"/>
        <v>3.4257509871077607</v>
      </c>
      <c r="J4" s="201">
        <f t="shared" si="0"/>
        <v>3.4257509871077607</v>
      </c>
      <c r="K4" s="201">
        <f t="shared" si="0"/>
        <v>3.4257509871077607</v>
      </c>
      <c r="L4" s="201">
        <f t="shared" si="0"/>
        <v>3.4257509871077607</v>
      </c>
      <c r="M4" s="201">
        <f t="shared" si="0"/>
        <v>3.4257509871077607</v>
      </c>
    </row>
    <row r="5" spans="1:13" ht="14.45" customHeight="1" x14ac:dyDescent="0.2">
      <c r="A5" s="202" t="s">
        <v>52</v>
      </c>
      <c r="B5" s="201">
        <f>IF(ISERROR(VLOOKUP($A5,'Man Tab'!$A:$Q,COLUMN()+2,0)),0,VLOOKUP($A5,'Man Tab'!$A:$Q,COLUMN()+2,0))</f>
        <v>226.7706</v>
      </c>
      <c r="C5" s="201">
        <f>IF(ISERROR(VLOOKUP($A5,'Man Tab'!$A:$Q,COLUMN()+2,0)),0,VLOOKUP($A5,'Man Tab'!$A:$Q,COLUMN()+2,0))</f>
        <v>147.90298000000001</v>
      </c>
      <c r="D5" s="201">
        <f>IF(ISERROR(VLOOKUP($A5,'Man Tab'!$A:$Q,COLUMN()+2,0)),0,VLOOKUP($A5,'Man Tab'!$A:$Q,COLUMN()+2,0))</f>
        <v>227.62931</v>
      </c>
      <c r="E5" s="201">
        <f>IF(ISERROR(VLOOKUP($A5,'Man Tab'!$A:$Q,COLUMN()+2,0)),0,VLOOKUP($A5,'Man Tab'!$A:$Q,COLUMN()+2,0))</f>
        <v>139.30432999999999</v>
      </c>
      <c r="F5" s="201">
        <f>IF(ISERROR(VLOOKUP($A5,'Man Tab'!$A:$Q,COLUMN()+2,0)),0,VLOOKUP($A5,'Man Tab'!$A:$Q,COLUMN()+2,0))</f>
        <v>188.18231</v>
      </c>
      <c r="G5" s="201">
        <f>IF(ISERROR(VLOOKUP($A5,'Man Tab'!$A:$Q,COLUMN()+2,0)),0,VLOOKUP($A5,'Man Tab'!$A:$Q,COLUMN()+2,0))</f>
        <v>133.19857000000002</v>
      </c>
      <c r="H5" s="201">
        <f>IF(ISERROR(VLOOKUP($A5,'Man Tab'!$A:$Q,COLUMN()+2,0)),0,VLOOKUP($A5,'Man Tab'!$A:$Q,COLUMN()+2,0))</f>
        <v>100.93430000000001</v>
      </c>
      <c r="I5" s="201">
        <f>IF(ISERROR(VLOOKUP($A5,'Man Tab'!$A:$Q,COLUMN()+2,0)),0,VLOOKUP($A5,'Man Tab'!$A:$Q,COLUMN()+2,0))</f>
        <v>183.61538000000002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75</v>
      </c>
      <c r="B6" s="203">
        <f>B5</f>
        <v>226.7706</v>
      </c>
      <c r="C6" s="203">
        <f t="shared" ref="C6:M6" si="1">C5+B6</f>
        <v>374.67358000000002</v>
      </c>
      <c r="D6" s="203">
        <f t="shared" si="1"/>
        <v>602.30289000000005</v>
      </c>
      <c r="E6" s="203">
        <f t="shared" si="1"/>
        <v>741.6072200000001</v>
      </c>
      <c r="F6" s="203">
        <f t="shared" si="1"/>
        <v>929.78953000000013</v>
      </c>
      <c r="G6" s="203">
        <f t="shared" si="1"/>
        <v>1062.9881</v>
      </c>
      <c r="H6" s="203">
        <f t="shared" si="1"/>
        <v>1163.9223999999999</v>
      </c>
      <c r="I6" s="203">
        <f t="shared" si="1"/>
        <v>1347.5377799999999</v>
      </c>
      <c r="J6" s="203">
        <f t="shared" si="1"/>
        <v>1347.5377799999999</v>
      </c>
      <c r="K6" s="203">
        <f t="shared" si="1"/>
        <v>1347.5377799999999</v>
      </c>
      <c r="L6" s="203">
        <f t="shared" si="1"/>
        <v>1347.5377799999999</v>
      </c>
      <c r="M6" s="203">
        <f t="shared" si="1"/>
        <v>1347.5377799999999</v>
      </c>
    </row>
    <row r="7" spans="1:13" ht="14.45" customHeight="1" x14ac:dyDescent="0.2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101</v>
      </c>
      <c r="B9" s="202">
        <v>506769.33999999997</v>
      </c>
      <c r="C9" s="202">
        <v>553722.65</v>
      </c>
      <c r="D9" s="202">
        <v>616014.67000000004</v>
      </c>
      <c r="E9" s="202">
        <v>585916.66</v>
      </c>
      <c r="F9" s="202">
        <v>604794.32000000007</v>
      </c>
      <c r="G9" s="202">
        <v>523744.34</v>
      </c>
      <c r="H9" s="202">
        <v>562954.77999999991</v>
      </c>
      <c r="I9" s="202">
        <v>662412.12000000011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77</v>
      </c>
      <c r="B10" s="203">
        <f>B9/1000</f>
        <v>506.76933999999994</v>
      </c>
      <c r="C10" s="203">
        <f t="shared" ref="C10:M10" si="3">C9/1000+B10</f>
        <v>1060.49199</v>
      </c>
      <c r="D10" s="203">
        <f t="shared" si="3"/>
        <v>1676.50666</v>
      </c>
      <c r="E10" s="203">
        <f t="shared" si="3"/>
        <v>2262.4233199999999</v>
      </c>
      <c r="F10" s="203">
        <f t="shared" si="3"/>
        <v>2867.2176399999998</v>
      </c>
      <c r="G10" s="203">
        <f t="shared" si="3"/>
        <v>3390.96198</v>
      </c>
      <c r="H10" s="203">
        <f t="shared" si="3"/>
        <v>3953.9167600000001</v>
      </c>
      <c r="I10" s="203">
        <f t="shared" si="3"/>
        <v>4616.32888</v>
      </c>
      <c r="J10" s="203">
        <f t="shared" si="3"/>
        <v>4616.32888</v>
      </c>
      <c r="K10" s="203">
        <f t="shared" si="3"/>
        <v>4616.32888</v>
      </c>
      <c r="L10" s="203">
        <f t="shared" si="3"/>
        <v>4616.32888</v>
      </c>
      <c r="M10" s="203">
        <f t="shared" si="3"/>
        <v>4616.32888</v>
      </c>
    </row>
    <row r="11" spans="1:13" ht="14.45" customHeight="1" x14ac:dyDescent="0.2">
      <c r="A11" s="198"/>
      <c r="B11" s="198" t="s">
        <v>92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0074343-1E8A-4BDD-875C-A6E5A8B0D7F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17" t="s">
        <v>237</v>
      </c>
      <c r="B1" s="317"/>
      <c r="C1" s="317"/>
      <c r="D1" s="317"/>
      <c r="E1" s="317"/>
      <c r="F1" s="317"/>
      <c r="G1" s="317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4" customFormat="1" ht="14.45" customHeight="1" thickBot="1" x14ac:dyDescent="0.25">
      <c r="A2" s="232" t="s">
        <v>235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18" t="s">
        <v>28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137"/>
      <c r="Q3" s="139"/>
    </row>
    <row r="4" spans="1:17" ht="14.45" customHeight="1" x14ac:dyDescent="0.2">
      <c r="A4" s="77"/>
      <c r="B4" s="20">
        <v>2020</v>
      </c>
      <c r="C4" s="138" t="s">
        <v>29</v>
      </c>
      <c r="D4" s="251" t="s">
        <v>212</v>
      </c>
      <c r="E4" s="251" t="s">
        <v>213</v>
      </c>
      <c r="F4" s="251" t="s">
        <v>214</v>
      </c>
      <c r="G4" s="251" t="s">
        <v>215</v>
      </c>
      <c r="H4" s="251" t="s">
        <v>216</v>
      </c>
      <c r="I4" s="251" t="s">
        <v>217</v>
      </c>
      <c r="J4" s="251" t="s">
        <v>218</v>
      </c>
      <c r="K4" s="251" t="s">
        <v>219</v>
      </c>
      <c r="L4" s="251" t="s">
        <v>220</v>
      </c>
      <c r="M4" s="251" t="s">
        <v>221</v>
      </c>
      <c r="N4" s="251" t="s">
        <v>222</v>
      </c>
      <c r="O4" s="251" t="s">
        <v>223</v>
      </c>
      <c r="P4" s="320" t="s">
        <v>3</v>
      </c>
      <c r="Q4" s="321"/>
    </row>
    <row r="5" spans="1:17" ht="14.45" customHeight="1" thickBot="1" x14ac:dyDescent="0.2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5" customHeight="1" x14ac:dyDescent="0.2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236</v>
      </c>
    </row>
    <row r="7" spans="1:17" ht="14.45" customHeight="1" x14ac:dyDescent="0.2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236</v>
      </c>
    </row>
    <row r="8" spans="1:17" ht="14.45" customHeight="1" x14ac:dyDescent="0.2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236</v>
      </c>
    </row>
    <row r="9" spans="1:17" ht="14.45" customHeight="1" x14ac:dyDescent="0.2">
      <c r="A9" s="15" t="s">
        <v>36</v>
      </c>
      <c r="B9" s="51">
        <v>2295.9999997999998</v>
      </c>
      <c r="C9" s="52">
        <v>191.33333331666665</v>
      </c>
      <c r="D9" s="52">
        <v>217.1722</v>
      </c>
      <c r="E9" s="52">
        <v>114.19864</v>
      </c>
      <c r="F9" s="52">
        <v>217.64770000000001</v>
      </c>
      <c r="G9" s="52">
        <v>131.68396999999999</v>
      </c>
      <c r="H9" s="52">
        <v>166.28334000000001</v>
      </c>
      <c r="I9" s="52">
        <v>126.28488</v>
      </c>
      <c r="J9" s="52">
        <v>95.815539999999999</v>
      </c>
      <c r="K9" s="52">
        <v>176.24617999999998</v>
      </c>
      <c r="L9" s="52">
        <v>0</v>
      </c>
      <c r="M9" s="52">
        <v>0</v>
      </c>
      <c r="N9" s="52">
        <v>0</v>
      </c>
      <c r="O9" s="52">
        <v>0</v>
      </c>
      <c r="P9" s="53">
        <v>1245.3324499999999</v>
      </c>
      <c r="Q9" s="95">
        <v>0.54239218210299578</v>
      </c>
    </row>
    <row r="10" spans="1:17" ht="14.45" customHeight="1" x14ac:dyDescent="0.2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236</v>
      </c>
    </row>
    <row r="11" spans="1:17" ht="14.45" customHeight="1" x14ac:dyDescent="0.2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236</v>
      </c>
    </row>
    <row r="12" spans="1:17" ht="14.45" customHeight="1" x14ac:dyDescent="0.2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0.42963999999999997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0.42963999999999997</v>
      </c>
      <c r="Q12" s="95" t="s">
        <v>236</v>
      </c>
    </row>
    <row r="13" spans="1:17" ht="14.45" customHeight="1" x14ac:dyDescent="0.2">
      <c r="A13" s="15" t="s">
        <v>40</v>
      </c>
      <c r="B13" s="51">
        <v>30</v>
      </c>
      <c r="C13" s="52">
        <v>2.5</v>
      </c>
      <c r="D13" s="52">
        <v>3.1314000000000002</v>
      </c>
      <c r="E13" s="52">
        <v>2.6595800000000001</v>
      </c>
      <c r="F13" s="52">
        <v>4.3466100000000001</v>
      </c>
      <c r="G13" s="52">
        <v>2.1877199999999997</v>
      </c>
      <c r="H13" s="52">
        <v>1.5013699999999999</v>
      </c>
      <c r="I13" s="52">
        <v>2.26145</v>
      </c>
      <c r="J13" s="52">
        <v>0.48575999999999997</v>
      </c>
      <c r="K13" s="52">
        <v>2.3846400000000001</v>
      </c>
      <c r="L13" s="52">
        <v>0</v>
      </c>
      <c r="M13" s="52">
        <v>0</v>
      </c>
      <c r="N13" s="52">
        <v>0</v>
      </c>
      <c r="O13" s="52">
        <v>0</v>
      </c>
      <c r="P13" s="53">
        <v>18.95853</v>
      </c>
      <c r="Q13" s="95">
        <v>0.63195100000000004</v>
      </c>
    </row>
    <row r="14" spans="1:17" ht="14.45" customHeight="1" x14ac:dyDescent="0.2">
      <c r="A14" s="15" t="s">
        <v>41</v>
      </c>
      <c r="B14" s="51">
        <v>32.255018100000001</v>
      </c>
      <c r="C14" s="52">
        <v>2.6879181750000001</v>
      </c>
      <c r="D14" s="52">
        <v>3.9340000000000002</v>
      </c>
      <c r="E14" s="52">
        <v>3.0939999999999999</v>
      </c>
      <c r="F14" s="52">
        <v>3.1019999999999999</v>
      </c>
      <c r="G14" s="52">
        <v>2.4700000000000002</v>
      </c>
      <c r="H14" s="52">
        <v>2.2690000000000001</v>
      </c>
      <c r="I14" s="52">
        <v>1.871</v>
      </c>
      <c r="J14" s="52">
        <v>1.8520000000000001</v>
      </c>
      <c r="K14" s="52">
        <v>1.8819999999999999</v>
      </c>
      <c r="L14" s="52">
        <v>0</v>
      </c>
      <c r="M14" s="52">
        <v>0</v>
      </c>
      <c r="N14" s="52">
        <v>0</v>
      </c>
      <c r="O14" s="52">
        <v>0</v>
      </c>
      <c r="P14" s="53">
        <v>20.474000000000004</v>
      </c>
      <c r="Q14" s="95">
        <v>0.63475394546438046</v>
      </c>
    </row>
    <row r="15" spans="1:17" ht="14.45" customHeight="1" x14ac:dyDescent="0.2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236</v>
      </c>
    </row>
    <row r="16" spans="1:17" ht="14.45" customHeight="1" x14ac:dyDescent="0.2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236</v>
      </c>
    </row>
    <row r="17" spans="1:17" ht="14.45" customHeight="1" x14ac:dyDescent="0.2">
      <c r="A17" s="15" t="s">
        <v>44</v>
      </c>
      <c r="B17" s="51">
        <v>11.779507600000001</v>
      </c>
      <c r="C17" s="52">
        <v>0.98162563333333341</v>
      </c>
      <c r="D17" s="52">
        <v>0</v>
      </c>
      <c r="E17" s="52">
        <v>13.77455</v>
      </c>
      <c r="F17" s="52">
        <v>0</v>
      </c>
      <c r="G17" s="52">
        <v>0</v>
      </c>
      <c r="H17" s="52">
        <v>0.2</v>
      </c>
      <c r="I17" s="52">
        <v>0.248</v>
      </c>
      <c r="J17" s="52">
        <v>0.248</v>
      </c>
      <c r="K17" s="52">
        <v>0.56955999999999996</v>
      </c>
      <c r="L17" s="52">
        <v>0</v>
      </c>
      <c r="M17" s="52">
        <v>0</v>
      </c>
      <c r="N17" s="52">
        <v>0</v>
      </c>
      <c r="O17" s="52">
        <v>0</v>
      </c>
      <c r="P17" s="53">
        <v>15.040109999999997</v>
      </c>
      <c r="Q17" s="95">
        <v>1.2768029454813541</v>
      </c>
    </row>
    <row r="18" spans="1:17" ht="14.45" customHeight="1" x14ac:dyDescent="0.2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236</v>
      </c>
    </row>
    <row r="19" spans="1:17" ht="14.45" customHeight="1" x14ac:dyDescent="0.2">
      <c r="A19" s="15" t="s">
        <v>46</v>
      </c>
      <c r="B19" s="51">
        <v>10.407629499999999</v>
      </c>
      <c r="C19" s="52">
        <v>0.86730245833333319</v>
      </c>
      <c r="D19" s="52">
        <v>0</v>
      </c>
      <c r="E19" s="52">
        <v>11.64321</v>
      </c>
      <c r="F19" s="52">
        <v>0</v>
      </c>
      <c r="G19" s="52">
        <v>0</v>
      </c>
      <c r="H19" s="52">
        <v>15.3956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27.038809999999998</v>
      </c>
      <c r="Q19" s="95">
        <v>2.5979796840385219</v>
      </c>
    </row>
    <row r="20" spans="1:17" ht="14.45" customHeight="1" x14ac:dyDescent="0.2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236</v>
      </c>
    </row>
    <row r="21" spans="1:17" ht="14.45" customHeight="1" x14ac:dyDescent="0.2">
      <c r="A21" s="16" t="s">
        <v>48</v>
      </c>
      <c r="B21" s="51">
        <v>27.873686599999999</v>
      </c>
      <c r="C21" s="52">
        <v>2.3228072166666665</v>
      </c>
      <c r="D21" s="52">
        <v>2.5329999999999999</v>
      </c>
      <c r="E21" s="52">
        <v>2.5329999999999999</v>
      </c>
      <c r="F21" s="52">
        <v>2.5329999999999999</v>
      </c>
      <c r="G21" s="52">
        <v>2.5329999999999999</v>
      </c>
      <c r="H21" s="52">
        <v>2.5329999999999999</v>
      </c>
      <c r="I21" s="52">
        <v>2.5329999999999999</v>
      </c>
      <c r="J21" s="52">
        <v>2.5329999999999999</v>
      </c>
      <c r="K21" s="52">
        <v>2.5329999999999999</v>
      </c>
      <c r="L21" s="52">
        <v>0</v>
      </c>
      <c r="M21" s="52">
        <v>0</v>
      </c>
      <c r="N21" s="52">
        <v>0</v>
      </c>
      <c r="O21" s="52">
        <v>0</v>
      </c>
      <c r="P21" s="53">
        <v>20.263999999999999</v>
      </c>
      <c r="Q21" s="95">
        <v>0.72699389538232095</v>
      </c>
    </row>
    <row r="22" spans="1:17" ht="14.45" customHeight="1" x14ac:dyDescent="0.2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236</v>
      </c>
    </row>
    <row r="23" spans="1:17" ht="14.45" customHeight="1" x14ac:dyDescent="0.2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236</v>
      </c>
    </row>
    <row r="24" spans="1:17" ht="14.45" customHeight="1" x14ac:dyDescent="0.2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2.4000000001933586E-4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2.4000000001933586E-4</v>
      </c>
      <c r="Q24" s="95" t="s">
        <v>236</v>
      </c>
    </row>
    <row r="25" spans="1:17" ht="14.45" customHeight="1" x14ac:dyDescent="0.2">
      <c r="A25" s="17" t="s">
        <v>52</v>
      </c>
      <c r="B25" s="54">
        <v>2408.3158416000001</v>
      </c>
      <c r="C25" s="55">
        <v>200.6929868</v>
      </c>
      <c r="D25" s="55">
        <v>226.7706</v>
      </c>
      <c r="E25" s="55">
        <v>147.90298000000001</v>
      </c>
      <c r="F25" s="55">
        <v>227.62931</v>
      </c>
      <c r="G25" s="55">
        <v>139.30432999999999</v>
      </c>
      <c r="H25" s="55">
        <v>188.18231</v>
      </c>
      <c r="I25" s="55">
        <v>133.19857000000002</v>
      </c>
      <c r="J25" s="55">
        <v>100.93430000000001</v>
      </c>
      <c r="K25" s="55">
        <v>183.61538000000002</v>
      </c>
      <c r="L25" s="55">
        <v>0</v>
      </c>
      <c r="M25" s="55">
        <v>0</v>
      </c>
      <c r="N25" s="55">
        <v>0</v>
      </c>
      <c r="O25" s="55">
        <v>0</v>
      </c>
      <c r="P25" s="56">
        <v>1347.5377799999999</v>
      </c>
      <c r="Q25" s="96">
        <v>0.5595353220384679</v>
      </c>
    </row>
    <row r="26" spans="1:17" ht="14.45" customHeight="1" x14ac:dyDescent="0.2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236</v>
      </c>
    </row>
    <row r="27" spans="1:17" ht="14.45" customHeight="1" x14ac:dyDescent="0.2">
      <c r="A27" s="18" t="s">
        <v>54</v>
      </c>
      <c r="B27" s="54">
        <v>2408.3158416000001</v>
      </c>
      <c r="C27" s="55">
        <v>200.6929868</v>
      </c>
      <c r="D27" s="55">
        <v>226.7706</v>
      </c>
      <c r="E27" s="55">
        <v>147.90298000000001</v>
      </c>
      <c r="F27" s="55">
        <v>227.62931</v>
      </c>
      <c r="G27" s="55">
        <v>139.30432999999999</v>
      </c>
      <c r="H27" s="55">
        <v>188.18231</v>
      </c>
      <c r="I27" s="55">
        <v>133.19857000000002</v>
      </c>
      <c r="J27" s="55">
        <v>100.93430000000001</v>
      </c>
      <c r="K27" s="55">
        <v>183.61538000000002</v>
      </c>
      <c r="L27" s="55">
        <v>0</v>
      </c>
      <c r="M27" s="55">
        <v>0</v>
      </c>
      <c r="N27" s="55">
        <v>0</v>
      </c>
      <c r="O27" s="55">
        <v>0</v>
      </c>
      <c r="P27" s="56">
        <v>1347.5377799999999</v>
      </c>
      <c r="Q27" s="96">
        <v>0.5595353220384679</v>
      </c>
    </row>
    <row r="28" spans="1:17" ht="14.45" customHeight="1" x14ac:dyDescent="0.2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 t="s">
        <v>236</v>
      </c>
    </row>
    <row r="29" spans="1:17" ht="14.45" customHeight="1" x14ac:dyDescent="0.2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236</v>
      </c>
    </row>
    <row r="30" spans="1:17" ht="14.45" customHeight="1" x14ac:dyDescent="0.2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236</v>
      </c>
    </row>
    <row r="31" spans="1:17" ht="14.45" customHeight="1" thickBot="1" x14ac:dyDescent="0.2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236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210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59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EE7E5E1-CFF4-42B3-A266-84B23035B96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17" t="s">
        <v>60</v>
      </c>
      <c r="B1" s="317"/>
      <c r="C1" s="317"/>
      <c r="D1" s="317"/>
      <c r="E1" s="317"/>
      <c r="F1" s="317"/>
      <c r="G1" s="317"/>
      <c r="H1" s="322"/>
      <c r="I1" s="322"/>
      <c r="J1" s="322"/>
      <c r="K1" s="322"/>
    </row>
    <row r="2" spans="1:13" s="60" customFormat="1" ht="14.45" customHeight="1" thickBot="1" x14ac:dyDescent="0.25">
      <c r="A2" s="232" t="s">
        <v>235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18" t="s">
        <v>61</v>
      </c>
      <c r="C3" s="319"/>
      <c r="D3" s="319"/>
      <c r="E3" s="319"/>
      <c r="F3" s="325" t="s">
        <v>62</v>
      </c>
      <c r="G3" s="319"/>
      <c r="H3" s="319"/>
      <c r="I3" s="319"/>
      <c r="J3" s="319"/>
      <c r="K3" s="326"/>
    </row>
    <row r="4" spans="1:13" ht="14.45" customHeight="1" x14ac:dyDescent="0.2">
      <c r="A4" s="77"/>
      <c r="B4" s="323"/>
      <c r="C4" s="324"/>
      <c r="D4" s="324"/>
      <c r="E4" s="324"/>
      <c r="F4" s="327" t="s">
        <v>228</v>
      </c>
      <c r="G4" s="329" t="s">
        <v>63</v>
      </c>
      <c r="H4" s="140" t="s">
        <v>136</v>
      </c>
      <c r="I4" s="327" t="s">
        <v>64</v>
      </c>
      <c r="J4" s="329" t="s">
        <v>230</v>
      </c>
      <c r="K4" s="330" t="s">
        <v>231</v>
      </c>
    </row>
    <row r="5" spans="1:13" ht="39" thickBot="1" x14ac:dyDescent="0.25">
      <c r="A5" s="78"/>
      <c r="B5" s="24" t="s">
        <v>224</v>
      </c>
      <c r="C5" s="25" t="s">
        <v>225</v>
      </c>
      <c r="D5" s="26" t="s">
        <v>226</v>
      </c>
      <c r="E5" s="26" t="s">
        <v>227</v>
      </c>
      <c r="F5" s="328"/>
      <c r="G5" s="328"/>
      <c r="H5" s="25" t="s">
        <v>229</v>
      </c>
      <c r="I5" s="328"/>
      <c r="J5" s="328"/>
      <c r="K5" s="331"/>
    </row>
    <row r="6" spans="1:13" ht="14.45" customHeight="1" x14ac:dyDescent="0.2">
      <c r="A6" s="432" t="s">
        <v>65</v>
      </c>
      <c r="B6" s="428">
        <v>-65.047508999999906</v>
      </c>
      <c r="C6" s="429">
        <v>3961.8016400000001</v>
      </c>
      <c r="D6" s="429">
        <v>4026.8491490000001</v>
      </c>
      <c r="E6" s="430">
        <v>-60.906277594734732</v>
      </c>
      <c r="F6" s="428">
        <v>-2408.3158416000001</v>
      </c>
      <c r="G6" s="429">
        <v>-1605.5438944</v>
      </c>
      <c r="H6" s="429">
        <v>691.10681000000011</v>
      </c>
      <c r="I6" s="429">
        <v>5349.03024</v>
      </c>
      <c r="J6" s="429">
        <v>6954.5741343999998</v>
      </c>
      <c r="K6" s="431">
        <v>-2.2210667503006136</v>
      </c>
      <c r="L6" s="150"/>
      <c r="M6" s="42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32" t="s">
        <v>238</v>
      </c>
      <c r="B7" s="428">
        <v>1614.3918230000002</v>
      </c>
      <c r="C7" s="429">
        <v>1614.68019</v>
      </c>
      <c r="D7" s="429">
        <v>0.28836699999988014</v>
      </c>
      <c r="E7" s="430">
        <v>1.0001786226837199</v>
      </c>
      <c r="F7" s="428">
        <v>2408.3158416000001</v>
      </c>
      <c r="G7" s="429">
        <v>1605.5438944</v>
      </c>
      <c r="H7" s="429">
        <v>183.61538000000002</v>
      </c>
      <c r="I7" s="429">
        <v>1347.5377800000001</v>
      </c>
      <c r="J7" s="429">
        <v>-258.00611439999989</v>
      </c>
      <c r="K7" s="431">
        <v>0.55953532203846801</v>
      </c>
      <c r="L7" s="150"/>
      <c r="M7" s="427" t="str">
        <f t="shared" si="0"/>
        <v/>
      </c>
    </row>
    <row r="8" spans="1:13" ht="14.45" customHeight="1" x14ac:dyDescent="0.2">
      <c r="A8" s="432" t="s">
        <v>239</v>
      </c>
      <c r="B8" s="428">
        <v>1549.959803</v>
      </c>
      <c r="C8" s="429">
        <v>1488.94669</v>
      </c>
      <c r="D8" s="429">
        <v>-61.013112999999976</v>
      </c>
      <c r="E8" s="430">
        <v>0.9606356804338364</v>
      </c>
      <c r="F8" s="428">
        <v>2358.2550179</v>
      </c>
      <c r="G8" s="429">
        <v>1572.1700119333334</v>
      </c>
      <c r="H8" s="429">
        <v>180.51282</v>
      </c>
      <c r="I8" s="429">
        <v>1285.1948600000001</v>
      </c>
      <c r="J8" s="429">
        <v>-286.97515193333334</v>
      </c>
      <c r="K8" s="431">
        <v>0.54497704881147746</v>
      </c>
      <c r="L8" s="150"/>
      <c r="M8" s="427" t="str">
        <f t="shared" si="0"/>
        <v/>
      </c>
    </row>
    <row r="9" spans="1:13" ht="14.45" customHeight="1" x14ac:dyDescent="0.2">
      <c r="A9" s="432" t="s">
        <v>240</v>
      </c>
      <c r="B9" s="428">
        <v>1516.8548270000001</v>
      </c>
      <c r="C9" s="429">
        <v>1455.6236899999999</v>
      </c>
      <c r="D9" s="429">
        <v>-61.231137000000217</v>
      </c>
      <c r="E9" s="430">
        <v>0.95963282978035436</v>
      </c>
      <c r="F9" s="428">
        <v>2325.9999997999998</v>
      </c>
      <c r="G9" s="429">
        <v>1550.6666665333332</v>
      </c>
      <c r="H9" s="429">
        <v>178.63082</v>
      </c>
      <c r="I9" s="429">
        <v>1264.7208600000001</v>
      </c>
      <c r="J9" s="429">
        <v>-285.9458065333331</v>
      </c>
      <c r="K9" s="431">
        <v>0.5437320980691086</v>
      </c>
      <c r="L9" s="150"/>
      <c r="M9" s="427" t="str">
        <f t="shared" si="0"/>
        <v/>
      </c>
    </row>
    <row r="10" spans="1:13" ht="14.45" customHeight="1" x14ac:dyDescent="0.2">
      <c r="A10" s="432" t="s">
        <v>241</v>
      </c>
      <c r="B10" s="428">
        <v>0</v>
      </c>
      <c r="C10" s="429">
        <v>5.5000000000000003E-4</v>
      </c>
      <c r="D10" s="429">
        <v>5.5000000000000003E-4</v>
      </c>
      <c r="E10" s="430">
        <v>0</v>
      </c>
      <c r="F10" s="428">
        <v>0</v>
      </c>
      <c r="G10" s="429">
        <v>0</v>
      </c>
      <c r="H10" s="429">
        <v>0</v>
      </c>
      <c r="I10" s="429">
        <v>2.3999999999999998E-4</v>
      </c>
      <c r="J10" s="429">
        <v>2.3999999999999998E-4</v>
      </c>
      <c r="K10" s="431">
        <v>0</v>
      </c>
      <c r="L10" s="150"/>
      <c r="M10" s="427" t="str">
        <f t="shared" si="0"/>
        <v>X</v>
      </c>
    </row>
    <row r="11" spans="1:13" ht="14.45" customHeight="1" x14ac:dyDescent="0.2">
      <c r="A11" s="432" t="s">
        <v>242</v>
      </c>
      <c r="B11" s="428">
        <v>0</v>
      </c>
      <c r="C11" s="429">
        <v>5.5000000000000003E-4</v>
      </c>
      <c r="D11" s="429">
        <v>5.5000000000000003E-4</v>
      </c>
      <c r="E11" s="430">
        <v>0</v>
      </c>
      <c r="F11" s="428">
        <v>0</v>
      </c>
      <c r="G11" s="429">
        <v>0</v>
      </c>
      <c r="H11" s="429">
        <v>0</v>
      </c>
      <c r="I11" s="429">
        <v>2.3999999999999998E-4</v>
      </c>
      <c r="J11" s="429">
        <v>2.3999999999999998E-4</v>
      </c>
      <c r="K11" s="431">
        <v>0</v>
      </c>
      <c r="L11" s="150"/>
      <c r="M11" s="427" t="str">
        <f t="shared" si="0"/>
        <v/>
      </c>
    </row>
    <row r="12" spans="1:13" ht="14.45" customHeight="1" x14ac:dyDescent="0.2">
      <c r="A12" s="432" t="s">
        <v>243</v>
      </c>
      <c r="B12" s="428">
        <v>1496.5678479999999</v>
      </c>
      <c r="C12" s="429">
        <v>1428.40227</v>
      </c>
      <c r="D12" s="429">
        <v>-68.165577999999869</v>
      </c>
      <c r="E12" s="430">
        <v>0.9544520630380402</v>
      </c>
      <c r="F12" s="428">
        <v>2295.9999997999998</v>
      </c>
      <c r="G12" s="429">
        <v>1530.6666665333332</v>
      </c>
      <c r="H12" s="429">
        <v>176.24617999999998</v>
      </c>
      <c r="I12" s="429">
        <v>1245.3324499999999</v>
      </c>
      <c r="J12" s="429">
        <v>-285.33421653333335</v>
      </c>
      <c r="K12" s="431">
        <v>0.54239218210299578</v>
      </c>
      <c r="L12" s="150"/>
      <c r="M12" s="427" t="str">
        <f t="shared" si="0"/>
        <v>X</v>
      </c>
    </row>
    <row r="13" spans="1:13" ht="14.45" customHeight="1" x14ac:dyDescent="0.2">
      <c r="A13" s="432" t="s">
        <v>244</v>
      </c>
      <c r="B13" s="428">
        <v>190.171063</v>
      </c>
      <c r="C13" s="429">
        <v>174.00574</v>
      </c>
      <c r="D13" s="429">
        <v>-16.165323000000001</v>
      </c>
      <c r="E13" s="430">
        <v>0.91499588452108505</v>
      </c>
      <c r="F13" s="428">
        <v>190</v>
      </c>
      <c r="G13" s="429">
        <v>126.66666666666667</v>
      </c>
      <c r="H13" s="429">
        <v>28.22871</v>
      </c>
      <c r="I13" s="429">
        <v>198.88642000000002</v>
      </c>
      <c r="J13" s="429">
        <v>72.219753333333344</v>
      </c>
      <c r="K13" s="431">
        <v>1.0467706315789473</v>
      </c>
      <c r="L13" s="150"/>
      <c r="M13" s="427" t="str">
        <f t="shared" si="0"/>
        <v/>
      </c>
    </row>
    <row r="14" spans="1:13" ht="14.45" customHeight="1" x14ac:dyDescent="0.2">
      <c r="A14" s="432" t="s">
        <v>245</v>
      </c>
      <c r="B14" s="428">
        <v>606.31943100000001</v>
      </c>
      <c r="C14" s="429">
        <v>655.62228000000005</v>
      </c>
      <c r="D14" s="429">
        <v>49.302849000000037</v>
      </c>
      <c r="E14" s="430">
        <v>1.0813149743835275</v>
      </c>
      <c r="F14" s="428">
        <v>1440</v>
      </c>
      <c r="G14" s="429">
        <v>960</v>
      </c>
      <c r="H14" s="429">
        <v>76.801740000000009</v>
      </c>
      <c r="I14" s="429">
        <v>553.55815000000007</v>
      </c>
      <c r="J14" s="429">
        <v>-406.44184999999993</v>
      </c>
      <c r="K14" s="431">
        <v>0.38441538194444447</v>
      </c>
      <c r="L14" s="150"/>
      <c r="M14" s="427" t="str">
        <f t="shared" si="0"/>
        <v/>
      </c>
    </row>
    <row r="15" spans="1:13" ht="14.45" customHeight="1" x14ac:dyDescent="0.2">
      <c r="A15" s="432" t="s">
        <v>246</v>
      </c>
      <c r="B15" s="428">
        <v>540.07479899999998</v>
      </c>
      <c r="C15" s="429">
        <v>491.80284999999998</v>
      </c>
      <c r="D15" s="429">
        <v>-48.271949000000006</v>
      </c>
      <c r="E15" s="430">
        <v>0.91061988248779591</v>
      </c>
      <c r="F15" s="428">
        <v>535.99999979999996</v>
      </c>
      <c r="G15" s="429">
        <v>357.33333319999997</v>
      </c>
      <c r="H15" s="429">
        <v>52.118839999999999</v>
      </c>
      <c r="I15" s="429">
        <v>382.11283000000003</v>
      </c>
      <c r="J15" s="429">
        <v>24.779496800000061</v>
      </c>
      <c r="K15" s="431">
        <v>0.71289707116152889</v>
      </c>
      <c r="L15" s="150"/>
      <c r="M15" s="427" t="str">
        <f t="shared" si="0"/>
        <v/>
      </c>
    </row>
    <row r="16" spans="1:13" ht="14.45" customHeight="1" x14ac:dyDescent="0.2">
      <c r="A16" s="432" t="s">
        <v>247</v>
      </c>
      <c r="B16" s="428">
        <v>39.949075000000001</v>
      </c>
      <c r="C16" s="429">
        <v>31.524939999999997</v>
      </c>
      <c r="D16" s="429">
        <v>-8.4241350000000033</v>
      </c>
      <c r="E16" s="430">
        <v>0.78912815878715581</v>
      </c>
      <c r="F16" s="428">
        <v>34.999999799999998</v>
      </c>
      <c r="G16" s="429">
        <v>23.333333199999998</v>
      </c>
      <c r="H16" s="429">
        <v>6.78789</v>
      </c>
      <c r="I16" s="429">
        <v>33.468239999999994</v>
      </c>
      <c r="J16" s="429">
        <v>10.134906799999996</v>
      </c>
      <c r="K16" s="431">
        <v>0.95623543403563094</v>
      </c>
      <c r="L16" s="150"/>
      <c r="M16" s="427" t="str">
        <f t="shared" si="0"/>
        <v/>
      </c>
    </row>
    <row r="17" spans="1:13" ht="14.45" customHeight="1" x14ac:dyDescent="0.2">
      <c r="A17" s="432" t="s">
        <v>248</v>
      </c>
      <c r="B17" s="428">
        <v>90.053479999999993</v>
      </c>
      <c r="C17" s="429">
        <v>70.8172</v>
      </c>
      <c r="D17" s="429">
        <v>-19.236279999999994</v>
      </c>
      <c r="E17" s="430">
        <v>0.78639048707501369</v>
      </c>
      <c r="F17" s="428">
        <v>90.000000199999988</v>
      </c>
      <c r="G17" s="429">
        <v>60.000000133333323</v>
      </c>
      <c r="H17" s="429">
        <v>12.308999999999999</v>
      </c>
      <c r="I17" s="429">
        <v>68.048299999999998</v>
      </c>
      <c r="J17" s="429">
        <v>8.0482998666666745</v>
      </c>
      <c r="K17" s="431">
        <v>0.75609222054201741</v>
      </c>
      <c r="L17" s="150"/>
      <c r="M17" s="427" t="str">
        <f t="shared" si="0"/>
        <v/>
      </c>
    </row>
    <row r="18" spans="1:13" ht="14.45" customHeight="1" x14ac:dyDescent="0.2">
      <c r="A18" s="432" t="s">
        <v>249</v>
      </c>
      <c r="B18" s="428">
        <v>30</v>
      </c>
      <c r="C18" s="429">
        <v>4.6292600000000004</v>
      </c>
      <c r="D18" s="429">
        <v>-25.370739999999998</v>
      </c>
      <c r="E18" s="430">
        <v>0.15430866666666668</v>
      </c>
      <c r="F18" s="428">
        <v>5</v>
      </c>
      <c r="G18" s="429">
        <v>3.3333333333333335</v>
      </c>
      <c r="H18" s="429">
        <v>0</v>
      </c>
      <c r="I18" s="429">
        <v>9.2585099999999994</v>
      </c>
      <c r="J18" s="429">
        <v>5.9251766666666654</v>
      </c>
      <c r="K18" s="431">
        <v>1.851702</v>
      </c>
      <c r="L18" s="150"/>
      <c r="M18" s="427" t="str">
        <f t="shared" si="0"/>
        <v/>
      </c>
    </row>
    <row r="19" spans="1:13" ht="14.45" customHeight="1" x14ac:dyDescent="0.2">
      <c r="A19" s="432" t="s">
        <v>250</v>
      </c>
      <c r="B19" s="428">
        <v>0</v>
      </c>
      <c r="C19" s="429">
        <v>7.2762099999999998</v>
      </c>
      <c r="D19" s="429">
        <v>7.2762099999999998</v>
      </c>
      <c r="E19" s="430">
        <v>0</v>
      </c>
      <c r="F19" s="428">
        <v>0</v>
      </c>
      <c r="G19" s="429">
        <v>0</v>
      </c>
      <c r="H19" s="429">
        <v>0</v>
      </c>
      <c r="I19" s="429">
        <v>0</v>
      </c>
      <c r="J19" s="429">
        <v>0</v>
      </c>
      <c r="K19" s="431">
        <v>0</v>
      </c>
      <c r="L19" s="150"/>
      <c r="M19" s="427" t="str">
        <f t="shared" si="0"/>
        <v>X</v>
      </c>
    </row>
    <row r="20" spans="1:13" ht="14.45" customHeight="1" x14ac:dyDescent="0.2">
      <c r="A20" s="432" t="s">
        <v>251</v>
      </c>
      <c r="B20" s="428">
        <v>0</v>
      </c>
      <c r="C20" s="429">
        <v>7.2762099999999998</v>
      </c>
      <c r="D20" s="429">
        <v>7.2762099999999998</v>
      </c>
      <c r="E20" s="430">
        <v>0</v>
      </c>
      <c r="F20" s="428">
        <v>0</v>
      </c>
      <c r="G20" s="429">
        <v>0</v>
      </c>
      <c r="H20" s="429">
        <v>0</v>
      </c>
      <c r="I20" s="429">
        <v>0</v>
      </c>
      <c r="J20" s="429">
        <v>0</v>
      </c>
      <c r="K20" s="431">
        <v>0</v>
      </c>
      <c r="L20" s="150"/>
      <c r="M20" s="427" t="str">
        <f t="shared" si="0"/>
        <v/>
      </c>
    </row>
    <row r="21" spans="1:13" ht="14.45" customHeight="1" x14ac:dyDescent="0.2">
      <c r="A21" s="432" t="s">
        <v>252</v>
      </c>
      <c r="B21" s="428">
        <v>0</v>
      </c>
      <c r="C21" s="429">
        <v>0</v>
      </c>
      <c r="D21" s="429">
        <v>0</v>
      </c>
      <c r="E21" s="430">
        <v>0</v>
      </c>
      <c r="F21" s="428">
        <v>0</v>
      </c>
      <c r="G21" s="429">
        <v>0</v>
      </c>
      <c r="H21" s="429">
        <v>0</v>
      </c>
      <c r="I21" s="429">
        <v>0.42963999999999997</v>
      </c>
      <c r="J21" s="429">
        <v>0.42963999999999997</v>
      </c>
      <c r="K21" s="431">
        <v>0</v>
      </c>
      <c r="L21" s="150"/>
      <c r="M21" s="427" t="str">
        <f t="shared" si="0"/>
        <v>X</v>
      </c>
    </row>
    <row r="22" spans="1:13" ht="14.45" customHeight="1" x14ac:dyDescent="0.2">
      <c r="A22" s="432" t="s">
        <v>253</v>
      </c>
      <c r="B22" s="428">
        <v>0</v>
      </c>
      <c r="C22" s="429">
        <v>0</v>
      </c>
      <c r="D22" s="429">
        <v>0</v>
      </c>
      <c r="E22" s="430">
        <v>0</v>
      </c>
      <c r="F22" s="428">
        <v>0</v>
      </c>
      <c r="G22" s="429">
        <v>0</v>
      </c>
      <c r="H22" s="429">
        <v>0</v>
      </c>
      <c r="I22" s="429">
        <v>0.42963999999999997</v>
      </c>
      <c r="J22" s="429">
        <v>0.42963999999999997</v>
      </c>
      <c r="K22" s="431">
        <v>0</v>
      </c>
      <c r="L22" s="150"/>
      <c r="M22" s="427" t="str">
        <f t="shared" si="0"/>
        <v/>
      </c>
    </row>
    <row r="23" spans="1:13" ht="14.45" customHeight="1" x14ac:dyDescent="0.2">
      <c r="A23" s="432" t="s">
        <v>254</v>
      </c>
      <c r="B23" s="428">
        <v>20.286978999999999</v>
      </c>
      <c r="C23" s="429">
        <v>19.944659999999999</v>
      </c>
      <c r="D23" s="429">
        <v>-0.34231899999999982</v>
      </c>
      <c r="E23" s="430">
        <v>0.98312617171832239</v>
      </c>
      <c r="F23" s="428">
        <v>30</v>
      </c>
      <c r="G23" s="429">
        <v>20</v>
      </c>
      <c r="H23" s="429">
        <v>2.3846400000000001</v>
      </c>
      <c r="I23" s="429">
        <v>18.95853</v>
      </c>
      <c r="J23" s="429">
        <v>-1.0414700000000003</v>
      </c>
      <c r="K23" s="431">
        <v>0.63195100000000004</v>
      </c>
      <c r="L23" s="150"/>
      <c r="M23" s="427" t="str">
        <f t="shared" si="0"/>
        <v>X</v>
      </c>
    </row>
    <row r="24" spans="1:13" ht="14.45" customHeight="1" x14ac:dyDescent="0.2">
      <c r="A24" s="432" t="s">
        <v>255</v>
      </c>
      <c r="B24" s="428">
        <v>2</v>
      </c>
      <c r="C24" s="429">
        <v>0.44351999999999997</v>
      </c>
      <c r="D24" s="429">
        <v>-1.5564800000000001</v>
      </c>
      <c r="E24" s="430">
        <v>0.22175999999999998</v>
      </c>
      <c r="F24" s="428">
        <v>2</v>
      </c>
      <c r="G24" s="429">
        <v>1.3333333333333333</v>
      </c>
      <c r="H24" s="429">
        <v>0</v>
      </c>
      <c r="I24" s="429">
        <v>1.1422399999999999</v>
      </c>
      <c r="J24" s="429">
        <v>-0.19109333333333334</v>
      </c>
      <c r="K24" s="431">
        <v>0.57111999999999996</v>
      </c>
      <c r="L24" s="150"/>
      <c r="M24" s="427" t="str">
        <f t="shared" si="0"/>
        <v/>
      </c>
    </row>
    <row r="25" spans="1:13" ht="14.45" customHeight="1" x14ac:dyDescent="0.2">
      <c r="A25" s="432" t="s">
        <v>256</v>
      </c>
      <c r="B25" s="428">
        <v>18.286978999999999</v>
      </c>
      <c r="C25" s="429">
        <v>19.501139999999999</v>
      </c>
      <c r="D25" s="429">
        <v>1.2141610000000007</v>
      </c>
      <c r="E25" s="430">
        <v>1.0663948375508061</v>
      </c>
      <c r="F25" s="428">
        <v>28</v>
      </c>
      <c r="G25" s="429">
        <v>18.666666666666668</v>
      </c>
      <c r="H25" s="429">
        <v>2.3846400000000001</v>
      </c>
      <c r="I25" s="429">
        <v>17.816290000000002</v>
      </c>
      <c r="J25" s="429">
        <v>-0.85037666666666567</v>
      </c>
      <c r="K25" s="431">
        <v>0.63629607142857147</v>
      </c>
      <c r="L25" s="150"/>
      <c r="M25" s="427" t="str">
        <f t="shared" si="0"/>
        <v/>
      </c>
    </row>
    <row r="26" spans="1:13" ht="14.45" customHeight="1" x14ac:dyDescent="0.2">
      <c r="A26" s="432" t="s">
        <v>257</v>
      </c>
      <c r="B26" s="428">
        <v>33.104976000000001</v>
      </c>
      <c r="C26" s="429">
        <v>33.323</v>
      </c>
      <c r="D26" s="429">
        <v>0.21802399999999977</v>
      </c>
      <c r="E26" s="430">
        <v>1.0065858377302555</v>
      </c>
      <c r="F26" s="428">
        <v>32.255018100000001</v>
      </c>
      <c r="G26" s="429">
        <v>21.503345400000001</v>
      </c>
      <c r="H26" s="429">
        <v>1.8819999999999999</v>
      </c>
      <c r="I26" s="429">
        <v>20.474</v>
      </c>
      <c r="J26" s="429">
        <v>-1.0293454000000004</v>
      </c>
      <c r="K26" s="431">
        <v>0.63475394546438035</v>
      </c>
      <c r="L26" s="150"/>
      <c r="M26" s="427" t="str">
        <f t="shared" si="0"/>
        <v/>
      </c>
    </row>
    <row r="27" spans="1:13" ht="14.45" customHeight="1" x14ac:dyDescent="0.2">
      <c r="A27" s="432" t="s">
        <v>258</v>
      </c>
      <c r="B27" s="428">
        <v>33.104976000000001</v>
      </c>
      <c r="C27" s="429">
        <v>33.323</v>
      </c>
      <c r="D27" s="429">
        <v>0.21802399999999977</v>
      </c>
      <c r="E27" s="430">
        <v>1.0065858377302555</v>
      </c>
      <c r="F27" s="428">
        <v>32.255018100000001</v>
      </c>
      <c r="G27" s="429">
        <v>21.503345400000001</v>
      </c>
      <c r="H27" s="429">
        <v>1.8819999999999999</v>
      </c>
      <c r="I27" s="429">
        <v>20.474</v>
      </c>
      <c r="J27" s="429">
        <v>-1.0293454000000004</v>
      </c>
      <c r="K27" s="431">
        <v>0.63475394546438035</v>
      </c>
      <c r="L27" s="150"/>
      <c r="M27" s="427" t="str">
        <f t="shared" si="0"/>
        <v>X</v>
      </c>
    </row>
    <row r="28" spans="1:13" ht="14.45" customHeight="1" x14ac:dyDescent="0.2">
      <c r="A28" s="432" t="s">
        <v>259</v>
      </c>
      <c r="B28" s="428">
        <v>14.399049999999999</v>
      </c>
      <c r="C28" s="429">
        <v>15.314</v>
      </c>
      <c r="D28" s="429">
        <v>0.91495000000000104</v>
      </c>
      <c r="E28" s="430">
        <v>1.0635423864768858</v>
      </c>
      <c r="F28" s="428">
        <v>13.935348299999999</v>
      </c>
      <c r="G28" s="429">
        <v>9.2902322000000002</v>
      </c>
      <c r="H28" s="429">
        <v>1.2270000000000001</v>
      </c>
      <c r="I28" s="429">
        <v>8.99</v>
      </c>
      <c r="J28" s="429">
        <v>-0.30023219999999995</v>
      </c>
      <c r="K28" s="431">
        <v>0.64512201679236114</v>
      </c>
      <c r="L28" s="150"/>
      <c r="M28" s="427" t="str">
        <f t="shared" si="0"/>
        <v/>
      </c>
    </row>
    <row r="29" spans="1:13" ht="14.45" customHeight="1" x14ac:dyDescent="0.2">
      <c r="A29" s="432" t="s">
        <v>260</v>
      </c>
      <c r="B29" s="428">
        <v>18.705925999999998</v>
      </c>
      <c r="C29" s="429">
        <v>18.009</v>
      </c>
      <c r="D29" s="429">
        <v>-0.69692599999999771</v>
      </c>
      <c r="E29" s="430">
        <v>0.96274303661844929</v>
      </c>
      <c r="F29" s="428">
        <v>18.3196698</v>
      </c>
      <c r="G29" s="429">
        <v>12.2131132</v>
      </c>
      <c r="H29" s="429">
        <v>0.65500000000000003</v>
      </c>
      <c r="I29" s="429">
        <v>11.484</v>
      </c>
      <c r="J29" s="429">
        <v>-0.72911320000000046</v>
      </c>
      <c r="K29" s="431">
        <v>0.62686719386175838</v>
      </c>
      <c r="L29" s="150"/>
      <c r="M29" s="427" t="str">
        <f t="shared" si="0"/>
        <v/>
      </c>
    </row>
    <row r="30" spans="1:13" ht="14.45" customHeight="1" x14ac:dyDescent="0.2">
      <c r="A30" s="432" t="s">
        <v>261</v>
      </c>
      <c r="B30" s="428">
        <v>34.432019999999994</v>
      </c>
      <c r="C30" s="429">
        <v>22.737490000000001</v>
      </c>
      <c r="D30" s="429">
        <v>-11.694529999999993</v>
      </c>
      <c r="E30" s="430">
        <v>0.66035887525622972</v>
      </c>
      <c r="F30" s="428">
        <v>22.187137100000001</v>
      </c>
      <c r="G30" s="429">
        <v>14.791424733333335</v>
      </c>
      <c r="H30" s="429">
        <v>0.56955999999999996</v>
      </c>
      <c r="I30" s="429">
        <v>42.078919999999997</v>
      </c>
      <c r="J30" s="429">
        <v>27.28749526666666</v>
      </c>
      <c r="K30" s="431">
        <v>1.8965457242340651</v>
      </c>
      <c r="L30" s="150"/>
      <c r="M30" s="427" t="str">
        <f t="shared" si="0"/>
        <v/>
      </c>
    </row>
    <row r="31" spans="1:13" ht="14.45" customHeight="1" x14ac:dyDescent="0.2">
      <c r="A31" s="432" t="s">
        <v>262</v>
      </c>
      <c r="B31" s="428">
        <v>26.318241999999998</v>
      </c>
      <c r="C31" s="429">
        <v>11.98132</v>
      </c>
      <c r="D31" s="429">
        <v>-14.336921999999998</v>
      </c>
      <c r="E31" s="430">
        <v>0.45524773273230035</v>
      </c>
      <c r="F31" s="428">
        <v>11.779507600000001</v>
      </c>
      <c r="G31" s="429">
        <v>7.8530050666666673</v>
      </c>
      <c r="H31" s="429">
        <v>0.56955999999999996</v>
      </c>
      <c r="I31" s="429">
        <v>15.04011</v>
      </c>
      <c r="J31" s="429">
        <v>7.187104933333333</v>
      </c>
      <c r="K31" s="431">
        <v>1.2768029454813543</v>
      </c>
      <c r="L31" s="150"/>
      <c r="M31" s="427" t="str">
        <f t="shared" si="0"/>
        <v/>
      </c>
    </row>
    <row r="32" spans="1:13" ht="14.45" customHeight="1" x14ac:dyDescent="0.2">
      <c r="A32" s="432" t="s">
        <v>263</v>
      </c>
      <c r="B32" s="428">
        <v>26.318241999999998</v>
      </c>
      <c r="C32" s="429">
        <v>11.98132</v>
      </c>
      <c r="D32" s="429">
        <v>-14.336921999999998</v>
      </c>
      <c r="E32" s="430">
        <v>0.45524773273230035</v>
      </c>
      <c r="F32" s="428">
        <v>11.779507600000001</v>
      </c>
      <c r="G32" s="429">
        <v>7.8530050666666673</v>
      </c>
      <c r="H32" s="429">
        <v>0.56955999999999996</v>
      </c>
      <c r="I32" s="429">
        <v>15.04011</v>
      </c>
      <c r="J32" s="429">
        <v>7.187104933333333</v>
      </c>
      <c r="K32" s="431">
        <v>1.2768029454813543</v>
      </c>
      <c r="L32" s="150"/>
      <c r="M32" s="427" t="str">
        <f t="shared" si="0"/>
        <v>X</v>
      </c>
    </row>
    <row r="33" spans="1:13" ht="14.45" customHeight="1" x14ac:dyDescent="0.2">
      <c r="A33" s="432" t="s">
        <v>264</v>
      </c>
      <c r="B33" s="428">
        <v>25.881807999999999</v>
      </c>
      <c r="C33" s="429">
        <v>11.48532</v>
      </c>
      <c r="D33" s="429">
        <v>-14.396488</v>
      </c>
      <c r="E33" s="430">
        <v>0.44376034317231622</v>
      </c>
      <c r="F33" s="428">
        <v>11.758334000000001</v>
      </c>
      <c r="G33" s="429">
        <v>7.8388893333333343</v>
      </c>
      <c r="H33" s="429">
        <v>0.56955999999999996</v>
      </c>
      <c r="I33" s="429">
        <v>14.344110000000001</v>
      </c>
      <c r="J33" s="429">
        <v>6.5052206666666663</v>
      </c>
      <c r="K33" s="431">
        <v>1.2199100654905704</v>
      </c>
      <c r="L33" s="150"/>
      <c r="M33" s="427" t="str">
        <f t="shared" si="0"/>
        <v/>
      </c>
    </row>
    <row r="34" spans="1:13" ht="14.45" customHeight="1" x14ac:dyDescent="0.2">
      <c r="A34" s="432" t="s">
        <v>265</v>
      </c>
      <c r="B34" s="428">
        <v>8.0299999999999989E-3</v>
      </c>
      <c r="C34" s="429">
        <v>0.496</v>
      </c>
      <c r="D34" s="429">
        <v>0.48797000000000001</v>
      </c>
      <c r="E34" s="430">
        <v>61.768368617683691</v>
      </c>
      <c r="F34" s="428">
        <v>2.1173600000000001E-2</v>
      </c>
      <c r="G34" s="429">
        <v>1.4115733333333333E-2</v>
      </c>
      <c r="H34" s="429">
        <v>0</v>
      </c>
      <c r="I34" s="429">
        <v>0.69599999999999995</v>
      </c>
      <c r="J34" s="429">
        <v>0.68188426666666657</v>
      </c>
      <c r="K34" s="431">
        <v>32.871122529942944</v>
      </c>
      <c r="L34" s="150"/>
      <c r="M34" s="427" t="str">
        <f t="shared" si="0"/>
        <v/>
      </c>
    </row>
    <row r="35" spans="1:13" ht="14.45" customHeight="1" x14ac:dyDescent="0.2">
      <c r="A35" s="432" t="s">
        <v>266</v>
      </c>
      <c r="B35" s="428">
        <v>0.27028199999999997</v>
      </c>
      <c r="C35" s="429">
        <v>0</v>
      </c>
      <c r="D35" s="429">
        <v>-0.27028199999999997</v>
      </c>
      <c r="E35" s="430">
        <v>0</v>
      </c>
      <c r="F35" s="428">
        <v>0</v>
      </c>
      <c r="G35" s="429">
        <v>0</v>
      </c>
      <c r="H35" s="429">
        <v>0</v>
      </c>
      <c r="I35" s="429">
        <v>0</v>
      </c>
      <c r="J35" s="429">
        <v>0</v>
      </c>
      <c r="K35" s="431">
        <v>0</v>
      </c>
      <c r="L35" s="150"/>
      <c r="M35" s="427" t="str">
        <f t="shared" si="0"/>
        <v/>
      </c>
    </row>
    <row r="36" spans="1:13" ht="14.45" customHeight="1" x14ac:dyDescent="0.2">
      <c r="A36" s="432" t="s">
        <v>267</v>
      </c>
      <c r="B36" s="428">
        <v>0.11939799999999999</v>
      </c>
      <c r="C36" s="429">
        <v>0</v>
      </c>
      <c r="D36" s="429">
        <v>-0.11939799999999999</v>
      </c>
      <c r="E36" s="430">
        <v>0</v>
      </c>
      <c r="F36" s="428">
        <v>0</v>
      </c>
      <c r="G36" s="429">
        <v>0</v>
      </c>
      <c r="H36" s="429">
        <v>0</v>
      </c>
      <c r="I36" s="429">
        <v>0</v>
      </c>
      <c r="J36" s="429">
        <v>0</v>
      </c>
      <c r="K36" s="431">
        <v>0</v>
      </c>
      <c r="L36" s="150"/>
      <c r="M36" s="427" t="str">
        <f t="shared" si="0"/>
        <v/>
      </c>
    </row>
    <row r="37" spans="1:13" ht="14.45" customHeight="1" x14ac:dyDescent="0.2">
      <c r="A37" s="432" t="s">
        <v>268</v>
      </c>
      <c r="B37" s="428">
        <v>3.8723999999999995E-2</v>
      </c>
      <c r="C37" s="429">
        <v>0</v>
      </c>
      <c r="D37" s="429">
        <v>-3.8723999999999995E-2</v>
      </c>
      <c r="E37" s="430">
        <v>0</v>
      </c>
      <c r="F37" s="428">
        <v>0</v>
      </c>
      <c r="G37" s="429">
        <v>0</v>
      </c>
      <c r="H37" s="429">
        <v>0</v>
      </c>
      <c r="I37" s="429">
        <v>0</v>
      </c>
      <c r="J37" s="429">
        <v>0</v>
      </c>
      <c r="K37" s="431">
        <v>0</v>
      </c>
      <c r="L37" s="150"/>
      <c r="M37" s="427" t="str">
        <f t="shared" si="0"/>
        <v/>
      </c>
    </row>
    <row r="38" spans="1:13" ht="14.45" customHeight="1" x14ac:dyDescent="0.2">
      <c r="A38" s="432" t="s">
        <v>269</v>
      </c>
      <c r="B38" s="428">
        <v>8.1137779999999999</v>
      </c>
      <c r="C38" s="429">
        <v>10.756170000000001</v>
      </c>
      <c r="D38" s="429">
        <v>2.642392000000001</v>
      </c>
      <c r="E38" s="430">
        <v>1.3256672785476755</v>
      </c>
      <c r="F38" s="428">
        <v>10.407629499999999</v>
      </c>
      <c r="G38" s="429">
        <v>6.9384196666666655</v>
      </c>
      <c r="H38" s="429">
        <v>0</v>
      </c>
      <c r="I38" s="429">
        <v>27.038810000000002</v>
      </c>
      <c r="J38" s="429">
        <v>20.100390333333337</v>
      </c>
      <c r="K38" s="431">
        <v>2.5979796840385223</v>
      </c>
      <c r="L38" s="150"/>
      <c r="M38" s="427" t="str">
        <f t="shared" si="0"/>
        <v/>
      </c>
    </row>
    <row r="39" spans="1:13" ht="14.45" customHeight="1" x14ac:dyDescent="0.2">
      <c r="A39" s="432" t="s">
        <v>270</v>
      </c>
      <c r="B39" s="428">
        <v>8.1137779999999999</v>
      </c>
      <c r="C39" s="429">
        <v>10.756170000000001</v>
      </c>
      <c r="D39" s="429">
        <v>2.642392000000001</v>
      </c>
      <c r="E39" s="430">
        <v>1.3256672785476755</v>
      </c>
      <c r="F39" s="428">
        <v>10.407629499999999</v>
      </c>
      <c r="G39" s="429">
        <v>6.9384196666666655</v>
      </c>
      <c r="H39" s="429">
        <v>0</v>
      </c>
      <c r="I39" s="429">
        <v>27.038810000000002</v>
      </c>
      <c r="J39" s="429">
        <v>20.100390333333337</v>
      </c>
      <c r="K39" s="431">
        <v>2.5979796840385223</v>
      </c>
      <c r="L39" s="150"/>
      <c r="M39" s="427" t="str">
        <f t="shared" si="0"/>
        <v>X</v>
      </c>
    </row>
    <row r="40" spans="1:13" ht="14.45" customHeight="1" x14ac:dyDescent="0.2">
      <c r="A40" s="432" t="s">
        <v>271</v>
      </c>
      <c r="B40" s="428">
        <v>8.1137779999999999</v>
      </c>
      <c r="C40" s="429">
        <v>10.756170000000001</v>
      </c>
      <c r="D40" s="429">
        <v>2.642392000000001</v>
      </c>
      <c r="E40" s="430">
        <v>1.3256672785476755</v>
      </c>
      <c r="F40" s="428">
        <v>10.407629499999999</v>
      </c>
      <c r="G40" s="429">
        <v>6.9384196666666655</v>
      </c>
      <c r="H40" s="429">
        <v>0</v>
      </c>
      <c r="I40" s="429">
        <v>27.038810000000002</v>
      </c>
      <c r="J40" s="429">
        <v>20.100390333333337</v>
      </c>
      <c r="K40" s="431">
        <v>2.5979796840385223</v>
      </c>
      <c r="L40" s="150"/>
      <c r="M40" s="427" t="str">
        <f t="shared" si="0"/>
        <v/>
      </c>
    </row>
    <row r="41" spans="1:13" ht="14.45" customHeight="1" x14ac:dyDescent="0.2">
      <c r="A41" s="432" t="s">
        <v>272</v>
      </c>
      <c r="B41" s="428">
        <v>30</v>
      </c>
      <c r="C41" s="429">
        <v>102.99601</v>
      </c>
      <c r="D41" s="429">
        <v>72.996009999999998</v>
      </c>
      <c r="E41" s="430">
        <v>3.4332003333333332</v>
      </c>
      <c r="F41" s="428">
        <v>27.873686599999999</v>
      </c>
      <c r="G41" s="429">
        <v>18.582457733333332</v>
      </c>
      <c r="H41" s="429">
        <v>2.5329999999999999</v>
      </c>
      <c r="I41" s="429">
        <v>20.263999999999999</v>
      </c>
      <c r="J41" s="429">
        <v>1.6815422666666677</v>
      </c>
      <c r="K41" s="431">
        <v>0.72699389538232095</v>
      </c>
      <c r="L41" s="150"/>
      <c r="M41" s="427" t="str">
        <f t="shared" si="0"/>
        <v/>
      </c>
    </row>
    <row r="42" spans="1:13" ht="14.45" customHeight="1" x14ac:dyDescent="0.2">
      <c r="A42" s="432" t="s">
        <v>273</v>
      </c>
      <c r="B42" s="428">
        <v>30</v>
      </c>
      <c r="C42" s="429">
        <v>30.396000000000001</v>
      </c>
      <c r="D42" s="429">
        <v>0.3960000000000008</v>
      </c>
      <c r="E42" s="430">
        <v>1.0132000000000001</v>
      </c>
      <c r="F42" s="428">
        <v>27.873686599999999</v>
      </c>
      <c r="G42" s="429">
        <v>18.582457733333332</v>
      </c>
      <c r="H42" s="429">
        <v>2.5329999999999999</v>
      </c>
      <c r="I42" s="429">
        <v>20.263999999999999</v>
      </c>
      <c r="J42" s="429">
        <v>1.6815422666666677</v>
      </c>
      <c r="K42" s="431">
        <v>0.72699389538232095</v>
      </c>
      <c r="L42" s="150"/>
      <c r="M42" s="427" t="str">
        <f t="shared" si="0"/>
        <v/>
      </c>
    </row>
    <row r="43" spans="1:13" ht="14.45" customHeight="1" x14ac:dyDescent="0.2">
      <c r="A43" s="432" t="s">
        <v>274</v>
      </c>
      <c r="B43" s="428">
        <v>30</v>
      </c>
      <c r="C43" s="429">
        <v>30.396000000000001</v>
      </c>
      <c r="D43" s="429">
        <v>0.3960000000000008</v>
      </c>
      <c r="E43" s="430">
        <v>1.0132000000000001</v>
      </c>
      <c r="F43" s="428">
        <v>27.873686599999999</v>
      </c>
      <c r="G43" s="429">
        <v>18.582457733333332</v>
      </c>
      <c r="H43" s="429">
        <v>2.5329999999999999</v>
      </c>
      <c r="I43" s="429">
        <v>20.263999999999999</v>
      </c>
      <c r="J43" s="429">
        <v>1.6815422666666677</v>
      </c>
      <c r="K43" s="431">
        <v>0.72699389538232095</v>
      </c>
      <c r="L43" s="150"/>
      <c r="M43" s="427" t="str">
        <f t="shared" si="0"/>
        <v>X</v>
      </c>
    </row>
    <row r="44" spans="1:13" ht="14.45" customHeight="1" x14ac:dyDescent="0.2">
      <c r="A44" s="432" t="s">
        <v>275</v>
      </c>
      <c r="B44" s="428">
        <v>30</v>
      </c>
      <c r="C44" s="429">
        <v>30.396000000000001</v>
      </c>
      <c r="D44" s="429">
        <v>0.3960000000000008</v>
      </c>
      <c r="E44" s="430">
        <v>1.0132000000000001</v>
      </c>
      <c r="F44" s="428">
        <v>27.873686599999999</v>
      </c>
      <c r="G44" s="429">
        <v>18.582457733333332</v>
      </c>
      <c r="H44" s="429">
        <v>2.5329999999999999</v>
      </c>
      <c r="I44" s="429">
        <v>20.263999999999999</v>
      </c>
      <c r="J44" s="429">
        <v>1.6815422666666677</v>
      </c>
      <c r="K44" s="431">
        <v>0.72699389538232095</v>
      </c>
      <c r="L44" s="150"/>
      <c r="M44" s="427" t="str">
        <f t="shared" si="0"/>
        <v/>
      </c>
    </row>
    <row r="45" spans="1:13" ht="14.45" customHeight="1" x14ac:dyDescent="0.2">
      <c r="A45" s="432" t="s">
        <v>276</v>
      </c>
      <c r="B45" s="428">
        <v>0</v>
      </c>
      <c r="C45" s="429">
        <v>72.600009999999997</v>
      </c>
      <c r="D45" s="429">
        <v>72.600009999999997</v>
      </c>
      <c r="E45" s="430">
        <v>0</v>
      </c>
      <c r="F45" s="428">
        <v>0</v>
      </c>
      <c r="G45" s="429">
        <v>0</v>
      </c>
      <c r="H45" s="429">
        <v>0</v>
      </c>
      <c r="I45" s="429">
        <v>0</v>
      </c>
      <c r="J45" s="429">
        <v>0</v>
      </c>
      <c r="K45" s="431">
        <v>0</v>
      </c>
      <c r="L45" s="150"/>
      <c r="M45" s="427" t="str">
        <f t="shared" si="0"/>
        <v/>
      </c>
    </row>
    <row r="46" spans="1:13" ht="14.45" customHeight="1" x14ac:dyDescent="0.2">
      <c r="A46" s="432" t="s">
        <v>277</v>
      </c>
      <c r="B46" s="428">
        <v>0</v>
      </c>
      <c r="C46" s="429">
        <v>72.600009999999997</v>
      </c>
      <c r="D46" s="429">
        <v>72.600009999999997</v>
      </c>
      <c r="E46" s="430">
        <v>0</v>
      </c>
      <c r="F46" s="428">
        <v>0</v>
      </c>
      <c r="G46" s="429">
        <v>0</v>
      </c>
      <c r="H46" s="429">
        <v>0</v>
      </c>
      <c r="I46" s="429">
        <v>0</v>
      </c>
      <c r="J46" s="429">
        <v>0</v>
      </c>
      <c r="K46" s="431">
        <v>0</v>
      </c>
      <c r="L46" s="150"/>
      <c r="M46" s="427" t="str">
        <f t="shared" si="0"/>
        <v>X</v>
      </c>
    </row>
    <row r="47" spans="1:13" ht="14.45" customHeight="1" x14ac:dyDescent="0.2">
      <c r="A47" s="432" t="s">
        <v>278</v>
      </c>
      <c r="B47" s="428">
        <v>0</v>
      </c>
      <c r="C47" s="429">
        <v>72.600009999999997</v>
      </c>
      <c r="D47" s="429">
        <v>72.600009999999997</v>
      </c>
      <c r="E47" s="430">
        <v>0</v>
      </c>
      <c r="F47" s="428">
        <v>0</v>
      </c>
      <c r="G47" s="429">
        <v>0</v>
      </c>
      <c r="H47" s="429">
        <v>0</v>
      </c>
      <c r="I47" s="429">
        <v>0</v>
      </c>
      <c r="J47" s="429">
        <v>0</v>
      </c>
      <c r="K47" s="431">
        <v>0</v>
      </c>
      <c r="L47" s="150"/>
      <c r="M47" s="427" t="str">
        <f t="shared" si="0"/>
        <v/>
      </c>
    </row>
    <row r="48" spans="1:13" ht="14.45" customHeight="1" x14ac:dyDescent="0.2">
      <c r="A48" s="432" t="s">
        <v>279</v>
      </c>
      <c r="B48" s="428">
        <v>1549.3443139999999</v>
      </c>
      <c r="C48" s="429">
        <v>5576.4818299999997</v>
      </c>
      <c r="D48" s="429">
        <v>4027.1375159999998</v>
      </c>
      <c r="E48" s="430">
        <v>3.5992527804248939</v>
      </c>
      <c r="F48" s="428">
        <v>0</v>
      </c>
      <c r="G48" s="429">
        <v>0</v>
      </c>
      <c r="H48" s="429">
        <v>874.72218999999996</v>
      </c>
      <c r="I48" s="429">
        <v>6696.5680199999997</v>
      </c>
      <c r="J48" s="429">
        <v>6696.5680199999997</v>
      </c>
      <c r="K48" s="431">
        <v>0</v>
      </c>
      <c r="L48" s="150"/>
      <c r="M48" s="427" t="str">
        <f t="shared" si="0"/>
        <v/>
      </c>
    </row>
    <row r="49" spans="1:13" ht="14.45" customHeight="1" x14ac:dyDescent="0.2">
      <c r="A49" s="432" t="s">
        <v>280</v>
      </c>
      <c r="B49" s="428">
        <v>1549.3443139999999</v>
      </c>
      <c r="C49" s="429">
        <v>5576.4818299999997</v>
      </c>
      <c r="D49" s="429">
        <v>4027.1375159999998</v>
      </c>
      <c r="E49" s="430">
        <v>3.5992527804248939</v>
      </c>
      <c r="F49" s="428">
        <v>0</v>
      </c>
      <c r="G49" s="429">
        <v>0</v>
      </c>
      <c r="H49" s="429">
        <v>874.72218999999996</v>
      </c>
      <c r="I49" s="429">
        <v>6696.5680199999997</v>
      </c>
      <c r="J49" s="429">
        <v>6696.5680199999997</v>
      </c>
      <c r="K49" s="431">
        <v>0</v>
      </c>
      <c r="L49" s="150"/>
      <c r="M49" s="427" t="str">
        <f t="shared" si="0"/>
        <v/>
      </c>
    </row>
    <row r="50" spans="1:13" ht="14.45" customHeight="1" x14ac:dyDescent="0.2">
      <c r="A50" s="432" t="s">
        <v>281</v>
      </c>
      <c r="B50" s="428">
        <v>1549.3443139999999</v>
      </c>
      <c r="C50" s="429">
        <v>5576.4818299999997</v>
      </c>
      <c r="D50" s="429">
        <v>4027.1375159999998</v>
      </c>
      <c r="E50" s="430">
        <v>3.5992527804248939</v>
      </c>
      <c r="F50" s="428">
        <v>0</v>
      </c>
      <c r="G50" s="429">
        <v>0</v>
      </c>
      <c r="H50" s="429">
        <v>874.72218999999996</v>
      </c>
      <c r="I50" s="429">
        <v>6696.5680199999997</v>
      </c>
      <c r="J50" s="429">
        <v>6696.5680199999997</v>
      </c>
      <c r="K50" s="431">
        <v>0</v>
      </c>
      <c r="L50" s="150"/>
      <c r="M50" s="427" t="str">
        <f t="shared" si="0"/>
        <v/>
      </c>
    </row>
    <row r="51" spans="1:13" ht="14.45" customHeight="1" x14ac:dyDescent="0.2">
      <c r="A51" s="432" t="s">
        <v>282</v>
      </c>
      <c r="B51" s="428">
        <v>49.871841000000003</v>
      </c>
      <c r="C51" s="429">
        <v>16.574529999999999</v>
      </c>
      <c r="D51" s="429">
        <v>-33.297311000000008</v>
      </c>
      <c r="E51" s="430">
        <v>0.33234245353003911</v>
      </c>
      <c r="F51" s="428">
        <v>0</v>
      </c>
      <c r="G51" s="429">
        <v>0</v>
      </c>
      <c r="H51" s="429">
        <v>0</v>
      </c>
      <c r="I51" s="429">
        <v>0.38924999999999998</v>
      </c>
      <c r="J51" s="429">
        <v>0.38924999999999998</v>
      </c>
      <c r="K51" s="431">
        <v>0</v>
      </c>
      <c r="L51" s="150"/>
      <c r="M51" s="427" t="str">
        <f t="shared" si="0"/>
        <v>X</v>
      </c>
    </row>
    <row r="52" spans="1:13" ht="14.45" customHeight="1" x14ac:dyDescent="0.2">
      <c r="A52" s="432" t="s">
        <v>283</v>
      </c>
      <c r="B52" s="428">
        <v>49.871841000000003</v>
      </c>
      <c r="C52" s="429">
        <v>16.574529999999999</v>
      </c>
      <c r="D52" s="429">
        <v>-33.297311000000008</v>
      </c>
      <c r="E52" s="430">
        <v>0.33234245353003911</v>
      </c>
      <c r="F52" s="428">
        <v>0</v>
      </c>
      <c r="G52" s="429">
        <v>0</v>
      </c>
      <c r="H52" s="429">
        <v>0</v>
      </c>
      <c r="I52" s="429">
        <v>0.38924999999999998</v>
      </c>
      <c r="J52" s="429">
        <v>0.38924999999999998</v>
      </c>
      <c r="K52" s="431">
        <v>0</v>
      </c>
      <c r="L52" s="150"/>
      <c r="M52" s="427" t="str">
        <f t="shared" si="0"/>
        <v/>
      </c>
    </row>
    <row r="53" spans="1:13" ht="14.45" customHeight="1" x14ac:dyDescent="0.2">
      <c r="A53" s="432" t="s">
        <v>284</v>
      </c>
      <c r="B53" s="428">
        <v>1499.472473</v>
      </c>
      <c r="C53" s="429">
        <v>5439.8020400000005</v>
      </c>
      <c r="D53" s="429">
        <v>3940.3295670000007</v>
      </c>
      <c r="E53" s="430">
        <v>3.6278105386733568</v>
      </c>
      <c r="F53" s="428">
        <v>0</v>
      </c>
      <c r="G53" s="429">
        <v>0</v>
      </c>
      <c r="H53" s="429">
        <v>873.15468999999996</v>
      </c>
      <c r="I53" s="429">
        <v>6586.4527600000001</v>
      </c>
      <c r="J53" s="429">
        <v>6586.4527600000001</v>
      </c>
      <c r="K53" s="431">
        <v>0</v>
      </c>
      <c r="L53" s="150"/>
      <c r="M53" s="427" t="str">
        <f t="shared" si="0"/>
        <v>X</v>
      </c>
    </row>
    <row r="54" spans="1:13" ht="14.45" customHeight="1" x14ac:dyDescent="0.2">
      <c r="A54" s="432" t="s">
        <v>285</v>
      </c>
      <c r="B54" s="428">
        <v>1499.472473</v>
      </c>
      <c r="C54" s="429">
        <v>5439.8020400000005</v>
      </c>
      <c r="D54" s="429">
        <v>3940.3295670000007</v>
      </c>
      <c r="E54" s="430">
        <v>3.6278105386733568</v>
      </c>
      <c r="F54" s="428">
        <v>0</v>
      </c>
      <c r="G54" s="429">
        <v>0</v>
      </c>
      <c r="H54" s="429">
        <v>873.15468999999996</v>
      </c>
      <c r="I54" s="429">
        <v>6586.4527600000001</v>
      </c>
      <c r="J54" s="429">
        <v>6586.4527600000001</v>
      </c>
      <c r="K54" s="431">
        <v>0</v>
      </c>
      <c r="L54" s="150"/>
      <c r="M54" s="427" t="str">
        <f t="shared" si="0"/>
        <v/>
      </c>
    </row>
    <row r="55" spans="1:13" ht="14.45" customHeight="1" x14ac:dyDescent="0.2">
      <c r="A55" s="432" t="s">
        <v>286</v>
      </c>
      <c r="B55" s="428">
        <v>0</v>
      </c>
      <c r="C55" s="429">
        <v>120.10526</v>
      </c>
      <c r="D55" s="429">
        <v>120.10526</v>
      </c>
      <c r="E55" s="430">
        <v>0</v>
      </c>
      <c r="F55" s="428">
        <v>0</v>
      </c>
      <c r="G55" s="429">
        <v>0</v>
      </c>
      <c r="H55" s="429">
        <v>1.5674999999999999</v>
      </c>
      <c r="I55" s="429">
        <v>109.72600999999999</v>
      </c>
      <c r="J55" s="429">
        <v>109.72600999999999</v>
      </c>
      <c r="K55" s="431">
        <v>0</v>
      </c>
      <c r="L55" s="150"/>
      <c r="M55" s="427" t="str">
        <f t="shared" si="0"/>
        <v>X</v>
      </c>
    </row>
    <row r="56" spans="1:13" ht="14.45" customHeight="1" x14ac:dyDescent="0.2">
      <c r="A56" s="432" t="s">
        <v>287</v>
      </c>
      <c r="B56" s="428">
        <v>0</v>
      </c>
      <c r="C56" s="429">
        <v>120.10526</v>
      </c>
      <c r="D56" s="429">
        <v>120.10526</v>
      </c>
      <c r="E56" s="430">
        <v>0</v>
      </c>
      <c r="F56" s="428">
        <v>0</v>
      </c>
      <c r="G56" s="429">
        <v>0</v>
      </c>
      <c r="H56" s="429">
        <v>1.5674999999999999</v>
      </c>
      <c r="I56" s="429">
        <v>109.72600999999999</v>
      </c>
      <c r="J56" s="429">
        <v>109.72600999999999</v>
      </c>
      <c r="K56" s="431">
        <v>0</v>
      </c>
      <c r="L56" s="150"/>
      <c r="M56" s="427" t="str">
        <f t="shared" si="0"/>
        <v/>
      </c>
    </row>
    <row r="57" spans="1:13" ht="14.45" customHeight="1" x14ac:dyDescent="0.2">
      <c r="A57" s="432"/>
      <c r="B57" s="428"/>
      <c r="C57" s="429"/>
      <c r="D57" s="429"/>
      <c r="E57" s="430"/>
      <c r="F57" s="428"/>
      <c r="G57" s="429"/>
      <c r="H57" s="429"/>
      <c r="I57" s="429"/>
      <c r="J57" s="429"/>
      <c r="K57" s="431"/>
      <c r="L57" s="150"/>
      <c r="M57" s="427" t="str">
        <f t="shared" si="0"/>
        <v/>
      </c>
    </row>
    <row r="58" spans="1:13" ht="14.45" customHeight="1" x14ac:dyDescent="0.2">
      <c r="A58" s="432"/>
      <c r="B58" s="428"/>
      <c r="C58" s="429"/>
      <c r="D58" s="429"/>
      <c r="E58" s="430"/>
      <c r="F58" s="428"/>
      <c r="G58" s="429"/>
      <c r="H58" s="429"/>
      <c r="I58" s="429"/>
      <c r="J58" s="429"/>
      <c r="K58" s="431"/>
      <c r="L58" s="150"/>
      <c r="M58" s="427" t="str">
        <f t="shared" si="0"/>
        <v/>
      </c>
    </row>
    <row r="59" spans="1:13" ht="14.45" customHeight="1" x14ac:dyDescent="0.2">
      <c r="A59" s="432"/>
      <c r="B59" s="428"/>
      <c r="C59" s="429"/>
      <c r="D59" s="429"/>
      <c r="E59" s="430"/>
      <c r="F59" s="428"/>
      <c r="G59" s="429"/>
      <c r="H59" s="429"/>
      <c r="I59" s="429"/>
      <c r="J59" s="429"/>
      <c r="K59" s="431"/>
      <c r="L59" s="150"/>
      <c r="M59" s="427" t="str">
        <f t="shared" si="0"/>
        <v/>
      </c>
    </row>
    <row r="60" spans="1:13" ht="14.45" customHeight="1" x14ac:dyDescent="0.2">
      <c r="A60" s="432"/>
      <c r="B60" s="428"/>
      <c r="C60" s="429"/>
      <c r="D60" s="429"/>
      <c r="E60" s="430"/>
      <c r="F60" s="428"/>
      <c r="G60" s="429"/>
      <c r="H60" s="429"/>
      <c r="I60" s="429"/>
      <c r="J60" s="429"/>
      <c r="K60" s="431"/>
      <c r="L60" s="150"/>
      <c r="M60" s="427" t="str">
        <f t="shared" si="0"/>
        <v/>
      </c>
    </row>
    <row r="61" spans="1:13" ht="14.45" customHeight="1" x14ac:dyDescent="0.2">
      <c r="A61" s="432"/>
      <c r="B61" s="428"/>
      <c r="C61" s="429"/>
      <c r="D61" s="429"/>
      <c r="E61" s="430"/>
      <c r="F61" s="428"/>
      <c r="G61" s="429"/>
      <c r="H61" s="429"/>
      <c r="I61" s="429"/>
      <c r="J61" s="429"/>
      <c r="K61" s="431"/>
      <c r="L61" s="150"/>
      <c r="M61" s="427" t="str">
        <f t="shared" si="0"/>
        <v/>
      </c>
    </row>
    <row r="62" spans="1:13" ht="14.45" customHeight="1" x14ac:dyDescent="0.2">
      <c r="A62" s="432"/>
      <c r="B62" s="428"/>
      <c r="C62" s="429"/>
      <c r="D62" s="429"/>
      <c r="E62" s="430"/>
      <c r="F62" s="428"/>
      <c r="G62" s="429"/>
      <c r="H62" s="429"/>
      <c r="I62" s="429"/>
      <c r="J62" s="429"/>
      <c r="K62" s="431"/>
      <c r="L62" s="150"/>
      <c r="M62" s="427" t="str">
        <f t="shared" si="0"/>
        <v/>
      </c>
    </row>
    <row r="63" spans="1:13" ht="14.45" customHeight="1" x14ac:dyDescent="0.2">
      <c r="A63" s="432"/>
      <c r="B63" s="428"/>
      <c r="C63" s="429"/>
      <c r="D63" s="429"/>
      <c r="E63" s="430"/>
      <c r="F63" s="428"/>
      <c r="G63" s="429"/>
      <c r="H63" s="429"/>
      <c r="I63" s="429"/>
      <c r="J63" s="429"/>
      <c r="K63" s="431"/>
      <c r="L63" s="150"/>
      <c r="M63" s="427" t="str">
        <f t="shared" si="0"/>
        <v/>
      </c>
    </row>
    <row r="64" spans="1:13" ht="14.45" customHeight="1" x14ac:dyDescent="0.2">
      <c r="A64" s="432"/>
      <c r="B64" s="428"/>
      <c r="C64" s="429"/>
      <c r="D64" s="429"/>
      <c r="E64" s="430"/>
      <c r="F64" s="428"/>
      <c r="G64" s="429"/>
      <c r="H64" s="429"/>
      <c r="I64" s="429"/>
      <c r="J64" s="429"/>
      <c r="K64" s="431"/>
      <c r="L64" s="150"/>
      <c r="M64" s="427" t="str">
        <f t="shared" si="0"/>
        <v/>
      </c>
    </row>
    <row r="65" spans="1:13" ht="14.45" customHeight="1" x14ac:dyDescent="0.2">
      <c r="A65" s="432"/>
      <c r="B65" s="428"/>
      <c r="C65" s="429"/>
      <c r="D65" s="429"/>
      <c r="E65" s="430"/>
      <c r="F65" s="428"/>
      <c r="G65" s="429"/>
      <c r="H65" s="429"/>
      <c r="I65" s="429"/>
      <c r="J65" s="429"/>
      <c r="K65" s="431"/>
      <c r="L65" s="150"/>
      <c r="M65" s="427" t="str">
        <f t="shared" si="0"/>
        <v/>
      </c>
    </row>
    <row r="66" spans="1:13" ht="14.45" customHeight="1" x14ac:dyDescent="0.2">
      <c r="A66" s="432"/>
      <c r="B66" s="428"/>
      <c r="C66" s="429"/>
      <c r="D66" s="429"/>
      <c r="E66" s="430"/>
      <c r="F66" s="428"/>
      <c r="G66" s="429"/>
      <c r="H66" s="429"/>
      <c r="I66" s="429"/>
      <c r="J66" s="429"/>
      <c r="K66" s="431"/>
      <c r="L66" s="150"/>
      <c r="M66" s="427" t="str">
        <f t="shared" si="0"/>
        <v/>
      </c>
    </row>
    <row r="67" spans="1:13" ht="14.45" customHeight="1" x14ac:dyDescent="0.2">
      <c r="A67" s="432"/>
      <c r="B67" s="428"/>
      <c r="C67" s="429"/>
      <c r="D67" s="429"/>
      <c r="E67" s="430"/>
      <c r="F67" s="428"/>
      <c r="G67" s="429"/>
      <c r="H67" s="429"/>
      <c r="I67" s="429"/>
      <c r="J67" s="429"/>
      <c r="K67" s="431"/>
      <c r="L67" s="150"/>
      <c r="M67" s="427" t="str">
        <f t="shared" si="0"/>
        <v/>
      </c>
    </row>
    <row r="68" spans="1:13" ht="14.45" customHeight="1" x14ac:dyDescent="0.2">
      <c r="A68" s="432"/>
      <c r="B68" s="428"/>
      <c r="C68" s="429"/>
      <c r="D68" s="429"/>
      <c r="E68" s="430"/>
      <c r="F68" s="428"/>
      <c r="G68" s="429"/>
      <c r="H68" s="429"/>
      <c r="I68" s="429"/>
      <c r="J68" s="429"/>
      <c r="K68" s="431"/>
      <c r="L68" s="150"/>
      <c r="M68" s="427" t="str">
        <f t="shared" si="0"/>
        <v/>
      </c>
    </row>
    <row r="69" spans="1:13" ht="14.45" customHeight="1" x14ac:dyDescent="0.2">
      <c r="A69" s="432"/>
      <c r="B69" s="428"/>
      <c r="C69" s="429"/>
      <c r="D69" s="429"/>
      <c r="E69" s="430"/>
      <c r="F69" s="428"/>
      <c r="G69" s="429"/>
      <c r="H69" s="429"/>
      <c r="I69" s="429"/>
      <c r="J69" s="429"/>
      <c r="K69" s="431"/>
      <c r="L69" s="150"/>
      <c r="M69" s="427" t="str">
        <f t="shared" si="0"/>
        <v/>
      </c>
    </row>
    <row r="70" spans="1:13" ht="14.45" customHeight="1" x14ac:dyDescent="0.2">
      <c r="A70" s="432"/>
      <c r="B70" s="428"/>
      <c r="C70" s="429"/>
      <c r="D70" s="429"/>
      <c r="E70" s="430"/>
      <c r="F70" s="428"/>
      <c r="G70" s="429"/>
      <c r="H70" s="429"/>
      <c r="I70" s="429"/>
      <c r="J70" s="429"/>
      <c r="K70" s="431"/>
      <c r="L70" s="150"/>
      <c r="M70" s="427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32"/>
      <c r="B71" s="428"/>
      <c r="C71" s="429"/>
      <c r="D71" s="429"/>
      <c r="E71" s="430"/>
      <c r="F71" s="428"/>
      <c r="G71" s="429"/>
      <c r="H71" s="429"/>
      <c r="I71" s="429"/>
      <c r="J71" s="429"/>
      <c r="K71" s="431"/>
      <c r="L71" s="150"/>
      <c r="M71" s="427" t="str">
        <f t="shared" si="1"/>
        <v/>
      </c>
    </row>
    <row r="72" spans="1:13" ht="14.45" customHeight="1" x14ac:dyDescent="0.2">
      <c r="A72" s="432"/>
      <c r="B72" s="428"/>
      <c r="C72" s="429"/>
      <c r="D72" s="429"/>
      <c r="E72" s="430"/>
      <c r="F72" s="428"/>
      <c r="G72" s="429"/>
      <c r="H72" s="429"/>
      <c r="I72" s="429"/>
      <c r="J72" s="429"/>
      <c r="K72" s="431"/>
      <c r="L72" s="150"/>
      <c r="M72" s="427" t="str">
        <f t="shared" si="1"/>
        <v/>
      </c>
    </row>
    <row r="73" spans="1:13" ht="14.45" customHeight="1" x14ac:dyDescent="0.2">
      <c r="A73" s="432"/>
      <c r="B73" s="428"/>
      <c r="C73" s="429"/>
      <c r="D73" s="429"/>
      <c r="E73" s="430"/>
      <c r="F73" s="428"/>
      <c r="G73" s="429"/>
      <c r="H73" s="429"/>
      <c r="I73" s="429"/>
      <c r="J73" s="429"/>
      <c r="K73" s="431"/>
      <c r="L73" s="150"/>
      <c r="M73" s="427" t="str">
        <f t="shared" si="1"/>
        <v/>
      </c>
    </row>
    <row r="74" spans="1:13" ht="14.45" customHeight="1" x14ac:dyDescent="0.2">
      <c r="A74" s="432"/>
      <c r="B74" s="428"/>
      <c r="C74" s="429"/>
      <c r="D74" s="429"/>
      <c r="E74" s="430"/>
      <c r="F74" s="428"/>
      <c r="G74" s="429"/>
      <c r="H74" s="429"/>
      <c r="I74" s="429"/>
      <c r="J74" s="429"/>
      <c r="K74" s="431"/>
      <c r="L74" s="150"/>
      <c r="M74" s="427" t="str">
        <f t="shared" si="1"/>
        <v/>
      </c>
    </row>
    <row r="75" spans="1:13" ht="14.45" customHeight="1" x14ac:dyDescent="0.2">
      <c r="A75" s="432"/>
      <c r="B75" s="428"/>
      <c r="C75" s="429"/>
      <c r="D75" s="429"/>
      <c r="E75" s="430"/>
      <c r="F75" s="428"/>
      <c r="G75" s="429"/>
      <c r="H75" s="429"/>
      <c r="I75" s="429"/>
      <c r="J75" s="429"/>
      <c r="K75" s="431"/>
      <c r="L75" s="150"/>
      <c r="M75" s="427" t="str">
        <f t="shared" si="1"/>
        <v/>
      </c>
    </row>
    <row r="76" spans="1:13" ht="14.45" customHeight="1" x14ac:dyDescent="0.2">
      <c r="A76" s="432"/>
      <c r="B76" s="428"/>
      <c r="C76" s="429"/>
      <c r="D76" s="429"/>
      <c r="E76" s="430"/>
      <c r="F76" s="428"/>
      <c r="G76" s="429"/>
      <c r="H76" s="429"/>
      <c r="I76" s="429"/>
      <c r="J76" s="429"/>
      <c r="K76" s="431"/>
      <c r="L76" s="150"/>
      <c r="M76" s="427" t="str">
        <f t="shared" si="1"/>
        <v/>
      </c>
    </row>
    <row r="77" spans="1:13" ht="14.45" customHeight="1" x14ac:dyDescent="0.2">
      <c r="A77" s="432"/>
      <c r="B77" s="428"/>
      <c r="C77" s="429"/>
      <c r="D77" s="429"/>
      <c r="E77" s="430"/>
      <c r="F77" s="428"/>
      <c r="G77" s="429"/>
      <c r="H77" s="429"/>
      <c r="I77" s="429"/>
      <c r="J77" s="429"/>
      <c r="K77" s="431"/>
      <c r="L77" s="150"/>
      <c r="M77" s="427" t="str">
        <f t="shared" si="1"/>
        <v/>
      </c>
    </row>
    <row r="78" spans="1:13" ht="14.45" customHeight="1" x14ac:dyDescent="0.2">
      <c r="A78" s="432"/>
      <c r="B78" s="428"/>
      <c r="C78" s="429"/>
      <c r="D78" s="429"/>
      <c r="E78" s="430"/>
      <c r="F78" s="428"/>
      <c r="G78" s="429"/>
      <c r="H78" s="429"/>
      <c r="I78" s="429"/>
      <c r="J78" s="429"/>
      <c r="K78" s="431"/>
      <c r="L78" s="150"/>
      <c r="M78" s="427" t="str">
        <f t="shared" si="1"/>
        <v/>
      </c>
    </row>
    <row r="79" spans="1:13" ht="14.45" customHeight="1" x14ac:dyDescent="0.2">
      <c r="A79" s="432"/>
      <c r="B79" s="428"/>
      <c r="C79" s="429"/>
      <c r="D79" s="429"/>
      <c r="E79" s="430"/>
      <c r="F79" s="428"/>
      <c r="G79" s="429"/>
      <c r="H79" s="429"/>
      <c r="I79" s="429"/>
      <c r="J79" s="429"/>
      <c r="K79" s="431"/>
      <c r="L79" s="150"/>
      <c r="M79" s="427" t="str">
        <f t="shared" si="1"/>
        <v/>
      </c>
    </row>
    <row r="80" spans="1:13" ht="14.45" customHeight="1" x14ac:dyDescent="0.2">
      <c r="A80" s="432"/>
      <c r="B80" s="428"/>
      <c r="C80" s="429"/>
      <c r="D80" s="429"/>
      <c r="E80" s="430"/>
      <c r="F80" s="428"/>
      <c r="G80" s="429"/>
      <c r="H80" s="429"/>
      <c r="I80" s="429"/>
      <c r="J80" s="429"/>
      <c r="K80" s="431"/>
      <c r="L80" s="150"/>
      <c r="M80" s="427" t="str">
        <f t="shared" si="1"/>
        <v/>
      </c>
    </row>
    <row r="81" spans="1:13" ht="14.45" customHeight="1" x14ac:dyDescent="0.2">
      <c r="A81" s="432"/>
      <c r="B81" s="428"/>
      <c r="C81" s="429"/>
      <c r="D81" s="429"/>
      <c r="E81" s="430"/>
      <c r="F81" s="428"/>
      <c r="G81" s="429"/>
      <c r="H81" s="429"/>
      <c r="I81" s="429"/>
      <c r="J81" s="429"/>
      <c r="K81" s="431"/>
      <c r="L81" s="150"/>
      <c r="M81" s="427" t="str">
        <f t="shared" si="1"/>
        <v/>
      </c>
    </row>
    <row r="82" spans="1:13" ht="14.45" customHeight="1" x14ac:dyDescent="0.2">
      <c r="A82" s="432"/>
      <c r="B82" s="428"/>
      <c r="C82" s="429"/>
      <c r="D82" s="429"/>
      <c r="E82" s="430"/>
      <c r="F82" s="428"/>
      <c r="G82" s="429"/>
      <c r="H82" s="429"/>
      <c r="I82" s="429"/>
      <c r="J82" s="429"/>
      <c r="K82" s="431"/>
      <c r="L82" s="150"/>
      <c r="M82" s="427" t="str">
        <f t="shared" si="1"/>
        <v/>
      </c>
    </row>
    <row r="83" spans="1:13" ht="14.45" customHeight="1" x14ac:dyDescent="0.2">
      <c r="A83" s="432"/>
      <c r="B83" s="428"/>
      <c r="C83" s="429"/>
      <c r="D83" s="429"/>
      <c r="E83" s="430"/>
      <c r="F83" s="428"/>
      <c r="G83" s="429"/>
      <c r="H83" s="429"/>
      <c r="I83" s="429"/>
      <c r="J83" s="429"/>
      <c r="K83" s="431"/>
      <c r="L83" s="150"/>
      <c r="M83" s="427" t="str">
        <f t="shared" si="1"/>
        <v/>
      </c>
    </row>
    <row r="84" spans="1:13" ht="14.45" customHeight="1" x14ac:dyDescent="0.2">
      <c r="A84" s="432"/>
      <c r="B84" s="428"/>
      <c r="C84" s="429"/>
      <c r="D84" s="429"/>
      <c r="E84" s="430"/>
      <c r="F84" s="428"/>
      <c r="G84" s="429"/>
      <c r="H84" s="429"/>
      <c r="I84" s="429"/>
      <c r="J84" s="429"/>
      <c r="K84" s="431"/>
      <c r="L84" s="150"/>
      <c r="M84" s="427" t="str">
        <f t="shared" si="1"/>
        <v/>
      </c>
    </row>
    <row r="85" spans="1:13" ht="14.45" customHeight="1" x14ac:dyDescent="0.2">
      <c r="A85" s="432"/>
      <c r="B85" s="428"/>
      <c r="C85" s="429"/>
      <c r="D85" s="429"/>
      <c r="E85" s="430"/>
      <c r="F85" s="428"/>
      <c r="G85" s="429"/>
      <c r="H85" s="429"/>
      <c r="I85" s="429"/>
      <c r="J85" s="429"/>
      <c r="K85" s="431"/>
      <c r="L85" s="150"/>
      <c r="M85" s="427" t="str">
        <f t="shared" si="1"/>
        <v/>
      </c>
    </row>
    <row r="86" spans="1:13" ht="14.45" customHeight="1" x14ac:dyDescent="0.2">
      <c r="A86" s="432"/>
      <c r="B86" s="428"/>
      <c r="C86" s="429"/>
      <c r="D86" s="429"/>
      <c r="E86" s="430"/>
      <c r="F86" s="428"/>
      <c r="G86" s="429"/>
      <c r="H86" s="429"/>
      <c r="I86" s="429"/>
      <c r="J86" s="429"/>
      <c r="K86" s="431"/>
      <c r="L86" s="150"/>
      <c r="M86" s="427" t="str">
        <f t="shared" si="1"/>
        <v/>
      </c>
    </row>
    <row r="87" spans="1:13" ht="14.45" customHeight="1" x14ac:dyDescent="0.2">
      <c r="A87" s="432"/>
      <c r="B87" s="428"/>
      <c r="C87" s="429"/>
      <c r="D87" s="429"/>
      <c r="E87" s="430"/>
      <c r="F87" s="428"/>
      <c r="G87" s="429"/>
      <c r="H87" s="429"/>
      <c r="I87" s="429"/>
      <c r="J87" s="429"/>
      <c r="K87" s="431"/>
      <c r="L87" s="150"/>
      <c r="M87" s="427" t="str">
        <f t="shared" si="1"/>
        <v/>
      </c>
    </row>
    <row r="88" spans="1:13" ht="14.45" customHeight="1" x14ac:dyDescent="0.2">
      <c r="A88" s="432"/>
      <c r="B88" s="428"/>
      <c r="C88" s="429"/>
      <c r="D88" s="429"/>
      <c r="E88" s="430"/>
      <c r="F88" s="428"/>
      <c r="G88" s="429"/>
      <c r="H88" s="429"/>
      <c r="I88" s="429"/>
      <c r="J88" s="429"/>
      <c r="K88" s="431"/>
      <c r="L88" s="150"/>
      <c r="M88" s="427" t="str">
        <f t="shared" si="1"/>
        <v/>
      </c>
    </row>
    <row r="89" spans="1:13" ht="14.45" customHeight="1" x14ac:dyDescent="0.2">
      <c r="A89" s="432"/>
      <c r="B89" s="428"/>
      <c r="C89" s="429"/>
      <c r="D89" s="429"/>
      <c r="E89" s="430"/>
      <c r="F89" s="428"/>
      <c r="G89" s="429"/>
      <c r="H89" s="429"/>
      <c r="I89" s="429"/>
      <c r="J89" s="429"/>
      <c r="K89" s="431"/>
      <c r="L89" s="150"/>
      <c r="M89" s="427" t="str">
        <f t="shared" si="1"/>
        <v/>
      </c>
    </row>
    <row r="90" spans="1:13" ht="14.45" customHeight="1" x14ac:dyDescent="0.2">
      <c r="A90" s="432"/>
      <c r="B90" s="428"/>
      <c r="C90" s="429"/>
      <c r="D90" s="429"/>
      <c r="E90" s="430"/>
      <c r="F90" s="428"/>
      <c r="G90" s="429"/>
      <c r="H90" s="429"/>
      <c r="I90" s="429"/>
      <c r="J90" s="429"/>
      <c r="K90" s="431"/>
      <c r="L90" s="150"/>
      <c r="M90" s="427" t="str">
        <f t="shared" si="1"/>
        <v/>
      </c>
    </row>
    <row r="91" spans="1:13" ht="14.45" customHeight="1" x14ac:dyDescent="0.2">
      <c r="A91" s="432"/>
      <c r="B91" s="428"/>
      <c r="C91" s="429"/>
      <c r="D91" s="429"/>
      <c r="E91" s="430"/>
      <c r="F91" s="428"/>
      <c r="G91" s="429"/>
      <c r="H91" s="429"/>
      <c r="I91" s="429"/>
      <c r="J91" s="429"/>
      <c r="K91" s="431"/>
      <c r="L91" s="150"/>
      <c r="M91" s="427" t="str">
        <f t="shared" si="1"/>
        <v/>
      </c>
    </row>
    <row r="92" spans="1:13" ht="14.45" customHeight="1" x14ac:dyDescent="0.2">
      <c r="A92" s="432"/>
      <c r="B92" s="428"/>
      <c r="C92" s="429"/>
      <c r="D92" s="429"/>
      <c r="E92" s="430"/>
      <c r="F92" s="428"/>
      <c r="G92" s="429"/>
      <c r="H92" s="429"/>
      <c r="I92" s="429"/>
      <c r="J92" s="429"/>
      <c r="K92" s="431"/>
      <c r="L92" s="150"/>
      <c r="M92" s="427" t="str">
        <f t="shared" si="1"/>
        <v/>
      </c>
    </row>
    <row r="93" spans="1:13" ht="14.45" customHeight="1" x14ac:dyDescent="0.2">
      <c r="A93" s="432"/>
      <c r="B93" s="428"/>
      <c r="C93" s="429"/>
      <c r="D93" s="429"/>
      <c r="E93" s="430"/>
      <c r="F93" s="428"/>
      <c r="G93" s="429"/>
      <c r="H93" s="429"/>
      <c r="I93" s="429"/>
      <c r="J93" s="429"/>
      <c r="K93" s="431"/>
      <c r="L93" s="150"/>
      <c r="M93" s="427" t="str">
        <f t="shared" si="1"/>
        <v/>
      </c>
    </row>
    <row r="94" spans="1:13" ht="14.45" customHeight="1" x14ac:dyDescent="0.2">
      <c r="A94" s="432"/>
      <c r="B94" s="428"/>
      <c r="C94" s="429"/>
      <c r="D94" s="429"/>
      <c r="E94" s="430"/>
      <c r="F94" s="428"/>
      <c r="G94" s="429"/>
      <c r="H94" s="429"/>
      <c r="I94" s="429"/>
      <c r="J94" s="429"/>
      <c r="K94" s="431"/>
      <c r="L94" s="150"/>
      <c r="M94" s="427" t="str">
        <f t="shared" si="1"/>
        <v/>
      </c>
    </row>
    <row r="95" spans="1:13" ht="14.45" customHeight="1" x14ac:dyDescent="0.2">
      <c r="A95" s="432"/>
      <c r="B95" s="428"/>
      <c r="C95" s="429"/>
      <c r="D95" s="429"/>
      <c r="E95" s="430"/>
      <c r="F95" s="428"/>
      <c r="G95" s="429"/>
      <c r="H95" s="429"/>
      <c r="I95" s="429"/>
      <c r="J95" s="429"/>
      <c r="K95" s="431"/>
      <c r="L95" s="150"/>
      <c r="M95" s="427" t="str">
        <f t="shared" si="1"/>
        <v/>
      </c>
    </row>
    <row r="96" spans="1:13" ht="14.45" customHeight="1" x14ac:dyDescent="0.2">
      <c r="A96" s="432"/>
      <c r="B96" s="428"/>
      <c r="C96" s="429"/>
      <c r="D96" s="429"/>
      <c r="E96" s="430"/>
      <c r="F96" s="428"/>
      <c r="G96" s="429"/>
      <c r="H96" s="429"/>
      <c r="I96" s="429"/>
      <c r="J96" s="429"/>
      <c r="K96" s="431"/>
      <c r="L96" s="150"/>
      <c r="M96" s="427" t="str">
        <f t="shared" si="1"/>
        <v/>
      </c>
    </row>
    <row r="97" spans="1:13" ht="14.45" customHeight="1" x14ac:dyDescent="0.2">
      <c r="A97" s="432"/>
      <c r="B97" s="428"/>
      <c r="C97" s="429"/>
      <c r="D97" s="429"/>
      <c r="E97" s="430"/>
      <c r="F97" s="428"/>
      <c r="G97" s="429"/>
      <c r="H97" s="429"/>
      <c r="I97" s="429"/>
      <c r="J97" s="429"/>
      <c r="K97" s="431"/>
      <c r="L97" s="150"/>
      <c r="M97" s="427" t="str">
        <f t="shared" si="1"/>
        <v/>
      </c>
    </row>
    <row r="98" spans="1:13" ht="14.45" customHeight="1" x14ac:dyDescent="0.2">
      <c r="A98" s="432"/>
      <c r="B98" s="428"/>
      <c r="C98" s="429"/>
      <c r="D98" s="429"/>
      <c r="E98" s="430"/>
      <c r="F98" s="428"/>
      <c r="G98" s="429"/>
      <c r="H98" s="429"/>
      <c r="I98" s="429"/>
      <c r="J98" s="429"/>
      <c r="K98" s="431"/>
      <c r="L98" s="150"/>
      <c r="M98" s="427" t="str">
        <f t="shared" si="1"/>
        <v/>
      </c>
    </row>
    <row r="99" spans="1:13" ht="14.45" customHeight="1" x14ac:dyDescent="0.2">
      <c r="A99" s="432"/>
      <c r="B99" s="428"/>
      <c r="C99" s="429"/>
      <c r="D99" s="429"/>
      <c r="E99" s="430"/>
      <c r="F99" s="428"/>
      <c r="G99" s="429"/>
      <c r="H99" s="429"/>
      <c r="I99" s="429"/>
      <c r="J99" s="429"/>
      <c r="K99" s="431"/>
      <c r="L99" s="150"/>
      <c r="M99" s="427" t="str">
        <f t="shared" si="1"/>
        <v/>
      </c>
    </row>
    <row r="100" spans="1:13" ht="14.45" customHeight="1" x14ac:dyDescent="0.2">
      <c r="A100" s="432"/>
      <c r="B100" s="428"/>
      <c r="C100" s="429"/>
      <c r="D100" s="429"/>
      <c r="E100" s="430"/>
      <c r="F100" s="428"/>
      <c r="G100" s="429"/>
      <c r="H100" s="429"/>
      <c r="I100" s="429"/>
      <c r="J100" s="429"/>
      <c r="K100" s="431"/>
      <c r="L100" s="150"/>
      <c r="M100" s="427" t="str">
        <f t="shared" si="1"/>
        <v/>
      </c>
    </row>
    <row r="101" spans="1:13" ht="14.45" customHeight="1" x14ac:dyDescent="0.2">
      <c r="A101" s="432"/>
      <c r="B101" s="428"/>
      <c r="C101" s="429"/>
      <c r="D101" s="429"/>
      <c r="E101" s="430"/>
      <c r="F101" s="428"/>
      <c r="G101" s="429"/>
      <c r="H101" s="429"/>
      <c r="I101" s="429"/>
      <c r="J101" s="429"/>
      <c r="K101" s="431"/>
      <c r="L101" s="150"/>
      <c r="M101" s="427" t="str">
        <f t="shared" si="1"/>
        <v/>
      </c>
    </row>
    <row r="102" spans="1:13" ht="14.45" customHeight="1" x14ac:dyDescent="0.2">
      <c r="A102" s="432"/>
      <c r="B102" s="428"/>
      <c r="C102" s="429"/>
      <c r="D102" s="429"/>
      <c r="E102" s="430"/>
      <c r="F102" s="428"/>
      <c r="G102" s="429"/>
      <c r="H102" s="429"/>
      <c r="I102" s="429"/>
      <c r="J102" s="429"/>
      <c r="K102" s="431"/>
      <c r="L102" s="150"/>
      <c r="M102" s="427" t="str">
        <f t="shared" si="1"/>
        <v/>
      </c>
    </row>
    <row r="103" spans="1:13" ht="14.45" customHeight="1" x14ac:dyDescent="0.2">
      <c r="A103" s="432"/>
      <c r="B103" s="428"/>
      <c r="C103" s="429"/>
      <c r="D103" s="429"/>
      <c r="E103" s="430"/>
      <c r="F103" s="428"/>
      <c r="G103" s="429"/>
      <c r="H103" s="429"/>
      <c r="I103" s="429"/>
      <c r="J103" s="429"/>
      <c r="K103" s="431"/>
      <c r="L103" s="150"/>
      <c r="M103" s="427" t="str">
        <f t="shared" si="1"/>
        <v/>
      </c>
    </row>
    <row r="104" spans="1:13" ht="14.45" customHeight="1" x14ac:dyDescent="0.2">
      <c r="A104" s="432"/>
      <c r="B104" s="428"/>
      <c r="C104" s="429"/>
      <c r="D104" s="429"/>
      <c r="E104" s="430"/>
      <c r="F104" s="428"/>
      <c r="G104" s="429"/>
      <c r="H104" s="429"/>
      <c r="I104" s="429"/>
      <c r="J104" s="429"/>
      <c r="K104" s="431"/>
      <c r="L104" s="150"/>
      <c r="M104" s="427" t="str">
        <f t="shared" si="1"/>
        <v/>
      </c>
    </row>
    <row r="105" spans="1:13" ht="14.45" customHeight="1" x14ac:dyDescent="0.2">
      <c r="A105" s="432"/>
      <c r="B105" s="428"/>
      <c r="C105" s="429"/>
      <c r="D105" s="429"/>
      <c r="E105" s="430"/>
      <c r="F105" s="428"/>
      <c r="G105" s="429"/>
      <c r="H105" s="429"/>
      <c r="I105" s="429"/>
      <c r="J105" s="429"/>
      <c r="K105" s="431"/>
      <c r="L105" s="150"/>
      <c r="M105" s="427" t="str">
        <f t="shared" si="1"/>
        <v/>
      </c>
    </row>
    <row r="106" spans="1:13" ht="14.45" customHeight="1" x14ac:dyDescent="0.2">
      <c r="A106" s="432"/>
      <c r="B106" s="428"/>
      <c r="C106" s="429"/>
      <c r="D106" s="429"/>
      <c r="E106" s="430"/>
      <c r="F106" s="428"/>
      <c r="G106" s="429"/>
      <c r="H106" s="429"/>
      <c r="I106" s="429"/>
      <c r="J106" s="429"/>
      <c r="K106" s="431"/>
      <c r="L106" s="150"/>
      <c r="M106" s="427" t="str">
        <f t="shared" si="1"/>
        <v/>
      </c>
    </row>
    <row r="107" spans="1:13" ht="14.45" customHeight="1" x14ac:dyDescent="0.2">
      <c r="A107" s="432"/>
      <c r="B107" s="428"/>
      <c r="C107" s="429"/>
      <c r="D107" s="429"/>
      <c r="E107" s="430"/>
      <c r="F107" s="428"/>
      <c r="G107" s="429"/>
      <c r="H107" s="429"/>
      <c r="I107" s="429"/>
      <c r="J107" s="429"/>
      <c r="K107" s="431"/>
      <c r="L107" s="150"/>
      <c r="M107" s="427" t="str">
        <f t="shared" si="1"/>
        <v/>
      </c>
    </row>
    <row r="108" spans="1:13" ht="14.45" customHeight="1" x14ac:dyDescent="0.2">
      <c r="A108" s="432"/>
      <c r="B108" s="428"/>
      <c r="C108" s="429"/>
      <c r="D108" s="429"/>
      <c r="E108" s="430"/>
      <c r="F108" s="428"/>
      <c r="G108" s="429"/>
      <c r="H108" s="429"/>
      <c r="I108" s="429"/>
      <c r="J108" s="429"/>
      <c r="K108" s="431"/>
      <c r="L108" s="150"/>
      <c r="M108" s="427" t="str">
        <f t="shared" si="1"/>
        <v/>
      </c>
    </row>
    <row r="109" spans="1:13" ht="14.45" customHeight="1" x14ac:dyDescent="0.2">
      <c r="A109" s="432"/>
      <c r="B109" s="428"/>
      <c r="C109" s="429"/>
      <c r="D109" s="429"/>
      <c r="E109" s="430"/>
      <c r="F109" s="428"/>
      <c r="G109" s="429"/>
      <c r="H109" s="429"/>
      <c r="I109" s="429"/>
      <c r="J109" s="429"/>
      <c r="K109" s="431"/>
      <c r="L109" s="150"/>
      <c r="M109" s="427" t="str">
        <f t="shared" si="1"/>
        <v/>
      </c>
    </row>
    <row r="110" spans="1:13" ht="14.45" customHeight="1" x14ac:dyDescent="0.2">
      <c r="A110" s="432"/>
      <c r="B110" s="428"/>
      <c r="C110" s="429"/>
      <c r="D110" s="429"/>
      <c r="E110" s="430"/>
      <c r="F110" s="428"/>
      <c r="G110" s="429"/>
      <c r="H110" s="429"/>
      <c r="I110" s="429"/>
      <c r="J110" s="429"/>
      <c r="K110" s="431"/>
      <c r="L110" s="150"/>
      <c r="M110" s="427" t="str">
        <f t="shared" si="1"/>
        <v/>
      </c>
    </row>
    <row r="111" spans="1:13" ht="14.45" customHeight="1" x14ac:dyDescent="0.2">
      <c r="A111" s="432"/>
      <c r="B111" s="428"/>
      <c r="C111" s="429"/>
      <c r="D111" s="429"/>
      <c r="E111" s="430"/>
      <c r="F111" s="428"/>
      <c r="G111" s="429"/>
      <c r="H111" s="429"/>
      <c r="I111" s="429"/>
      <c r="J111" s="429"/>
      <c r="K111" s="431"/>
      <c r="L111" s="150"/>
      <c r="M111" s="427" t="str">
        <f t="shared" si="1"/>
        <v/>
      </c>
    </row>
    <row r="112" spans="1:13" ht="14.45" customHeight="1" x14ac:dyDescent="0.2">
      <c r="A112" s="432"/>
      <c r="B112" s="428"/>
      <c r="C112" s="429"/>
      <c r="D112" s="429"/>
      <c r="E112" s="430"/>
      <c r="F112" s="428"/>
      <c r="G112" s="429"/>
      <c r="H112" s="429"/>
      <c r="I112" s="429"/>
      <c r="J112" s="429"/>
      <c r="K112" s="431"/>
      <c r="L112" s="150"/>
      <c r="M112" s="427" t="str">
        <f t="shared" si="1"/>
        <v/>
      </c>
    </row>
    <row r="113" spans="1:13" ht="14.45" customHeight="1" x14ac:dyDescent="0.2">
      <c r="A113" s="432"/>
      <c r="B113" s="428"/>
      <c r="C113" s="429"/>
      <c r="D113" s="429"/>
      <c r="E113" s="430"/>
      <c r="F113" s="428"/>
      <c r="G113" s="429"/>
      <c r="H113" s="429"/>
      <c r="I113" s="429"/>
      <c r="J113" s="429"/>
      <c r="K113" s="431"/>
      <c r="L113" s="150"/>
      <c r="M113" s="427" t="str">
        <f t="shared" si="1"/>
        <v/>
      </c>
    </row>
    <row r="114" spans="1:13" ht="14.45" customHeight="1" x14ac:dyDescent="0.2">
      <c r="A114" s="432"/>
      <c r="B114" s="428"/>
      <c r="C114" s="429"/>
      <c r="D114" s="429"/>
      <c r="E114" s="430"/>
      <c r="F114" s="428"/>
      <c r="G114" s="429"/>
      <c r="H114" s="429"/>
      <c r="I114" s="429"/>
      <c r="J114" s="429"/>
      <c r="K114" s="431"/>
      <c r="L114" s="150"/>
      <c r="M114" s="427" t="str">
        <f t="shared" si="1"/>
        <v/>
      </c>
    </row>
    <row r="115" spans="1:13" ht="14.45" customHeight="1" x14ac:dyDescent="0.2">
      <c r="A115" s="432"/>
      <c r="B115" s="428"/>
      <c r="C115" s="429"/>
      <c r="D115" s="429"/>
      <c r="E115" s="430"/>
      <c r="F115" s="428"/>
      <c r="G115" s="429"/>
      <c r="H115" s="429"/>
      <c r="I115" s="429"/>
      <c r="J115" s="429"/>
      <c r="K115" s="431"/>
      <c r="L115" s="150"/>
      <c r="M115" s="427" t="str">
        <f t="shared" si="1"/>
        <v/>
      </c>
    </row>
    <row r="116" spans="1:13" ht="14.45" customHeight="1" x14ac:dyDescent="0.2">
      <c r="A116" s="432"/>
      <c r="B116" s="428"/>
      <c r="C116" s="429"/>
      <c r="D116" s="429"/>
      <c r="E116" s="430"/>
      <c r="F116" s="428"/>
      <c r="G116" s="429"/>
      <c r="H116" s="429"/>
      <c r="I116" s="429"/>
      <c r="J116" s="429"/>
      <c r="K116" s="431"/>
      <c r="L116" s="150"/>
      <c r="M116" s="427" t="str">
        <f t="shared" si="1"/>
        <v/>
      </c>
    </row>
    <row r="117" spans="1:13" ht="14.45" customHeight="1" x14ac:dyDescent="0.2">
      <c r="A117" s="432"/>
      <c r="B117" s="428"/>
      <c r="C117" s="429"/>
      <c r="D117" s="429"/>
      <c r="E117" s="430"/>
      <c r="F117" s="428"/>
      <c r="G117" s="429"/>
      <c r="H117" s="429"/>
      <c r="I117" s="429"/>
      <c r="J117" s="429"/>
      <c r="K117" s="431"/>
      <c r="L117" s="150"/>
      <c r="M117" s="427" t="str">
        <f t="shared" si="1"/>
        <v/>
      </c>
    </row>
    <row r="118" spans="1:13" ht="14.45" customHeight="1" x14ac:dyDescent="0.2">
      <c r="A118" s="432"/>
      <c r="B118" s="428"/>
      <c r="C118" s="429"/>
      <c r="D118" s="429"/>
      <c r="E118" s="430"/>
      <c r="F118" s="428"/>
      <c r="G118" s="429"/>
      <c r="H118" s="429"/>
      <c r="I118" s="429"/>
      <c r="J118" s="429"/>
      <c r="K118" s="431"/>
      <c r="L118" s="150"/>
      <c r="M118" s="427" t="str">
        <f t="shared" si="1"/>
        <v/>
      </c>
    </row>
    <row r="119" spans="1:13" ht="14.45" customHeight="1" x14ac:dyDescent="0.2">
      <c r="A119" s="432"/>
      <c r="B119" s="428"/>
      <c r="C119" s="429"/>
      <c r="D119" s="429"/>
      <c r="E119" s="430"/>
      <c r="F119" s="428"/>
      <c r="G119" s="429"/>
      <c r="H119" s="429"/>
      <c r="I119" s="429"/>
      <c r="J119" s="429"/>
      <c r="K119" s="431"/>
      <c r="L119" s="150"/>
      <c r="M119" s="427" t="str">
        <f t="shared" si="1"/>
        <v/>
      </c>
    </row>
    <row r="120" spans="1:13" ht="14.45" customHeight="1" x14ac:dyDescent="0.2">
      <c r="A120" s="432"/>
      <c r="B120" s="428"/>
      <c r="C120" s="429"/>
      <c r="D120" s="429"/>
      <c r="E120" s="430"/>
      <c r="F120" s="428"/>
      <c r="G120" s="429"/>
      <c r="H120" s="429"/>
      <c r="I120" s="429"/>
      <c r="J120" s="429"/>
      <c r="K120" s="431"/>
      <c r="L120" s="150"/>
      <c r="M120" s="427" t="str">
        <f t="shared" si="1"/>
        <v/>
      </c>
    </row>
    <row r="121" spans="1:13" ht="14.45" customHeight="1" x14ac:dyDescent="0.2">
      <c r="A121" s="432"/>
      <c r="B121" s="428"/>
      <c r="C121" s="429"/>
      <c r="D121" s="429"/>
      <c r="E121" s="430"/>
      <c r="F121" s="428"/>
      <c r="G121" s="429"/>
      <c r="H121" s="429"/>
      <c r="I121" s="429"/>
      <c r="J121" s="429"/>
      <c r="K121" s="431"/>
      <c r="L121" s="150"/>
      <c r="M121" s="427" t="str">
        <f t="shared" si="1"/>
        <v/>
      </c>
    </row>
    <row r="122" spans="1:13" ht="14.45" customHeight="1" x14ac:dyDescent="0.2">
      <c r="A122" s="432"/>
      <c r="B122" s="428"/>
      <c r="C122" s="429"/>
      <c r="D122" s="429"/>
      <c r="E122" s="430"/>
      <c r="F122" s="428"/>
      <c r="G122" s="429"/>
      <c r="H122" s="429"/>
      <c r="I122" s="429"/>
      <c r="J122" s="429"/>
      <c r="K122" s="431"/>
      <c r="L122" s="150"/>
      <c r="M122" s="427" t="str">
        <f t="shared" si="1"/>
        <v/>
      </c>
    </row>
    <row r="123" spans="1:13" ht="14.45" customHeight="1" x14ac:dyDescent="0.2">
      <c r="A123" s="432"/>
      <c r="B123" s="428"/>
      <c r="C123" s="429"/>
      <c r="D123" s="429"/>
      <c r="E123" s="430"/>
      <c r="F123" s="428"/>
      <c r="G123" s="429"/>
      <c r="H123" s="429"/>
      <c r="I123" s="429"/>
      <c r="J123" s="429"/>
      <c r="K123" s="431"/>
      <c r="L123" s="150"/>
      <c r="M123" s="427" t="str">
        <f t="shared" si="1"/>
        <v/>
      </c>
    </row>
    <row r="124" spans="1:13" ht="14.45" customHeight="1" x14ac:dyDescent="0.2">
      <c r="A124" s="432"/>
      <c r="B124" s="428"/>
      <c r="C124" s="429"/>
      <c r="D124" s="429"/>
      <c r="E124" s="430"/>
      <c r="F124" s="428"/>
      <c r="G124" s="429"/>
      <c r="H124" s="429"/>
      <c r="I124" s="429"/>
      <c r="J124" s="429"/>
      <c r="K124" s="431"/>
      <c r="L124" s="150"/>
      <c r="M124" s="427" t="str">
        <f t="shared" si="1"/>
        <v/>
      </c>
    </row>
    <row r="125" spans="1:13" ht="14.45" customHeight="1" x14ac:dyDescent="0.2">
      <c r="A125" s="432"/>
      <c r="B125" s="428"/>
      <c r="C125" s="429"/>
      <c r="D125" s="429"/>
      <c r="E125" s="430"/>
      <c r="F125" s="428"/>
      <c r="G125" s="429"/>
      <c r="H125" s="429"/>
      <c r="I125" s="429"/>
      <c r="J125" s="429"/>
      <c r="K125" s="431"/>
      <c r="L125" s="150"/>
      <c r="M125" s="427" t="str">
        <f t="shared" si="1"/>
        <v/>
      </c>
    </row>
    <row r="126" spans="1:13" ht="14.45" customHeight="1" x14ac:dyDescent="0.2">
      <c r="A126" s="432"/>
      <c r="B126" s="428"/>
      <c r="C126" s="429"/>
      <c r="D126" s="429"/>
      <c r="E126" s="430"/>
      <c r="F126" s="428"/>
      <c r="G126" s="429"/>
      <c r="H126" s="429"/>
      <c r="I126" s="429"/>
      <c r="J126" s="429"/>
      <c r="K126" s="431"/>
      <c r="L126" s="150"/>
      <c r="M126" s="427" t="str">
        <f t="shared" si="1"/>
        <v/>
      </c>
    </row>
    <row r="127" spans="1:13" ht="14.45" customHeight="1" x14ac:dyDescent="0.2">
      <c r="A127" s="432"/>
      <c r="B127" s="428"/>
      <c r="C127" s="429"/>
      <c r="D127" s="429"/>
      <c r="E127" s="430"/>
      <c r="F127" s="428"/>
      <c r="G127" s="429"/>
      <c r="H127" s="429"/>
      <c r="I127" s="429"/>
      <c r="J127" s="429"/>
      <c r="K127" s="431"/>
      <c r="L127" s="150"/>
      <c r="M127" s="427" t="str">
        <f t="shared" si="1"/>
        <v/>
      </c>
    </row>
    <row r="128" spans="1:13" ht="14.45" customHeight="1" x14ac:dyDescent="0.2">
      <c r="A128" s="432"/>
      <c r="B128" s="428"/>
      <c r="C128" s="429"/>
      <c r="D128" s="429"/>
      <c r="E128" s="430"/>
      <c r="F128" s="428"/>
      <c r="G128" s="429"/>
      <c r="H128" s="429"/>
      <c r="I128" s="429"/>
      <c r="J128" s="429"/>
      <c r="K128" s="431"/>
      <c r="L128" s="150"/>
      <c r="M128" s="427" t="str">
        <f t="shared" si="1"/>
        <v/>
      </c>
    </row>
    <row r="129" spans="1:13" ht="14.45" customHeight="1" x14ac:dyDescent="0.2">
      <c r="A129" s="432"/>
      <c r="B129" s="428"/>
      <c r="C129" s="429"/>
      <c r="D129" s="429"/>
      <c r="E129" s="430"/>
      <c r="F129" s="428"/>
      <c r="G129" s="429"/>
      <c r="H129" s="429"/>
      <c r="I129" s="429"/>
      <c r="J129" s="429"/>
      <c r="K129" s="431"/>
      <c r="L129" s="150"/>
      <c r="M129" s="427" t="str">
        <f t="shared" si="1"/>
        <v/>
      </c>
    </row>
    <row r="130" spans="1:13" ht="14.45" customHeight="1" x14ac:dyDescent="0.2">
      <c r="A130" s="432"/>
      <c r="B130" s="428"/>
      <c r="C130" s="429"/>
      <c r="D130" s="429"/>
      <c r="E130" s="430"/>
      <c r="F130" s="428"/>
      <c r="G130" s="429"/>
      <c r="H130" s="429"/>
      <c r="I130" s="429"/>
      <c r="J130" s="429"/>
      <c r="K130" s="431"/>
      <c r="L130" s="150"/>
      <c r="M130" s="427" t="str">
        <f t="shared" si="1"/>
        <v/>
      </c>
    </row>
    <row r="131" spans="1:13" ht="14.45" customHeight="1" x14ac:dyDescent="0.2">
      <c r="A131" s="432"/>
      <c r="B131" s="428"/>
      <c r="C131" s="429"/>
      <c r="D131" s="429"/>
      <c r="E131" s="430"/>
      <c r="F131" s="428"/>
      <c r="G131" s="429"/>
      <c r="H131" s="429"/>
      <c r="I131" s="429"/>
      <c r="J131" s="429"/>
      <c r="K131" s="431"/>
      <c r="L131" s="150"/>
      <c r="M131" s="427" t="str">
        <f t="shared" si="1"/>
        <v/>
      </c>
    </row>
    <row r="132" spans="1:13" ht="14.45" customHeight="1" x14ac:dyDescent="0.2">
      <c r="A132" s="432"/>
      <c r="B132" s="428"/>
      <c r="C132" s="429"/>
      <c r="D132" s="429"/>
      <c r="E132" s="430"/>
      <c r="F132" s="428"/>
      <c r="G132" s="429"/>
      <c r="H132" s="429"/>
      <c r="I132" s="429"/>
      <c r="J132" s="429"/>
      <c r="K132" s="431"/>
      <c r="L132" s="150"/>
      <c r="M132" s="427" t="str">
        <f t="shared" si="1"/>
        <v/>
      </c>
    </row>
    <row r="133" spans="1:13" ht="14.45" customHeight="1" x14ac:dyDescent="0.2">
      <c r="A133" s="432"/>
      <c r="B133" s="428"/>
      <c r="C133" s="429"/>
      <c r="D133" s="429"/>
      <c r="E133" s="430"/>
      <c r="F133" s="428"/>
      <c r="G133" s="429"/>
      <c r="H133" s="429"/>
      <c r="I133" s="429"/>
      <c r="J133" s="429"/>
      <c r="K133" s="431"/>
      <c r="L133" s="150"/>
      <c r="M133" s="427" t="str">
        <f t="shared" si="1"/>
        <v/>
      </c>
    </row>
    <row r="134" spans="1:13" ht="14.45" customHeight="1" x14ac:dyDescent="0.2">
      <c r="A134" s="432"/>
      <c r="B134" s="428"/>
      <c r="C134" s="429"/>
      <c r="D134" s="429"/>
      <c r="E134" s="430"/>
      <c r="F134" s="428"/>
      <c r="G134" s="429"/>
      <c r="H134" s="429"/>
      <c r="I134" s="429"/>
      <c r="J134" s="429"/>
      <c r="K134" s="431"/>
      <c r="L134" s="150"/>
      <c r="M134" s="42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32"/>
      <c r="B135" s="428"/>
      <c r="C135" s="429"/>
      <c r="D135" s="429"/>
      <c r="E135" s="430"/>
      <c r="F135" s="428"/>
      <c r="G135" s="429"/>
      <c r="H135" s="429"/>
      <c r="I135" s="429"/>
      <c r="J135" s="429"/>
      <c r="K135" s="431"/>
      <c r="L135" s="150"/>
      <c r="M135" s="427" t="str">
        <f t="shared" si="2"/>
        <v/>
      </c>
    </row>
    <row r="136" spans="1:13" ht="14.45" customHeight="1" x14ac:dyDescent="0.2">
      <c r="A136" s="432"/>
      <c r="B136" s="428"/>
      <c r="C136" s="429"/>
      <c r="D136" s="429"/>
      <c r="E136" s="430"/>
      <c r="F136" s="428"/>
      <c r="G136" s="429"/>
      <c r="H136" s="429"/>
      <c r="I136" s="429"/>
      <c r="J136" s="429"/>
      <c r="K136" s="431"/>
      <c r="L136" s="150"/>
      <c r="M136" s="427" t="str">
        <f t="shared" si="2"/>
        <v/>
      </c>
    </row>
    <row r="137" spans="1:13" ht="14.45" customHeight="1" x14ac:dyDescent="0.2">
      <c r="A137" s="432"/>
      <c r="B137" s="428"/>
      <c r="C137" s="429"/>
      <c r="D137" s="429"/>
      <c r="E137" s="430"/>
      <c r="F137" s="428"/>
      <c r="G137" s="429"/>
      <c r="H137" s="429"/>
      <c r="I137" s="429"/>
      <c r="J137" s="429"/>
      <c r="K137" s="431"/>
      <c r="L137" s="150"/>
      <c r="M137" s="427" t="str">
        <f t="shared" si="2"/>
        <v/>
      </c>
    </row>
    <row r="138" spans="1:13" ht="14.45" customHeight="1" x14ac:dyDescent="0.2">
      <c r="A138" s="432"/>
      <c r="B138" s="428"/>
      <c r="C138" s="429"/>
      <c r="D138" s="429"/>
      <c r="E138" s="430"/>
      <c r="F138" s="428"/>
      <c r="G138" s="429"/>
      <c r="H138" s="429"/>
      <c r="I138" s="429"/>
      <c r="J138" s="429"/>
      <c r="K138" s="431"/>
      <c r="L138" s="150"/>
      <c r="M138" s="427" t="str">
        <f t="shared" si="2"/>
        <v/>
      </c>
    </row>
    <row r="139" spans="1:13" ht="14.45" customHeight="1" x14ac:dyDescent="0.2">
      <c r="A139" s="432"/>
      <c r="B139" s="428"/>
      <c r="C139" s="429"/>
      <c r="D139" s="429"/>
      <c r="E139" s="430"/>
      <c r="F139" s="428"/>
      <c r="G139" s="429"/>
      <c r="H139" s="429"/>
      <c r="I139" s="429"/>
      <c r="J139" s="429"/>
      <c r="K139" s="431"/>
      <c r="L139" s="150"/>
      <c r="M139" s="427" t="str">
        <f t="shared" si="2"/>
        <v/>
      </c>
    </row>
    <row r="140" spans="1:13" ht="14.45" customHeight="1" x14ac:dyDescent="0.2">
      <c r="A140" s="432"/>
      <c r="B140" s="428"/>
      <c r="C140" s="429"/>
      <c r="D140" s="429"/>
      <c r="E140" s="430"/>
      <c r="F140" s="428"/>
      <c r="G140" s="429"/>
      <c r="H140" s="429"/>
      <c r="I140" s="429"/>
      <c r="J140" s="429"/>
      <c r="K140" s="431"/>
      <c r="L140" s="150"/>
      <c r="M140" s="427" t="str">
        <f t="shared" si="2"/>
        <v/>
      </c>
    </row>
    <row r="141" spans="1:13" ht="14.45" customHeight="1" x14ac:dyDescent="0.2">
      <c r="A141" s="432"/>
      <c r="B141" s="428"/>
      <c r="C141" s="429"/>
      <c r="D141" s="429"/>
      <c r="E141" s="430"/>
      <c r="F141" s="428"/>
      <c r="G141" s="429"/>
      <c r="H141" s="429"/>
      <c r="I141" s="429"/>
      <c r="J141" s="429"/>
      <c r="K141" s="431"/>
      <c r="L141" s="150"/>
      <c r="M141" s="427" t="str">
        <f t="shared" si="2"/>
        <v/>
      </c>
    </row>
    <row r="142" spans="1:13" ht="14.45" customHeight="1" x14ac:dyDescent="0.2">
      <c r="A142" s="432"/>
      <c r="B142" s="428"/>
      <c r="C142" s="429"/>
      <c r="D142" s="429"/>
      <c r="E142" s="430"/>
      <c r="F142" s="428"/>
      <c r="G142" s="429"/>
      <c r="H142" s="429"/>
      <c r="I142" s="429"/>
      <c r="J142" s="429"/>
      <c r="K142" s="431"/>
      <c r="L142" s="150"/>
      <c r="M142" s="427" t="str">
        <f t="shared" si="2"/>
        <v/>
      </c>
    </row>
    <row r="143" spans="1:13" ht="14.45" customHeight="1" x14ac:dyDescent="0.2">
      <c r="A143" s="432"/>
      <c r="B143" s="428"/>
      <c r="C143" s="429"/>
      <c r="D143" s="429"/>
      <c r="E143" s="430"/>
      <c r="F143" s="428"/>
      <c r="G143" s="429"/>
      <c r="H143" s="429"/>
      <c r="I143" s="429"/>
      <c r="J143" s="429"/>
      <c r="K143" s="431"/>
      <c r="L143" s="150"/>
      <c r="M143" s="427" t="str">
        <f t="shared" si="2"/>
        <v/>
      </c>
    </row>
    <row r="144" spans="1:13" ht="14.45" customHeight="1" x14ac:dyDescent="0.2">
      <c r="A144" s="432"/>
      <c r="B144" s="428"/>
      <c r="C144" s="429"/>
      <c r="D144" s="429"/>
      <c r="E144" s="430"/>
      <c r="F144" s="428"/>
      <c r="G144" s="429"/>
      <c r="H144" s="429"/>
      <c r="I144" s="429"/>
      <c r="J144" s="429"/>
      <c r="K144" s="431"/>
      <c r="L144" s="150"/>
      <c r="M144" s="427" t="str">
        <f t="shared" si="2"/>
        <v/>
      </c>
    </row>
    <row r="145" spans="1:13" ht="14.45" customHeight="1" x14ac:dyDescent="0.2">
      <c r="A145" s="432"/>
      <c r="B145" s="428"/>
      <c r="C145" s="429"/>
      <c r="D145" s="429"/>
      <c r="E145" s="430"/>
      <c r="F145" s="428"/>
      <c r="G145" s="429"/>
      <c r="H145" s="429"/>
      <c r="I145" s="429"/>
      <c r="J145" s="429"/>
      <c r="K145" s="431"/>
      <c r="L145" s="150"/>
      <c r="M145" s="427" t="str">
        <f t="shared" si="2"/>
        <v/>
      </c>
    </row>
    <row r="146" spans="1:13" ht="14.45" customHeight="1" x14ac:dyDescent="0.2">
      <c r="A146" s="432"/>
      <c r="B146" s="428"/>
      <c r="C146" s="429"/>
      <c r="D146" s="429"/>
      <c r="E146" s="430"/>
      <c r="F146" s="428"/>
      <c r="G146" s="429"/>
      <c r="H146" s="429"/>
      <c r="I146" s="429"/>
      <c r="J146" s="429"/>
      <c r="K146" s="431"/>
      <c r="L146" s="150"/>
      <c r="M146" s="427" t="str">
        <f t="shared" si="2"/>
        <v/>
      </c>
    </row>
    <row r="147" spans="1:13" ht="14.45" customHeight="1" x14ac:dyDescent="0.2">
      <c r="A147" s="432"/>
      <c r="B147" s="428"/>
      <c r="C147" s="429"/>
      <c r="D147" s="429"/>
      <c r="E147" s="430"/>
      <c r="F147" s="428"/>
      <c r="G147" s="429"/>
      <c r="H147" s="429"/>
      <c r="I147" s="429"/>
      <c r="J147" s="429"/>
      <c r="K147" s="431"/>
      <c r="L147" s="150"/>
      <c r="M147" s="427" t="str">
        <f t="shared" si="2"/>
        <v/>
      </c>
    </row>
    <row r="148" spans="1:13" ht="14.45" customHeight="1" x14ac:dyDescent="0.2">
      <c r="A148" s="432"/>
      <c r="B148" s="428"/>
      <c r="C148" s="429"/>
      <c r="D148" s="429"/>
      <c r="E148" s="430"/>
      <c r="F148" s="428"/>
      <c r="G148" s="429"/>
      <c r="H148" s="429"/>
      <c r="I148" s="429"/>
      <c r="J148" s="429"/>
      <c r="K148" s="431"/>
      <c r="L148" s="150"/>
      <c r="M148" s="427" t="str">
        <f t="shared" si="2"/>
        <v/>
      </c>
    </row>
    <row r="149" spans="1:13" ht="14.45" customHeight="1" x14ac:dyDescent="0.2">
      <c r="A149" s="432"/>
      <c r="B149" s="428"/>
      <c r="C149" s="429"/>
      <c r="D149" s="429"/>
      <c r="E149" s="430"/>
      <c r="F149" s="428"/>
      <c r="G149" s="429"/>
      <c r="H149" s="429"/>
      <c r="I149" s="429"/>
      <c r="J149" s="429"/>
      <c r="K149" s="431"/>
      <c r="L149" s="150"/>
      <c r="M149" s="427" t="str">
        <f t="shared" si="2"/>
        <v/>
      </c>
    </row>
    <row r="150" spans="1:13" ht="14.45" customHeight="1" x14ac:dyDescent="0.2">
      <c r="A150" s="432"/>
      <c r="B150" s="428"/>
      <c r="C150" s="429"/>
      <c r="D150" s="429"/>
      <c r="E150" s="430"/>
      <c r="F150" s="428"/>
      <c r="G150" s="429"/>
      <c r="H150" s="429"/>
      <c r="I150" s="429"/>
      <c r="J150" s="429"/>
      <c r="K150" s="431"/>
      <c r="L150" s="150"/>
      <c r="M150" s="427" t="str">
        <f t="shared" si="2"/>
        <v/>
      </c>
    </row>
    <row r="151" spans="1:13" ht="14.45" customHeight="1" x14ac:dyDescent="0.2">
      <c r="A151" s="432"/>
      <c r="B151" s="428"/>
      <c r="C151" s="429"/>
      <c r="D151" s="429"/>
      <c r="E151" s="430"/>
      <c r="F151" s="428"/>
      <c r="G151" s="429"/>
      <c r="H151" s="429"/>
      <c r="I151" s="429"/>
      <c r="J151" s="429"/>
      <c r="K151" s="431"/>
      <c r="L151" s="150"/>
      <c r="M151" s="427" t="str">
        <f t="shared" si="2"/>
        <v/>
      </c>
    </row>
    <row r="152" spans="1:13" ht="14.45" customHeight="1" x14ac:dyDescent="0.2">
      <c r="A152" s="432"/>
      <c r="B152" s="428"/>
      <c r="C152" s="429"/>
      <c r="D152" s="429"/>
      <c r="E152" s="430"/>
      <c r="F152" s="428"/>
      <c r="G152" s="429"/>
      <c r="H152" s="429"/>
      <c r="I152" s="429"/>
      <c r="J152" s="429"/>
      <c r="K152" s="431"/>
      <c r="L152" s="150"/>
      <c r="M152" s="427" t="str">
        <f t="shared" si="2"/>
        <v/>
      </c>
    </row>
    <row r="153" spans="1:13" ht="14.45" customHeight="1" x14ac:dyDescent="0.2">
      <c r="A153" s="432"/>
      <c r="B153" s="428"/>
      <c r="C153" s="429"/>
      <c r="D153" s="429"/>
      <c r="E153" s="430"/>
      <c r="F153" s="428"/>
      <c r="G153" s="429"/>
      <c r="H153" s="429"/>
      <c r="I153" s="429"/>
      <c r="J153" s="429"/>
      <c r="K153" s="431"/>
      <c r="L153" s="150"/>
      <c r="M153" s="427" t="str">
        <f t="shared" si="2"/>
        <v/>
      </c>
    </row>
    <row r="154" spans="1:13" ht="14.45" customHeight="1" x14ac:dyDescent="0.2">
      <c r="A154" s="432"/>
      <c r="B154" s="428"/>
      <c r="C154" s="429"/>
      <c r="D154" s="429"/>
      <c r="E154" s="430"/>
      <c r="F154" s="428"/>
      <c r="G154" s="429"/>
      <c r="H154" s="429"/>
      <c r="I154" s="429"/>
      <c r="J154" s="429"/>
      <c r="K154" s="431"/>
      <c r="L154" s="150"/>
      <c r="M154" s="427" t="str">
        <f t="shared" si="2"/>
        <v/>
      </c>
    </row>
    <row r="155" spans="1:13" ht="14.45" customHeight="1" x14ac:dyDescent="0.2">
      <c r="A155" s="432"/>
      <c r="B155" s="428"/>
      <c r="C155" s="429"/>
      <c r="D155" s="429"/>
      <c r="E155" s="430"/>
      <c r="F155" s="428"/>
      <c r="G155" s="429"/>
      <c r="H155" s="429"/>
      <c r="I155" s="429"/>
      <c r="J155" s="429"/>
      <c r="K155" s="431"/>
      <c r="L155" s="150"/>
      <c r="M155" s="427" t="str">
        <f t="shared" si="2"/>
        <v/>
      </c>
    </row>
    <row r="156" spans="1:13" ht="14.45" customHeight="1" x14ac:dyDescent="0.2">
      <c r="A156" s="432"/>
      <c r="B156" s="428"/>
      <c r="C156" s="429"/>
      <c r="D156" s="429"/>
      <c r="E156" s="430"/>
      <c r="F156" s="428"/>
      <c r="G156" s="429"/>
      <c r="H156" s="429"/>
      <c r="I156" s="429"/>
      <c r="J156" s="429"/>
      <c r="K156" s="431"/>
      <c r="L156" s="150"/>
      <c r="M156" s="427" t="str">
        <f t="shared" si="2"/>
        <v/>
      </c>
    </row>
    <row r="157" spans="1:13" ht="14.45" customHeight="1" x14ac:dyDescent="0.2">
      <c r="A157" s="432"/>
      <c r="B157" s="428"/>
      <c r="C157" s="429"/>
      <c r="D157" s="429"/>
      <c r="E157" s="430"/>
      <c r="F157" s="428"/>
      <c r="G157" s="429"/>
      <c r="H157" s="429"/>
      <c r="I157" s="429"/>
      <c r="J157" s="429"/>
      <c r="K157" s="431"/>
      <c r="L157" s="150"/>
      <c r="M157" s="427" t="str">
        <f t="shared" si="2"/>
        <v/>
      </c>
    </row>
    <row r="158" spans="1:13" ht="14.45" customHeight="1" x14ac:dyDescent="0.2">
      <c r="A158" s="432"/>
      <c r="B158" s="428"/>
      <c r="C158" s="429"/>
      <c r="D158" s="429"/>
      <c r="E158" s="430"/>
      <c r="F158" s="428"/>
      <c r="G158" s="429"/>
      <c r="H158" s="429"/>
      <c r="I158" s="429"/>
      <c r="J158" s="429"/>
      <c r="K158" s="431"/>
      <c r="L158" s="150"/>
      <c r="M158" s="427" t="str">
        <f t="shared" si="2"/>
        <v/>
      </c>
    </row>
    <row r="159" spans="1:13" ht="14.45" customHeight="1" x14ac:dyDescent="0.2">
      <c r="A159" s="432"/>
      <c r="B159" s="428"/>
      <c r="C159" s="429"/>
      <c r="D159" s="429"/>
      <c r="E159" s="430"/>
      <c r="F159" s="428"/>
      <c r="G159" s="429"/>
      <c r="H159" s="429"/>
      <c r="I159" s="429"/>
      <c r="J159" s="429"/>
      <c r="K159" s="431"/>
      <c r="L159" s="150"/>
      <c r="M159" s="427" t="str">
        <f t="shared" si="2"/>
        <v/>
      </c>
    </row>
    <row r="160" spans="1:13" ht="14.45" customHeight="1" x14ac:dyDescent="0.2">
      <c r="A160" s="432"/>
      <c r="B160" s="428"/>
      <c r="C160" s="429"/>
      <c r="D160" s="429"/>
      <c r="E160" s="430"/>
      <c r="F160" s="428"/>
      <c r="G160" s="429"/>
      <c r="H160" s="429"/>
      <c r="I160" s="429"/>
      <c r="J160" s="429"/>
      <c r="K160" s="431"/>
      <c r="L160" s="150"/>
      <c r="M160" s="427" t="str">
        <f t="shared" si="2"/>
        <v/>
      </c>
    </row>
    <row r="161" spans="1:13" ht="14.45" customHeight="1" x14ac:dyDescent="0.2">
      <c r="A161" s="432"/>
      <c r="B161" s="428"/>
      <c r="C161" s="429"/>
      <c r="D161" s="429"/>
      <c r="E161" s="430"/>
      <c r="F161" s="428"/>
      <c r="G161" s="429"/>
      <c r="H161" s="429"/>
      <c r="I161" s="429"/>
      <c r="J161" s="429"/>
      <c r="K161" s="431"/>
      <c r="L161" s="150"/>
      <c r="M161" s="427" t="str">
        <f t="shared" si="2"/>
        <v/>
      </c>
    </row>
    <row r="162" spans="1:13" ht="14.45" customHeight="1" x14ac:dyDescent="0.2">
      <c r="A162" s="432"/>
      <c r="B162" s="428"/>
      <c r="C162" s="429"/>
      <c r="D162" s="429"/>
      <c r="E162" s="430"/>
      <c r="F162" s="428"/>
      <c r="G162" s="429"/>
      <c r="H162" s="429"/>
      <c r="I162" s="429"/>
      <c r="J162" s="429"/>
      <c r="K162" s="431"/>
      <c r="L162" s="150"/>
      <c r="M162" s="427" t="str">
        <f t="shared" si="2"/>
        <v/>
      </c>
    </row>
    <row r="163" spans="1:13" ht="14.45" customHeight="1" x14ac:dyDescent="0.2">
      <c r="A163" s="432"/>
      <c r="B163" s="428"/>
      <c r="C163" s="429"/>
      <c r="D163" s="429"/>
      <c r="E163" s="430"/>
      <c r="F163" s="428"/>
      <c r="G163" s="429"/>
      <c r="H163" s="429"/>
      <c r="I163" s="429"/>
      <c r="J163" s="429"/>
      <c r="K163" s="431"/>
      <c r="L163" s="150"/>
      <c r="M163" s="427" t="str">
        <f t="shared" si="2"/>
        <v/>
      </c>
    </row>
    <row r="164" spans="1:13" ht="14.45" customHeight="1" x14ac:dyDescent="0.2">
      <c r="A164" s="432"/>
      <c r="B164" s="428"/>
      <c r="C164" s="429"/>
      <c r="D164" s="429"/>
      <c r="E164" s="430"/>
      <c r="F164" s="428"/>
      <c r="G164" s="429"/>
      <c r="H164" s="429"/>
      <c r="I164" s="429"/>
      <c r="J164" s="429"/>
      <c r="K164" s="431"/>
      <c r="L164" s="150"/>
      <c r="M164" s="427" t="str">
        <f t="shared" si="2"/>
        <v/>
      </c>
    </row>
    <row r="165" spans="1:13" ht="14.45" customHeight="1" x14ac:dyDescent="0.2">
      <c r="A165" s="432"/>
      <c r="B165" s="428"/>
      <c r="C165" s="429"/>
      <c r="D165" s="429"/>
      <c r="E165" s="430"/>
      <c r="F165" s="428"/>
      <c r="G165" s="429"/>
      <c r="H165" s="429"/>
      <c r="I165" s="429"/>
      <c r="J165" s="429"/>
      <c r="K165" s="431"/>
      <c r="L165" s="150"/>
      <c r="M165" s="427" t="str">
        <f t="shared" si="2"/>
        <v/>
      </c>
    </row>
    <row r="166" spans="1:13" ht="14.45" customHeight="1" x14ac:dyDescent="0.2">
      <c r="A166" s="432"/>
      <c r="B166" s="428"/>
      <c r="C166" s="429"/>
      <c r="D166" s="429"/>
      <c r="E166" s="430"/>
      <c r="F166" s="428"/>
      <c r="G166" s="429"/>
      <c r="H166" s="429"/>
      <c r="I166" s="429"/>
      <c r="J166" s="429"/>
      <c r="K166" s="431"/>
      <c r="L166" s="150"/>
      <c r="M166" s="427" t="str">
        <f t="shared" si="2"/>
        <v/>
      </c>
    </row>
    <row r="167" spans="1:13" ht="14.45" customHeight="1" x14ac:dyDescent="0.2">
      <c r="A167" s="432"/>
      <c r="B167" s="428"/>
      <c r="C167" s="429"/>
      <c r="D167" s="429"/>
      <c r="E167" s="430"/>
      <c r="F167" s="428"/>
      <c r="G167" s="429"/>
      <c r="H167" s="429"/>
      <c r="I167" s="429"/>
      <c r="J167" s="429"/>
      <c r="K167" s="431"/>
      <c r="L167" s="150"/>
      <c r="M167" s="427" t="str">
        <f t="shared" si="2"/>
        <v/>
      </c>
    </row>
    <row r="168" spans="1:13" ht="14.45" customHeight="1" x14ac:dyDescent="0.2">
      <c r="A168" s="432"/>
      <c r="B168" s="428"/>
      <c r="C168" s="429"/>
      <c r="D168" s="429"/>
      <c r="E168" s="430"/>
      <c r="F168" s="428"/>
      <c r="G168" s="429"/>
      <c r="H168" s="429"/>
      <c r="I168" s="429"/>
      <c r="J168" s="429"/>
      <c r="K168" s="431"/>
      <c r="L168" s="150"/>
      <c r="M168" s="427" t="str">
        <f t="shared" si="2"/>
        <v/>
      </c>
    </row>
    <row r="169" spans="1:13" ht="14.45" customHeight="1" x14ac:dyDescent="0.2">
      <c r="A169" s="432"/>
      <c r="B169" s="428"/>
      <c r="C169" s="429"/>
      <c r="D169" s="429"/>
      <c r="E169" s="430"/>
      <c r="F169" s="428"/>
      <c r="G169" s="429"/>
      <c r="H169" s="429"/>
      <c r="I169" s="429"/>
      <c r="J169" s="429"/>
      <c r="K169" s="431"/>
      <c r="L169" s="150"/>
      <c r="M169" s="427" t="str">
        <f t="shared" si="2"/>
        <v/>
      </c>
    </row>
    <row r="170" spans="1:13" ht="14.45" customHeight="1" x14ac:dyDescent="0.2">
      <c r="A170" s="432"/>
      <c r="B170" s="428"/>
      <c r="C170" s="429"/>
      <c r="D170" s="429"/>
      <c r="E170" s="430"/>
      <c r="F170" s="428"/>
      <c r="G170" s="429"/>
      <c r="H170" s="429"/>
      <c r="I170" s="429"/>
      <c r="J170" s="429"/>
      <c r="K170" s="431"/>
      <c r="L170" s="150"/>
      <c r="M170" s="427" t="str">
        <f t="shared" si="2"/>
        <v/>
      </c>
    </row>
    <row r="171" spans="1:13" ht="14.45" customHeight="1" x14ac:dyDescent="0.2">
      <c r="A171" s="432"/>
      <c r="B171" s="428"/>
      <c r="C171" s="429"/>
      <c r="D171" s="429"/>
      <c r="E171" s="430"/>
      <c r="F171" s="428"/>
      <c r="G171" s="429"/>
      <c r="H171" s="429"/>
      <c r="I171" s="429"/>
      <c r="J171" s="429"/>
      <c r="K171" s="431"/>
      <c r="L171" s="150"/>
      <c r="M171" s="427" t="str">
        <f t="shared" si="2"/>
        <v/>
      </c>
    </row>
    <row r="172" spans="1:13" ht="14.45" customHeight="1" x14ac:dyDescent="0.2">
      <c r="A172" s="432"/>
      <c r="B172" s="428"/>
      <c r="C172" s="429"/>
      <c r="D172" s="429"/>
      <c r="E172" s="430"/>
      <c r="F172" s="428"/>
      <c r="G172" s="429"/>
      <c r="H172" s="429"/>
      <c r="I172" s="429"/>
      <c r="J172" s="429"/>
      <c r="K172" s="431"/>
      <c r="L172" s="150"/>
      <c r="M172" s="427" t="str">
        <f t="shared" si="2"/>
        <v/>
      </c>
    </row>
    <row r="173" spans="1:13" ht="14.45" customHeight="1" x14ac:dyDescent="0.2">
      <c r="A173" s="432"/>
      <c r="B173" s="428"/>
      <c r="C173" s="429"/>
      <c r="D173" s="429"/>
      <c r="E173" s="430"/>
      <c r="F173" s="428"/>
      <c r="G173" s="429"/>
      <c r="H173" s="429"/>
      <c r="I173" s="429"/>
      <c r="J173" s="429"/>
      <c r="K173" s="431"/>
      <c r="L173" s="150"/>
      <c r="M173" s="427" t="str">
        <f t="shared" si="2"/>
        <v/>
      </c>
    </row>
    <row r="174" spans="1:13" ht="14.45" customHeight="1" x14ac:dyDescent="0.2">
      <c r="A174" s="432"/>
      <c r="B174" s="428"/>
      <c r="C174" s="429"/>
      <c r="D174" s="429"/>
      <c r="E174" s="430"/>
      <c r="F174" s="428"/>
      <c r="G174" s="429"/>
      <c r="H174" s="429"/>
      <c r="I174" s="429"/>
      <c r="J174" s="429"/>
      <c r="K174" s="431"/>
      <c r="L174" s="150"/>
      <c r="M174" s="427" t="str">
        <f t="shared" si="2"/>
        <v/>
      </c>
    </row>
    <row r="175" spans="1:13" ht="14.45" customHeight="1" x14ac:dyDescent="0.2">
      <c r="A175" s="432"/>
      <c r="B175" s="428"/>
      <c r="C175" s="429"/>
      <c r="D175" s="429"/>
      <c r="E175" s="430"/>
      <c r="F175" s="428"/>
      <c r="G175" s="429"/>
      <c r="H175" s="429"/>
      <c r="I175" s="429"/>
      <c r="J175" s="429"/>
      <c r="K175" s="431"/>
      <c r="L175" s="150"/>
      <c r="M175" s="427" t="str">
        <f t="shared" si="2"/>
        <v/>
      </c>
    </row>
    <row r="176" spans="1:13" ht="14.45" customHeight="1" x14ac:dyDescent="0.2">
      <c r="A176" s="432"/>
      <c r="B176" s="428"/>
      <c r="C176" s="429"/>
      <c r="D176" s="429"/>
      <c r="E176" s="430"/>
      <c r="F176" s="428"/>
      <c r="G176" s="429"/>
      <c r="H176" s="429"/>
      <c r="I176" s="429"/>
      <c r="J176" s="429"/>
      <c r="K176" s="431"/>
      <c r="L176" s="150"/>
      <c r="M176" s="427" t="str">
        <f t="shared" si="2"/>
        <v/>
      </c>
    </row>
    <row r="177" spans="1:13" ht="14.45" customHeight="1" x14ac:dyDescent="0.2">
      <c r="A177" s="432"/>
      <c r="B177" s="428"/>
      <c r="C177" s="429"/>
      <c r="D177" s="429"/>
      <c r="E177" s="430"/>
      <c r="F177" s="428"/>
      <c r="G177" s="429"/>
      <c r="H177" s="429"/>
      <c r="I177" s="429"/>
      <c r="J177" s="429"/>
      <c r="K177" s="431"/>
      <c r="L177" s="150"/>
      <c r="M177" s="427" t="str">
        <f t="shared" si="2"/>
        <v/>
      </c>
    </row>
    <row r="178" spans="1:13" ht="14.45" customHeight="1" x14ac:dyDescent="0.2">
      <c r="A178" s="432"/>
      <c r="B178" s="428"/>
      <c r="C178" s="429"/>
      <c r="D178" s="429"/>
      <c r="E178" s="430"/>
      <c r="F178" s="428"/>
      <c r="G178" s="429"/>
      <c r="H178" s="429"/>
      <c r="I178" s="429"/>
      <c r="J178" s="429"/>
      <c r="K178" s="431"/>
      <c r="L178" s="150"/>
      <c r="M178" s="427" t="str">
        <f t="shared" si="2"/>
        <v/>
      </c>
    </row>
    <row r="179" spans="1:13" ht="14.45" customHeight="1" x14ac:dyDescent="0.2">
      <c r="A179" s="432"/>
      <c r="B179" s="428"/>
      <c r="C179" s="429"/>
      <c r="D179" s="429"/>
      <c r="E179" s="430"/>
      <c r="F179" s="428"/>
      <c r="G179" s="429"/>
      <c r="H179" s="429"/>
      <c r="I179" s="429"/>
      <c r="J179" s="429"/>
      <c r="K179" s="431"/>
      <c r="L179" s="150"/>
      <c r="M179" s="427" t="str">
        <f t="shared" si="2"/>
        <v/>
      </c>
    </row>
    <row r="180" spans="1:13" ht="14.45" customHeight="1" x14ac:dyDescent="0.2">
      <c r="A180" s="432"/>
      <c r="B180" s="428"/>
      <c r="C180" s="429"/>
      <c r="D180" s="429"/>
      <c r="E180" s="430"/>
      <c r="F180" s="428"/>
      <c r="G180" s="429"/>
      <c r="H180" s="429"/>
      <c r="I180" s="429"/>
      <c r="J180" s="429"/>
      <c r="K180" s="431"/>
      <c r="L180" s="150"/>
      <c r="M180" s="427" t="str">
        <f t="shared" si="2"/>
        <v/>
      </c>
    </row>
    <row r="181" spans="1:13" ht="14.45" customHeight="1" x14ac:dyDescent="0.2">
      <c r="A181" s="432"/>
      <c r="B181" s="428"/>
      <c r="C181" s="429"/>
      <c r="D181" s="429"/>
      <c r="E181" s="430"/>
      <c r="F181" s="428"/>
      <c r="G181" s="429"/>
      <c r="H181" s="429"/>
      <c r="I181" s="429"/>
      <c r="J181" s="429"/>
      <c r="K181" s="431"/>
      <c r="L181" s="150"/>
      <c r="M181" s="427" t="str">
        <f t="shared" si="2"/>
        <v/>
      </c>
    </row>
    <row r="182" spans="1:13" ht="14.45" customHeight="1" x14ac:dyDescent="0.2">
      <c r="A182" s="432"/>
      <c r="B182" s="428"/>
      <c r="C182" s="429"/>
      <c r="D182" s="429"/>
      <c r="E182" s="430"/>
      <c r="F182" s="428"/>
      <c r="G182" s="429"/>
      <c r="H182" s="429"/>
      <c r="I182" s="429"/>
      <c r="J182" s="429"/>
      <c r="K182" s="431"/>
      <c r="L182" s="150"/>
      <c r="M182" s="427" t="str">
        <f t="shared" si="2"/>
        <v/>
      </c>
    </row>
    <row r="183" spans="1:13" ht="14.45" customHeight="1" x14ac:dyDescent="0.2">
      <c r="A183" s="432"/>
      <c r="B183" s="428"/>
      <c r="C183" s="429"/>
      <c r="D183" s="429"/>
      <c r="E183" s="430"/>
      <c r="F183" s="428"/>
      <c r="G183" s="429"/>
      <c r="H183" s="429"/>
      <c r="I183" s="429"/>
      <c r="J183" s="429"/>
      <c r="K183" s="431"/>
      <c r="L183" s="150"/>
      <c r="M183" s="427" t="str">
        <f t="shared" si="2"/>
        <v/>
      </c>
    </row>
    <row r="184" spans="1:13" ht="14.45" customHeight="1" x14ac:dyDescent="0.2">
      <c r="A184" s="432"/>
      <c r="B184" s="428"/>
      <c r="C184" s="429"/>
      <c r="D184" s="429"/>
      <c r="E184" s="430"/>
      <c r="F184" s="428"/>
      <c r="G184" s="429"/>
      <c r="H184" s="429"/>
      <c r="I184" s="429"/>
      <c r="J184" s="429"/>
      <c r="K184" s="431"/>
      <c r="L184" s="150"/>
      <c r="M184" s="427" t="str">
        <f t="shared" si="2"/>
        <v/>
      </c>
    </row>
    <row r="185" spans="1:13" ht="14.45" customHeight="1" x14ac:dyDescent="0.2">
      <c r="A185" s="432"/>
      <c r="B185" s="428"/>
      <c r="C185" s="429"/>
      <c r="D185" s="429"/>
      <c r="E185" s="430"/>
      <c r="F185" s="428"/>
      <c r="G185" s="429"/>
      <c r="H185" s="429"/>
      <c r="I185" s="429"/>
      <c r="J185" s="429"/>
      <c r="K185" s="431"/>
      <c r="L185" s="150"/>
      <c r="M185" s="427" t="str">
        <f t="shared" si="2"/>
        <v/>
      </c>
    </row>
    <row r="186" spans="1:13" ht="14.45" customHeight="1" x14ac:dyDescent="0.2">
      <c r="A186" s="432"/>
      <c r="B186" s="428"/>
      <c r="C186" s="429"/>
      <c r="D186" s="429"/>
      <c r="E186" s="430"/>
      <c r="F186" s="428"/>
      <c r="G186" s="429"/>
      <c r="H186" s="429"/>
      <c r="I186" s="429"/>
      <c r="J186" s="429"/>
      <c r="K186" s="431"/>
      <c r="L186" s="150"/>
      <c r="M186" s="427" t="str">
        <f t="shared" si="2"/>
        <v/>
      </c>
    </row>
    <row r="187" spans="1:13" ht="14.45" customHeight="1" x14ac:dyDescent="0.2">
      <c r="A187" s="432"/>
      <c r="B187" s="428"/>
      <c r="C187" s="429"/>
      <c r="D187" s="429"/>
      <c r="E187" s="430"/>
      <c r="F187" s="428"/>
      <c r="G187" s="429"/>
      <c r="H187" s="429"/>
      <c r="I187" s="429"/>
      <c r="J187" s="429"/>
      <c r="K187" s="431"/>
      <c r="L187" s="150"/>
      <c r="M187" s="427" t="str">
        <f t="shared" si="2"/>
        <v/>
      </c>
    </row>
    <row r="188" spans="1:13" ht="14.45" customHeight="1" x14ac:dyDescent="0.2">
      <c r="A188" s="432"/>
      <c r="B188" s="428"/>
      <c r="C188" s="429"/>
      <c r="D188" s="429"/>
      <c r="E188" s="430"/>
      <c r="F188" s="428"/>
      <c r="G188" s="429"/>
      <c r="H188" s="429"/>
      <c r="I188" s="429"/>
      <c r="J188" s="429"/>
      <c r="K188" s="431"/>
      <c r="L188" s="150"/>
      <c r="M188" s="427" t="str">
        <f t="shared" si="2"/>
        <v/>
      </c>
    </row>
    <row r="189" spans="1:13" ht="14.45" customHeight="1" x14ac:dyDescent="0.2">
      <c r="A189" s="432"/>
      <c r="B189" s="428"/>
      <c r="C189" s="429"/>
      <c r="D189" s="429"/>
      <c r="E189" s="430"/>
      <c r="F189" s="428"/>
      <c r="G189" s="429"/>
      <c r="H189" s="429"/>
      <c r="I189" s="429"/>
      <c r="J189" s="429"/>
      <c r="K189" s="431"/>
      <c r="L189" s="150"/>
      <c r="M189" s="427" t="str">
        <f t="shared" si="2"/>
        <v/>
      </c>
    </row>
    <row r="190" spans="1:13" ht="14.45" customHeight="1" x14ac:dyDescent="0.2">
      <c r="A190" s="432"/>
      <c r="B190" s="428"/>
      <c r="C190" s="429"/>
      <c r="D190" s="429"/>
      <c r="E190" s="430"/>
      <c r="F190" s="428"/>
      <c r="G190" s="429"/>
      <c r="H190" s="429"/>
      <c r="I190" s="429"/>
      <c r="J190" s="429"/>
      <c r="K190" s="431"/>
      <c r="L190" s="150"/>
      <c r="M190" s="427" t="str">
        <f t="shared" si="2"/>
        <v/>
      </c>
    </row>
    <row r="191" spans="1:13" ht="14.45" customHeight="1" x14ac:dyDescent="0.2">
      <c r="A191" s="432"/>
      <c r="B191" s="428"/>
      <c r="C191" s="429"/>
      <c r="D191" s="429"/>
      <c r="E191" s="430"/>
      <c r="F191" s="428"/>
      <c r="G191" s="429"/>
      <c r="H191" s="429"/>
      <c r="I191" s="429"/>
      <c r="J191" s="429"/>
      <c r="K191" s="431"/>
      <c r="L191" s="150"/>
      <c r="M191" s="427" t="str">
        <f t="shared" si="2"/>
        <v/>
      </c>
    </row>
    <row r="192" spans="1:13" ht="14.45" customHeight="1" x14ac:dyDescent="0.2">
      <c r="A192" s="432"/>
      <c r="B192" s="428"/>
      <c r="C192" s="429"/>
      <c r="D192" s="429"/>
      <c r="E192" s="430"/>
      <c r="F192" s="428"/>
      <c r="G192" s="429"/>
      <c r="H192" s="429"/>
      <c r="I192" s="429"/>
      <c r="J192" s="429"/>
      <c r="K192" s="431"/>
      <c r="L192" s="150"/>
      <c r="M192" s="427" t="str">
        <f t="shared" si="2"/>
        <v/>
      </c>
    </row>
    <row r="193" spans="1:13" ht="14.45" customHeight="1" x14ac:dyDescent="0.2">
      <c r="A193" s="432"/>
      <c r="B193" s="428"/>
      <c r="C193" s="429"/>
      <c r="D193" s="429"/>
      <c r="E193" s="430"/>
      <c r="F193" s="428"/>
      <c r="G193" s="429"/>
      <c r="H193" s="429"/>
      <c r="I193" s="429"/>
      <c r="J193" s="429"/>
      <c r="K193" s="431"/>
      <c r="L193" s="150"/>
      <c r="M193" s="427" t="str">
        <f t="shared" si="2"/>
        <v/>
      </c>
    </row>
    <row r="194" spans="1:13" ht="14.45" customHeight="1" x14ac:dyDescent="0.2">
      <c r="A194" s="432"/>
      <c r="B194" s="428"/>
      <c r="C194" s="429"/>
      <c r="D194" s="429"/>
      <c r="E194" s="430"/>
      <c r="F194" s="428"/>
      <c r="G194" s="429"/>
      <c r="H194" s="429"/>
      <c r="I194" s="429"/>
      <c r="J194" s="429"/>
      <c r="K194" s="431"/>
      <c r="L194" s="150"/>
      <c r="M194" s="427" t="str">
        <f t="shared" si="2"/>
        <v/>
      </c>
    </row>
    <row r="195" spans="1:13" ht="14.45" customHeight="1" x14ac:dyDescent="0.2">
      <c r="A195" s="432"/>
      <c r="B195" s="428"/>
      <c r="C195" s="429"/>
      <c r="D195" s="429"/>
      <c r="E195" s="430"/>
      <c r="F195" s="428"/>
      <c r="G195" s="429"/>
      <c r="H195" s="429"/>
      <c r="I195" s="429"/>
      <c r="J195" s="429"/>
      <c r="K195" s="431"/>
      <c r="L195" s="150"/>
      <c r="M195" s="427" t="str">
        <f t="shared" si="2"/>
        <v/>
      </c>
    </row>
    <row r="196" spans="1:13" ht="14.45" customHeight="1" x14ac:dyDescent="0.2">
      <c r="A196" s="432"/>
      <c r="B196" s="428"/>
      <c r="C196" s="429"/>
      <c r="D196" s="429"/>
      <c r="E196" s="430"/>
      <c r="F196" s="428"/>
      <c r="G196" s="429"/>
      <c r="H196" s="429"/>
      <c r="I196" s="429"/>
      <c r="J196" s="429"/>
      <c r="K196" s="431"/>
      <c r="L196" s="150"/>
      <c r="M196" s="427" t="str">
        <f t="shared" si="2"/>
        <v/>
      </c>
    </row>
    <row r="197" spans="1:13" ht="14.45" customHeight="1" x14ac:dyDescent="0.2">
      <c r="A197" s="432"/>
      <c r="B197" s="428"/>
      <c r="C197" s="429"/>
      <c r="D197" s="429"/>
      <c r="E197" s="430"/>
      <c r="F197" s="428"/>
      <c r="G197" s="429"/>
      <c r="H197" s="429"/>
      <c r="I197" s="429"/>
      <c r="J197" s="429"/>
      <c r="K197" s="431"/>
      <c r="L197" s="150"/>
      <c r="M197" s="427" t="str">
        <f t="shared" si="2"/>
        <v/>
      </c>
    </row>
    <row r="198" spans="1:13" ht="14.45" customHeight="1" x14ac:dyDescent="0.2">
      <c r="A198" s="432"/>
      <c r="B198" s="428"/>
      <c r="C198" s="429"/>
      <c r="D198" s="429"/>
      <c r="E198" s="430"/>
      <c r="F198" s="428"/>
      <c r="G198" s="429"/>
      <c r="H198" s="429"/>
      <c r="I198" s="429"/>
      <c r="J198" s="429"/>
      <c r="K198" s="431"/>
      <c r="L198" s="150"/>
      <c r="M198" s="42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32"/>
      <c r="B199" s="428"/>
      <c r="C199" s="429"/>
      <c r="D199" s="429"/>
      <c r="E199" s="430"/>
      <c r="F199" s="428"/>
      <c r="G199" s="429"/>
      <c r="H199" s="429"/>
      <c r="I199" s="429"/>
      <c r="J199" s="429"/>
      <c r="K199" s="431"/>
      <c r="L199" s="150"/>
      <c r="M199" s="427" t="str">
        <f t="shared" si="3"/>
        <v/>
      </c>
    </row>
    <row r="200" spans="1:13" ht="14.45" customHeight="1" x14ac:dyDescent="0.2">
      <c r="A200" s="432"/>
      <c r="B200" s="428"/>
      <c r="C200" s="429"/>
      <c r="D200" s="429"/>
      <c r="E200" s="430"/>
      <c r="F200" s="428"/>
      <c r="G200" s="429"/>
      <c r="H200" s="429"/>
      <c r="I200" s="429"/>
      <c r="J200" s="429"/>
      <c r="K200" s="431"/>
      <c r="L200" s="150"/>
      <c r="M200" s="427" t="str">
        <f t="shared" si="3"/>
        <v/>
      </c>
    </row>
    <row r="201" spans="1:13" ht="14.45" customHeight="1" x14ac:dyDescent="0.2">
      <c r="A201" s="432"/>
      <c r="B201" s="428"/>
      <c r="C201" s="429"/>
      <c r="D201" s="429"/>
      <c r="E201" s="430"/>
      <c r="F201" s="428"/>
      <c r="G201" s="429"/>
      <c r="H201" s="429"/>
      <c r="I201" s="429"/>
      <c r="J201" s="429"/>
      <c r="K201" s="431"/>
      <c r="L201" s="150"/>
      <c r="M201" s="427" t="str">
        <f t="shared" si="3"/>
        <v/>
      </c>
    </row>
    <row r="202" spans="1:13" ht="14.45" customHeight="1" x14ac:dyDescent="0.2">
      <c r="A202" s="432"/>
      <c r="B202" s="428"/>
      <c r="C202" s="429"/>
      <c r="D202" s="429"/>
      <c r="E202" s="430"/>
      <c r="F202" s="428"/>
      <c r="G202" s="429"/>
      <c r="H202" s="429"/>
      <c r="I202" s="429"/>
      <c r="J202" s="429"/>
      <c r="K202" s="431"/>
      <c r="L202" s="150"/>
      <c r="M202" s="427" t="str">
        <f t="shared" si="3"/>
        <v/>
      </c>
    </row>
    <row r="203" spans="1:13" ht="14.45" customHeight="1" x14ac:dyDescent="0.2">
      <c r="A203" s="432"/>
      <c r="B203" s="428"/>
      <c r="C203" s="429"/>
      <c r="D203" s="429"/>
      <c r="E203" s="430"/>
      <c r="F203" s="428"/>
      <c r="G203" s="429"/>
      <c r="H203" s="429"/>
      <c r="I203" s="429"/>
      <c r="J203" s="429"/>
      <c r="K203" s="431"/>
      <c r="L203" s="150"/>
      <c r="M203" s="427" t="str">
        <f t="shared" si="3"/>
        <v/>
      </c>
    </row>
    <row r="204" spans="1:13" ht="14.45" customHeight="1" x14ac:dyDescent="0.2">
      <c r="A204" s="432"/>
      <c r="B204" s="428"/>
      <c r="C204" s="429"/>
      <c r="D204" s="429"/>
      <c r="E204" s="430"/>
      <c r="F204" s="428"/>
      <c r="G204" s="429"/>
      <c r="H204" s="429"/>
      <c r="I204" s="429"/>
      <c r="J204" s="429"/>
      <c r="K204" s="431"/>
      <c r="L204" s="150"/>
      <c r="M204" s="427" t="str">
        <f t="shared" si="3"/>
        <v/>
      </c>
    </row>
    <row r="205" spans="1:13" ht="14.45" customHeight="1" x14ac:dyDescent="0.2">
      <c r="A205" s="432"/>
      <c r="B205" s="428"/>
      <c r="C205" s="429"/>
      <c r="D205" s="429"/>
      <c r="E205" s="430"/>
      <c r="F205" s="428"/>
      <c r="G205" s="429"/>
      <c r="H205" s="429"/>
      <c r="I205" s="429"/>
      <c r="J205" s="429"/>
      <c r="K205" s="431"/>
      <c r="L205" s="150"/>
      <c r="M205" s="427" t="str">
        <f t="shared" si="3"/>
        <v/>
      </c>
    </row>
    <row r="206" spans="1:13" ht="14.45" customHeight="1" x14ac:dyDescent="0.2">
      <c r="A206" s="432"/>
      <c r="B206" s="428"/>
      <c r="C206" s="429"/>
      <c r="D206" s="429"/>
      <c r="E206" s="430"/>
      <c r="F206" s="428"/>
      <c r="G206" s="429"/>
      <c r="H206" s="429"/>
      <c r="I206" s="429"/>
      <c r="J206" s="429"/>
      <c r="K206" s="431"/>
      <c r="L206" s="150"/>
      <c r="M206" s="427" t="str">
        <f t="shared" si="3"/>
        <v/>
      </c>
    </row>
    <row r="207" spans="1:13" ht="14.45" customHeight="1" x14ac:dyDescent="0.2">
      <c r="A207" s="432"/>
      <c r="B207" s="428"/>
      <c r="C207" s="429"/>
      <c r="D207" s="429"/>
      <c r="E207" s="430"/>
      <c r="F207" s="428"/>
      <c r="G207" s="429"/>
      <c r="H207" s="429"/>
      <c r="I207" s="429"/>
      <c r="J207" s="429"/>
      <c r="K207" s="431"/>
      <c r="L207" s="150"/>
      <c r="M207" s="427" t="str">
        <f t="shared" si="3"/>
        <v/>
      </c>
    </row>
    <row r="208" spans="1:13" ht="14.45" customHeight="1" x14ac:dyDescent="0.2">
      <c r="A208" s="432"/>
      <c r="B208" s="428"/>
      <c r="C208" s="429"/>
      <c r="D208" s="429"/>
      <c r="E208" s="430"/>
      <c r="F208" s="428"/>
      <c r="G208" s="429"/>
      <c r="H208" s="429"/>
      <c r="I208" s="429"/>
      <c r="J208" s="429"/>
      <c r="K208" s="431"/>
      <c r="L208" s="150"/>
      <c r="M208" s="427" t="str">
        <f t="shared" si="3"/>
        <v/>
      </c>
    </row>
    <row r="209" spans="1:13" ht="14.45" customHeight="1" x14ac:dyDescent="0.2">
      <c r="A209" s="432"/>
      <c r="B209" s="428"/>
      <c r="C209" s="429"/>
      <c r="D209" s="429"/>
      <c r="E209" s="430"/>
      <c r="F209" s="428"/>
      <c r="G209" s="429"/>
      <c r="H209" s="429"/>
      <c r="I209" s="429"/>
      <c r="J209" s="429"/>
      <c r="K209" s="431"/>
      <c r="L209" s="150"/>
      <c r="M209" s="427" t="str">
        <f t="shared" si="3"/>
        <v/>
      </c>
    </row>
    <row r="210" spans="1:13" ht="14.45" customHeight="1" x14ac:dyDescent="0.2">
      <c r="A210" s="432"/>
      <c r="B210" s="428"/>
      <c r="C210" s="429"/>
      <c r="D210" s="429"/>
      <c r="E210" s="430"/>
      <c r="F210" s="428"/>
      <c r="G210" s="429"/>
      <c r="H210" s="429"/>
      <c r="I210" s="429"/>
      <c r="J210" s="429"/>
      <c r="K210" s="431"/>
      <c r="L210" s="150"/>
      <c r="M210" s="427" t="str">
        <f t="shared" si="3"/>
        <v/>
      </c>
    </row>
    <row r="211" spans="1:13" ht="14.45" customHeight="1" x14ac:dyDescent="0.2">
      <c r="A211" s="432"/>
      <c r="B211" s="428"/>
      <c r="C211" s="429"/>
      <c r="D211" s="429"/>
      <c r="E211" s="430"/>
      <c r="F211" s="428"/>
      <c r="G211" s="429"/>
      <c r="H211" s="429"/>
      <c r="I211" s="429"/>
      <c r="J211" s="429"/>
      <c r="K211" s="431"/>
      <c r="L211" s="150"/>
      <c r="M211" s="427" t="str">
        <f t="shared" si="3"/>
        <v/>
      </c>
    </row>
    <row r="212" spans="1:13" ht="14.45" customHeight="1" x14ac:dyDescent="0.2">
      <c r="A212" s="432"/>
      <c r="B212" s="428"/>
      <c r="C212" s="429"/>
      <c r="D212" s="429"/>
      <c r="E212" s="430"/>
      <c r="F212" s="428"/>
      <c r="G212" s="429"/>
      <c r="H212" s="429"/>
      <c r="I212" s="429"/>
      <c r="J212" s="429"/>
      <c r="K212" s="431"/>
      <c r="L212" s="150"/>
      <c r="M212" s="427" t="str">
        <f t="shared" si="3"/>
        <v/>
      </c>
    </row>
    <row r="213" spans="1:13" ht="14.45" customHeight="1" x14ac:dyDescent="0.2">
      <c r="A213" s="432"/>
      <c r="B213" s="428"/>
      <c r="C213" s="429"/>
      <c r="D213" s="429"/>
      <c r="E213" s="430"/>
      <c r="F213" s="428"/>
      <c r="G213" s="429"/>
      <c r="H213" s="429"/>
      <c r="I213" s="429"/>
      <c r="J213" s="429"/>
      <c r="K213" s="431"/>
      <c r="L213" s="150"/>
      <c r="M213" s="427" t="str">
        <f t="shared" si="3"/>
        <v/>
      </c>
    </row>
    <row r="214" spans="1:13" ht="14.45" customHeight="1" x14ac:dyDescent="0.2">
      <c r="A214" s="432"/>
      <c r="B214" s="428"/>
      <c r="C214" s="429"/>
      <c r="D214" s="429"/>
      <c r="E214" s="430"/>
      <c r="F214" s="428"/>
      <c r="G214" s="429"/>
      <c r="H214" s="429"/>
      <c r="I214" s="429"/>
      <c r="J214" s="429"/>
      <c r="K214" s="431"/>
      <c r="L214" s="150"/>
      <c r="M214" s="427" t="str">
        <f t="shared" si="3"/>
        <v/>
      </c>
    </row>
    <row r="215" spans="1:13" ht="14.45" customHeight="1" x14ac:dyDescent="0.2">
      <c r="A215" s="432"/>
      <c r="B215" s="428"/>
      <c r="C215" s="429"/>
      <c r="D215" s="429"/>
      <c r="E215" s="430"/>
      <c r="F215" s="428"/>
      <c r="G215" s="429"/>
      <c r="H215" s="429"/>
      <c r="I215" s="429"/>
      <c r="J215" s="429"/>
      <c r="K215" s="431"/>
      <c r="L215" s="150"/>
      <c r="M215" s="427" t="str">
        <f t="shared" si="3"/>
        <v/>
      </c>
    </row>
    <row r="216" spans="1:13" ht="14.45" customHeight="1" x14ac:dyDescent="0.2">
      <c r="A216" s="432"/>
      <c r="B216" s="428"/>
      <c r="C216" s="429"/>
      <c r="D216" s="429"/>
      <c r="E216" s="430"/>
      <c r="F216" s="428"/>
      <c r="G216" s="429"/>
      <c r="H216" s="429"/>
      <c r="I216" s="429"/>
      <c r="J216" s="429"/>
      <c r="K216" s="431"/>
      <c r="L216" s="150"/>
      <c r="M216" s="427" t="str">
        <f t="shared" si="3"/>
        <v/>
      </c>
    </row>
    <row r="217" spans="1:13" ht="14.45" customHeight="1" x14ac:dyDescent="0.2">
      <c r="A217" s="432"/>
      <c r="B217" s="428"/>
      <c r="C217" s="429"/>
      <c r="D217" s="429"/>
      <c r="E217" s="430"/>
      <c r="F217" s="428"/>
      <c r="G217" s="429"/>
      <c r="H217" s="429"/>
      <c r="I217" s="429"/>
      <c r="J217" s="429"/>
      <c r="K217" s="431"/>
      <c r="L217" s="150"/>
      <c r="M217" s="427" t="str">
        <f t="shared" si="3"/>
        <v/>
      </c>
    </row>
    <row r="218" spans="1:13" ht="14.45" customHeight="1" x14ac:dyDescent="0.2">
      <c r="A218" s="432"/>
      <c r="B218" s="428"/>
      <c r="C218" s="429"/>
      <c r="D218" s="429"/>
      <c r="E218" s="430"/>
      <c r="F218" s="428"/>
      <c r="G218" s="429"/>
      <c r="H218" s="429"/>
      <c r="I218" s="429"/>
      <c r="J218" s="429"/>
      <c r="K218" s="431"/>
      <c r="L218" s="150"/>
      <c r="M218" s="427" t="str">
        <f t="shared" si="3"/>
        <v/>
      </c>
    </row>
    <row r="219" spans="1:13" ht="14.45" customHeight="1" x14ac:dyDescent="0.2">
      <c r="A219" s="432"/>
      <c r="B219" s="428"/>
      <c r="C219" s="429"/>
      <c r="D219" s="429"/>
      <c r="E219" s="430"/>
      <c r="F219" s="428"/>
      <c r="G219" s="429"/>
      <c r="H219" s="429"/>
      <c r="I219" s="429"/>
      <c r="J219" s="429"/>
      <c r="K219" s="431"/>
      <c r="L219" s="150"/>
      <c r="M219" s="427" t="str">
        <f t="shared" si="3"/>
        <v/>
      </c>
    </row>
    <row r="220" spans="1:13" ht="14.45" customHeight="1" x14ac:dyDescent="0.2">
      <c r="A220" s="432"/>
      <c r="B220" s="428"/>
      <c r="C220" s="429"/>
      <c r="D220" s="429"/>
      <c r="E220" s="430"/>
      <c r="F220" s="428"/>
      <c r="G220" s="429"/>
      <c r="H220" s="429"/>
      <c r="I220" s="429"/>
      <c r="J220" s="429"/>
      <c r="K220" s="431"/>
      <c r="L220" s="150"/>
      <c r="M220" s="427" t="str">
        <f t="shared" si="3"/>
        <v/>
      </c>
    </row>
    <row r="221" spans="1:13" ht="14.45" customHeight="1" x14ac:dyDescent="0.2">
      <c r="A221" s="432"/>
      <c r="B221" s="428"/>
      <c r="C221" s="429"/>
      <c r="D221" s="429"/>
      <c r="E221" s="430"/>
      <c r="F221" s="428"/>
      <c r="G221" s="429"/>
      <c r="H221" s="429"/>
      <c r="I221" s="429"/>
      <c r="J221" s="429"/>
      <c r="K221" s="431"/>
      <c r="L221" s="150"/>
      <c r="M221" s="427" t="str">
        <f t="shared" si="3"/>
        <v/>
      </c>
    </row>
    <row r="222" spans="1:13" ht="14.45" customHeight="1" x14ac:dyDescent="0.2">
      <c r="A222" s="432"/>
      <c r="B222" s="428"/>
      <c r="C222" s="429"/>
      <c r="D222" s="429"/>
      <c r="E222" s="430"/>
      <c r="F222" s="428"/>
      <c r="G222" s="429"/>
      <c r="H222" s="429"/>
      <c r="I222" s="429"/>
      <c r="J222" s="429"/>
      <c r="K222" s="431"/>
      <c r="L222" s="150"/>
      <c r="M222" s="427" t="str">
        <f t="shared" si="3"/>
        <v/>
      </c>
    </row>
    <row r="223" spans="1:13" ht="14.45" customHeight="1" x14ac:dyDescent="0.2">
      <c r="A223" s="432"/>
      <c r="B223" s="428"/>
      <c r="C223" s="429"/>
      <c r="D223" s="429"/>
      <c r="E223" s="430"/>
      <c r="F223" s="428"/>
      <c r="G223" s="429"/>
      <c r="H223" s="429"/>
      <c r="I223" s="429"/>
      <c r="J223" s="429"/>
      <c r="K223" s="431"/>
      <c r="L223" s="150"/>
      <c r="M223" s="427" t="str">
        <f t="shared" si="3"/>
        <v/>
      </c>
    </row>
    <row r="224" spans="1:13" ht="14.45" customHeight="1" x14ac:dyDescent="0.2">
      <c r="A224" s="432"/>
      <c r="B224" s="428"/>
      <c r="C224" s="429"/>
      <c r="D224" s="429"/>
      <c r="E224" s="430"/>
      <c r="F224" s="428"/>
      <c r="G224" s="429"/>
      <c r="H224" s="429"/>
      <c r="I224" s="429"/>
      <c r="J224" s="429"/>
      <c r="K224" s="431"/>
      <c r="L224" s="150"/>
      <c r="M224" s="427" t="str">
        <f t="shared" si="3"/>
        <v/>
      </c>
    </row>
    <row r="225" spans="1:13" ht="14.45" customHeight="1" x14ac:dyDescent="0.2">
      <c r="A225" s="432"/>
      <c r="B225" s="428"/>
      <c r="C225" s="429"/>
      <c r="D225" s="429"/>
      <c r="E225" s="430"/>
      <c r="F225" s="428"/>
      <c r="G225" s="429"/>
      <c r="H225" s="429"/>
      <c r="I225" s="429"/>
      <c r="J225" s="429"/>
      <c r="K225" s="431"/>
      <c r="L225" s="150"/>
      <c r="M225" s="427" t="str">
        <f t="shared" si="3"/>
        <v/>
      </c>
    </row>
    <row r="226" spans="1:13" ht="14.45" customHeight="1" x14ac:dyDescent="0.2">
      <c r="A226" s="432"/>
      <c r="B226" s="428"/>
      <c r="C226" s="429"/>
      <c r="D226" s="429"/>
      <c r="E226" s="430"/>
      <c r="F226" s="428"/>
      <c r="G226" s="429"/>
      <c r="H226" s="429"/>
      <c r="I226" s="429"/>
      <c r="J226" s="429"/>
      <c r="K226" s="431"/>
      <c r="L226" s="150"/>
      <c r="M226" s="427" t="str">
        <f t="shared" si="3"/>
        <v/>
      </c>
    </row>
    <row r="227" spans="1:13" ht="14.45" customHeight="1" x14ac:dyDescent="0.2">
      <c r="A227" s="432"/>
      <c r="B227" s="428"/>
      <c r="C227" s="429"/>
      <c r="D227" s="429"/>
      <c r="E227" s="430"/>
      <c r="F227" s="428"/>
      <c r="G227" s="429"/>
      <c r="H227" s="429"/>
      <c r="I227" s="429"/>
      <c r="J227" s="429"/>
      <c r="K227" s="431"/>
      <c r="L227" s="150"/>
      <c r="M227" s="427" t="str">
        <f t="shared" si="3"/>
        <v/>
      </c>
    </row>
    <row r="228" spans="1:13" ht="14.45" customHeight="1" x14ac:dyDescent="0.2">
      <c r="A228" s="432"/>
      <c r="B228" s="428"/>
      <c r="C228" s="429"/>
      <c r="D228" s="429"/>
      <c r="E228" s="430"/>
      <c r="F228" s="428"/>
      <c r="G228" s="429"/>
      <c r="H228" s="429"/>
      <c r="I228" s="429"/>
      <c r="J228" s="429"/>
      <c r="K228" s="431"/>
      <c r="L228" s="150"/>
      <c r="M228" s="427" t="str">
        <f t="shared" si="3"/>
        <v/>
      </c>
    </row>
    <row r="229" spans="1:13" ht="14.45" customHeight="1" x14ac:dyDescent="0.2">
      <c r="A229" s="432"/>
      <c r="B229" s="428"/>
      <c r="C229" s="429"/>
      <c r="D229" s="429"/>
      <c r="E229" s="430"/>
      <c r="F229" s="428"/>
      <c r="G229" s="429"/>
      <c r="H229" s="429"/>
      <c r="I229" s="429"/>
      <c r="J229" s="429"/>
      <c r="K229" s="431"/>
      <c r="L229" s="150"/>
      <c r="M229" s="427" t="str">
        <f t="shared" si="3"/>
        <v/>
      </c>
    </row>
    <row r="230" spans="1:13" ht="14.45" customHeight="1" x14ac:dyDescent="0.2">
      <c r="A230" s="432"/>
      <c r="B230" s="428"/>
      <c r="C230" s="429"/>
      <c r="D230" s="429"/>
      <c r="E230" s="430"/>
      <c r="F230" s="428"/>
      <c r="G230" s="429"/>
      <c r="H230" s="429"/>
      <c r="I230" s="429"/>
      <c r="J230" s="429"/>
      <c r="K230" s="431"/>
      <c r="L230" s="150"/>
      <c r="M230" s="427" t="str">
        <f t="shared" si="3"/>
        <v/>
      </c>
    </row>
    <row r="231" spans="1:13" ht="14.45" customHeight="1" x14ac:dyDescent="0.2">
      <c r="A231" s="432"/>
      <c r="B231" s="428"/>
      <c r="C231" s="429"/>
      <c r="D231" s="429"/>
      <c r="E231" s="430"/>
      <c r="F231" s="428"/>
      <c r="G231" s="429"/>
      <c r="H231" s="429"/>
      <c r="I231" s="429"/>
      <c r="J231" s="429"/>
      <c r="K231" s="431"/>
      <c r="L231" s="150"/>
      <c r="M231" s="427" t="str">
        <f t="shared" si="3"/>
        <v/>
      </c>
    </row>
    <row r="232" spans="1:13" ht="14.45" customHeight="1" x14ac:dyDescent="0.2">
      <c r="A232" s="432"/>
      <c r="B232" s="428"/>
      <c r="C232" s="429"/>
      <c r="D232" s="429"/>
      <c r="E232" s="430"/>
      <c r="F232" s="428"/>
      <c r="G232" s="429"/>
      <c r="H232" s="429"/>
      <c r="I232" s="429"/>
      <c r="J232" s="429"/>
      <c r="K232" s="431"/>
      <c r="L232" s="150"/>
      <c r="M232" s="427" t="str">
        <f t="shared" si="3"/>
        <v/>
      </c>
    </row>
    <row r="233" spans="1:13" ht="14.45" customHeight="1" x14ac:dyDescent="0.2">
      <c r="A233" s="432"/>
      <c r="B233" s="428"/>
      <c r="C233" s="429"/>
      <c r="D233" s="429"/>
      <c r="E233" s="430"/>
      <c r="F233" s="428"/>
      <c r="G233" s="429"/>
      <c r="H233" s="429"/>
      <c r="I233" s="429"/>
      <c r="J233" s="429"/>
      <c r="K233" s="431"/>
      <c r="L233" s="150"/>
      <c r="M233" s="427" t="str">
        <f t="shared" si="3"/>
        <v/>
      </c>
    </row>
    <row r="234" spans="1:13" ht="14.45" customHeight="1" x14ac:dyDescent="0.2">
      <c r="A234" s="432"/>
      <c r="B234" s="428"/>
      <c r="C234" s="429"/>
      <c r="D234" s="429"/>
      <c r="E234" s="430"/>
      <c r="F234" s="428"/>
      <c r="G234" s="429"/>
      <c r="H234" s="429"/>
      <c r="I234" s="429"/>
      <c r="J234" s="429"/>
      <c r="K234" s="431"/>
      <c r="L234" s="150"/>
      <c r="M234" s="427" t="str">
        <f t="shared" si="3"/>
        <v/>
      </c>
    </row>
    <row r="235" spans="1:13" ht="14.45" customHeight="1" x14ac:dyDescent="0.2">
      <c r="A235" s="432"/>
      <c r="B235" s="428"/>
      <c r="C235" s="429"/>
      <c r="D235" s="429"/>
      <c r="E235" s="430"/>
      <c r="F235" s="428"/>
      <c r="G235" s="429"/>
      <c r="H235" s="429"/>
      <c r="I235" s="429"/>
      <c r="J235" s="429"/>
      <c r="K235" s="431"/>
      <c r="L235" s="150"/>
      <c r="M235" s="427" t="str">
        <f t="shared" si="3"/>
        <v/>
      </c>
    </row>
    <row r="236" spans="1:13" ht="14.45" customHeight="1" x14ac:dyDescent="0.2">
      <c r="A236" s="432"/>
      <c r="B236" s="428"/>
      <c r="C236" s="429"/>
      <c r="D236" s="429"/>
      <c r="E236" s="430"/>
      <c r="F236" s="428"/>
      <c r="G236" s="429"/>
      <c r="H236" s="429"/>
      <c r="I236" s="429"/>
      <c r="J236" s="429"/>
      <c r="K236" s="431"/>
      <c r="L236" s="150"/>
      <c r="M236" s="427" t="str">
        <f t="shared" si="3"/>
        <v/>
      </c>
    </row>
    <row r="237" spans="1:13" ht="14.45" customHeight="1" x14ac:dyDescent="0.2">
      <c r="A237" s="432"/>
      <c r="B237" s="428"/>
      <c r="C237" s="429"/>
      <c r="D237" s="429"/>
      <c r="E237" s="430"/>
      <c r="F237" s="428"/>
      <c r="G237" s="429"/>
      <c r="H237" s="429"/>
      <c r="I237" s="429"/>
      <c r="J237" s="429"/>
      <c r="K237" s="431"/>
      <c r="L237" s="150"/>
      <c r="M237" s="427" t="str">
        <f t="shared" si="3"/>
        <v/>
      </c>
    </row>
    <row r="238" spans="1:13" ht="14.45" customHeight="1" x14ac:dyDescent="0.2">
      <c r="A238" s="432"/>
      <c r="B238" s="428"/>
      <c r="C238" s="429"/>
      <c r="D238" s="429"/>
      <c r="E238" s="430"/>
      <c r="F238" s="428"/>
      <c r="G238" s="429"/>
      <c r="H238" s="429"/>
      <c r="I238" s="429"/>
      <c r="J238" s="429"/>
      <c r="K238" s="431"/>
      <c r="L238" s="150"/>
      <c r="M238" s="427" t="str">
        <f t="shared" si="3"/>
        <v/>
      </c>
    </row>
    <row r="239" spans="1:13" ht="14.45" customHeight="1" x14ac:dyDescent="0.2">
      <c r="A239" s="432"/>
      <c r="B239" s="428"/>
      <c r="C239" s="429"/>
      <c r="D239" s="429"/>
      <c r="E239" s="430"/>
      <c r="F239" s="428"/>
      <c r="G239" s="429"/>
      <c r="H239" s="429"/>
      <c r="I239" s="429"/>
      <c r="J239" s="429"/>
      <c r="K239" s="431"/>
      <c r="L239" s="150"/>
      <c r="M239" s="427" t="str">
        <f t="shared" si="3"/>
        <v/>
      </c>
    </row>
    <row r="240" spans="1:13" ht="14.45" customHeight="1" x14ac:dyDescent="0.2">
      <c r="A240" s="432"/>
      <c r="B240" s="428"/>
      <c r="C240" s="429"/>
      <c r="D240" s="429"/>
      <c r="E240" s="430"/>
      <c r="F240" s="428"/>
      <c r="G240" s="429"/>
      <c r="H240" s="429"/>
      <c r="I240" s="429"/>
      <c r="J240" s="429"/>
      <c r="K240" s="431"/>
      <c r="L240" s="150"/>
      <c r="M240" s="427" t="str">
        <f t="shared" si="3"/>
        <v/>
      </c>
    </row>
    <row r="241" spans="1:13" ht="14.45" customHeight="1" x14ac:dyDescent="0.2">
      <c r="A241" s="432"/>
      <c r="B241" s="428"/>
      <c r="C241" s="429"/>
      <c r="D241" s="429"/>
      <c r="E241" s="430"/>
      <c r="F241" s="428"/>
      <c r="G241" s="429"/>
      <c r="H241" s="429"/>
      <c r="I241" s="429"/>
      <c r="J241" s="429"/>
      <c r="K241" s="431"/>
      <c r="L241" s="150"/>
      <c r="M241" s="427" t="str">
        <f t="shared" si="3"/>
        <v/>
      </c>
    </row>
    <row r="242" spans="1:13" ht="14.45" customHeight="1" x14ac:dyDescent="0.2">
      <c r="A242" s="432"/>
      <c r="B242" s="428"/>
      <c r="C242" s="429"/>
      <c r="D242" s="429"/>
      <c r="E242" s="430"/>
      <c r="F242" s="428"/>
      <c r="G242" s="429"/>
      <c r="H242" s="429"/>
      <c r="I242" s="429"/>
      <c r="J242" s="429"/>
      <c r="K242" s="431"/>
      <c r="L242" s="150"/>
      <c r="M242" s="427" t="str">
        <f t="shared" si="3"/>
        <v/>
      </c>
    </row>
    <row r="243" spans="1:13" ht="14.45" customHeight="1" x14ac:dyDescent="0.2">
      <c r="A243" s="432"/>
      <c r="B243" s="428"/>
      <c r="C243" s="429"/>
      <c r="D243" s="429"/>
      <c r="E243" s="430"/>
      <c r="F243" s="428"/>
      <c r="G243" s="429"/>
      <c r="H243" s="429"/>
      <c r="I243" s="429"/>
      <c r="J243" s="429"/>
      <c r="K243" s="431"/>
      <c r="L243" s="150"/>
      <c r="M243" s="427" t="str">
        <f t="shared" si="3"/>
        <v/>
      </c>
    </row>
    <row r="244" spans="1:13" ht="14.45" customHeight="1" x14ac:dyDescent="0.2">
      <c r="A244" s="432"/>
      <c r="B244" s="428"/>
      <c r="C244" s="429"/>
      <c r="D244" s="429"/>
      <c r="E244" s="430"/>
      <c r="F244" s="428"/>
      <c r="G244" s="429"/>
      <c r="H244" s="429"/>
      <c r="I244" s="429"/>
      <c r="J244" s="429"/>
      <c r="K244" s="431"/>
      <c r="L244" s="150"/>
      <c r="M244" s="427" t="str">
        <f t="shared" si="3"/>
        <v/>
      </c>
    </row>
    <row r="245" spans="1:13" ht="14.45" customHeight="1" x14ac:dyDescent="0.2">
      <c r="A245" s="432"/>
      <c r="B245" s="428"/>
      <c r="C245" s="429"/>
      <c r="D245" s="429"/>
      <c r="E245" s="430"/>
      <c r="F245" s="428"/>
      <c r="G245" s="429"/>
      <c r="H245" s="429"/>
      <c r="I245" s="429"/>
      <c r="J245" s="429"/>
      <c r="K245" s="431"/>
      <c r="L245" s="150"/>
      <c r="M245" s="427" t="str">
        <f t="shared" si="3"/>
        <v/>
      </c>
    </row>
    <row r="246" spans="1:13" ht="14.45" customHeight="1" x14ac:dyDescent="0.2">
      <c r="A246" s="432"/>
      <c r="B246" s="428"/>
      <c r="C246" s="429"/>
      <c r="D246" s="429"/>
      <c r="E246" s="430"/>
      <c r="F246" s="428"/>
      <c r="G246" s="429"/>
      <c r="H246" s="429"/>
      <c r="I246" s="429"/>
      <c r="J246" s="429"/>
      <c r="K246" s="431"/>
      <c r="L246" s="150"/>
      <c r="M246" s="427" t="str">
        <f t="shared" si="3"/>
        <v/>
      </c>
    </row>
    <row r="247" spans="1:13" ht="14.45" customHeight="1" x14ac:dyDescent="0.2">
      <c r="A247" s="432"/>
      <c r="B247" s="428"/>
      <c r="C247" s="429"/>
      <c r="D247" s="429"/>
      <c r="E247" s="430"/>
      <c r="F247" s="428"/>
      <c r="G247" s="429"/>
      <c r="H247" s="429"/>
      <c r="I247" s="429"/>
      <c r="J247" s="429"/>
      <c r="K247" s="431"/>
      <c r="L247" s="150"/>
      <c r="M247" s="427" t="str">
        <f t="shared" si="3"/>
        <v/>
      </c>
    </row>
    <row r="248" spans="1:13" ht="14.45" customHeight="1" x14ac:dyDescent="0.2">
      <c r="A248" s="432"/>
      <c r="B248" s="428"/>
      <c r="C248" s="429"/>
      <c r="D248" s="429"/>
      <c r="E248" s="430"/>
      <c r="F248" s="428"/>
      <c r="G248" s="429"/>
      <c r="H248" s="429"/>
      <c r="I248" s="429"/>
      <c r="J248" s="429"/>
      <c r="K248" s="431"/>
      <c r="L248" s="150"/>
      <c r="M248" s="427" t="str">
        <f t="shared" si="3"/>
        <v/>
      </c>
    </row>
    <row r="249" spans="1:13" ht="14.45" customHeight="1" x14ac:dyDescent="0.2">
      <c r="A249" s="432"/>
      <c r="B249" s="428"/>
      <c r="C249" s="429"/>
      <c r="D249" s="429"/>
      <c r="E249" s="430"/>
      <c r="F249" s="428"/>
      <c r="G249" s="429"/>
      <c r="H249" s="429"/>
      <c r="I249" s="429"/>
      <c r="J249" s="429"/>
      <c r="K249" s="431"/>
      <c r="L249" s="150"/>
      <c r="M249" s="427" t="str">
        <f t="shared" si="3"/>
        <v/>
      </c>
    </row>
    <row r="250" spans="1:13" ht="14.45" customHeight="1" x14ac:dyDescent="0.2">
      <c r="A250" s="432"/>
      <c r="B250" s="428"/>
      <c r="C250" s="429"/>
      <c r="D250" s="429"/>
      <c r="E250" s="430"/>
      <c r="F250" s="428"/>
      <c r="G250" s="429"/>
      <c r="H250" s="429"/>
      <c r="I250" s="429"/>
      <c r="J250" s="429"/>
      <c r="K250" s="431"/>
      <c r="L250" s="150"/>
      <c r="M250" s="427" t="str">
        <f t="shared" si="3"/>
        <v/>
      </c>
    </row>
    <row r="251" spans="1:13" ht="14.45" customHeight="1" x14ac:dyDescent="0.2">
      <c r="A251" s="432"/>
      <c r="B251" s="428"/>
      <c r="C251" s="429"/>
      <c r="D251" s="429"/>
      <c r="E251" s="430"/>
      <c r="F251" s="428"/>
      <c r="G251" s="429"/>
      <c r="H251" s="429"/>
      <c r="I251" s="429"/>
      <c r="J251" s="429"/>
      <c r="K251" s="431"/>
      <c r="L251" s="150"/>
      <c r="M251" s="427" t="str">
        <f t="shared" si="3"/>
        <v/>
      </c>
    </row>
    <row r="252" spans="1:13" ht="14.45" customHeight="1" x14ac:dyDescent="0.2">
      <c r="A252" s="432"/>
      <c r="B252" s="428"/>
      <c r="C252" s="429"/>
      <c r="D252" s="429"/>
      <c r="E252" s="430"/>
      <c r="F252" s="428"/>
      <c r="G252" s="429"/>
      <c r="H252" s="429"/>
      <c r="I252" s="429"/>
      <c r="J252" s="429"/>
      <c r="K252" s="431"/>
      <c r="L252" s="150"/>
      <c r="M252" s="427" t="str">
        <f t="shared" si="3"/>
        <v/>
      </c>
    </row>
    <row r="253" spans="1:13" ht="14.45" customHeight="1" x14ac:dyDescent="0.2">
      <c r="A253" s="432"/>
      <c r="B253" s="428"/>
      <c r="C253" s="429"/>
      <c r="D253" s="429"/>
      <c r="E253" s="430"/>
      <c r="F253" s="428"/>
      <c r="G253" s="429"/>
      <c r="H253" s="429"/>
      <c r="I253" s="429"/>
      <c r="J253" s="429"/>
      <c r="K253" s="431"/>
      <c r="L253" s="150"/>
      <c r="M253" s="427" t="str">
        <f t="shared" si="3"/>
        <v/>
      </c>
    </row>
    <row r="254" spans="1:13" ht="14.45" customHeight="1" x14ac:dyDescent="0.2">
      <c r="A254" s="432"/>
      <c r="B254" s="428"/>
      <c r="C254" s="429"/>
      <c r="D254" s="429"/>
      <c r="E254" s="430"/>
      <c r="F254" s="428"/>
      <c r="G254" s="429"/>
      <c r="H254" s="429"/>
      <c r="I254" s="429"/>
      <c r="J254" s="429"/>
      <c r="K254" s="431"/>
      <c r="L254" s="150"/>
      <c r="M254" s="427" t="str">
        <f t="shared" si="3"/>
        <v/>
      </c>
    </row>
    <row r="255" spans="1:13" ht="14.45" customHeight="1" x14ac:dyDescent="0.2">
      <c r="A255" s="432"/>
      <c r="B255" s="428"/>
      <c r="C255" s="429"/>
      <c r="D255" s="429"/>
      <c r="E255" s="430"/>
      <c r="F255" s="428"/>
      <c r="G255" s="429"/>
      <c r="H255" s="429"/>
      <c r="I255" s="429"/>
      <c r="J255" s="429"/>
      <c r="K255" s="431"/>
      <c r="L255" s="150"/>
      <c r="M255" s="427" t="str">
        <f t="shared" si="3"/>
        <v/>
      </c>
    </row>
    <row r="256" spans="1:13" ht="14.45" customHeight="1" x14ac:dyDescent="0.2">
      <c r="A256" s="432"/>
      <c r="B256" s="428"/>
      <c r="C256" s="429"/>
      <c r="D256" s="429"/>
      <c r="E256" s="430"/>
      <c r="F256" s="428"/>
      <c r="G256" s="429"/>
      <c r="H256" s="429"/>
      <c r="I256" s="429"/>
      <c r="J256" s="429"/>
      <c r="K256" s="431"/>
      <c r="L256" s="150"/>
      <c r="M256" s="427" t="str">
        <f t="shared" si="3"/>
        <v/>
      </c>
    </row>
    <row r="257" spans="1:13" ht="14.45" customHeight="1" x14ac:dyDescent="0.2">
      <c r="A257" s="432"/>
      <c r="B257" s="428"/>
      <c r="C257" s="429"/>
      <c r="D257" s="429"/>
      <c r="E257" s="430"/>
      <c r="F257" s="428"/>
      <c r="G257" s="429"/>
      <c r="H257" s="429"/>
      <c r="I257" s="429"/>
      <c r="J257" s="429"/>
      <c r="K257" s="431"/>
      <c r="L257" s="150"/>
      <c r="M257" s="427" t="str">
        <f t="shared" si="3"/>
        <v/>
      </c>
    </row>
    <row r="258" spans="1:13" ht="14.45" customHeight="1" x14ac:dyDescent="0.2">
      <c r="A258" s="432"/>
      <c r="B258" s="428"/>
      <c r="C258" s="429"/>
      <c r="D258" s="429"/>
      <c r="E258" s="430"/>
      <c r="F258" s="428"/>
      <c r="G258" s="429"/>
      <c r="H258" s="429"/>
      <c r="I258" s="429"/>
      <c r="J258" s="429"/>
      <c r="K258" s="431"/>
      <c r="L258" s="150"/>
      <c r="M258" s="427" t="str">
        <f t="shared" si="3"/>
        <v/>
      </c>
    </row>
    <row r="259" spans="1:13" ht="14.45" customHeight="1" x14ac:dyDescent="0.2">
      <c r="A259" s="432"/>
      <c r="B259" s="428"/>
      <c r="C259" s="429"/>
      <c r="D259" s="429"/>
      <c r="E259" s="430"/>
      <c r="F259" s="428"/>
      <c r="G259" s="429"/>
      <c r="H259" s="429"/>
      <c r="I259" s="429"/>
      <c r="J259" s="429"/>
      <c r="K259" s="431"/>
      <c r="L259" s="150"/>
      <c r="M259" s="427" t="str">
        <f t="shared" si="3"/>
        <v/>
      </c>
    </row>
    <row r="260" spans="1:13" ht="14.45" customHeight="1" x14ac:dyDescent="0.2">
      <c r="A260" s="432"/>
      <c r="B260" s="428"/>
      <c r="C260" s="429"/>
      <c r="D260" s="429"/>
      <c r="E260" s="430"/>
      <c r="F260" s="428"/>
      <c r="G260" s="429"/>
      <c r="H260" s="429"/>
      <c r="I260" s="429"/>
      <c r="J260" s="429"/>
      <c r="K260" s="431"/>
      <c r="L260" s="150"/>
      <c r="M260" s="427" t="str">
        <f t="shared" si="3"/>
        <v/>
      </c>
    </row>
    <row r="261" spans="1:13" ht="14.45" customHeight="1" x14ac:dyDescent="0.2">
      <c r="A261" s="432"/>
      <c r="B261" s="428"/>
      <c r="C261" s="429"/>
      <c r="D261" s="429"/>
      <c r="E261" s="430"/>
      <c r="F261" s="428"/>
      <c r="G261" s="429"/>
      <c r="H261" s="429"/>
      <c r="I261" s="429"/>
      <c r="J261" s="429"/>
      <c r="K261" s="431"/>
      <c r="L261" s="150"/>
      <c r="M261" s="427" t="str">
        <f t="shared" si="3"/>
        <v/>
      </c>
    </row>
    <row r="262" spans="1:13" ht="14.45" customHeight="1" x14ac:dyDescent="0.2">
      <c r="A262" s="432"/>
      <c r="B262" s="428"/>
      <c r="C262" s="429"/>
      <c r="D262" s="429"/>
      <c r="E262" s="430"/>
      <c r="F262" s="428"/>
      <c r="G262" s="429"/>
      <c r="H262" s="429"/>
      <c r="I262" s="429"/>
      <c r="J262" s="429"/>
      <c r="K262" s="431"/>
      <c r="L262" s="150"/>
      <c r="M262" s="42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32"/>
      <c r="B263" s="428"/>
      <c r="C263" s="429"/>
      <c r="D263" s="429"/>
      <c r="E263" s="430"/>
      <c r="F263" s="428"/>
      <c r="G263" s="429"/>
      <c r="H263" s="429"/>
      <c r="I263" s="429"/>
      <c r="J263" s="429"/>
      <c r="K263" s="431"/>
      <c r="L263" s="150"/>
      <c r="M263" s="427" t="str">
        <f t="shared" si="4"/>
        <v/>
      </c>
    </row>
    <row r="264" spans="1:13" ht="14.45" customHeight="1" x14ac:dyDescent="0.2">
      <c r="A264" s="432"/>
      <c r="B264" s="428"/>
      <c r="C264" s="429"/>
      <c r="D264" s="429"/>
      <c r="E264" s="430"/>
      <c r="F264" s="428"/>
      <c r="G264" s="429"/>
      <c r="H264" s="429"/>
      <c r="I264" s="429"/>
      <c r="J264" s="429"/>
      <c r="K264" s="431"/>
      <c r="L264" s="150"/>
      <c r="M264" s="427" t="str">
        <f t="shared" si="4"/>
        <v/>
      </c>
    </row>
    <row r="265" spans="1:13" ht="14.45" customHeight="1" x14ac:dyDescent="0.2">
      <c r="A265" s="432"/>
      <c r="B265" s="428"/>
      <c r="C265" s="429"/>
      <c r="D265" s="429"/>
      <c r="E265" s="430"/>
      <c r="F265" s="428"/>
      <c r="G265" s="429"/>
      <c r="H265" s="429"/>
      <c r="I265" s="429"/>
      <c r="J265" s="429"/>
      <c r="K265" s="431"/>
      <c r="L265" s="150"/>
      <c r="M265" s="427" t="str">
        <f t="shared" si="4"/>
        <v/>
      </c>
    </row>
    <row r="266" spans="1:13" ht="14.45" customHeight="1" x14ac:dyDescent="0.2">
      <c r="A266" s="432"/>
      <c r="B266" s="428"/>
      <c r="C266" s="429"/>
      <c r="D266" s="429"/>
      <c r="E266" s="430"/>
      <c r="F266" s="428"/>
      <c r="G266" s="429"/>
      <c r="H266" s="429"/>
      <c r="I266" s="429"/>
      <c r="J266" s="429"/>
      <c r="K266" s="431"/>
      <c r="L266" s="150"/>
      <c r="M266" s="427" t="str">
        <f t="shared" si="4"/>
        <v/>
      </c>
    </row>
    <row r="267" spans="1:13" ht="14.45" customHeight="1" x14ac:dyDescent="0.2">
      <c r="A267" s="432"/>
      <c r="B267" s="428"/>
      <c r="C267" s="429"/>
      <c r="D267" s="429"/>
      <c r="E267" s="430"/>
      <c r="F267" s="428"/>
      <c r="G267" s="429"/>
      <c r="H267" s="429"/>
      <c r="I267" s="429"/>
      <c r="J267" s="429"/>
      <c r="K267" s="431"/>
      <c r="L267" s="150"/>
      <c r="M267" s="427" t="str">
        <f t="shared" si="4"/>
        <v/>
      </c>
    </row>
    <row r="268" spans="1:13" ht="14.45" customHeight="1" x14ac:dyDescent="0.2">
      <c r="A268" s="432"/>
      <c r="B268" s="428"/>
      <c r="C268" s="429"/>
      <c r="D268" s="429"/>
      <c r="E268" s="430"/>
      <c r="F268" s="428"/>
      <c r="G268" s="429"/>
      <c r="H268" s="429"/>
      <c r="I268" s="429"/>
      <c r="J268" s="429"/>
      <c r="K268" s="431"/>
      <c r="L268" s="150"/>
      <c r="M268" s="427" t="str">
        <f t="shared" si="4"/>
        <v/>
      </c>
    </row>
    <row r="269" spans="1:13" ht="14.45" customHeight="1" x14ac:dyDescent="0.2">
      <c r="A269" s="432"/>
      <c r="B269" s="428"/>
      <c r="C269" s="429"/>
      <c r="D269" s="429"/>
      <c r="E269" s="430"/>
      <c r="F269" s="428"/>
      <c r="G269" s="429"/>
      <c r="H269" s="429"/>
      <c r="I269" s="429"/>
      <c r="J269" s="429"/>
      <c r="K269" s="431"/>
      <c r="L269" s="150"/>
      <c r="M269" s="427" t="str">
        <f t="shared" si="4"/>
        <v/>
      </c>
    </row>
    <row r="270" spans="1:13" ht="14.45" customHeight="1" x14ac:dyDescent="0.2">
      <c r="A270" s="432"/>
      <c r="B270" s="428"/>
      <c r="C270" s="429"/>
      <c r="D270" s="429"/>
      <c r="E270" s="430"/>
      <c r="F270" s="428"/>
      <c r="G270" s="429"/>
      <c r="H270" s="429"/>
      <c r="I270" s="429"/>
      <c r="J270" s="429"/>
      <c r="K270" s="431"/>
      <c r="L270" s="150"/>
      <c r="M270" s="427" t="str">
        <f t="shared" si="4"/>
        <v/>
      </c>
    </row>
    <row r="271" spans="1:13" ht="14.45" customHeight="1" x14ac:dyDescent="0.2">
      <c r="A271" s="432"/>
      <c r="B271" s="428"/>
      <c r="C271" s="429"/>
      <c r="D271" s="429"/>
      <c r="E271" s="430"/>
      <c r="F271" s="428"/>
      <c r="G271" s="429"/>
      <c r="H271" s="429"/>
      <c r="I271" s="429"/>
      <c r="J271" s="429"/>
      <c r="K271" s="431"/>
      <c r="L271" s="150"/>
      <c r="M271" s="427" t="str">
        <f t="shared" si="4"/>
        <v/>
      </c>
    </row>
    <row r="272" spans="1:13" ht="14.45" customHeight="1" x14ac:dyDescent="0.2">
      <c r="A272" s="432"/>
      <c r="B272" s="428"/>
      <c r="C272" s="429"/>
      <c r="D272" s="429"/>
      <c r="E272" s="430"/>
      <c r="F272" s="428"/>
      <c r="G272" s="429"/>
      <c r="H272" s="429"/>
      <c r="I272" s="429"/>
      <c r="J272" s="429"/>
      <c r="K272" s="431"/>
      <c r="L272" s="150"/>
      <c r="M272" s="427" t="str">
        <f t="shared" si="4"/>
        <v/>
      </c>
    </row>
    <row r="273" spans="1:13" ht="14.45" customHeight="1" x14ac:dyDescent="0.2">
      <c r="A273" s="432"/>
      <c r="B273" s="428"/>
      <c r="C273" s="429"/>
      <c r="D273" s="429"/>
      <c r="E273" s="430"/>
      <c r="F273" s="428"/>
      <c r="G273" s="429"/>
      <c r="H273" s="429"/>
      <c r="I273" s="429"/>
      <c r="J273" s="429"/>
      <c r="K273" s="431"/>
      <c r="L273" s="150"/>
      <c r="M273" s="427" t="str">
        <f t="shared" si="4"/>
        <v/>
      </c>
    </row>
    <row r="274" spans="1:13" ht="14.45" customHeight="1" x14ac:dyDescent="0.2">
      <c r="A274" s="432"/>
      <c r="B274" s="428"/>
      <c r="C274" s="429"/>
      <c r="D274" s="429"/>
      <c r="E274" s="430"/>
      <c r="F274" s="428"/>
      <c r="G274" s="429"/>
      <c r="H274" s="429"/>
      <c r="I274" s="429"/>
      <c r="J274" s="429"/>
      <c r="K274" s="431"/>
      <c r="L274" s="150"/>
      <c r="M274" s="427" t="str">
        <f t="shared" si="4"/>
        <v/>
      </c>
    </row>
    <row r="275" spans="1:13" ht="14.45" customHeight="1" x14ac:dyDescent="0.2">
      <c r="A275" s="432"/>
      <c r="B275" s="428"/>
      <c r="C275" s="429"/>
      <c r="D275" s="429"/>
      <c r="E275" s="430"/>
      <c r="F275" s="428"/>
      <c r="G275" s="429"/>
      <c r="H275" s="429"/>
      <c r="I275" s="429"/>
      <c r="J275" s="429"/>
      <c r="K275" s="431"/>
      <c r="L275" s="150"/>
      <c r="M275" s="427" t="str">
        <f t="shared" si="4"/>
        <v/>
      </c>
    </row>
    <row r="276" spans="1:13" ht="14.45" customHeight="1" x14ac:dyDescent="0.2">
      <c r="A276" s="432"/>
      <c r="B276" s="428"/>
      <c r="C276" s="429"/>
      <c r="D276" s="429"/>
      <c r="E276" s="430"/>
      <c r="F276" s="428"/>
      <c r="G276" s="429"/>
      <c r="H276" s="429"/>
      <c r="I276" s="429"/>
      <c r="J276" s="429"/>
      <c r="K276" s="431"/>
      <c r="L276" s="150"/>
      <c r="M276" s="427" t="str">
        <f t="shared" si="4"/>
        <v/>
      </c>
    </row>
    <row r="277" spans="1:13" ht="14.45" customHeight="1" x14ac:dyDescent="0.2">
      <c r="A277" s="432"/>
      <c r="B277" s="428"/>
      <c r="C277" s="429"/>
      <c r="D277" s="429"/>
      <c r="E277" s="430"/>
      <c r="F277" s="428"/>
      <c r="G277" s="429"/>
      <c r="H277" s="429"/>
      <c r="I277" s="429"/>
      <c r="J277" s="429"/>
      <c r="K277" s="431"/>
      <c r="L277" s="150"/>
      <c r="M277" s="427" t="str">
        <f t="shared" si="4"/>
        <v/>
      </c>
    </row>
    <row r="278" spans="1:13" ht="14.45" customHeight="1" x14ac:dyDescent="0.2">
      <c r="A278" s="432"/>
      <c r="B278" s="428"/>
      <c r="C278" s="429"/>
      <c r="D278" s="429"/>
      <c r="E278" s="430"/>
      <c r="F278" s="428"/>
      <c r="G278" s="429"/>
      <c r="H278" s="429"/>
      <c r="I278" s="429"/>
      <c r="J278" s="429"/>
      <c r="K278" s="431"/>
      <c r="L278" s="150"/>
      <c r="M278" s="427" t="str">
        <f t="shared" si="4"/>
        <v/>
      </c>
    </row>
    <row r="279" spans="1:13" ht="14.45" customHeight="1" x14ac:dyDescent="0.2">
      <c r="A279" s="432"/>
      <c r="B279" s="428"/>
      <c r="C279" s="429"/>
      <c r="D279" s="429"/>
      <c r="E279" s="430"/>
      <c r="F279" s="428"/>
      <c r="G279" s="429"/>
      <c r="H279" s="429"/>
      <c r="I279" s="429"/>
      <c r="J279" s="429"/>
      <c r="K279" s="431"/>
      <c r="L279" s="150"/>
      <c r="M279" s="427" t="str">
        <f t="shared" si="4"/>
        <v/>
      </c>
    </row>
    <row r="280" spans="1:13" ht="14.45" customHeight="1" x14ac:dyDescent="0.2">
      <c r="A280" s="432"/>
      <c r="B280" s="428"/>
      <c r="C280" s="429"/>
      <c r="D280" s="429"/>
      <c r="E280" s="430"/>
      <c r="F280" s="428"/>
      <c r="G280" s="429"/>
      <c r="H280" s="429"/>
      <c r="I280" s="429"/>
      <c r="J280" s="429"/>
      <c r="K280" s="431"/>
      <c r="L280" s="150"/>
      <c r="M280" s="427" t="str">
        <f t="shared" si="4"/>
        <v/>
      </c>
    </row>
    <row r="281" spans="1:13" ht="14.45" customHeight="1" x14ac:dyDescent="0.2">
      <c r="A281" s="432"/>
      <c r="B281" s="428"/>
      <c r="C281" s="429"/>
      <c r="D281" s="429"/>
      <c r="E281" s="430"/>
      <c r="F281" s="428"/>
      <c r="G281" s="429"/>
      <c r="H281" s="429"/>
      <c r="I281" s="429"/>
      <c r="J281" s="429"/>
      <c r="K281" s="431"/>
      <c r="L281" s="150"/>
      <c r="M281" s="427" t="str">
        <f t="shared" si="4"/>
        <v/>
      </c>
    </row>
    <row r="282" spans="1:13" ht="14.45" customHeight="1" x14ac:dyDescent="0.2">
      <c r="A282" s="432"/>
      <c r="B282" s="428"/>
      <c r="C282" s="429"/>
      <c r="D282" s="429"/>
      <c r="E282" s="430"/>
      <c r="F282" s="428"/>
      <c r="G282" s="429"/>
      <c r="H282" s="429"/>
      <c r="I282" s="429"/>
      <c r="J282" s="429"/>
      <c r="K282" s="431"/>
      <c r="L282" s="150"/>
      <c r="M282" s="427" t="str">
        <f t="shared" si="4"/>
        <v/>
      </c>
    </row>
    <row r="283" spans="1:13" ht="14.45" customHeight="1" x14ac:dyDescent="0.2">
      <c r="A283" s="432"/>
      <c r="B283" s="428"/>
      <c r="C283" s="429"/>
      <c r="D283" s="429"/>
      <c r="E283" s="430"/>
      <c r="F283" s="428"/>
      <c r="G283" s="429"/>
      <c r="H283" s="429"/>
      <c r="I283" s="429"/>
      <c r="J283" s="429"/>
      <c r="K283" s="431"/>
      <c r="L283" s="150"/>
      <c r="M283" s="427" t="str">
        <f t="shared" si="4"/>
        <v/>
      </c>
    </row>
    <row r="284" spans="1:13" ht="14.45" customHeight="1" x14ac:dyDescent="0.2">
      <c r="A284" s="432"/>
      <c r="B284" s="428"/>
      <c r="C284" s="429"/>
      <c r="D284" s="429"/>
      <c r="E284" s="430"/>
      <c r="F284" s="428"/>
      <c r="G284" s="429"/>
      <c r="H284" s="429"/>
      <c r="I284" s="429"/>
      <c r="J284" s="429"/>
      <c r="K284" s="431"/>
      <c r="L284" s="150"/>
      <c r="M284" s="427" t="str">
        <f t="shared" si="4"/>
        <v/>
      </c>
    </row>
    <row r="285" spans="1:13" ht="14.45" customHeight="1" x14ac:dyDescent="0.2">
      <c r="A285" s="432"/>
      <c r="B285" s="428"/>
      <c r="C285" s="429"/>
      <c r="D285" s="429"/>
      <c r="E285" s="430"/>
      <c r="F285" s="428"/>
      <c r="G285" s="429"/>
      <c r="H285" s="429"/>
      <c r="I285" s="429"/>
      <c r="J285" s="429"/>
      <c r="K285" s="431"/>
      <c r="L285" s="150"/>
      <c r="M285" s="427" t="str">
        <f t="shared" si="4"/>
        <v/>
      </c>
    </row>
    <row r="286" spans="1:13" ht="14.45" customHeight="1" x14ac:dyDescent="0.2">
      <c r="A286" s="432"/>
      <c r="B286" s="428"/>
      <c r="C286" s="429"/>
      <c r="D286" s="429"/>
      <c r="E286" s="430"/>
      <c r="F286" s="428"/>
      <c r="G286" s="429"/>
      <c r="H286" s="429"/>
      <c r="I286" s="429"/>
      <c r="J286" s="429"/>
      <c r="K286" s="431"/>
      <c r="L286" s="150"/>
      <c r="M286" s="427" t="str">
        <f t="shared" si="4"/>
        <v/>
      </c>
    </row>
    <row r="287" spans="1:13" ht="14.45" customHeight="1" x14ac:dyDescent="0.2">
      <c r="A287" s="432"/>
      <c r="B287" s="428"/>
      <c r="C287" s="429"/>
      <c r="D287" s="429"/>
      <c r="E287" s="430"/>
      <c r="F287" s="428"/>
      <c r="G287" s="429"/>
      <c r="H287" s="429"/>
      <c r="I287" s="429"/>
      <c r="J287" s="429"/>
      <c r="K287" s="431"/>
      <c r="L287" s="150"/>
      <c r="M287" s="427" t="str">
        <f t="shared" si="4"/>
        <v/>
      </c>
    </row>
    <row r="288" spans="1:13" ht="14.45" customHeight="1" x14ac:dyDescent="0.2">
      <c r="A288" s="432"/>
      <c r="B288" s="428"/>
      <c r="C288" s="429"/>
      <c r="D288" s="429"/>
      <c r="E288" s="430"/>
      <c r="F288" s="428"/>
      <c r="G288" s="429"/>
      <c r="H288" s="429"/>
      <c r="I288" s="429"/>
      <c r="J288" s="429"/>
      <c r="K288" s="431"/>
      <c r="L288" s="150"/>
      <c r="M288" s="427" t="str">
        <f t="shared" si="4"/>
        <v/>
      </c>
    </row>
    <row r="289" spans="1:13" ht="14.45" customHeight="1" x14ac:dyDescent="0.2">
      <c r="A289" s="432"/>
      <c r="B289" s="428"/>
      <c r="C289" s="429"/>
      <c r="D289" s="429"/>
      <c r="E289" s="430"/>
      <c r="F289" s="428"/>
      <c r="G289" s="429"/>
      <c r="H289" s="429"/>
      <c r="I289" s="429"/>
      <c r="J289" s="429"/>
      <c r="K289" s="431"/>
      <c r="L289" s="150"/>
      <c r="M289" s="427" t="str">
        <f t="shared" si="4"/>
        <v/>
      </c>
    </row>
    <row r="290" spans="1:13" ht="14.45" customHeight="1" x14ac:dyDescent="0.2">
      <c r="A290" s="432"/>
      <c r="B290" s="428"/>
      <c r="C290" s="429"/>
      <c r="D290" s="429"/>
      <c r="E290" s="430"/>
      <c r="F290" s="428"/>
      <c r="G290" s="429"/>
      <c r="H290" s="429"/>
      <c r="I290" s="429"/>
      <c r="J290" s="429"/>
      <c r="K290" s="431"/>
      <c r="L290" s="150"/>
      <c r="M290" s="427" t="str">
        <f t="shared" si="4"/>
        <v/>
      </c>
    </row>
    <row r="291" spans="1:13" ht="14.45" customHeight="1" x14ac:dyDescent="0.2">
      <c r="A291" s="432"/>
      <c r="B291" s="428"/>
      <c r="C291" s="429"/>
      <c r="D291" s="429"/>
      <c r="E291" s="430"/>
      <c r="F291" s="428"/>
      <c r="G291" s="429"/>
      <c r="H291" s="429"/>
      <c r="I291" s="429"/>
      <c r="J291" s="429"/>
      <c r="K291" s="431"/>
      <c r="L291" s="150"/>
      <c r="M291" s="427" t="str">
        <f t="shared" si="4"/>
        <v/>
      </c>
    </row>
    <row r="292" spans="1:13" ht="14.45" customHeight="1" x14ac:dyDescent="0.2">
      <c r="A292" s="432"/>
      <c r="B292" s="428"/>
      <c r="C292" s="429"/>
      <c r="D292" s="429"/>
      <c r="E292" s="430"/>
      <c r="F292" s="428"/>
      <c r="G292" s="429"/>
      <c r="H292" s="429"/>
      <c r="I292" s="429"/>
      <c r="J292" s="429"/>
      <c r="K292" s="431"/>
      <c r="L292" s="150"/>
      <c r="M292" s="427" t="str">
        <f t="shared" si="4"/>
        <v/>
      </c>
    </row>
    <row r="293" spans="1:13" ht="14.45" customHeight="1" x14ac:dyDescent="0.2">
      <c r="A293" s="432"/>
      <c r="B293" s="428"/>
      <c r="C293" s="429"/>
      <c r="D293" s="429"/>
      <c r="E293" s="430"/>
      <c r="F293" s="428"/>
      <c r="G293" s="429"/>
      <c r="H293" s="429"/>
      <c r="I293" s="429"/>
      <c r="J293" s="429"/>
      <c r="K293" s="431"/>
      <c r="L293" s="150"/>
      <c r="M293" s="427" t="str">
        <f t="shared" si="4"/>
        <v/>
      </c>
    </row>
    <row r="294" spans="1:13" ht="14.45" customHeight="1" x14ac:dyDescent="0.2">
      <c r="A294" s="432"/>
      <c r="B294" s="428"/>
      <c r="C294" s="429"/>
      <c r="D294" s="429"/>
      <c r="E294" s="430"/>
      <c r="F294" s="428"/>
      <c r="G294" s="429"/>
      <c r="H294" s="429"/>
      <c r="I294" s="429"/>
      <c r="J294" s="429"/>
      <c r="K294" s="431"/>
      <c r="L294" s="150"/>
      <c r="M294" s="427" t="str">
        <f t="shared" si="4"/>
        <v/>
      </c>
    </row>
    <row r="295" spans="1:13" ht="14.45" customHeight="1" x14ac:dyDescent="0.2">
      <c r="A295" s="432"/>
      <c r="B295" s="428"/>
      <c r="C295" s="429"/>
      <c r="D295" s="429"/>
      <c r="E295" s="430"/>
      <c r="F295" s="428"/>
      <c r="G295" s="429"/>
      <c r="H295" s="429"/>
      <c r="I295" s="429"/>
      <c r="J295" s="429"/>
      <c r="K295" s="431"/>
      <c r="L295" s="150"/>
      <c r="M295" s="427" t="str">
        <f t="shared" si="4"/>
        <v/>
      </c>
    </row>
    <row r="296" spans="1:13" ht="14.45" customHeight="1" x14ac:dyDescent="0.2">
      <c r="A296" s="432"/>
      <c r="B296" s="428"/>
      <c r="C296" s="429"/>
      <c r="D296" s="429"/>
      <c r="E296" s="430"/>
      <c r="F296" s="428"/>
      <c r="G296" s="429"/>
      <c r="H296" s="429"/>
      <c r="I296" s="429"/>
      <c r="J296" s="429"/>
      <c r="K296" s="431"/>
      <c r="L296" s="150"/>
      <c r="M296" s="427" t="str">
        <f t="shared" si="4"/>
        <v/>
      </c>
    </row>
    <row r="297" spans="1:13" ht="14.45" customHeight="1" x14ac:dyDescent="0.2">
      <c r="A297" s="432"/>
      <c r="B297" s="428"/>
      <c r="C297" s="429"/>
      <c r="D297" s="429"/>
      <c r="E297" s="430"/>
      <c r="F297" s="428"/>
      <c r="G297" s="429"/>
      <c r="H297" s="429"/>
      <c r="I297" s="429"/>
      <c r="J297" s="429"/>
      <c r="K297" s="431"/>
      <c r="L297" s="150"/>
      <c r="M297" s="427" t="str">
        <f t="shared" si="4"/>
        <v/>
      </c>
    </row>
    <row r="298" spans="1:13" ht="14.45" customHeight="1" x14ac:dyDescent="0.2">
      <c r="A298" s="432"/>
      <c r="B298" s="428"/>
      <c r="C298" s="429"/>
      <c r="D298" s="429"/>
      <c r="E298" s="430"/>
      <c r="F298" s="428"/>
      <c r="G298" s="429"/>
      <c r="H298" s="429"/>
      <c r="I298" s="429"/>
      <c r="J298" s="429"/>
      <c r="K298" s="431"/>
      <c r="L298" s="150"/>
      <c r="M298" s="427" t="str">
        <f t="shared" si="4"/>
        <v/>
      </c>
    </row>
    <row r="299" spans="1:13" ht="14.45" customHeight="1" x14ac:dyDescent="0.2">
      <c r="A299" s="432"/>
      <c r="B299" s="428"/>
      <c r="C299" s="429"/>
      <c r="D299" s="429"/>
      <c r="E299" s="430"/>
      <c r="F299" s="428"/>
      <c r="G299" s="429"/>
      <c r="H299" s="429"/>
      <c r="I299" s="429"/>
      <c r="J299" s="429"/>
      <c r="K299" s="431"/>
      <c r="L299" s="150"/>
      <c r="M299" s="427" t="str">
        <f t="shared" si="4"/>
        <v/>
      </c>
    </row>
    <row r="300" spans="1:13" ht="14.45" customHeight="1" x14ac:dyDescent="0.2">
      <c r="A300" s="432"/>
      <c r="B300" s="428"/>
      <c r="C300" s="429"/>
      <c r="D300" s="429"/>
      <c r="E300" s="430"/>
      <c r="F300" s="428"/>
      <c r="G300" s="429"/>
      <c r="H300" s="429"/>
      <c r="I300" s="429"/>
      <c r="J300" s="429"/>
      <c r="K300" s="431"/>
      <c r="L300" s="150"/>
      <c r="M300" s="427" t="str">
        <f t="shared" si="4"/>
        <v/>
      </c>
    </row>
    <row r="301" spans="1:13" ht="14.45" customHeight="1" x14ac:dyDescent="0.2">
      <c r="A301" s="432"/>
      <c r="B301" s="428"/>
      <c r="C301" s="429"/>
      <c r="D301" s="429"/>
      <c r="E301" s="430"/>
      <c r="F301" s="428"/>
      <c r="G301" s="429"/>
      <c r="H301" s="429"/>
      <c r="I301" s="429"/>
      <c r="J301" s="429"/>
      <c r="K301" s="431"/>
      <c r="L301" s="150"/>
      <c r="M301" s="427" t="str">
        <f t="shared" si="4"/>
        <v/>
      </c>
    </row>
    <row r="302" spans="1:13" ht="14.45" customHeight="1" x14ac:dyDescent="0.2">
      <c r="A302" s="432"/>
      <c r="B302" s="428"/>
      <c r="C302" s="429"/>
      <c r="D302" s="429"/>
      <c r="E302" s="430"/>
      <c r="F302" s="428"/>
      <c r="G302" s="429"/>
      <c r="H302" s="429"/>
      <c r="I302" s="429"/>
      <c r="J302" s="429"/>
      <c r="K302" s="431"/>
      <c r="L302" s="150"/>
      <c r="M302" s="427" t="str">
        <f t="shared" si="4"/>
        <v/>
      </c>
    </row>
    <row r="303" spans="1:13" ht="14.45" customHeight="1" x14ac:dyDescent="0.2">
      <c r="A303" s="432"/>
      <c r="B303" s="428"/>
      <c r="C303" s="429"/>
      <c r="D303" s="429"/>
      <c r="E303" s="430"/>
      <c r="F303" s="428"/>
      <c r="G303" s="429"/>
      <c r="H303" s="429"/>
      <c r="I303" s="429"/>
      <c r="J303" s="429"/>
      <c r="K303" s="431"/>
      <c r="L303" s="150"/>
      <c r="M303" s="427" t="str">
        <f t="shared" si="4"/>
        <v/>
      </c>
    </row>
    <row r="304" spans="1:13" ht="14.45" customHeight="1" x14ac:dyDescent="0.2">
      <c r="A304" s="432"/>
      <c r="B304" s="428"/>
      <c r="C304" s="429"/>
      <c r="D304" s="429"/>
      <c r="E304" s="430"/>
      <c r="F304" s="428"/>
      <c r="G304" s="429"/>
      <c r="H304" s="429"/>
      <c r="I304" s="429"/>
      <c r="J304" s="429"/>
      <c r="K304" s="431"/>
      <c r="L304" s="150"/>
      <c r="M304" s="427" t="str">
        <f t="shared" si="4"/>
        <v/>
      </c>
    </row>
    <row r="305" spans="1:13" ht="14.45" customHeight="1" x14ac:dyDescent="0.2">
      <c r="A305" s="432"/>
      <c r="B305" s="428"/>
      <c r="C305" s="429"/>
      <c r="D305" s="429"/>
      <c r="E305" s="430"/>
      <c r="F305" s="428"/>
      <c r="G305" s="429"/>
      <c r="H305" s="429"/>
      <c r="I305" s="429"/>
      <c r="J305" s="429"/>
      <c r="K305" s="431"/>
      <c r="L305" s="150"/>
      <c r="M305" s="427" t="str">
        <f t="shared" si="4"/>
        <v/>
      </c>
    </row>
    <row r="306" spans="1:13" ht="14.45" customHeight="1" x14ac:dyDescent="0.2">
      <c r="A306" s="432"/>
      <c r="B306" s="428"/>
      <c r="C306" s="429"/>
      <c r="D306" s="429"/>
      <c r="E306" s="430"/>
      <c r="F306" s="428"/>
      <c r="G306" s="429"/>
      <c r="H306" s="429"/>
      <c r="I306" s="429"/>
      <c r="J306" s="429"/>
      <c r="K306" s="431"/>
      <c r="L306" s="150"/>
      <c r="M306" s="427" t="str">
        <f t="shared" si="4"/>
        <v/>
      </c>
    </row>
    <row r="307" spans="1:13" ht="14.45" customHeight="1" x14ac:dyDescent="0.2">
      <c r="A307" s="432"/>
      <c r="B307" s="428"/>
      <c r="C307" s="429"/>
      <c r="D307" s="429"/>
      <c r="E307" s="430"/>
      <c r="F307" s="428"/>
      <c r="G307" s="429"/>
      <c r="H307" s="429"/>
      <c r="I307" s="429"/>
      <c r="J307" s="429"/>
      <c r="K307" s="431"/>
      <c r="L307" s="150"/>
      <c r="M307" s="427" t="str">
        <f t="shared" si="4"/>
        <v/>
      </c>
    </row>
    <row r="308" spans="1:13" ht="14.45" customHeight="1" x14ac:dyDescent="0.2">
      <c r="A308" s="432"/>
      <c r="B308" s="428"/>
      <c r="C308" s="429"/>
      <c r="D308" s="429"/>
      <c r="E308" s="430"/>
      <c r="F308" s="428"/>
      <c r="G308" s="429"/>
      <c r="H308" s="429"/>
      <c r="I308" s="429"/>
      <c r="J308" s="429"/>
      <c r="K308" s="431"/>
      <c r="L308" s="150"/>
      <c r="M308" s="427" t="str">
        <f t="shared" si="4"/>
        <v/>
      </c>
    </row>
    <row r="309" spans="1:13" ht="14.45" customHeight="1" x14ac:dyDescent="0.2">
      <c r="A309" s="432"/>
      <c r="B309" s="428"/>
      <c r="C309" s="429"/>
      <c r="D309" s="429"/>
      <c r="E309" s="430"/>
      <c r="F309" s="428"/>
      <c r="G309" s="429"/>
      <c r="H309" s="429"/>
      <c r="I309" s="429"/>
      <c r="J309" s="429"/>
      <c r="K309" s="431"/>
      <c r="L309" s="150"/>
      <c r="M309" s="427" t="str">
        <f t="shared" si="4"/>
        <v/>
      </c>
    </row>
    <row r="310" spans="1:13" ht="14.45" customHeight="1" x14ac:dyDescent="0.2">
      <c r="A310" s="432"/>
      <c r="B310" s="428"/>
      <c r="C310" s="429"/>
      <c r="D310" s="429"/>
      <c r="E310" s="430"/>
      <c r="F310" s="428"/>
      <c r="G310" s="429"/>
      <c r="H310" s="429"/>
      <c r="I310" s="429"/>
      <c r="J310" s="429"/>
      <c r="K310" s="431"/>
      <c r="L310" s="150"/>
      <c r="M310" s="427" t="str">
        <f t="shared" si="4"/>
        <v/>
      </c>
    </row>
    <row r="311" spans="1:13" ht="14.45" customHeight="1" x14ac:dyDescent="0.2">
      <c r="A311" s="432"/>
      <c r="B311" s="428"/>
      <c r="C311" s="429"/>
      <c r="D311" s="429"/>
      <c r="E311" s="430"/>
      <c r="F311" s="428"/>
      <c r="G311" s="429"/>
      <c r="H311" s="429"/>
      <c r="I311" s="429"/>
      <c r="J311" s="429"/>
      <c r="K311" s="431"/>
      <c r="L311" s="150"/>
      <c r="M311" s="427" t="str">
        <f t="shared" si="4"/>
        <v/>
      </c>
    </row>
    <row r="312" spans="1:13" ht="14.45" customHeight="1" x14ac:dyDescent="0.2">
      <c r="A312" s="432"/>
      <c r="B312" s="428"/>
      <c r="C312" s="429"/>
      <c r="D312" s="429"/>
      <c r="E312" s="430"/>
      <c r="F312" s="428"/>
      <c r="G312" s="429"/>
      <c r="H312" s="429"/>
      <c r="I312" s="429"/>
      <c r="J312" s="429"/>
      <c r="K312" s="431"/>
      <c r="L312" s="150"/>
      <c r="M312" s="427" t="str">
        <f t="shared" si="4"/>
        <v/>
      </c>
    </row>
    <row r="313" spans="1:13" ht="14.45" customHeight="1" x14ac:dyDescent="0.2">
      <c r="A313" s="432"/>
      <c r="B313" s="428"/>
      <c r="C313" s="429"/>
      <c r="D313" s="429"/>
      <c r="E313" s="430"/>
      <c r="F313" s="428"/>
      <c r="G313" s="429"/>
      <c r="H313" s="429"/>
      <c r="I313" s="429"/>
      <c r="J313" s="429"/>
      <c r="K313" s="431"/>
      <c r="L313" s="150"/>
      <c r="M313" s="427" t="str">
        <f t="shared" si="4"/>
        <v/>
      </c>
    </row>
    <row r="314" spans="1:13" ht="14.45" customHeight="1" x14ac:dyDescent="0.2">
      <c r="A314" s="432"/>
      <c r="B314" s="428"/>
      <c r="C314" s="429"/>
      <c r="D314" s="429"/>
      <c r="E314" s="430"/>
      <c r="F314" s="428"/>
      <c r="G314" s="429"/>
      <c r="H314" s="429"/>
      <c r="I314" s="429"/>
      <c r="J314" s="429"/>
      <c r="K314" s="431"/>
      <c r="L314" s="150"/>
      <c r="M314" s="427" t="str">
        <f t="shared" si="4"/>
        <v/>
      </c>
    </row>
    <row r="315" spans="1:13" ht="14.45" customHeight="1" x14ac:dyDescent="0.2">
      <c r="A315" s="432"/>
      <c r="B315" s="428"/>
      <c r="C315" s="429"/>
      <c r="D315" s="429"/>
      <c r="E315" s="430"/>
      <c r="F315" s="428"/>
      <c r="G315" s="429"/>
      <c r="H315" s="429"/>
      <c r="I315" s="429"/>
      <c r="J315" s="429"/>
      <c r="K315" s="431"/>
      <c r="L315" s="150"/>
      <c r="M315" s="427" t="str">
        <f t="shared" si="4"/>
        <v/>
      </c>
    </row>
    <row r="316" spans="1:13" ht="14.45" customHeight="1" x14ac:dyDescent="0.2">
      <c r="A316" s="432"/>
      <c r="B316" s="428"/>
      <c r="C316" s="429"/>
      <c r="D316" s="429"/>
      <c r="E316" s="430"/>
      <c r="F316" s="428"/>
      <c r="G316" s="429"/>
      <c r="H316" s="429"/>
      <c r="I316" s="429"/>
      <c r="J316" s="429"/>
      <c r="K316" s="431"/>
      <c r="L316" s="150"/>
      <c r="M316" s="427" t="str">
        <f t="shared" si="4"/>
        <v/>
      </c>
    </row>
    <row r="317" spans="1:13" ht="14.45" customHeight="1" x14ac:dyDescent="0.2">
      <c r="A317" s="432"/>
      <c r="B317" s="428"/>
      <c r="C317" s="429"/>
      <c r="D317" s="429"/>
      <c r="E317" s="430"/>
      <c r="F317" s="428"/>
      <c r="G317" s="429"/>
      <c r="H317" s="429"/>
      <c r="I317" s="429"/>
      <c r="J317" s="429"/>
      <c r="K317" s="431"/>
      <c r="L317" s="150"/>
      <c r="M317" s="427" t="str">
        <f t="shared" si="4"/>
        <v/>
      </c>
    </row>
    <row r="318" spans="1:13" ht="14.45" customHeight="1" x14ac:dyDescent="0.2">
      <c r="A318" s="432"/>
      <c r="B318" s="428"/>
      <c r="C318" s="429"/>
      <c r="D318" s="429"/>
      <c r="E318" s="430"/>
      <c r="F318" s="428"/>
      <c r="G318" s="429"/>
      <c r="H318" s="429"/>
      <c r="I318" s="429"/>
      <c r="J318" s="429"/>
      <c r="K318" s="431"/>
      <c r="L318" s="150"/>
      <c r="M318" s="427" t="str">
        <f t="shared" si="4"/>
        <v/>
      </c>
    </row>
    <row r="319" spans="1:13" ht="14.45" customHeight="1" x14ac:dyDescent="0.2">
      <c r="A319" s="432"/>
      <c r="B319" s="428"/>
      <c r="C319" s="429"/>
      <c r="D319" s="429"/>
      <c r="E319" s="430"/>
      <c r="F319" s="428"/>
      <c r="G319" s="429"/>
      <c r="H319" s="429"/>
      <c r="I319" s="429"/>
      <c r="J319" s="429"/>
      <c r="K319" s="431"/>
      <c r="L319" s="150"/>
      <c r="M319" s="427" t="str">
        <f t="shared" si="4"/>
        <v/>
      </c>
    </row>
    <row r="320" spans="1:13" ht="14.45" customHeight="1" x14ac:dyDescent="0.2">
      <c r="A320" s="432"/>
      <c r="B320" s="428"/>
      <c r="C320" s="429"/>
      <c r="D320" s="429"/>
      <c r="E320" s="430"/>
      <c r="F320" s="428"/>
      <c r="G320" s="429"/>
      <c r="H320" s="429"/>
      <c r="I320" s="429"/>
      <c r="J320" s="429"/>
      <c r="K320" s="431"/>
      <c r="L320" s="150"/>
      <c r="M320" s="427" t="str">
        <f t="shared" si="4"/>
        <v/>
      </c>
    </row>
    <row r="321" spans="1:13" ht="14.45" customHeight="1" x14ac:dyDescent="0.2">
      <c r="A321" s="432"/>
      <c r="B321" s="428"/>
      <c r="C321" s="429"/>
      <c r="D321" s="429"/>
      <c r="E321" s="430"/>
      <c r="F321" s="428"/>
      <c r="G321" s="429"/>
      <c r="H321" s="429"/>
      <c r="I321" s="429"/>
      <c r="J321" s="429"/>
      <c r="K321" s="431"/>
      <c r="L321" s="150"/>
      <c r="M321" s="427" t="str">
        <f t="shared" si="4"/>
        <v/>
      </c>
    </row>
    <row r="322" spans="1:13" ht="14.45" customHeight="1" x14ac:dyDescent="0.2">
      <c r="A322" s="432"/>
      <c r="B322" s="428"/>
      <c r="C322" s="429"/>
      <c r="D322" s="429"/>
      <c r="E322" s="430"/>
      <c r="F322" s="428"/>
      <c r="G322" s="429"/>
      <c r="H322" s="429"/>
      <c r="I322" s="429"/>
      <c r="J322" s="429"/>
      <c r="K322" s="431"/>
      <c r="L322" s="150"/>
      <c r="M322" s="427" t="str">
        <f t="shared" si="4"/>
        <v/>
      </c>
    </row>
    <row r="323" spans="1:13" ht="14.45" customHeight="1" x14ac:dyDescent="0.2">
      <c r="A323" s="432"/>
      <c r="B323" s="428"/>
      <c r="C323" s="429"/>
      <c r="D323" s="429"/>
      <c r="E323" s="430"/>
      <c r="F323" s="428"/>
      <c r="G323" s="429"/>
      <c r="H323" s="429"/>
      <c r="I323" s="429"/>
      <c r="J323" s="429"/>
      <c r="K323" s="431"/>
      <c r="L323" s="150"/>
      <c r="M323" s="427" t="str">
        <f t="shared" si="4"/>
        <v/>
      </c>
    </row>
    <row r="324" spans="1:13" ht="14.45" customHeight="1" x14ac:dyDescent="0.2">
      <c r="A324" s="432"/>
      <c r="B324" s="428"/>
      <c r="C324" s="429"/>
      <c r="D324" s="429"/>
      <c r="E324" s="430"/>
      <c r="F324" s="428"/>
      <c r="G324" s="429"/>
      <c r="H324" s="429"/>
      <c r="I324" s="429"/>
      <c r="J324" s="429"/>
      <c r="K324" s="431"/>
      <c r="L324" s="150"/>
      <c r="M324" s="427" t="str">
        <f t="shared" si="4"/>
        <v/>
      </c>
    </row>
    <row r="325" spans="1:13" ht="14.45" customHeight="1" x14ac:dyDescent="0.2">
      <c r="A325" s="432"/>
      <c r="B325" s="428"/>
      <c r="C325" s="429"/>
      <c r="D325" s="429"/>
      <c r="E325" s="430"/>
      <c r="F325" s="428"/>
      <c r="G325" s="429"/>
      <c r="H325" s="429"/>
      <c r="I325" s="429"/>
      <c r="J325" s="429"/>
      <c r="K325" s="431"/>
      <c r="L325" s="150"/>
      <c r="M325" s="427" t="str">
        <f t="shared" si="4"/>
        <v/>
      </c>
    </row>
    <row r="326" spans="1:13" ht="14.45" customHeight="1" x14ac:dyDescent="0.2">
      <c r="A326" s="432"/>
      <c r="B326" s="428"/>
      <c r="C326" s="429"/>
      <c r="D326" s="429"/>
      <c r="E326" s="430"/>
      <c r="F326" s="428"/>
      <c r="G326" s="429"/>
      <c r="H326" s="429"/>
      <c r="I326" s="429"/>
      <c r="J326" s="429"/>
      <c r="K326" s="431"/>
      <c r="L326" s="150"/>
      <c r="M326" s="42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32"/>
      <c r="B327" s="428"/>
      <c r="C327" s="429"/>
      <c r="D327" s="429"/>
      <c r="E327" s="430"/>
      <c r="F327" s="428"/>
      <c r="G327" s="429"/>
      <c r="H327" s="429"/>
      <c r="I327" s="429"/>
      <c r="J327" s="429"/>
      <c r="K327" s="431"/>
      <c r="L327" s="150"/>
      <c r="M327" s="427" t="str">
        <f t="shared" si="5"/>
        <v/>
      </c>
    </row>
    <row r="328" spans="1:13" ht="14.45" customHeight="1" x14ac:dyDescent="0.2">
      <c r="A328" s="432"/>
      <c r="B328" s="428"/>
      <c r="C328" s="429"/>
      <c r="D328" s="429"/>
      <c r="E328" s="430"/>
      <c r="F328" s="428"/>
      <c r="G328" s="429"/>
      <c r="H328" s="429"/>
      <c r="I328" s="429"/>
      <c r="J328" s="429"/>
      <c r="K328" s="431"/>
      <c r="L328" s="150"/>
      <c r="M328" s="427" t="str">
        <f t="shared" si="5"/>
        <v/>
      </c>
    </row>
    <row r="329" spans="1:13" ht="14.45" customHeight="1" x14ac:dyDescent="0.2">
      <c r="A329" s="432"/>
      <c r="B329" s="428"/>
      <c r="C329" s="429"/>
      <c r="D329" s="429"/>
      <c r="E329" s="430"/>
      <c r="F329" s="428"/>
      <c r="G329" s="429"/>
      <c r="H329" s="429"/>
      <c r="I329" s="429"/>
      <c r="J329" s="429"/>
      <c r="K329" s="431"/>
      <c r="L329" s="150"/>
      <c r="M329" s="427" t="str">
        <f t="shared" si="5"/>
        <v/>
      </c>
    </row>
    <row r="330" spans="1:13" ht="14.45" customHeight="1" x14ac:dyDescent="0.2">
      <c r="A330" s="432"/>
      <c r="B330" s="428"/>
      <c r="C330" s="429"/>
      <c r="D330" s="429"/>
      <c r="E330" s="430"/>
      <c r="F330" s="428"/>
      <c r="G330" s="429"/>
      <c r="H330" s="429"/>
      <c r="I330" s="429"/>
      <c r="J330" s="429"/>
      <c r="K330" s="431"/>
      <c r="L330" s="150"/>
      <c r="M330" s="427" t="str">
        <f t="shared" si="5"/>
        <v/>
      </c>
    </row>
    <row r="331" spans="1:13" ht="14.45" customHeight="1" x14ac:dyDescent="0.2">
      <c r="A331" s="432"/>
      <c r="B331" s="428"/>
      <c r="C331" s="429"/>
      <c r="D331" s="429"/>
      <c r="E331" s="430"/>
      <c r="F331" s="428"/>
      <c r="G331" s="429"/>
      <c r="H331" s="429"/>
      <c r="I331" s="429"/>
      <c r="J331" s="429"/>
      <c r="K331" s="431"/>
      <c r="L331" s="150"/>
      <c r="M331" s="427" t="str">
        <f t="shared" si="5"/>
        <v/>
      </c>
    </row>
    <row r="332" spans="1:13" ht="14.45" customHeight="1" x14ac:dyDescent="0.2">
      <c r="A332" s="432"/>
      <c r="B332" s="428"/>
      <c r="C332" s="429"/>
      <c r="D332" s="429"/>
      <c r="E332" s="430"/>
      <c r="F332" s="428"/>
      <c r="G332" s="429"/>
      <c r="H332" s="429"/>
      <c r="I332" s="429"/>
      <c r="J332" s="429"/>
      <c r="K332" s="431"/>
      <c r="L332" s="150"/>
      <c r="M332" s="427" t="str">
        <f t="shared" si="5"/>
        <v/>
      </c>
    </row>
    <row r="333" spans="1:13" ht="14.45" customHeight="1" x14ac:dyDescent="0.2">
      <c r="A333" s="432"/>
      <c r="B333" s="428"/>
      <c r="C333" s="429"/>
      <c r="D333" s="429"/>
      <c r="E333" s="430"/>
      <c r="F333" s="428"/>
      <c r="G333" s="429"/>
      <c r="H333" s="429"/>
      <c r="I333" s="429"/>
      <c r="J333" s="429"/>
      <c r="K333" s="431"/>
      <c r="L333" s="150"/>
      <c r="M333" s="427" t="str">
        <f t="shared" si="5"/>
        <v/>
      </c>
    </row>
    <row r="334" spans="1:13" ht="14.45" customHeight="1" x14ac:dyDescent="0.2">
      <c r="A334" s="432"/>
      <c r="B334" s="428"/>
      <c r="C334" s="429"/>
      <c r="D334" s="429"/>
      <c r="E334" s="430"/>
      <c r="F334" s="428"/>
      <c r="G334" s="429"/>
      <c r="H334" s="429"/>
      <c r="I334" s="429"/>
      <c r="J334" s="429"/>
      <c r="K334" s="431"/>
      <c r="L334" s="150"/>
      <c r="M334" s="427" t="str">
        <f t="shared" si="5"/>
        <v/>
      </c>
    </row>
    <row r="335" spans="1:13" ht="14.45" customHeight="1" x14ac:dyDescent="0.2">
      <c r="A335" s="432"/>
      <c r="B335" s="428"/>
      <c r="C335" s="429"/>
      <c r="D335" s="429"/>
      <c r="E335" s="430"/>
      <c r="F335" s="428"/>
      <c r="G335" s="429"/>
      <c r="H335" s="429"/>
      <c r="I335" s="429"/>
      <c r="J335" s="429"/>
      <c r="K335" s="431"/>
      <c r="L335" s="150"/>
      <c r="M335" s="427" t="str">
        <f t="shared" si="5"/>
        <v/>
      </c>
    </row>
    <row r="336" spans="1:13" ht="14.45" customHeight="1" x14ac:dyDescent="0.2">
      <c r="A336" s="432"/>
      <c r="B336" s="428"/>
      <c r="C336" s="429"/>
      <c r="D336" s="429"/>
      <c r="E336" s="430"/>
      <c r="F336" s="428"/>
      <c r="G336" s="429"/>
      <c r="H336" s="429"/>
      <c r="I336" s="429"/>
      <c r="J336" s="429"/>
      <c r="K336" s="431"/>
      <c r="L336" s="150"/>
      <c r="M336" s="427" t="str">
        <f t="shared" si="5"/>
        <v/>
      </c>
    </row>
    <row r="337" spans="1:13" ht="14.45" customHeight="1" x14ac:dyDescent="0.2">
      <c r="A337" s="432"/>
      <c r="B337" s="428"/>
      <c r="C337" s="429"/>
      <c r="D337" s="429"/>
      <c r="E337" s="430"/>
      <c r="F337" s="428"/>
      <c r="G337" s="429"/>
      <c r="H337" s="429"/>
      <c r="I337" s="429"/>
      <c r="J337" s="429"/>
      <c r="K337" s="431"/>
      <c r="L337" s="150"/>
      <c r="M337" s="427" t="str">
        <f t="shared" si="5"/>
        <v/>
      </c>
    </row>
    <row r="338" spans="1:13" ht="14.45" customHeight="1" x14ac:dyDescent="0.2">
      <c r="A338" s="432"/>
      <c r="B338" s="428"/>
      <c r="C338" s="429"/>
      <c r="D338" s="429"/>
      <c r="E338" s="430"/>
      <c r="F338" s="428"/>
      <c r="G338" s="429"/>
      <c r="H338" s="429"/>
      <c r="I338" s="429"/>
      <c r="J338" s="429"/>
      <c r="K338" s="431"/>
      <c r="L338" s="150"/>
      <c r="M338" s="427" t="str">
        <f t="shared" si="5"/>
        <v/>
      </c>
    </row>
    <row r="339" spans="1:13" ht="14.45" customHeight="1" x14ac:dyDescent="0.2">
      <c r="A339" s="432"/>
      <c r="B339" s="428"/>
      <c r="C339" s="429"/>
      <c r="D339" s="429"/>
      <c r="E339" s="430"/>
      <c r="F339" s="428"/>
      <c r="G339" s="429"/>
      <c r="H339" s="429"/>
      <c r="I339" s="429"/>
      <c r="J339" s="429"/>
      <c r="K339" s="431"/>
      <c r="L339" s="150"/>
      <c r="M339" s="427" t="str">
        <f t="shared" si="5"/>
        <v/>
      </c>
    </row>
    <row r="340" spans="1:13" ht="14.45" customHeight="1" x14ac:dyDescent="0.2">
      <c r="A340" s="432"/>
      <c r="B340" s="428"/>
      <c r="C340" s="429"/>
      <c r="D340" s="429"/>
      <c r="E340" s="430"/>
      <c r="F340" s="428"/>
      <c r="G340" s="429"/>
      <c r="H340" s="429"/>
      <c r="I340" s="429"/>
      <c r="J340" s="429"/>
      <c r="K340" s="431"/>
      <c r="L340" s="150"/>
      <c r="M340" s="427" t="str">
        <f t="shared" si="5"/>
        <v/>
      </c>
    </row>
    <row r="341" spans="1:13" ht="14.45" customHeight="1" x14ac:dyDescent="0.2">
      <c r="A341" s="432"/>
      <c r="B341" s="428"/>
      <c r="C341" s="429"/>
      <c r="D341" s="429"/>
      <c r="E341" s="430"/>
      <c r="F341" s="428"/>
      <c r="G341" s="429"/>
      <c r="H341" s="429"/>
      <c r="I341" s="429"/>
      <c r="J341" s="429"/>
      <c r="K341" s="431"/>
      <c r="L341" s="150"/>
      <c r="M341" s="427" t="str">
        <f t="shared" si="5"/>
        <v/>
      </c>
    </row>
    <row r="342" spans="1:13" ht="14.45" customHeight="1" x14ac:dyDescent="0.2">
      <c r="A342" s="432"/>
      <c r="B342" s="428"/>
      <c r="C342" s="429"/>
      <c r="D342" s="429"/>
      <c r="E342" s="430"/>
      <c r="F342" s="428"/>
      <c r="G342" s="429"/>
      <c r="H342" s="429"/>
      <c r="I342" s="429"/>
      <c r="J342" s="429"/>
      <c r="K342" s="431"/>
      <c r="L342" s="150"/>
      <c r="M342" s="427" t="str">
        <f t="shared" si="5"/>
        <v/>
      </c>
    </row>
    <row r="343" spans="1:13" ht="14.45" customHeight="1" x14ac:dyDescent="0.2">
      <c r="A343" s="432"/>
      <c r="B343" s="428"/>
      <c r="C343" s="429"/>
      <c r="D343" s="429"/>
      <c r="E343" s="430"/>
      <c r="F343" s="428"/>
      <c r="G343" s="429"/>
      <c r="H343" s="429"/>
      <c r="I343" s="429"/>
      <c r="J343" s="429"/>
      <c r="K343" s="431"/>
      <c r="L343" s="150"/>
      <c r="M343" s="427" t="str">
        <f t="shared" si="5"/>
        <v/>
      </c>
    </row>
    <row r="344" spans="1:13" ht="14.45" customHeight="1" x14ac:dyDescent="0.2">
      <c r="A344" s="432"/>
      <c r="B344" s="428"/>
      <c r="C344" s="429"/>
      <c r="D344" s="429"/>
      <c r="E344" s="430"/>
      <c r="F344" s="428"/>
      <c r="G344" s="429"/>
      <c r="H344" s="429"/>
      <c r="I344" s="429"/>
      <c r="J344" s="429"/>
      <c r="K344" s="431"/>
      <c r="L344" s="150"/>
      <c r="M344" s="427" t="str">
        <f t="shared" si="5"/>
        <v/>
      </c>
    </row>
    <row r="345" spans="1:13" ht="14.45" customHeight="1" x14ac:dyDescent="0.2">
      <c r="A345" s="432"/>
      <c r="B345" s="428"/>
      <c r="C345" s="429"/>
      <c r="D345" s="429"/>
      <c r="E345" s="430"/>
      <c r="F345" s="428"/>
      <c r="G345" s="429"/>
      <c r="H345" s="429"/>
      <c r="I345" s="429"/>
      <c r="J345" s="429"/>
      <c r="K345" s="431"/>
      <c r="L345" s="150"/>
      <c r="M345" s="427" t="str">
        <f t="shared" si="5"/>
        <v/>
      </c>
    </row>
    <row r="346" spans="1:13" ht="14.45" customHeight="1" x14ac:dyDescent="0.2">
      <c r="A346" s="432"/>
      <c r="B346" s="428"/>
      <c r="C346" s="429"/>
      <c r="D346" s="429"/>
      <c r="E346" s="430"/>
      <c r="F346" s="428"/>
      <c r="G346" s="429"/>
      <c r="H346" s="429"/>
      <c r="I346" s="429"/>
      <c r="J346" s="429"/>
      <c r="K346" s="431"/>
      <c r="L346" s="150"/>
      <c r="M346" s="427" t="str">
        <f t="shared" si="5"/>
        <v/>
      </c>
    </row>
    <row r="347" spans="1:13" ht="14.45" customHeight="1" x14ac:dyDescent="0.2">
      <c r="A347" s="432"/>
      <c r="B347" s="428"/>
      <c r="C347" s="429"/>
      <c r="D347" s="429"/>
      <c r="E347" s="430"/>
      <c r="F347" s="428"/>
      <c r="G347" s="429"/>
      <c r="H347" s="429"/>
      <c r="I347" s="429"/>
      <c r="J347" s="429"/>
      <c r="K347" s="431"/>
      <c r="L347" s="150"/>
      <c r="M347" s="427" t="str">
        <f t="shared" si="5"/>
        <v/>
      </c>
    </row>
    <row r="348" spans="1:13" ht="14.45" customHeight="1" x14ac:dyDescent="0.2">
      <c r="A348" s="432"/>
      <c r="B348" s="428"/>
      <c r="C348" s="429"/>
      <c r="D348" s="429"/>
      <c r="E348" s="430"/>
      <c r="F348" s="428"/>
      <c r="G348" s="429"/>
      <c r="H348" s="429"/>
      <c r="I348" s="429"/>
      <c r="J348" s="429"/>
      <c r="K348" s="431"/>
      <c r="L348" s="150"/>
      <c r="M348" s="427" t="str">
        <f t="shared" si="5"/>
        <v/>
      </c>
    </row>
    <row r="349" spans="1:13" ht="14.45" customHeight="1" x14ac:dyDescent="0.2">
      <c r="A349" s="432"/>
      <c r="B349" s="428"/>
      <c r="C349" s="429"/>
      <c r="D349" s="429"/>
      <c r="E349" s="430"/>
      <c r="F349" s="428"/>
      <c r="G349" s="429"/>
      <c r="H349" s="429"/>
      <c r="I349" s="429"/>
      <c r="J349" s="429"/>
      <c r="K349" s="431"/>
      <c r="L349" s="150"/>
      <c r="M349" s="427" t="str">
        <f t="shared" si="5"/>
        <v/>
      </c>
    </row>
    <row r="350" spans="1:13" ht="14.45" customHeight="1" x14ac:dyDescent="0.2">
      <c r="A350" s="432"/>
      <c r="B350" s="428"/>
      <c r="C350" s="429"/>
      <c r="D350" s="429"/>
      <c r="E350" s="430"/>
      <c r="F350" s="428"/>
      <c r="G350" s="429"/>
      <c r="H350" s="429"/>
      <c r="I350" s="429"/>
      <c r="J350" s="429"/>
      <c r="K350" s="431"/>
      <c r="L350" s="150"/>
      <c r="M350" s="427" t="str">
        <f t="shared" si="5"/>
        <v/>
      </c>
    </row>
    <row r="351" spans="1:13" ht="14.45" customHeight="1" x14ac:dyDescent="0.2">
      <c r="A351" s="432"/>
      <c r="B351" s="428"/>
      <c r="C351" s="429"/>
      <c r="D351" s="429"/>
      <c r="E351" s="430"/>
      <c r="F351" s="428"/>
      <c r="G351" s="429"/>
      <c r="H351" s="429"/>
      <c r="I351" s="429"/>
      <c r="J351" s="429"/>
      <c r="K351" s="431"/>
      <c r="L351" s="150"/>
      <c r="M351" s="427" t="str">
        <f t="shared" si="5"/>
        <v/>
      </c>
    </row>
    <row r="352" spans="1:13" ht="14.45" customHeight="1" x14ac:dyDescent="0.2">
      <c r="A352" s="432"/>
      <c r="B352" s="428"/>
      <c r="C352" s="429"/>
      <c r="D352" s="429"/>
      <c r="E352" s="430"/>
      <c r="F352" s="428"/>
      <c r="G352" s="429"/>
      <c r="H352" s="429"/>
      <c r="I352" s="429"/>
      <c r="J352" s="429"/>
      <c r="K352" s="431"/>
      <c r="L352" s="150"/>
      <c r="M352" s="427" t="str">
        <f t="shared" si="5"/>
        <v/>
      </c>
    </row>
    <row r="353" spans="1:13" ht="14.45" customHeight="1" x14ac:dyDescent="0.2">
      <c r="A353" s="432"/>
      <c r="B353" s="428"/>
      <c r="C353" s="429"/>
      <c r="D353" s="429"/>
      <c r="E353" s="430"/>
      <c r="F353" s="428"/>
      <c r="G353" s="429"/>
      <c r="H353" s="429"/>
      <c r="I353" s="429"/>
      <c r="J353" s="429"/>
      <c r="K353" s="431"/>
      <c r="L353" s="150"/>
      <c r="M353" s="427" t="str">
        <f t="shared" si="5"/>
        <v/>
      </c>
    </row>
    <row r="354" spans="1:13" ht="14.45" customHeight="1" x14ac:dyDescent="0.2">
      <c r="A354" s="432"/>
      <c r="B354" s="428"/>
      <c r="C354" s="429"/>
      <c r="D354" s="429"/>
      <c r="E354" s="430"/>
      <c r="F354" s="428"/>
      <c r="G354" s="429"/>
      <c r="H354" s="429"/>
      <c r="I354" s="429"/>
      <c r="J354" s="429"/>
      <c r="K354" s="431"/>
      <c r="L354" s="150"/>
      <c r="M354" s="427" t="str">
        <f t="shared" si="5"/>
        <v/>
      </c>
    </row>
    <row r="355" spans="1:13" ht="14.45" customHeight="1" x14ac:dyDescent="0.2">
      <c r="A355" s="432"/>
      <c r="B355" s="428"/>
      <c r="C355" s="429"/>
      <c r="D355" s="429"/>
      <c r="E355" s="430"/>
      <c r="F355" s="428"/>
      <c r="G355" s="429"/>
      <c r="H355" s="429"/>
      <c r="I355" s="429"/>
      <c r="J355" s="429"/>
      <c r="K355" s="431"/>
      <c r="L355" s="150"/>
      <c r="M355" s="427" t="str">
        <f t="shared" si="5"/>
        <v/>
      </c>
    </row>
    <row r="356" spans="1:13" ht="14.45" customHeight="1" x14ac:dyDescent="0.2">
      <c r="A356" s="432"/>
      <c r="B356" s="428"/>
      <c r="C356" s="429"/>
      <c r="D356" s="429"/>
      <c r="E356" s="430"/>
      <c r="F356" s="428"/>
      <c r="G356" s="429"/>
      <c r="H356" s="429"/>
      <c r="I356" s="429"/>
      <c r="J356" s="429"/>
      <c r="K356" s="431"/>
      <c r="L356" s="150"/>
      <c r="M356" s="427" t="str">
        <f t="shared" si="5"/>
        <v/>
      </c>
    </row>
    <row r="357" spans="1:13" ht="14.45" customHeight="1" x14ac:dyDescent="0.2">
      <c r="A357" s="432"/>
      <c r="B357" s="428"/>
      <c r="C357" s="429"/>
      <c r="D357" s="429"/>
      <c r="E357" s="430"/>
      <c r="F357" s="428"/>
      <c r="G357" s="429"/>
      <c r="H357" s="429"/>
      <c r="I357" s="429"/>
      <c r="J357" s="429"/>
      <c r="K357" s="431"/>
      <c r="L357" s="150"/>
      <c r="M357" s="427" t="str">
        <f t="shared" si="5"/>
        <v/>
      </c>
    </row>
    <row r="358" spans="1:13" ht="14.45" customHeight="1" x14ac:dyDescent="0.2">
      <c r="A358" s="432"/>
      <c r="B358" s="428"/>
      <c r="C358" s="429"/>
      <c r="D358" s="429"/>
      <c r="E358" s="430"/>
      <c r="F358" s="428"/>
      <c r="G358" s="429"/>
      <c r="H358" s="429"/>
      <c r="I358" s="429"/>
      <c r="J358" s="429"/>
      <c r="K358" s="431"/>
      <c r="L358" s="150"/>
      <c r="M358" s="427" t="str">
        <f t="shared" si="5"/>
        <v/>
      </c>
    </row>
    <row r="359" spans="1:13" ht="14.45" customHeight="1" x14ac:dyDescent="0.2">
      <c r="A359" s="432"/>
      <c r="B359" s="428"/>
      <c r="C359" s="429"/>
      <c r="D359" s="429"/>
      <c r="E359" s="430"/>
      <c r="F359" s="428"/>
      <c r="G359" s="429"/>
      <c r="H359" s="429"/>
      <c r="I359" s="429"/>
      <c r="J359" s="429"/>
      <c r="K359" s="431"/>
      <c r="L359" s="150"/>
      <c r="M359" s="427" t="str">
        <f t="shared" si="5"/>
        <v/>
      </c>
    </row>
    <row r="360" spans="1:13" ht="14.45" customHeight="1" x14ac:dyDescent="0.2">
      <c r="A360" s="432"/>
      <c r="B360" s="428"/>
      <c r="C360" s="429"/>
      <c r="D360" s="429"/>
      <c r="E360" s="430"/>
      <c r="F360" s="428"/>
      <c r="G360" s="429"/>
      <c r="H360" s="429"/>
      <c r="I360" s="429"/>
      <c r="J360" s="429"/>
      <c r="K360" s="431"/>
      <c r="L360" s="150"/>
      <c r="M360" s="427" t="str">
        <f t="shared" si="5"/>
        <v/>
      </c>
    </row>
    <row r="361" spans="1:13" ht="14.45" customHeight="1" x14ac:dyDescent="0.2">
      <c r="A361" s="432"/>
      <c r="B361" s="428"/>
      <c r="C361" s="429"/>
      <c r="D361" s="429"/>
      <c r="E361" s="430"/>
      <c r="F361" s="428"/>
      <c r="G361" s="429"/>
      <c r="H361" s="429"/>
      <c r="I361" s="429"/>
      <c r="J361" s="429"/>
      <c r="K361" s="431"/>
      <c r="L361" s="150"/>
      <c r="M361" s="427" t="str">
        <f t="shared" si="5"/>
        <v/>
      </c>
    </row>
    <row r="362" spans="1:13" ht="14.45" customHeight="1" x14ac:dyDescent="0.2">
      <c r="A362" s="432"/>
      <c r="B362" s="428"/>
      <c r="C362" s="429"/>
      <c r="D362" s="429"/>
      <c r="E362" s="430"/>
      <c r="F362" s="428"/>
      <c r="G362" s="429"/>
      <c r="H362" s="429"/>
      <c r="I362" s="429"/>
      <c r="J362" s="429"/>
      <c r="K362" s="431"/>
      <c r="L362" s="150"/>
      <c r="M362" s="427" t="str">
        <f t="shared" si="5"/>
        <v/>
      </c>
    </row>
    <row r="363" spans="1:13" ht="14.45" customHeight="1" x14ac:dyDescent="0.2">
      <c r="A363" s="432"/>
      <c r="B363" s="428"/>
      <c r="C363" s="429"/>
      <c r="D363" s="429"/>
      <c r="E363" s="430"/>
      <c r="F363" s="428"/>
      <c r="G363" s="429"/>
      <c r="H363" s="429"/>
      <c r="I363" s="429"/>
      <c r="J363" s="429"/>
      <c r="K363" s="431"/>
      <c r="L363" s="150"/>
      <c r="M363" s="427" t="str">
        <f t="shared" si="5"/>
        <v/>
      </c>
    </row>
    <row r="364" spans="1:13" ht="14.45" customHeight="1" x14ac:dyDescent="0.2">
      <c r="A364" s="432"/>
      <c r="B364" s="428"/>
      <c r="C364" s="429"/>
      <c r="D364" s="429"/>
      <c r="E364" s="430"/>
      <c r="F364" s="428"/>
      <c r="G364" s="429"/>
      <c r="H364" s="429"/>
      <c r="I364" s="429"/>
      <c r="J364" s="429"/>
      <c r="K364" s="431"/>
      <c r="L364" s="150"/>
      <c r="M364" s="427" t="str">
        <f t="shared" si="5"/>
        <v/>
      </c>
    </row>
    <row r="365" spans="1:13" ht="14.45" customHeight="1" x14ac:dyDescent="0.2">
      <c r="A365" s="432"/>
      <c r="B365" s="428"/>
      <c r="C365" s="429"/>
      <c r="D365" s="429"/>
      <c r="E365" s="430"/>
      <c r="F365" s="428"/>
      <c r="G365" s="429"/>
      <c r="H365" s="429"/>
      <c r="I365" s="429"/>
      <c r="J365" s="429"/>
      <c r="K365" s="431"/>
      <c r="L365" s="150"/>
      <c r="M365" s="427" t="str">
        <f t="shared" si="5"/>
        <v/>
      </c>
    </row>
    <row r="366" spans="1:13" ht="14.45" customHeight="1" x14ac:dyDescent="0.2">
      <c r="A366" s="432"/>
      <c r="B366" s="428"/>
      <c r="C366" s="429"/>
      <c r="D366" s="429"/>
      <c r="E366" s="430"/>
      <c r="F366" s="428"/>
      <c r="G366" s="429"/>
      <c r="H366" s="429"/>
      <c r="I366" s="429"/>
      <c r="J366" s="429"/>
      <c r="K366" s="431"/>
      <c r="L366" s="150"/>
      <c r="M366" s="427" t="str">
        <f t="shared" si="5"/>
        <v/>
      </c>
    </row>
    <row r="367" spans="1:13" ht="14.45" customHeight="1" x14ac:dyDescent="0.2">
      <c r="A367" s="432"/>
      <c r="B367" s="428"/>
      <c r="C367" s="429"/>
      <c r="D367" s="429"/>
      <c r="E367" s="430"/>
      <c r="F367" s="428"/>
      <c r="G367" s="429"/>
      <c r="H367" s="429"/>
      <c r="I367" s="429"/>
      <c r="J367" s="429"/>
      <c r="K367" s="431"/>
      <c r="L367" s="150"/>
      <c r="M367" s="427" t="str">
        <f t="shared" si="5"/>
        <v/>
      </c>
    </row>
    <row r="368" spans="1:13" ht="14.45" customHeight="1" x14ac:dyDescent="0.2">
      <c r="A368" s="432"/>
      <c r="B368" s="428"/>
      <c r="C368" s="429"/>
      <c r="D368" s="429"/>
      <c r="E368" s="430"/>
      <c r="F368" s="428"/>
      <c r="G368" s="429"/>
      <c r="H368" s="429"/>
      <c r="I368" s="429"/>
      <c r="J368" s="429"/>
      <c r="K368" s="431"/>
      <c r="L368" s="150"/>
      <c r="M368" s="427" t="str">
        <f t="shared" si="5"/>
        <v/>
      </c>
    </row>
    <row r="369" spans="1:13" ht="14.45" customHeight="1" x14ac:dyDescent="0.2">
      <c r="A369" s="432"/>
      <c r="B369" s="428"/>
      <c r="C369" s="429"/>
      <c r="D369" s="429"/>
      <c r="E369" s="430"/>
      <c r="F369" s="428"/>
      <c r="G369" s="429"/>
      <c r="H369" s="429"/>
      <c r="I369" s="429"/>
      <c r="J369" s="429"/>
      <c r="K369" s="431"/>
      <c r="L369" s="150"/>
      <c r="M369" s="427" t="str">
        <f t="shared" si="5"/>
        <v/>
      </c>
    </row>
    <row r="370" spans="1:13" ht="14.45" customHeight="1" x14ac:dyDescent="0.2">
      <c r="A370" s="432"/>
      <c r="B370" s="428"/>
      <c r="C370" s="429"/>
      <c r="D370" s="429"/>
      <c r="E370" s="430"/>
      <c r="F370" s="428"/>
      <c r="G370" s="429"/>
      <c r="H370" s="429"/>
      <c r="I370" s="429"/>
      <c r="J370" s="429"/>
      <c r="K370" s="431"/>
      <c r="L370" s="150"/>
      <c r="M370" s="427" t="str">
        <f t="shared" si="5"/>
        <v/>
      </c>
    </row>
    <row r="371" spans="1:13" ht="14.45" customHeight="1" x14ac:dyDescent="0.2">
      <c r="A371" s="432"/>
      <c r="B371" s="428"/>
      <c r="C371" s="429"/>
      <c r="D371" s="429"/>
      <c r="E371" s="430"/>
      <c r="F371" s="428"/>
      <c r="G371" s="429"/>
      <c r="H371" s="429"/>
      <c r="I371" s="429"/>
      <c r="J371" s="429"/>
      <c r="K371" s="431"/>
      <c r="L371" s="150"/>
      <c r="M371" s="427" t="str">
        <f t="shared" si="5"/>
        <v/>
      </c>
    </row>
    <row r="372" spans="1:13" ht="14.45" customHeight="1" x14ac:dyDescent="0.2">
      <c r="A372" s="432"/>
      <c r="B372" s="428"/>
      <c r="C372" s="429"/>
      <c r="D372" s="429"/>
      <c r="E372" s="430"/>
      <c r="F372" s="428"/>
      <c r="G372" s="429"/>
      <c r="H372" s="429"/>
      <c r="I372" s="429"/>
      <c r="J372" s="429"/>
      <c r="K372" s="431"/>
      <c r="L372" s="150"/>
      <c r="M372" s="427" t="str">
        <f t="shared" si="5"/>
        <v/>
      </c>
    </row>
    <row r="373" spans="1:13" ht="14.45" customHeight="1" x14ac:dyDescent="0.2">
      <c r="A373" s="432"/>
      <c r="B373" s="428"/>
      <c r="C373" s="429"/>
      <c r="D373" s="429"/>
      <c r="E373" s="430"/>
      <c r="F373" s="428"/>
      <c r="G373" s="429"/>
      <c r="H373" s="429"/>
      <c r="I373" s="429"/>
      <c r="J373" s="429"/>
      <c r="K373" s="431"/>
      <c r="L373" s="150"/>
      <c r="M373" s="427" t="str">
        <f t="shared" si="5"/>
        <v/>
      </c>
    </row>
    <row r="374" spans="1:13" ht="14.45" customHeight="1" x14ac:dyDescent="0.2">
      <c r="A374" s="432"/>
      <c r="B374" s="428"/>
      <c r="C374" s="429"/>
      <c r="D374" s="429"/>
      <c r="E374" s="430"/>
      <c r="F374" s="428"/>
      <c r="G374" s="429"/>
      <c r="H374" s="429"/>
      <c r="I374" s="429"/>
      <c r="J374" s="429"/>
      <c r="K374" s="431"/>
      <c r="L374" s="150"/>
      <c r="M374" s="427" t="str">
        <f t="shared" si="5"/>
        <v/>
      </c>
    </row>
    <row r="375" spans="1:13" ht="14.45" customHeight="1" x14ac:dyDescent="0.2">
      <c r="A375" s="432"/>
      <c r="B375" s="428"/>
      <c r="C375" s="429"/>
      <c r="D375" s="429"/>
      <c r="E375" s="430"/>
      <c r="F375" s="428"/>
      <c r="G375" s="429"/>
      <c r="H375" s="429"/>
      <c r="I375" s="429"/>
      <c r="J375" s="429"/>
      <c r="K375" s="431"/>
      <c r="L375" s="150"/>
      <c r="M375" s="427" t="str">
        <f t="shared" si="5"/>
        <v/>
      </c>
    </row>
    <row r="376" spans="1:13" ht="14.45" customHeight="1" x14ac:dyDescent="0.2">
      <c r="A376" s="432"/>
      <c r="B376" s="428"/>
      <c r="C376" s="429"/>
      <c r="D376" s="429"/>
      <c r="E376" s="430"/>
      <c r="F376" s="428"/>
      <c r="G376" s="429"/>
      <c r="H376" s="429"/>
      <c r="I376" s="429"/>
      <c r="J376" s="429"/>
      <c r="K376" s="431"/>
      <c r="L376" s="150"/>
      <c r="M376" s="427" t="str">
        <f t="shared" si="5"/>
        <v/>
      </c>
    </row>
    <row r="377" spans="1:13" ht="14.45" customHeight="1" x14ac:dyDescent="0.2">
      <c r="A377" s="432"/>
      <c r="B377" s="428"/>
      <c r="C377" s="429"/>
      <c r="D377" s="429"/>
      <c r="E377" s="430"/>
      <c r="F377" s="428"/>
      <c r="G377" s="429"/>
      <c r="H377" s="429"/>
      <c r="I377" s="429"/>
      <c r="J377" s="429"/>
      <c r="K377" s="431"/>
      <c r="L377" s="150"/>
      <c r="M377" s="427" t="str">
        <f t="shared" si="5"/>
        <v/>
      </c>
    </row>
    <row r="378" spans="1:13" ht="14.45" customHeight="1" x14ac:dyDescent="0.2">
      <c r="A378" s="432"/>
      <c r="B378" s="428"/>
      <c r="C378" s="429"/>
      <c r="D378" s="429"/>
      <c r="E378" s="430"/>
      <c r="F378" s="428"/>
      <c r="G378" s="429"/>
      <c r="H378" s="429"/>
      <c r="I378" s="429"/>
      <c r="J378" s="429"/>
      <c r="K378" s="431"/>
      <c r="L378" s="150"/>
      <c r="M378" s="427" t="str">
        <f t="shared" si="5"/>
        <v/>
      </c>
    </row>
    <row r="379" spans="1:13" ht="14.45" customHeight="1" x14ac:dyDescent="0.2">
      <c r="A379" s="432"/>
      <c r="B379" s="428"/>
      <c r="C379" s="429"/>
      <c r="D379" s="429"/>
      <c r="E379" s="430"/>
      <c r="F379" s="428"/>
      <c r="G379" s="429"/>
      <c r="H379" s="429"/>
      <c r="I379" s="429"/>
      <c r="J379" s="429"/>
      <c r="K379" s="431"/>
      <c r="L379" s="150"/>
      <c r="M379" s="427" t="str">
        <f t="shared" si="5"/>
        <v/>
      </c>
    </row>
    <row r="380" spans="1:13" ht="14.45" customHeight="1" x14ac:dyDescent="0.2">
      <c r="A380" s="432"/>
      <c r="B380" s="428"/>
      <c r="C380" s="429"/>
      <c r="D380" s="429"/>
      <c r="E380" s="430"/>
      <c r="F380" s="428"/>
      <c r="G380" s="429"/>
      <c r="H380" s="429"/>
      <c r="I380" s="429"/>
      <c r="J380" s="429"/>
      <c r="K380" s="431"/>
      <c r="L380" s="150"/>
      <c r="M380" s="427" t="str">
        <f t="shared" si="5"/>
        <v/>
      </c>
    </row>
    <row r="381" spans="1:13" ht="14.45" customHeight="1" x14ac:dyDescent="0.2">
      <c r="A381" s="432"/>
      <c r="B381" s="428"/>
      <c r="C381" s="429"/>
      <c r="D381" s="429"/>
      <c r="E381" s="430"/>
      <c r="F381" s="428"/>
      <c r="G381" s="429"/>
      <c r="H381" s="429"/>
      <c r="I381" s="429"/>
      <c r="J381" s="429"/>
      <c r="K381" s="431"/>
      <c r="L381" s="150"/>
      <c r="M381" s="427" t="str">
        <f t="shared" si="5"/>
        <v/>
      </c>
    </row>
    <row r="382" spans="1:13" ht="14.45" customHeight="1" x14ac:dyDescent="0.2">
      <c r="A382" s="432"/>
      <c r="B382" s="428"/>
      <c r="C382" s="429"/>
      <c r="D382" s="429"/>
      <c r="E382" s="430"/>
      <c r="F382" s="428"/>
      <c r="G382" s="429"/>
      <c r="H382" s="429"/>
      <c r="I382" s="429"/>
      <c r="J382" s="429"/>
      <c r="K382" s="431"/>
      <c r="L382" s="150"/>
      <c r="M382" s="427" t="str">
        <f t="shared" si="5"/>
        <v/>
      </c>
    </row>
    <row r="383" spans="1:13" ht="14.45" customHeight="1" x14ac:dyDescent="0.2">
      <c r="A383" s="432"/>
      <c r="B383" s="428"/>
      <c r="C383" s="429"/>
      <c r="D383" s="429"/>
      <c r="E383" s="430"/>
      <c r="F383" s="428"/>
      <c r="G383" s="429"/>
      <c r="H383" s="429"/>
      <c r="I383" s="429"/>
      <c r="J383" s="429"/>
      <c r="K383" s="431"/>
      <c r="L383" s="150"/>
      <c r="M383" s="427" t="str">
        <f t="shared" si="5"/>
        <v/>
      </c>
    </row>
    <row r="384" spans="1:13" ht="14.45" customHeight="1" x14ac:dyDescent="0.2">
      <c r="A384" s="432"/>
      <c r="B384" s="428"/>
      <c r="C384" s="429"/>
      <c r="D384" s="429"/>
      <c r="E384" s="430"/>
      <c r="F384" s="428"/>
      <c r="G384" s="429"/>
      <c r="H384" s="429"/>
      <c r="I384" s="429"/>
      <c r="J384" s="429"/>
      <c r="K384" s="431"/>
      <c r="L384" s="150"/>
      <c r="M384" s="427" t="str">
        <f t="shared" si="5"/>
        <v/>
      </c>
    </row>
    <row r="385" spans="1:13" ht="14.45" customHeight="1" x14ac:dyDescent="0.2">
      <c r="A385" s="432"/>
      <c r="B385" s="428"/>
      <c r="C385" s="429"/>
      <c r="D385" s="429"/>
      <c r="E385" s="430"/>
      <c r="F385" s="428"/>
      <c r="G385" s="429"/>
      <c r="H385" s="429"/>
      <c r="I385" s="429"/>
      <c r="J385" s="429"/>
      <c r="K385" s="431"/>
      <c r="L385" s="150"/>
      <c r="M385" s="427" t="str">
        <f t="shared" si="5"/>
        <v/>
      </c>
    </row>
    <row r="386" spans="1:13" ht="14.45" customHeight="1" x14ac:dyDescent="0.2">
      <c r="A386" s="432"/>
      <c r="B386" s="428"/>
      <c r="C386" s="429"/>
      <c r="D386" s="429"/>
      <c r="E386" s="430"/>
      <c r="F386" s="428"/>
      <c r="G386" s="429"/>
      <c r="H386" s="429"/>
      <c r="I386" s="429"/>
      <c r="J386" s="429"/>
      <c r="K386" s="431"/>
      <c r="L386" s="150"/>
      <c r="M386" s="427" t="str">
        <f t="shared" si="5"/>
        <v/>
      </c>
    </row>
    <row r="387" spans="1:13" ht="14.45" customHeight="1" x14ac:dyDescent="0.2">
      <c r="A387" s="432"/>
      <c r="B387" s="428"/>
      <c r="C387" s="429"/>
      <c r="D387" s="429"/>
      <c r="E387" s="430"/>
      <c r="F387" s="428"/>
      <c r="G387" s="429"/>
      <c r="H387" s="429"/>
      <c r="I387" s="429"/>
      <c r="J387" s="429"/>
      <c r="K387" s="431"/>
      <c r="L387" s="150"/>
      <c r="M387" s="427" t="str">
        <f t="shared" si="5"/>
        <v/>
      </c>
    </row>
    <row r="388" spans="1:13" ht="14.45" customHeight="1" x14ac:dyDescent="0.2">
      <c r="A388" s="432"/>
      <c r="B388" s="428"/>
      <c r="C388" s="429"/>
      <c r="D388" s="429"/>
      <c r="E388" s="430"/>
      <c r="F388" s="428"/>
      <c r="G388" s="429"/>
      <c r="H388" s="429"/>
      <c r="I388" s="429"/>
      <c r="J388" s="429"/>
      <c r="K388" s="431"/>
      <c r="L388" s="150"/>
      <c r="M388" s="427" t="str">
        <f t="shared" si="5"/>
        <v/>
      </c>
    </row>
    <row r="389" spans="1:13" ht="14.45" customHeight="1" x14ac:dyDescent="0.2">
      <c r="A389" s="432"/>
      <c r="B389" s="428"/>
      <c r="C389" s="429"/>
      <c r="D389" s="429"/>
      <c r="E389" s="430"/>
      <c r="F389" s="428"/>
      <c r="G389" s="429"/>
      <c r="H389" s="429"/>
      <c r="I389" s="429"/>
      <c r="J389" s="429"/>
      <c r="K389" s="431"/>
      <c r="L389" s="150"/>
      <c r="M389" s="427" t="str">
        <f t="shared" si="5"/>
        <v/>
      </c>
    </row>
    <row r="390" spans="1:13" ht="14.45" customHeight="1" x14ac:dyDescent="0.2">
      <c r="A390" s="432"/>
      <c r="B390" s="428"/>
      <c r="C390" s="429"/>
      <c r="D390" s="429"/>
      <c r="E390" s="430"/>
      <c r="F390" s="428"/>
      <c r="G390" s="429"/>
      <c r="H390" s="429"/>
      <c r="I390" s="429"/>
      <c r="J390" s="429"/>
      <c r="K390" s="431"/>
      <c r="L390" s="150"/>
      <c r="M390" s="42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32"/>
      <c r="B391" s="428"/>
      <c r="C391" s="429"/>
      <c r="D391" s="429"/>
      <c r="E391" s="430"/>
      <c r="F391" s="428"/>
      <c r="G391" s="429"/>
      <c r="H391" s="429"/>
      <c r="I391" s="429"/>
      <c r="J391" s="429"/>
      <c r="K391" s="431"/>
      <c r="L391" s="150"/>
      <c r="M391" s="427" t="str">
        <f t="shared" si="6"/>
        <v/>
      </c>
    </row>
    <row r="392" spans="1:13" ht="14.45" customHeight="1" x14ac:dyDescent="0.2">
      <c r="A392" s="432"/>
      <c r="B392" s="428"/>
      <c r="C392" s="429"/>
      <c r="D392" s="429"/>
      <c r="E392" s="430"/>
      <c r="F392" s="428"/>
      <c r="G392" s="429"/>
      <c r="H392" s="429"/>
      <c r="I392" s="429"/>
      <c r="J392" s="429"/>
      <c r="K392" s="431"/>
      <c r="L392" s="150"/>
      <c r="M392" s="427" t="str">
        <f t="shared" si="6"/>
        <v/>
      </c>
    </row>
    <row r="393" spans="1:13" ht="14.45" customHeight="1" x14ac:dyDescent="0.2">
      <c r="A393" s="432"/>
      <c r="B393" s="428"/>
      <c r="C393" s="429"/>
      <c r="D393" s="429"/>
      <c r="E393" s="430"/>
      <c r="F393" s="428"/>
      <c r="G393" s="429"/>
      <c r="H393" s="429"/>
      <c r="I393" s="429"/>
      <c r="J393" s="429"/>
      <c r="K393" s="431"/>
      <c r="L393" s="150"/>
      <c r="M393" s="427" t="str">
        <f t="shared" si="6"/>
        <v/>
      </c>
    </row>
    <row r="394" spans="1:13" ht="14.45" customHeight="1" x14ac:dyDescent="0.2">
      <c r="A394" s="432"/>
      <c r="B394" s="428"/>
      <c r="C394" s="429"/>
      <c r="D394" s="429"/>
      <c r="E394" s="430"/>
      <c r="F394" s="428"/>
      <c r="G394" s="429"/>
      <c r="H394" s="429"/>
      <c r="I394" s="429"/>
      <c r="J394" s="429"/>
      <c r="K394" s="431"/>
      <c r="L394" s="150"/>
      <c r="M394" s="427" t="str">
        <f t="shared" si="6"/>
        <v/>
      </c>
    </row>
    <row r="395" spans="1:13" ht="14.45" customHeight="1" x14ac:dyDescent="0.2">
      <c r="A395" s="432"/>
      <c r="B395" s="428"/>
      <c r="C395" s="429"/>
      <c r="D395" s="429"/>
      <c r="E395" s="430"/>
      <c r="F395" s="428"/>
      <c r="G395" s="429"/>
      <c r="H395" s="429"/>
      <c r="I395" s="429"/>
      <c r="J395" s="429"/>
      <c r="K395" s="431"/>
      <c r="L395" s="150"/>
      <c r="M395" s="427" t="str">
        <f t="shared" si="6"/>
        <v/>
      </c>
    </row>
    <row r="396" spans="1:13" ht="14.45" customHeight="1" x14ac:dyDescent="0.2">
      <c r="A396" s="432"/>
      <c r="B396" s="428"/>
      <c r="C396" s="429"/>
      <c r="D396" s="429"/>
      <c r="E396" s="430"/>
      <c r="F396" s="428"/>
      <c r="G396" s="429"/>
      <c r="H396" s="429"/>
      <c r="I396" s="429"/>
      <c r="J396" s="429"/>
      <c r="K396" s="431"/>
      <c r="L396" s="150"/>
      <c r="M396" s="427" t="str">
        <f t="shared" si="6"/>
        <v/>
      </c>
    </row>
    <row r="397" spans="1:13" ht="14.45" customHeight="1" x14ac:dyDescent="0.2">
      <c r="A397" s="432"/>
      <c r="B397" s="428"/>
      <c r="C397" s="429"/>
      <c r="D397" s="429"/>
      <c r="E397" s="430"/>
      <c r="F397" s="428"/>
      <c r="G397" s="429"/>
      <c r="H397" s="429"/>
      <c r="I397" s="429"/>
      <c r="J397" s="429"/>
      <c r="K397" s="431"/>
      <c r="L397" s="150"/>
      <c r="M397" s="427" t="str">
        <f t="shared" si="6"/>
        <v/>
      </c>
    </row>
    <row r="398" spans="1:13" ht="14.45" customHeight="1" x14ac:dyDescent="0.2">
      <c r="A398" s="432"/>
      <c r="B398" s="428"/>
      <c r="C398" s="429"/>
      <c r="D398" s="429"/>
      <c r="E398" s="430"/>
      <c r="F398" s="428"/>
      <c r="G398" s="429"/>
      <c r="H398" s="429"/>
      <c r="I398" s="429"/>
      <c r="J398" s="429"/>
      <c r="K398" s="431"/>
      <c r="L398" s="150"/>
      <c r="M398" s="427" t="str">
        <f t="shared" si="6"/>
        <v/>
      </c>
    </row>
    <row r="399" spans="1:13" ht="14.45" customHeight="1" x14ac:dyDescent="0.2">
      <c r="A399" s="432"/>
      <c r="B399" s="428"/>
      <c r="C399" s="429"/>
      <c r="D399" s="429"/>
      <c r="E399" s="430"/>
      <c r="F399" s="428"/>
      <c r="G399" s="429"/>
      <c r="H399" s="429"/>
      <c r="I399" s="429"/>
      <c r="J399" s="429"/>
      <c r="K399" s="431"/>
      <c r="L399" s="150"/>
      <c r="M399" s="427" t="str">
        <f t="shared" si="6"/>
        <v/>
      </c>
    </row>
    <row r="400" spans="1:13" ht="14.45" customHeight="1" x14ac:dyDescent="0.2">
      <c r="A400" s="432"/>
      <c r="B400" s="428"/>
      <c r="C400" s="429"/>
      <c r="D400" s="429"/>
      <c r="E400" s="430"/>
      <c r="F400" s="428"/>
      <c r="G400" s="429"/>
      <c r="H400" s="429"/>
      <c r="I400" s="429"/>
      <c r="J400" s="429"/>
      <c r="K400" s="431"/>
      <c r="L400" s="150"/>
      <c r="M400" s="427" t="str">
        <f t="shared" si="6"/>
        <v/>
      </c>
    </row>
    <row r="401" spans="1:13" ht="14.45" customHeight="1" x14ac:dyDescent="0.2">
      <c r="A401" s="432"/>
      <c r="B401" s="428"/>
      <c r="C401" s="429"/>
      <c r="D401" s="429"/>
      <c r="E401" s="430"/>
      <c r="F401" s="428"/>
      <c r="G401" s="429"/>
      <c r="H401" s="429"/>
      <c r="I401" s="429"/>
      <c r="J401" s="429"/>
      <c r="K401" s="431"/>
      <c r="L401" s="150"/>
      <c r="M401" s="427" t="str">
        <f t="shared" si="6"/>
        <v/>
      </c>
    </row>
    <row r="402" spans="1:13" ht="14.45" customHeight="1" x14ac:dyDescent="0.2">
      <c r="A402" s="432"/>
      <c r="B402" s="428"/>
      <c r="C402" s="429"/>
      <c r="D402" s="429"/>
      <c r="E402" s="430"/>
      <c r="F402" s="428"/>
      <c r="G402" s="429"/>
      <c r="H402" s="429"/>
      <c r="I402" s="429"/>
      <c r="J402" s="429"/>
      <c r="K402" s="431"/>
      <c r="L402" s="150"/>
      <c r="M402" s="427" t="str">
        <f t="shared" si="6"/>
        <v/>
      </c>
    </row>
    <row r="403" spans="1:13" ht="14.45" customHeight="1" x14ac:dyDescent="0.2">
      <c r="A403" s="432"/>
      <c r="B403" s="428"/>
      <c r="C403" s="429"/>
      <c r="D403" s="429"/>
      <c r="E403" s="430"/>
      <c r="F403" s="428"/>
      <c r="G403" s="429"/>
      <c r="H403" s="429"/>
      <c r="I403" s="429"/>
      <c r="J403" s="429"/>
      <c r="K403" s="431"/>
      <c r="L403" s="150"/>
      <c r="M403" s="427" t="str">
        <f t="shared" si="6"/>
        <v/>
      </c>
    </row>
    <row r="404" spans="1:13" ht="14.45" customHeight="1" x14ac:dyDescent="0.2">
      <c r="A404" s="432"/>
      <c r="B404" s="428"/>
      <c r="C404" s="429"/>
      <c r="D404" s="429"/>
      <c r="E404" s="430"/>
      <c r="F404" s="428"/>
      <c r="G404" s="429"/>
      <c r="H404" s="429"/>
      <c r="I404" s="429"/>
      <c r="J404" s="429"/>
      <c r="K404" s="431"/>
      <c r="L404" s="150"/>
      <c r="M404" s="427" t="str">
        <f t="shared" si="6"/>
        <v/>
      </c>
    </row>
    <row r="405" spans="1:13" ht="14.45" customHeight="1" x14ac:dyDescent="0.2">
      <c r="A405" s="432"/>
      <c r="B405" s="428"/>
      <c r="C405" s="429"/>
      <c r="D405" s="429"/>
      <c r="E405" s="430"/>
      <c r="F405" s="428"/>
      <c r="G405" s="429"/>
      <c r="H405" s="429"/>
      <c r="I405" s="429"/>
      <c r="J405" s="429"/>
      <c r="K405" s="431"/>
      <c r="L405" s="150"/>
      <c r="M405" s="427" t="str">
        <f t="shared" si="6"/>
        <v/>
      </c>
    </row>
    <row r="406" spans="1:13" ht="14.45" customHeight="1" x14ac:dyDescent="0.2">
      <c r="A406" s="432"/>
      <c r="B406" s="428"/>
      <c r="C406" s="429"/>
      <c r="D406" s="429"/>
      <c r="E406" s="430"/>
      <c r="F406" s="428"/>
      <c r="G406" s="429"/>
      <c r="H406" s="429"/>
      <c r="I406" s="429"/>
      <c r="J406" s="429"/>
      <c r="K406" s="431"/>
      <c r="L406" s="150"/>
      <c r="M406" s="427" t="str">
        <f t="shared" si="6"/>
        <v/>
      </c>
    </row>
    <row r="407" spans="1:13" ht="14.45" customHeight="1" x14ac:dyDescent="0.2">
      <c r="A407" s="432"/>
      <c r="B407" s="428"/>
      <c r="C407" s="429"/>
      <c r="D407" s="429"/>
      <c r="E407" s="430"/>
      <c r="F407" s="428"/>
      <c r="G407" s="429"/>
      <c r="H407" s="429"/>
      <c r="I407" s="429"/>
      <c r="J407" s="429"/>
      <c r="K407" s="431"/>
      <c r="L407" s="150"/>
      <c r="M407" s="427" t="str">
        <f t="shared" si="6"/>
        <v/>
      </c>
    </row>
    <row r="408" spans="1:13" ht="14.45" customHeight="1" x14ac:dyDescent="0.2">
      <c r="A408" s="432"/>
      <c r="B408" s="428"/>
      <c r="C408" s="429"/>
      <c r="D408" s="429"/>
      <c r="E408" s="430"/>
      <c r="F408" s="428"/>
      <c r="G408" s="429"/>
      <c r="H408" s="429"/>
      <c r="I408" s="429"/>
      <c r="J408" s="429"/>
      <c r="K408" s="431"/>
      <c r="L408" s="150"/>
      <c r="M408" s="427" t="str">
        <f t="shared" si="6"/>
        <v/>
      </c>
    </row>
    <row r="409" spans="1:13" ht="14.45" customHeight="1" x14ac:dyDescent="0.2">
      <c r="A409" s="432"/>
      <c r="B409" s="428"/>
      <c r="C409" s="429"/>
      <c r="D409" s="429"/>
      <c r="E409" s="430"/>
      <c r="F409" s="428"/>
      <c r="G409" s="429"/>
      <c r="H409" s="429"/>
      <c r="I409" s="429"/>
      <c r="J409" s="429"/>
      <c r="K409" s="431"/>
      <c r="L409" s="150"/>
      <c r="M409" s="427" t="str">
        <f t="shared" si="6"/>
        <v/>
      </c>
    </row>
    <row r="410" spans="1:13" ht="14.45" customHeight="1" x14ac:dyDescent="0.2">
      <c r="A410" s="432"/>
      <c r="B410" s="428"/>
      <c r="C410" s="429"/>
      <c r="D410" s="429"/>
      <c r="E410" s="430"/>
      <c r="F410" s="428"/>
      <c r="G410" s="429"/>
      <c r="H410" s="429"/>
      <c r="I410" s="429"/>
      <c r="J410" s="429"/>
      <c r="K410" s="431"/>
      <c r="L410" s="150"/>
      <c r="M410" s="427" t="str">
        <f t="shared" si="6"/>
        <v/>
      </c>
    </row>
    <row r="411" spans="1:13" ht="14.45" customHeight="1" x14ac:dyDescent="0.2">
      <c r="A411" s="432"/>
      <c r="B411" s="428"/>
      <c r="C411" s="429"/>
      <c r="D411" s="429"/>
      <c r="E411" s="430"/>
      <c r="F411" s="428"/>
      <c r="G411" s="429"/>
      <c r="H411" s="429"/>
      <c r="I411" s="429"/>
      <c r="J411" s="429"/>
      <c r="K411" s="431"/>
      <c r="L411" s="150"/>
      <c r="M411" s="427" t="str">
        <f t="shared" si="6"/>
        <v/>
      </c>
    </row>
    <row r="412" spans="1:13" ht="14.45" customHeight="1" x14ac:dyDescent="0.2">
      <c r="A412" s="432"/>
      <c r="B412" s="428"/>
      <c r="C412" s="429"/>
      <c r="D412" s="429"/>
      <c r="E412" s="430"/>
      <c r="F412" s="428"/>
      <c r="G412" s="429"/>
      <c r="H412" s="429"/>
      <c r="I412" s="429"/>
      <c r="J412" s="429"/>
      <c r="K412" s="431"/>
      <c r="L412" s="150"/>
      <c r="M412" s="427" t="str">
        <f t="shared" si="6"/>
        <v/>
      </c>
    </row>
    <row r="413" spans="1:13" ht="14.45" customHeight="1" x14ac:dyDescent="0.2">
      <c r="A413" s="432"/>
      <c r="B413" s="428"/>
      <c r="C413" s="429"/>
      <c r="D413" s="429"/>
      <c r="E413" s="430"/>
      <c r="F413" s="428"/>
      <c r="G413" s="429"/>
      <c r="H413" s="429"/>
      <c r="I413" s="429"/>
      <c r="J413" s="429"/>
      <c r="K413" s="431"/>
      <c r="L413" s="150"/>
      <c r="M413" s="427" t="str">
        <f t="shared" si="6"/>
        <v/>
      </c>
    </row>
    <row r="414" spans="1:13" ht="14.45" customHeight="1" x14ac:dyDescent="0.2">
      <c r="A414" s="432"/>
      <c r="B414" s="428"/>
      <c r="C414" s="429"/>
      <c r="D414" s="429"/>
      <c r="E414" s="430"/>
      <c r="F414" s="428"/>
      <c r="G414" s="429"/>
      <c r="H414" s="429"/>
      <c r="I414" s="429"/>
      <c r="J414" s="429"/>
      <c r="K414" s="431"/>
      <c r="L414" s="150"/>
      <c r="M414" s="427" t="str">
        <f t="shared" si="6"/>
        <v/>
      </c>
    </row>
    <row r="415" spans="1:13" ht="14.45" customHeight="1" x14ac:dyDescent="0.2">
      <c r="A415" s="432"/>
      <c r="B415" s="428"/>
      <c r="C415" s="429"/>
      <c r="D415" s="429"/>
      <c r="E415" s="430"/>
      <c r="F415" s="428"/>
      <c r="G415" s="429"/>
      <c r="H415" s="429"/>
      <c r="I415" s="429"/>
      <c r="J415" s="429"/>
      <c r="K415" s="431"/>
      <c r="L415" s="150"/>
      <c r="M415" s="427" t="str">
        <f t="shared" si="6"/>
        <v/>
      </c>
    </row>
    <row r="416" spans="1:13" ht="14.45" customHeight="1" x14ac:dyDescent="0.2">
      <c r="A416" s="432"/>
      <c r="B416" s="428"/>
      <c r="C416" s="429"/>
      <c r="D416" s="429"/>
      <c r="E416" s="430"/>
      <c r="F416" s="428"/>
      <c r="G416" s="429"/>
      <c r="H416" s="429"/>
      <c r="I416" s="429"/>
      <c r="J416" s="429"/>
      <c r="K416" s="431"/>
      <c r="L416" s="150"/>
      <c r="M416" s="427" t="str">
        <f t="shared" si="6"/>
        <v/>
      </c>
    </row>
    <row r="417" spans="1:13" ht="14.45" customHeight="1" x14ac:dyDescent="0.2">
      <c r="A417" s="432"/>
      <c r="B417" s="428"/>
      <c r="C417" s="429"/>
      <c r="D417" s="429"/>
      <c r="E417" s="430"/>
      <c r="F417" s="428"/>
      <c r="G417" s="429"/>
      <c r="H417" s="429"/>
      <c r="I417" s="429"/>
      <c r="J417" s="429"/>
      <c r="K417" s="431"/>
      <c r="L417" s="150"/>
      <c r="M417" s="427" t="str">
        <f t="shared" si="6"/>
        <v/>
      </c>
    </row>
    <row r="418" spans="1:13" ht="14.45" customHeight="1" x14ac:dyDescent="0.2">
      <c r="A418" s="432"/>
      <c r="B418" s="428"/>
      <c r="C418" s="429"/>
      <c r="D418" s="429"/>
      <c r="E418" s="430"/>
      <c r="F418" s="428"/>
      <c r="G418" s="429"/>
      <c r="H418" s="429"/>
      <c r="I418" s="429"/>
      <c r="J418" s="429"/>
      <c r="K418" s="431"/>
      <c r="L418" s="150"/>
      <c r="M418" s="427" t="str">
        <f t="shared" si="6"/>
        <v/>
      </c>
    </row>
    <row r="419" spans="1:13" ht="14.45" customHeight="1" x14ac:dyDescent="0.2">
      <c r="A419" s="432"/>
      <c r="B419" s="428"/>
      <c r="C419" s="429"/>
      <c r="D419" s="429"/>
      <c r="E419" s="430"/>
      <c r="F419" s="428"/>
      <c r="G419" s="429"/>
      <c r="H419" s="429"/>
      <c r="I419" s="429"/>
      <c r="J419" s="429"/>
      <c r="K419" s="431"/>
      <c r="L419" s="150"/>
      <c r="M419" s="427" t="str">
        <f t="shared" si="6"/>
        <v/>
      </c>
    </row>
    <row r="420" spans="1:13" ht="14.45" customHeight="1" x14ac:dyDescent="0.2">
      <c r="A420" s="432"/>
      <c r="B420" s="428"/>
      <c r="C420" s="429"/>
      <c r="D420" s="429"/>
      <c r="E420" s="430"/>
      <c r="F420" s="428"/>
      <c r="G420" s="429"/>
      <c r="H420" s="429"/>
      <c r="I420" s="429"/>
      <c r="J420" s="429"/>
      <c r="K420" s="431"/>
      <c r="L420" s="150"/>
      <c r="M420" s="427" t="str">
        <f t="shared" si="6"/>
        <v/>
      </c>
    </row>
    <row r="421" spans="1:13" ht="14.45" customHeight="1" x14ac:dyDescent="0.2">
      <c r="A421" s="432"/>
      <c r="B421" s="428"/>
      <c r="C421" s="429"/>
      <c r="D421" s="429"/>
      <c r="E421" s="430"/>
      <c r="F421" s="428"/>
      <c r="G421" s="429"/>
      <c r="H421" s="429"/>
      <c r="I421" s="429"/>
      <c r="J421" s="429"/>
      <c r="K421" s="431"/>
      <c r="L421" s="150"/>
      <c r="M421" s="427" t="str">
        <f t="shared" si="6"/>
        <v/>
      </c>
    </row>
    <row r="422" spans="1:13" ht="14.45" customHeight="1" x14ac:dyDescent="0.2">
      <c r="A422" s="432"/>
      <c r="B422" s="428"/>
      <c r="C422" s="429"/>
      <c r="D422" s="429"/>
      <c r="E422" s="430"/>
      <c r="F422" s="428"/>
      <c r="G422" s="429"/>
      <c r="H422" s="429"/>
      <c r="I422" s="429"/>
      <c r="J422" s="429"/>
      <c r="K422" s="431"/>
      <c r="L422" s="150"/>
      <c r="M422" s="427" t="str">
        <f t="shared" si="6"/>
        <v/>
      </c>
    </row>
    <row r="423" spans="1:13" ht="14.45" customHeight="1" x14ac:dyDescent="0.2">
      <c r="A423" s="432"/>
      <c r="B423" s="428"/>
      <c r="C423" s="429"/>
      <c r="D423" s="429"/>
      <c r="E423" s="430"/>
      <c r="F423" s="428"/>
      <c r="G423" s="429"/>
      <c r="H423" s="429"/>
      <c r="I423" s="429"/>
      <c r="J423" s="429"/>
      <c r="K423" s="431"/>
      <c r="L423" s="150"/>
      <c r="M423" s="427" t="str">
        <f t="shared" si="6"/>
        <v/>
      </c>
    </row>
    <row r="424" spans="1:13" ht="14.45" customHeight="1" x14ac:dyDescent="0.2">
      <c r="A424" s="432"/>
      <c r="B424" s="428"/>
      <c r="C424" s="429"/>
      <c r="D424" s="429"/>
      <c r="E424" s="430"/>
      <c r="F424" s="428"/>
      <c r="G424" s="429"/>
      <c r="H424" s="429"/>
      <c r="I424" s="429"/>
      <c r="J424" s="429"/>
      <c r="K424" s="431"/>
      <c r="L424" s="150"/>
      <c r="M424" s="427" t="str">
        <f t="shared" si="6"/>
        <v/>
      </c>
    </row>
    <row r="425" spans="1:13" ht="14.45" customHeight="1" x14ac:dyDescent="0.2">
      <c r="A425" s="432"/>
      <c r="B425" s="428"/>
      <c r="C425" s="429"/>
      <c r="D425" s="429"/>
      <c r="E425" s="430"/>
      <c r="F425" s="428"/>
      <c r="G425" s="429"/>
      <c r="H425" s="429"/>
      <c r="I425" s="429"/>
      <c r="J425" s="429"/>
      <c r="K425" s="431"/>
      <c r="L425" s="150"/>
      <c r="M425" s="427" t="str">
        <f t="shared" si="6"/>
        <v/>
      </c>
    </row>
    <row r="426" spans="1:13" ht="14.45" customHeight="1" x14ac:dyDescent="0.2">
      <c r="A426" s="432"/>
      <c r="B426" s="428"/>
      <c r="C426" s="429"/>
      <c r="D426" s="429"/>
      <c r="E426" s="430"/>
      <c r="F426" s="428"/>
      <c r="G426" s="429"/>
      <c r="H426" s="429"/>
      <c r="I426" s="429"/>
      <c r="J426" s="429"/>
      <c r="K426" s="431"/>
      <c r="L426" s="150"/>
      <c r="M426" s="427" t="str">
        <f t="shared" si="6"/>
        <v/>
      </c>
    </row>
    <row r="427" spans="1:13" ht="14.45" customHeight="1" x14ac:dyDescent="0.2">
      <c r="A427" s="432"/>
      <c r="B427" s="428"/>
      <c r="C427" s="429"/>
      <c r="D427" s="429"/>
      <c r="E427" s="430"/>
      <c r="F427" s="428"/>
      <c r="G427" s="429"/>
      <c r="H427" s="429"/>
      <c r="I427" s="429"/>
      <c r="J427" s="429"/>
      <c r="K427" s="431"/>
      <c r="L427" s="150"/>
      <c r="M427" s="427" t="str">
        <f t="shared" si="6"/>
        <v/>
      </c>
    </row>
    <row r="428" spans="1:13" ht="14.45" customHeight="1" x14ac:dyDescent="0.2">
      <c r="A428" s="432"/>
      <c r="B428" s="428"/>
      <c r="C428" s="429"/>
      <c r="D428" s="429"/>
      <c r="E428" s="430"/>
      <c r="F428" s="428"/>
      <c r="G428" s="429"/>
      <c r="H428" s="429"/>
      <c r="I428" s="429"/>
      <c r="J428" s="429"/>
      <c r="K428" s="431"/>
      <c r="L428" s="150"/>
      <c r="M428" s="427" t="str">
        <f t="shared" si="6"/>
        <v/>
      </c>
    </row>
    <row r="429" spans="1:13" ht="14.45" customHeight="1" x14ac:dyDescent="0.2">
      <c r="A429" s="432"/>
      <c r="B429" s="428"/>
      <c r="C429" s="429"/>
      <c r="D429" s="429"/>
      <c r="E429" s="430"/>
      <c r="F429" s="428"/>
      <c r="G429" s="429"/>
      <c r="H429" s="429"/>
      <c r="I429" s="429"/>
      <c r="J429" s="429"/>
      <c r="K429" s="431"/>
      <c r="L429" s="150"/>
      <c r="M429" s="427" t="str">
        <f t="shared" si="6"/>
        <v/>
      </c>
    </row>
    <row r="430" spans="1:13" ht="14.45" customHeight="1" x14ac:dyDescent="0.2">
      <c r="A430" s="432"/>
      <c r="B430" s="428"/>
      <c r="C430" s="429"/>
      <c r="D430" s="429"/>
      <c r="E430" s="430"/>
      <c r="F430" s="428"/>
      <c r="G430" s="429"/>
      <c r="H430" s="429"/>
      <c r="I430" s="429"/>
      <c r="J430" s="429"/>
      <c r="K430" s="431"/>
      <c r="L430" s="150"/>
      <c r="M430" s="427" t="str">
        <f t="shared" si="6"/>
        <v/>
      </c>
    </row>
    <row r="431" spans="1:13" ht="14.45" customHeight="1" x14ac:dyDescent="0.2">
      <c r="A431" s="432"/>
      <c r="B431" s="428"/>
      <c r="C431" s="429"/>
      <c r="D431" s="429"/>
      <c r="E431" s="430"/>
      <c r="F431" s="428"/>
      <c r="G431" s="429"/>
      <c r="H431" s="429"/>
      <c r="I431" s="429"/>
      <c r="J431" s="429"/>
      <c r="K431" s="431"/>
      <c r="L431" s="150"/>
      <c r="M431" s="427" t="str">
        <f t="shared" si="6"/>
        <v/>
      </c>
    </row>
    <row r="432" spans="1:13" ht="14.45" customHeight="1" x14ac:dyDescent="0.2">
      <c r="A432" s="432"/>
      <c r="B432" s="428"/>
      <c r="C432" s="429"/>
      <c r="D432" s="429"/>
      <c r="E432" s="430"/>
      <c r="F432" s="428"/>
      <c r="G432" s="429"/>
      <c r="H432" s="429"/>
      <c r="I432" s="429"/>
      <c r="J432" s="429"/>
      <c r="K432" s="431"/>
      <c r="L432" s="150"/>
      <c r="M432" s="427" t="str">
        <f t="shared" si="6"/>
        <v/>
      </c>
    </row>
    <row r="433" spans="1:13" ht="14.45" customHeight="1" x14ac:dyDescent="0.2">
      <c r="A433" s="432"/>
      <c r="B433" s="428"/>
      <c r="C433" s="429"/>
      <c r="D433" s="429"/>
      <c r="E433" s="430"/>
      <c r="F433" s="428"/>
      <c r="G433" s="429"/>
      <c r="H433" s="429"/>
      <c r="I433" s="429"/>
      <c r="J433" s="429"/>
      <c r="K433" s="431"/>
      <c r="L433" s="150"/>
      <c r="M433" s="427" t="str">
        <f t="shared" si="6"/>
        <v/>
      </c>
    </row>
    <row r="434" spans="1:13" ht="14.45" customHeight="1" x14ac:dyDescent="0.2">
      <c r="A434" s="432"/>
      <c r="B434" s="428"/>
      <c r="C434" s="429"/>
      <c r="D434" s="429"/>
      <c r="E434" s="430"/>
      <c r="F434" s="428"/>
      <c r="G434" s="429"/>
      <c r="H434" s="429"/>
      <c r="I434" s="429"/>
      <c r="J434" s="429"/>
      <c r="K434" s="431"/>
      <c r="L434" s="150"/>
      <c r="M434" s="427" t="str">
        <f t="shared" si="6"/>
        <v/>
      </c>
    </row>
    <row r="435" spans="1:13" ht="14.45" customHeight="1" x14ac:dyDescent="0.2">
      <c r="A435" s="432"/>
      <c r="B435" s="428"/>
      <c r="C435" s="429"/>
      <c r="D435" s="429"/>
      <c r="E435" s="430"/>
      <c r="F435" s="428"/>
      <c r="G435" s="429"/>
      <c r="H435" s="429"/>
      <c r="I435" s="429"/>
      <c r="J435" s="429"/>
      <c r="K435" s="431"/>
      <c r="L435" s="150"/>
      <c r="M435" s="427" t="str">
        <f t="shared" si="6"/>
        <v/>
      </c>
    </row>
    <row r="436" spans="1:13" ht="14.45" customHeight="1" x14ac:dyDescent="0.2">
      <c r="A436" s="432"/>
      <c r="B436" s="428"/>
      <c r="C436" s="429"/>
      <c r="D436" s="429"/>
      <c r="E436" s="430"/>
      <c r="F436" s="428"/>
      <c r="G436" s="429"/>
      <c r="H436" s="429"/>
      <c r="I436" s="429"/>
      <c r="J436" s="429"/>
      <c r="K436" s="431"/>
      <c r="L436" s="150"/>
      <c r="M436" s="427" t="str">
        <f t="shared" si="6"/>
        <v/>
      </c>
    </row>
    <row r="437" spans="1:13" ht="14.45" customHeight="1" x14ac:dyDescent="0.2">
      <c r="A437" s="432"/>
      <c r="B437" s="428"/>
      <c r="C437" s="429"/>
      <c r="D437" s="429"/>
      <c r="E437" s="430"/>
      <c r="F437" s="428"/>
      <c r="G437" s="429"/>
      <c r="H437" s="429"/>
      <c r="I437" s="429"/>
      <c r="J437" s="429"/>
      <c r="K437" s="431"/>
      <c r="L437" s="150"/>
      <c r="M437" s="427" t="str">
        <f t="shared" si="6"/>
        <v/>
      </c>
    </row>
    <row r="438" spans="1:13" ht="14.45" customHeight="1" x14ac:dyDescent="0.2">
      <c r="A438" s="432"/>
      <c r="B438" s="428"/>
      <c r="C438" s="429"/>
      <c r="D438" s="429"/>
      <c r="E438" s="430"/>
      <c r="F438" s="428"/>
      <c r="G438" s="429"/>
      <c r="H438" s="429"/>
      <c r="I438" s="429"/>
      <c r="J438" s="429"/>
      <c r="K438" s="431"/>
      <c r="L438" s="150"/>
      <c r="M438" s="427" t="str">
        <f t="shared" si="6"/>
        <v/>
      </c>
    </row>
    <row r="439" spans="1:13" ht="14.45" customHeight="1" x14ac:dyDescent="0.2">
      <c r="A439" s="432"/>
      <c r="B439" s="428"/>
      <c r="C439" s="429"/>
      <c r="D439" s="429"/>
      <c r="E439" s="430"/>
      <c r="F439" s="428"/>
      <c r="G439" s="429"/>
      <c r="H439" s="429"/>
      <c r="I439" s="429"/>
      <c r="J439" s="429"/>
      <c r="K439" s="431"/>
      <c r="L439" s="150"/>
      <c r="M439" s="427" t="str">
        <f t="shared" si="6"/>
        <v/>
      </c>
    </row>
    <row r="440" spans="1:13" ht="14.45" customHeight="1" x14ac:dyDescent="0.2">
      <c r="A440" s="432"/>
      <c r="B440" s="428"/>
      <c r="C440" s="429"/>
      <c r="D440" s="429"/>
      <c r="E440" s="430"/>
      <c r="F440" s="428"/>
      <c r="G440" s="429"/>
      <c r="H440" s="429"/>
      <c r="I440" s="429"/>
      <c r="J440" s="429"/>
      <c r="K440" s="431"/>
      <c r="L440" s="150"/>
      <c r="M440" s="427" t="str">
        <f t="shared" si="6"/>
        <v/>
      </c>
    </row>
    <row r="441" spans="1:13" ht="14.45" customHeight="1" x14ac:dyDescent="0.2">
      <c r="A441" s="432"/>
      <c r="B441" s="428"/>
      <c r="C441" s="429"/>
      <c r="D441" s="429"/>
      <c r="E441" s="430"/>
      <c r="F441" s="428"/>
      <c r="G441" s="429"/>
      <c r="H441" s="429"/>
      <c r="I441" s="429"/>
      <c r="J441" s="429"/>
      <c r="K441" s="431"/>
      <c r="L441" s="150"/>
      <c r="M441" s="427" t="str">
        <f t="shared" si="6"/>
        <v/>
      </c>
    </row>
    <row r="442" spans="1:13" ht="14.45" customHeight="1" x14ac:dyDescent="0.2">
      <c r="A442" s="432"/>
      <c r="B442" s="428"/>
      <c r="C442" s="429"/>
      <c r="D442" s="429"/>
      <c r="E442" s="430"/>
      <c r="F442" s="428"/>
      <c r="G442" s="429"/>
      <c r="H442" s="429"/>
      <c r="I442" s="429"/>
      <c r="J442" s="429"/>
      <c r="K442" s="431"/>
      <c r="L442" s="150"/>
      <c r="M442" s="427" t="str">
        <f t="shared" si="6"/>
        <v/>
      </c>
    </row>
    <row r="443" spans="1:13" ht="14.45" customHeight="1" x14ac:dyDescent="0.2">
      <c r="A443" s="432"/>
      <c r="B443" s="428"/>
      <c r="C443" s="429"/>
      <c r="D443" s="429"/>
      <c r="E443" s="430"/>
      <c r="F443" s="428"/>
      <c r="G443" s="429"/>
      <c r="H443" s="429"/>
      <c r="I443" s="429"/>
      <c r="J443" s="429"/>
      <c r="K443" s="431"/>
      <c r="L443" s="150"/>
      <c r="M443" s="427" t="str">
        <f t="shared" si="6"/>
        <v/>
      </c>
    </row>
    <row r="444" spans="1:13" ht="14.45" customHeight="1" x14ac:dyDescent="0.2">
      <c r="A444" s="432"/>
      <c r="B444" s="428"/>
      <c r="C444" s="429"/>
      <c r="D444" s="429"/>
      <c r="E444" s="430"/>
      <c r="F444" s="428"/>
      <c r="G444" s="429"/>
      <c r="H444" s="429"/>
      <c r="I444" s="429"/>
      <c r="J444" s="429"/>
      <c r="K444" s="431"/>
      <c r="L444" s="150"/>
      <c r="M444" s="427" t="str">
        <f t="shared" si="6"/>
        <v/>
      </c>
    </row>
    <row r="445" spans="1:13" ht="14.45" customHeight="1" x14ac:dyDescent="0.2">
      <c r="A445" s="432"/>
      <c r="B445" s="428"/>
      <c r="C445" s="429"/>
      <c r="D445" s="429"/>
      <c r="E445" s="430"/>
      <c r="F445" s="428"/>
      <c r="G445" s="429"/>
      <c r="H445" s="429"/>
      <c r="I445" s="429"/>
      <c r="J445" s="429"/>
      <c r="K445" s="431"/>
      <c r="L445" s="150"/>
      <c r="M445" s="427" t="str">
        <f t="shared" si="6"/>
        <v/>
      </c>
    </row>
    <row r="446" spans="1:13" ht="14.45" customHeight="1" x14ac:dyDescent="0.2">
      <c r="A446" s="432"/>
      <c r="B446" s="428"/>
      <c r="C446" s="429"/>
      <c r="D446" s="429"/>
      <c r="E446" s="430"/>
      <c r="F446" s="428"/>
      <c r="G446" s="429"/>
      <c r="H446" s="429"/>
      <c r="I446" s="429"/>
      <c r="J446" s="429"/>
      <c r="K446" s="431"/>
      <c r="L446" s="150"/>
      <c r="M446" s="427" t="str">
        <f t="shared" si="6"/>
        <v/>
      </c>
    </row>
    <row r="447" spans="1:13" ht="14.45" customHeight="1" x14ac:dyDescent="0.2">
      <c r="A447" s="432"/>
      <c r="B447" s="428"/>
      <c r="C447" s="429"/>
      <c r="D447" s="429"/>
      <c r="E447" s="430"/>
      <c r="F447" s="428"/>
      <c r="G447" s="429"/>
      <c r="H447" s="429"/>
      <c r="I447" s="429"/>
      <c r="J447" s="429"/>
      <c r="K447" s="431"/>
      <c r="L447" s="150"/>
      <c r="M447" s="427" t="str">
        <f t="shared" si="6"/>
        <v/>
      </c>
    </row>
    <row r="448" spans="1:13" ht="14.45" customHeight="1" x14ac:dyDescent="0.2">
      <c r="A448" s="432"/>
      <c r="B448" s="428"/>
      <c r="C448" s="429"/>
      <c r="D448" s="429"/>
      <c r="E448" s="430"/>
      <c r="F448" s="428"/>
      <c r="G448" s="429"/>
      <c r="H448" s="429"/>
      <c r="I448" s="429"/>
      <c r="J448" s="429"/>
      <c r="K448" s="431"/>
      <c r="L448" s="150"/>
      <c r="M448" s="427" t="str">
        <f t="shared" si="6"/>
        <v/>
      </c>
    </row>
    <row r="449" spans="1:13" ht="14.45" customHeight="1" x14ac:dyDescent="0.2">
      <c r="A449" s="432"/>
      <c r="B449" s="428"/>
      <c r="C449" s="429"/>
      <c r="D449" s="429"/>
      <c r="E449" s="430"/>
      <c r="F449" s="428"/>
      <c r="G449" s="429"/>
      <c r="H449" s="429"/>
      <c r="I449" s="429"/>
      <c r="J449" s="429"/>
      <c r="K449" s="431"/>
      <c r="L449" s="150"/>
      <c r="M449" s="427" t="str">
        <f t="shared" si="6"/>
        <v/>
      </c>
    </row>
    <row r="450" spans="1:13" ht="14.45" customHeight="1" x14ac:dyDescent="0.2">
      <c r="A450" s="432"/>
      <c r="B450" s="428"/>
      <c r="C450" s="429"/>
      <c r="D450" s="429"/>
      <c r="E450" s="430"/>
      <c r="F450" s="428"/>
      <c r="G450" s="429"/>
      <c r="H450" s="429"/>
      <c r="I450" s="429"/>
      <c r="J450" s="429"/>
      <c r="K450" s="431"/>
      <c r="L450" s="150"/>
      <c r="M450" s="427" t="str">
        <f t="shared" si="6"/>
        <v/>
      </c>
    </row>
    <row r="451" spans="1:13" ht="14.45" customHeight="1" x14ac:dyDescent="0.2">
      <c r="A451" s="432"/>
      <c r="B451" s="428"/>
      <c r="C451" s="429"/>
      <c r="D451" s="429"/>
      <c r="E451" s="430"/>
      <c r="F451" s="428"/>
      <c r="G451" s="429"/>
      <c r="H451" s="429"/>
      <c r="I451" s="429"/>
      <c r="J451" s="429"/>
      <c r="K451" s="431"/>
      <c r="L451" s="150"/>
      <c r="M451" s="427" t="str">
        <f t="shared" si="6"/>
        <v/>
      </c>
    </row>
    <row r="452" spans="1:13" ht="14.45" customHeight="1" x14ac:dyDescent="0.2">
      <c r="A452" s="432"/>
      <c r="B452" s="428"/>
      <c r="C452" s="429"/>
      <c r="D452" s="429"/>
      <c r="E452" s="430"/>
      <c r="F452" s="428"/>
      <c r="G452" s="429"/>
      <c r="H452" s="429"/>
      <c r="I452" s="429"/>
      <c r="J452" s="429"/>
      <c r="K452" s="431"/>
      <c r="L452" s="150"/>
      <c r="M452" s="427" t="str">
        <f t="shared" si="6"/>
        <v/>
      </c>
    </row>
    <row r="453" spans="1:13" ht="14.45" customHeight="1" x14ac:dyDescent="0.2">
      <c r="A453" s="432"/>
      <c r="B453" s="428"/>
      <c r="C453" s="429"/>
      <c r="D453" s="429"/>
      <c r="E453" s="430"/>
      <c r="F453" s="428"/>
      <c r="G453" s="429"/>
      <c r="H453" s="429"/>
      <c r="I453" s="429"/>
      <c r="J453" s="429"/>
      <c r="K453" s="431"/>
      <c r="L453" s="150"/>
      <c r="M453" s="427" t="str">
        <f t="shared" si="6"/>
        <v/>
      </c>
    </row>
    <row r="454" spans="1:13" ht="14.45" customHeight="1" x14ac:dyDescent="0.2">
      <c r="A454" s="432"/>
      <c r="B454" s="428"/>
      <c r="C454" s="429"/>
      <c r="D454" s="429"/>
      <c r="E454" s="430"/>
      <c r="F454" s="428"/>
      <c r="G454" s="429"/>
      <c r="H454" s="429"/>
      <c r="I454" s="429"/>
      <c r="J454" s="429"/>
      <c r="K454" s="431"/>
      <c r="L454" s="150"/>
      <c r="M454" s="42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32"/>
      <c r="B455" s="428"/>
      <c r="C455" s="429"/>
      <c r="D455" s="429"/>
      <c r="E455" s="430"/>
      <c r="F455" s="428"/>
      <c r="G455" s="429"/>
      <c r="H455" s="429"/>
      <c r="I455" s="429"/>
      <c r="J455" s="429"/>
      <c r="K455" s="431"/>
      <c r="L455" s="150"/>
      <c r="M455" s="427" t="str">
        <f t="shared" si="7"/>
        <v/>
      </c>
    </row>
    <row r="456" spans="1:13" ht="14.45" customHeight="1" x14ac:dyDescent="0.2">
      <c r="A456" s="432"/>
      <c r="B456" s="428"/>
      <c r="C456" s="429"/>
      <c r="D456" s="429"/>
      <c r="E456" s="430"/>
      <c r="F456" s="428"/>
      <c r="G456" s="429"/>
      <c r="H456" s="429"/>
      <c r="I456" s="429"/>
      <c r="J456" s="429"/>
      <c r="K456" s="431"/>
      <c r="L456" s="150"/>
      <c r="M456" s="427" t="str">
        <f t="shared" si="7"/>
        <v/>
      </c>
    </row>
    <row r="457" spans="1:13" ht="14.45" customHeight="1" x14ac:dyDescent="0.2">
      <c r="A457" s="432"/>
      <c r="B457" s="428"/>
      <c r="C457" s="429"/>
      <c r="D457" s="429"/>
      <c r="E457" s="430"/>
      <c r="F457" s="428"/>
      <c r="G457" s="429"/>
      <c r="H457" s="429"/>
      <c r="I457" s="429"/>
      <c r="J457" s="429"/>
      <c r="K457" s="431"/>
      <c r="L457" s="150"/>
      <c r="M457" s="427" t="str">
        <f t="shared" si="7"/>
        <v/>
      </c>
    </row>
    <row r="458" spans="1:13" ht="14.45" customHeight="1" x14ac:dyDescent="0.2">
      <c r="A458" s="432"/>
      <c r="B458" s="428"/>
      <c r="C458" s="429"/>
      <c r="D458" s="429"/>
      <c r="E458" s="430"/>
      <c r="F458" s="428"/>
      <c r="G458" s="429"/>
      <c r="H458" s="429"/>
      <c r="I458" s="429"/>
      <c r="J458" s="429"/>
      <c r="K458" s="431"/>
      <c r="L458" s="150"/>
      <c r="M458" s="427" t="str">
        <f t="shared" si="7"/>
        <v/>
      </c>
    </row>
    <row r="459" spans="1:13" ht="14.45" customHeight="1" x14ac:dyDescent="0.2">
      <c r="A459" s="432"/>
      <c r="B459" s="428"/>
      <c r="C459" s="429"/>
      <c r="D459" s="429"/>
      <c r="E459" s="430"/>
      <c r="F459" s="428"/>
      <c r="G459" s="429"/>
      <c r="H459" s="429"/>
      <c r="I459" s="429"/>
      <c r="J459" s="429"/>
      <c r="K459" s="431"/>
      <c r="L459" s="150"/>
      <c r="M459" s="427" t="str">
        <f t="shared" si="7"/>
        <v/>
      </c>
    </row>
    <row r="460" spans="1:13" ht="14.45" customHeight="1" x14ac:dyDescent="0.2">
      <c r="A460" s="432"/>
      <c r="B460" s="428"/>
      <c r="C460" s="429"/>
      <c r="D460" s="429"/>
      <c r="E460" s="430"/>
      <c r="F460" s="428"/>
      <c r="G460" s="429"/>
      <c r="H460" s="429"/>
      <c r="I460" s="429"/>
      <c r="J460" s="429"/>
      <c r="K460" s="431"/>
      <c r="L460" s="150"/>
      <c r="M460" s="427" t="str">
        <f t="shared" si="7"/>
        <v/>
      </c>
    </row>
    <row r="461" spans="1:13" ht="14.45" customHeight="1" x14ac:dyDescent="0.2">
      <c r="A461" s="432"/>
      <c r="B461" s="428"/>
      <c r="C461" s="429"/>
      <c r="D461" s="429"/>
      <c r="E461" s="430"/>
      <c r="F461" s="428"/>
      <c r="G461" s="429"/>
      <c r="H461" s="429"/>
      <c r="I461" s="429"/>
      <c r="J461" s="429"/>
      <c r="K461" s="431"/>
      <c r="L461" s="150"/>
      <c r="M461" s="427" t="str">
        <f t="shared" si="7"/>
        <v/>
      </c>
    </row>
    <row r="462" spans="1:13" ht="14.45" customHeight="1" x14ac:dyDescent="0.2">
      <c r="A462" s="432"/>
      <c r="B462" s="428"/>
      <c r="C462" s="429"/>
      <c r="D462" s="429"/>
      <c r="E462" s="430"/>
      <c r="F462" s="428"/>
      <c r="G462" s="429"/>
      <c r="H462" s="429"/>
      <c r="I462" s="429"/>
      <c r="J462" s="429"/>
      <c r="K462" s="431"/>
      <c r="L462" s="150"/>
      <c r="M462" s="427" t="str">
        <f t="shared" si="7"/>
        <v/>
      </c>
    </row>
    <row r="463" spans="1:13" ht="14.45" customHeight="1" x14ac:dyDescent="0.2">
      <c r="A463" s="432"/>
      <c r="B463" s="428"/>
      <c r="C463" s="429"/>
      <c r="D463" s="429"/>
      <c r="E463" s="430"/>
      <c r="F463" s="428"/>
      <c r="G463" s="429"/>
      <c r="H463" s="429"/>
      <c r="I463" s="429"/>
      <c r="J463" s="429"/>
      <c r="K463" s="431"/>
      <c r="L463" s="150"/>
      <c r="M463" s="427" t="str">
        <f t="shared" si="7"/>
        <v/>
      </c>
    </row>
    <row r="464" spans="1:13" ht="14.45" customHeight="1" x14ac:dyDescent="0.2">
      <c r="A464" s="432"/>
      <c r="B464" s="428"/>
      <c r="C464" s="429"/>
      <c r="D464" s="429"/>
      <c r="E464" s="430"/>
      <c r="F464" s="428"/>
      <c r="G464" s="429"/>
      <c r="H464" s="429"/>
      <c r="I464" s="429"/>
      <c r="J464" s="429"/>
      <c r="K464" s="431"/>
      <c r="L464" s="150"/>
      <c r="M464" s="427" t="str">
        <f t="shared" si="7"/>
        <v/>
      </c>
    </row>
    <row r="465" spans="1:13" ht="14.45" customHeight="1" x14ac:dyDescent="0.2">
      <c r="A465" s="432"/>
      <c r="B465" s="428"/>
      <c r="C465" s="429"/>
      <c r="D465" s="429"/>
      <c r="E465" s="430"/>
      <c r="F465" s="428"/>
      <c r="G465" s="429"/>
      <c r="H465" s="429"/>
      <c r="I465" s="429"/>
      <c r="J465" s="429"/>
      <c r="K465" s="431"/>
      <c r="L465" s="150"/>
      <c r="M465" s="427" t="str">
        <f t="shared" si="7"/>
        <v/>
      </c>
    </row>
    <row r="466" spans="1:13" ht="14.45" customHeight="1" x14ac:dyDescent="0.2">
      <c r="A466" s="432"/>
      <c r="B466" s="428"/>
      <c r="C466" s="429"/>
      <c r="D466" s="429"/>
      <c r="E466" s="430"/>
      <c r="F466" s="428"/>
      <c r="G466" s="429"/>
      <c r="H466" s="429"/>
      <c r="I466" s="429"/>
      <c r="J466" s="429"/>
      <c r="K466" s="431"/>
      <c r="L466" s="150"/>
      <c r="M466" s="427" t="str">
        <f t="shared" si="7"/>
        <v/>
      </c>
    </row>
    <row r="467" spans="1:13" ht="14.45" customHeight="1" x14ac:dyDescent="0.2">
      <c r="A467" s="432"/>
      <c r="B467" s="428"/>
      <c r="C467" s="429"/>
      <c r="D467" s="429"/>
      <c r="E467" s="430"/>
      <c r="F467" s="428"/>
      <c r="G467" s="429"/>
      <c r="H467" s="429"/>
      <c r="I467" s="429"/>
      <c r="J467" s="429"/>
      <c r="K467" s="431"/>
      <c r="L467" s="150"/>
      <c r="M467" s="427" t="str">
        <f t="shared" si="7"/>
        <v/>
      </c>
    </row>
    <row r="468" spans="1:13" ht="14.45" customHeight="1" x14ac:dyDescent="0.2">
      <c r="A468" s="432"/>
      <c r="B468" s="428"/>
      <c r="C468" s="429"/>
      <c r="D468" s="429"/>
      <c r="E468" s="430"/>
      <c r="F468" s="428"/>
      <c r="G468" s="429"/>
      <c r="H468" s="429"/>
      <c r="I468" s="429"/>
      <c r="J468" s="429"/>
      <c r="K468" s="431"/>
      <c r="L468" s="150"/>
      <c r="M468" s="427" t="str">
        <f t="shared" si="7"/>
        <v/>
      </c>
    </row>
    <row r="469" spans="1:13" ht="14.45" customHeight="1" x14ac:dyDescent="0.2">
      <c r="A469" s="432"/>
      <c r="B469" s="428"/>
      <c r="C469" s="429"/>
      <c r="D469" s="429"/>
      <c r="E469" s="430"/>
      <c r="F469" s="428"/>
      <c r="G469" s="429"/>
      <c r="H469" s="429"/>
      <c r="I469" s="429"/>
      <c r="J469" s="429"/>
      <c r="K469" s="431"/>
      <c r="L469" s="150"/>
      <c r="M469" s="427" t="str">
        <f t="shared" si="7"/>
        <v/>
      </c>
    </row>
    <row r="470" spans="1:13" ht="14.45" customHeight="1" x14ac:dyDescent="0.2">
      <c r="A470" s="432"/>
      <c r="B470" s="428"/>
      <c r="C470" s="429"/>
      <c r="D470" s="429"/>
      <c r="E470" s="430"/>
      <c r="F470" s="428"/>
      <c r="G470" s="429"/>
      <c r="H470" s="429"/>
      <c r="I470" s="429"/>
      <c r="J470" s="429"/>
      <c r="K470" s="431"/>
      <c r="L470" s="150"/>
      <c r="M470" s="427" t="str">
        <f t="shared" si="7"/>
        <v/>
      </c>
    </row>
    <row r="471" spans="1:13" ht="14.45" customHeight="1" x14ac:dyDescent="0.2">
      <c r="A471" s="432"/>
      <c r="B471" s="428"/>
      <c r="C471" s="429"/>
      <c r="D471" s="429"/>
      <c r="E471" s="430"/>
      <c r="F471" s="428"/>
      <c r="G471" s="429"/>
      <c r="H471" s="429"/>
      <c r="I471" s="429"/>
      <c r="J471" s="429"/>
      <c r="K471" s="431"/>
      <c r="L471" s="150"/>
      <c r="M471" s="427" t="str">
        <f t="shared" si="7"/>
        <v/>
      </c>
    </row>
    <row r="472" spans="1:13" ht="14.45" customHeight="1" x14ac:dyDescent="0.2">
      <c r="A472" s="432"/>
      <c r="B472" s="428"/>
      <c r="C472" s="429"/>
      <c r="D472" s="429"/>
      <c r="E472" s="430"/>
      <c r="F472" s="428"/>
      <c r="G472" s="429"/>
      <c r="H472" s="429"/>
      <c r="I472" s="429"/>
      <c r="J472" s="429"/>
      <c r="K472" s="431"/>
      <c r="L472" s="150"/>
      <c r="M472" s="427" t="str">
        <f t="shared" si="7"/>
        <v/>
      </c>
    </row>
    <row r="473" spans="1:13" ht="14.45" customHeight="1" x14ac:dyDescent="0.2">
      <c r="A473" s="432"/>
      <c r="B473" s="428"/>
      <c r="C473" s="429"/>
      <c r="D473" s="429"/>
      <c r="E473" s="430"/>
      <c r="F473" s="428"/>
      <c r="G473" s="429"/>
      <c r="H473" s="429"/>
      <c r="I473" s="429"/>
      <c r="J473" s="429"/>
      <c r="K473" s="431"/>
      <c r="L473" s="150"/>
      <c r="M473" s="427" t="str">
        <f t="shared" si="7"/>
        <v/>
      </c>
    </row>
    <row r="474" spans="1:13" ht="14.45" customHeight="1" x14ac:dyDescent="0.2">
      <c r="A474" s="432"/>
      <c r="B474" s="428"/>
      <c r="C474" s="429"/>
      <c r="D474" s="429"/>
      <c r="E474" s="430"/>
      <c r="F474" s="428"/>
      <c r="G474" s="429"/>
      <c r="H474" s="429"/>
      <c r="I474" s="429"/>
      <c r="J474" s="429"/>
      <c r="K474" s="431"/>
      <c r="L474" s="150"/>
      <c r="M474" s="427" t="str">
        <f t="shared" si="7"/>
        <v/>
      </c>
    </row>
    <row r="475" spans="1:13" ht="14.45" customHeight="1" x14ac:dyDescent="0.2">
      <c r="A475" s="432"/>
      <c r="B475" s="428"/>
      <c r="C475" s="429"/>
      <c r="D475" s="429"/>
      <c r="E475" s="430"/>
      <c r="F475" s="428"/>
      <c r="G475" s="429"/>
      <c r="H475" s="429"/>
      <c r="I475" s="429"/>
      <c r="J475" s="429"/>
      <c r="K475" s="431"/>
      <c r="L475" s="150"/>
      <c r="M475" s="427" t="str">
        <f t="shared" si="7"/>
        <v/>
      </c>
    </row>
    <row r="476" spans="1:13" ht="14.45" customHeight="1" x14ac:dyDescent="0.2">
      <c r="A476" s="432"/>
      <c r="B476" s="428"/>
      <c r="C476" s="429"/>
      <c r="D476" s="429"/>
      <c r="E476" s="430"/>
      <c r="F476" s="428"/>
      <c r="G476" s="429"/>
      <c r="H476" s="429"/>
      <c r="I476" s="429"/>
      <c r="J476" s="429"/>
      <c r="K476" s="431"/>
      <c r="L476" s="150"/>
      <c r="M476" s="427" t="str">
        <f t="shared" si="7"/>
        <v/>
      </c>
    </row>
    <row r="477" spans="1:13" ht="14.45" customHeight="1" x14ac:dyDescent="0.2">
      <c r="A477" s="432"/>
      <c r="B477" s="428"/>
      <c r="C477" s="429"/>
      <c r="D477" s="429"/>
      <c r="E477" s="430"/>
      <c r="F477" s="428"/>
      <c r="G477" s="429"/>
      <c r="H477" s="429"/>
      <c r="I477" s="429"/>
      <c r="J477" s="429"/>
      <c r="K477" s="431"/>
      <c r="L477" s="150"/>
      <c r="M477" s="427" t="str">
        <f t="shared" si="7"/>
        <v/>
      </c>
    </row>
    <row r="478" spans="1:13" ht="14.45" customHeight="1" x14ac:dyDescent="0.2">
      <c r="A478" s="432"/>
      <c r="B478" s="428"/>
      <c r="C478" s="429"/>
      <c r="D478" s="429"/>
      <c r="E478" s="430"/>
      <c r="F478" s="428"/>
      <c r="G478" s="429"/>
      <c r="H478" s="429"/>
      <c r="I478" s="429"/>
      <c r="J478" s="429"/>
      <c r="K478" s="431"/>
      <c r="L478" s="150"/>
      <c r="M478" s="427" t="str">
        <f t="shared" si="7"/>
        <v/>
      </c>
    </row>
    <row r="479" spans="1:13" ht="14.45" customHeight="1" x14ac:dyDescent="0.2">
      <c r="A479" s="432"/>
      <c r="B479" s="428"/>
      <c r="C479" s="429"/>
      <c r="D479" s="429"/>
      <c r="E479" s="430"/>
      <c r="F479" s="428"/>
      <c r="G479" s="429"/>
      <c r="H479" s="429"/>
      <c r="I479" s="429"/>
      <c r="J479" s="429"/>
      <c r="K479" s="431"/>
      <c r="L479" s="150"/>
      <c r="M479" s="427" t="str">
        <f t="shared" si="7"/>
        <v/>
      </c>
    </row>
    <row r="480" spans="1:13" ht="14.45" customHeight="1" x14ac:dyDescent="0.2">
      <c r="A480" s="432"/>
      <c r="B480" s="428"/>
      <c r="C480" s="429"/>
      <c r="D480" s="429"/>
      <c r="E480" s="430"/>
      <c r="F480" s="428"/>
      <c r="G480" s="429"/>
      <c r="H480" s="429"/>
      <c r="I480" s="429"/>
      <c r="J480" s="429"/>
      <c r="K480" s="431"/>
      <c r="L480" s="150"/>
      <c r="M480" s="427" t="str">
        <f t="shared" si="7"/>
        <v/>
      </c>
    </row>
    <row r="481" spans="1:13" ht="14.45" customHeight="1" x14ac:dyDescent="0.2">
      <c r="A481" s="432"/>
      <c r="B481" s="428"/>
      <c r="C481" s="429"/>
      <c r="D481" s="429"/>
      <c r="E481" s="430"/>
      <c r="F481" s="428"/>
      <c r="G481" s="429"/>
      <c r="H481" s="429"/>
      <c r="I481" s="429"/>
      <c r="J481" s="429"/>
      <c r="K481" s="431"/>
      <c r="L481" s="150"/>
      <c r="M481" s="427" t="str">
        <f t="shared" si="7"/>
        <v/>
      </c>
    </row>
    <row r="482" spans="1:13" ht="14.45" customHeight="1" x14ac:dyDescent="0.2">
      <c r="A482" s="432"/>
      <c r="B482" s="428"/>
      <c r="C482" s="429"/>
      <c r="D482" s="429"/>
      <c r="E482" s="430"/>
      <c r="F482" s="428"/>
      <c r="G482" s="429"/>
      <c r="H482" s="429"/>
      <c r="I482" s="429"/>
      <c r="J482" s="429"/>
      <c r="K482" s="431"/>
      <c r="L482" s="150"/>
      <c r="M482" s="427" t="str">
        <f t="shared" si="7"/>
        <v/>
      </c>
    </row>
    <row r="483" spans="1:13" ht="14.45" customHeight="1" x14ac:dyDescent="0.2">
      <c r="A483" s="432"/>
      <c r="B483" s="428"/>
      <c r="C483" s="429"/>
      <c r="D483" s="429"/>
      <c r="E483" s="430"/>
      <c r="F483" s="428"/>
      <c r="G483" s="429"/>
      <c r="H483" s="429"/>
      <c r="I483" s="429"/>
      <c r="J483" s="429"/>
      <c r="K483" s="431"/>
      <c r="L483" s="150"/>
      <c r="M483" s="427" t="str">
        <f t="shared" si="7"/>
        <v/>
      </c>
    </row>
    <row r="484" spans="1:13" ht="14.45" customHeight="1" x14ac:dyDescent="0.2">
      <c r="A484" s="432"/>
      <c r="B484" s="428"/>
      <c r="C484" s="429"/>
      <c r="D484" s="429"/>
      <c r="E484" s="430"/>
      <c r="F484" s="428"/>
      <c r="G484" s="429"/>
      <c r="H484" s="429"/>
      <c r="I484" s="429"/>
      <c r="J484" s="429"/>
      <c r="K484" s="431"/>
      <c r="L484" s="150"/>
      <c r="M484" s="427" t="str">
        <f t="shared" si="7"/>
        <v/>
      </c>
    </row>
    <row r="485" spans="1:13" ht="14.45" customHeight="1" x14ac:dyDescent="0.2">
      <c r="A485" s="432"/>
      <c r="B485" s="428"/>
      <c r="C485" s="429"/>
      <c r="D485" s="429"/>
      <c r="E485" s="430"/>
      <c r="F485" s="428"/>
      <c r="G485" s="429"/>
      <c r="H485" s="429"/>
      <c r="I485" s="429"/>
      <c r="J485" s="429"/>
      <c r="K485" s="431"/>
      <c r="L485" s="150"/>
      <c r="M485" s="427" t="str">
        <f t="shared" si="7"/>
        <v/>
      </c>
    </row>
    <row r="486" spans="1:13" ht="14.45" customHeight="1" x14ac:dyDescent="0.2">
      <c r="A486" s="432"/>
      <c r="B486" s="428"/>
      <c r="C486" s="429"/>
      <c r="D486" s="429"/>
      <c r="E486" s="430"/>
      <c r="F486" s="428"/>
      <c r="G486" s="429"/>
      <c r="H486" s="429"/>
      <c r="I486" s="429"/>
      <c r="J486" s="429"/>
      <c r="K486" s="431"/>
      <c r="L486" s="150"/>
      <c r="M486" s="427" t="str">
        <f t="shared" si="7"/>
        <v/>
      </c>
    </row>
    <row r="487" spans="1:13" ht="14.45" customHeight="1" x14ac:dyDescent="0.2">
      <c r="A487" s="432"/>
      <c r="B487" s="428"/>
      <c r="C487" s="429"/>
      <c r="D487" s="429"/>
      <c r="E487" s="430"/>
      <c r="F487" s="428"/>
      <c r="G487" s="429"/>
      <c r="H487" s="429"/>
      <c r="I487" s="429"/>
      <c r="J487" s="429"/>
      <c r="K487" s="431"/>
      <c r="L487" s="150"/>
      <c r="M487" s="427" t="str">
        <f t="shared" si="7"/>
        <v/>
      </c>
    </row>
    <row r="488" spans="1:13" ht="14.45" customHeight="1" x14ac:dyDescent="0.2">
      <c r="A488" s="432"/>
      <c r="B488" s="428"/>
      <c r="C488" s="429"/>
      <c r="D488" s="429"/>
      <c r="E488" s="430"/>
      <c r="F488" s="428"/>
      <c r="G488" s="429"/>
      <c r="H488" s="429"/>
      <c r="I488" s="429"/>
      <c r="J488" s="429"/>
      <c r="K488" s="431"/>
      <c r="L488" s="150"/>
      <c r="M488" s="427" t="str">
        <f t="shared" si="7"/>
        <v/>
      </c>
    </row>
    <row r="489" spans="1:13" ht="14.45" customHeight="1" x14ac:dyDescent="0.2">
      <c r="A489" s="432"/>
      <c r="B489" s="428"/>
      <c r="C489" s="429"/>
      <c r="D489" s="429"/>
      <c r="E489" s="430"/>
      <c r="F489" s="428"/>
      <c r="G489" s="429"/>
      <c r="H489" s="429"/>
      <c r="I489" s="429"/>
      <c r="J489" s="429"/>
      <c r="K489" s="431"/>
      <c r="L489" s="150"/>
      <c r="M489" s="427" t="str">
        <f t="shared" si="7"/>
        <v/>
      </c>
    </row>
    <row r="490" spans="1:13" ht="14.45" customHeight="1" x14ac:dyDescent="0.2">
      <c r="A490" s="432"/>
      <c r="B490" s="428"/>
      <c r="C490" s="429"/>
      <c r="D490" s="429"/>
      <c r="E490" s="430"/>
      <c r="F490" s="428"/>
      <c r="G490" s="429"/>
      <c r="H490" s="429"/>
      <c r="I490" s="429"/>
      <c r="J490" s="429"/>
      <c r="K490" s="431"/>
      <c r="L490" s="150"/>
      <c r="M490" s="427" t="str">
        <f t="shared" si="7"/>
        <v/>
      </c>
    </row>
    <row r="491" spans="1:13" ht="14.45" customHeight="1" x14ac:dyDescent="0.2">
      <c r="A491" s="432"/>
      <c r="B491" s="428"/>
      <c r="C491" s="429"/>
      <c r="D491" s="429"/>
      <c r="E491" s="430"/>
      <c r="F491" s="428"/>
      <c r="G491" s="429"/>
      <c r="H491" s="429"/>
      <c r="I491" s="429"/>
      <c r="J491" s="429"/>
      <c r="K491" s="431"/>
      <c r="L491" s="150"/>
      <c r="M491" s="427" t="str">
        <f t="shared" si="7"/>
        <v/>
      </c>
    </row>
    <row r="492" spans="1:13" ht="14.45" customHeight="1" x14ac:dyDescent="0.2">
      <c r="A492" s="432"/>
      <c r="B492" s="428"/>
      <c r="C492" s="429"/>
      <c r="D492" s="429"/>
      <c r="E492" s="430"/>
      <c r="F492" s="428"/>
      <c r="G492" s="429"/>
      <c r="H492" s="429"/>
      <c r="I492" s="429"/>
      <c r="J492" s="429"/>
      <c r="K492" s="431"/>
      <c r="L492" s="150"/>
      <c r="M492" s="427" t="str">
        <f t="shared" si="7"/>
        <v/>
      </c>
    </row>
    <row r="493" spans="1:13" ht="14.45" customHeight="1" x14ac:dyDescent="0.2">
      <c r="A493" s="432"/>
      <c r="B493" s="428"/>
      <c r="C493" s="429"/>
      <c r="D493" s="429"/>
      <c r="E493" s="430"/>
      <c r="F493" s="428"/>
      <c r="G493" s="429"/>
      <c r="H493" s="429"/>
      <c r="I493" s="429"/>
      <c r="J493" s="429"/>
      <c r="K493" s="431"/>
      <c r="L493" s="150"/>
      <c r="M493" s="427" t="str">
        <f t="shared" si="7"/>
        <v/>
      </c>
    </row>
    <row r="494" spans="1:13" ht="14.45" customHeight="1" x14ac:dyDescent="0.2">
      <c r="A494" s="432"/>
      <c r="B494" s="428"/>
      <c r="C494" s="429"/>
      <c r="D494" s="429"/>
      <c r="E494" s="430"/>
      <c r="F494" s="428"/>
      <c r="G494" s="429"/>
      <c r="H494" s="429"/>
      <c r="I494" s="429"/>
      <c r="J494" s="429"/>
      <c r="K494" s="431"/>
      <c r="L494" s="150"/>
      <c r="M494" s="427" t="str">
        <f t="shared" si="7"/>
        <v/>
      </c>
    </row>
    <row r="495" spans="1:13" ht="14.45" customHeight="1" x14ac:dyDescent="0.2">
      <c r="A495" s="432"/>
      <c r="B495" s="428"/>
      <c r="C495" s="429"/>
      <c r="D495" s="429"/>
      <c r="E495" s="430"/>
      <c r="F495" s="428"/>
      <c r="G495" s="429"/>
      <c r="H495" s="429"/>
      <c r="I495" s="429"/>
      <c r="J495" s="429"/>
      <c r="K495" s="431"/>
      <c r="L495" s="150"/>
      <c r="M495" s="427" t="str">
        <f t="shared" si="7"/>
        <v/>
      </c>
    </row>
    <row r="496" spans="1:13" ht="14.45" customHeight="1" x14ac:dyDescent="0.2">
      <c r="A496" s="432"/>
      <c r="B496" s="428"/>
      <c r="C496" s="429"/>
      <c r="D496" s="429"/>
      <c r="E496" s="430"/>
      <c r="F496" s="428"/>
      <c r="G496" s="429"/>
      <c r="H496" s="429"/>
      <c r="I496" s="429"/>
      <c r="J496" s="429"/>
      <c r="K496" s="431"/>
      <c r="L496" s="150"/>
      <c r="M496" s="427" t="str">
        <f t="shared" si="7"/>
        <v/>
      </c>
    </row>
    <row r="497" spans="1:13" ht="14.45" customHeight="1" x14ac:dyDescent="0.2">
      <c r="A497" s="432"/>
      <c r="B497" s="428"/>
      <c r="C497" s="429"/>
      <c r="D497" s="429"/>
      <c r="E497" s="430"/>
      <c r="F497" s="428"/>
      <c r="G497" s="429"/>
      <c r="H497" s="429"/>
      <c r="I497" s="429"/>
      <c r="J497" s="429"/>
      <c r="K497" s="431"/>
      <c r="L497" s="150"/>
      <c r="M497" s="427" t="str">
        <f t="shared" si="7"/>
        <v/>
      </c>
    </row>
    <row r="498" spans="1:13" ht="14.45" customHeight="1" x14ac:dyDescent="0.2">
      <c r="A498" s="432"/>
      <c r="B498" s="428"/>
      <c r="C498" s="429"/>
      <c r="D498" s="429"/>
      <c r="E498" s="430"/>
      <c r="F498" s="428"/>
      <c r="G498" s="429"/>
      <c r="H498" s="429"/>
      <c r="I498" s="429"/>
      <c r="J498" s="429"/>
      <c r="K498" s="431"/>
      <c r="L498" s="150"/>
      <c r="M498" s="427" t="str">
        <f t="shared" si="7"/>
        <v/>
      </c>
    </row>
    <row r="499" spans="1:13" ht="14.45" customHeight="1" x14ac:dyDescent="0.2">
      <c r="A499" s="432"/>
      <c r="B499" s="428"/>
      <c r="C499" s="429"/>
      <c r="D499" s="429"/>
      <c r="E499" s="430"/>
      <c r="F499" s="428"/>
      <c r="G499" s="429"/>
      <c r="H499" s="429"/>
      <c r="I499" s="429"/>
      <c r="J499" s="429"/>
      <c r="K499" s="431"/>
      <c r="L499" s="150"/>
      <c r="M499" s="427" t="str">
        <f t="shared" si="7"/>
        <v/>
      </c>
    </row>
    <row r="500" spans="1:13" ht="14.45" customHeight="1" x14ac:dyDescent="0.2">
      <c r="A500" s="432"/>
      <c r="B500" s="428"/>
      <c r="C500" s="429"/>
      <c r="D500" s="429"/>
      <c r="E500" s="430"/>
      <c r="F500" s="428"/>
      <c r="G500" s="429"/>
      <c r="H500" s="429"/>
      <c r="I500" s="429"/>
      <c r="J500" s="429"/>
      <c r="K500" s="431"/>
      <c r="L500" s="150"/>
      <c r="M500" s="427" t="str">
        <f t="shared" si="7"/>
        <v/>
      </c>
    </row>
    <row r="501" spans="1:13" ht="14.45" customHeight="1" x14ac:dyDescent="0.2">
      <c r="A501" s="432"/>
      <c r="B501" s="428"/>
      <c r="C501" s="429"/>
      <c r="D501" s="429"/>
      <c r="E501" s="430"/>
      <c r="F501" s="428"/>
      <c r="G501" s="429"/>
      <c r="H501" s="429"/>
      <c r="I501" s="429"/>
      <c r="J501" s="429"/>
      <c r="K501" s="431"/>
      <c r="L501" s="150"/>
      <c r="M501" s="427" t="str">
        <f t="shared" si="7"/>
        <v/>
      </c>
    </row>
    <row r="502" spans="1:13" ht="14.45" customHeight="1" x14ac:dyDescent="0.2">
      <c r="A502" s="432"/>
      <c r="B502" s="428"/>
      <c r="C502" s="429"/>
      <c r="D502" s="429"/>
      <c r="E502" s="430"/>
      <c r="F502" s="428"/>
      <c r="G502" s="429"/>
      <c r="H502" s="429"/>
      <c r="I502" s="429"/>
      <c r="J502" s="429"/>
      <c r="K502" s="431"/>
      <c r="L502" s="150"/>
      <c r="M502" s="427" t="str">
        <f t="shared" si="7"/>
        <v/>
      </c>
    </row>
    <row r="503" spans="1:13" ht="14.45" customHeight="1" x14ac:dyDescent="0.2">
      <c r="A503" s="432"/>
      <c r="B503" s="428"/>
      <c r="C503" s="429"/>
      <c r="D503" s="429"/>
      <c r="E503" s="430"/>
      <c r="F503" s="428"/>
      <c r="G503" s="429"/>
      <c r="H503" s="429"/>
      <c r="I503" s="429"/>
      <c r="J503" s="429"/>
      <c r="K503" s="431"/>
      <c r="L503" s="150"/>
      <c r="M503" s="427" t="str">
        <f t="shared" si="7"/>
        <v/>
      </c>
    </row>
    <row r="504" spans="1:13" ht="14.45" customHeight="1" x14ac:dyDescent="0.2">
      <c r="A504" s="432"/>
      <c r="B504" s="428"/>
      <c r="C504" s="429"/>
      <c r="D504" s="429"/>
      <c r="E504" s="430"/>
      <c r="F504" s="428"/>
      <c r="G504" s="429"/>
      <c r="H504" s="429"/>
      <c r="I504" s="429"/>
      <c r="J504" s="429"/>
      <c r="K504" s="431"/>
      <c r="L504" s="150"/>
      <c r="M504" s="427" t="str">
        <f t="shared" si="7"/>
        <v/>
      </c>
    </row>
    <row r="505" spans="1:13" ht="14.45" customHeight="1" x14ac:dyDescent="0.2">
      <c r="A505" s="432"/>
      <c r="B505" s="428"/>
      <c r="C505" s="429"/>
      <c r="D505" s="429"/>
      <c r="E505" s="430"/>
      <c r="F505" s="428"/>
      <c r="G505" s="429"/>
      <c r="H505" s="429"/>
      <c r="I505" s="429"/>
      <c r="J505" s="429"/>
      <c r="K505" s="431"/>
      <c r="L505" s="150"/>
      <c r="M505" s="427" t="str">
        <f t="shared" si="7"/>
        <v/>
      </c>
    </row>
    <row r="506" spans="1:13" ht="14.45" customHeight="1" x14ac:dyDescent="0.2">
      <c r="A506" s="432"/>
      <c r="B506" s="428"/>
      <c r="C506" s="429"/>
      <c r="D506" s="429"/>
      <c r="E506" s="430"/>
      <c r="F506" s="428"/>
      <c r="G506" s="429"/>
      <c r="H506" s="429"/>
      <c r="I506" s="429"/>
      <c r="J506" s="429"/>
      <c r="K506" s="431"/>
      <c r="L506" s="150"/>
      <c r="M506" s="427" t="str">
        <f t="shared" si="7"/>
        <v/>
      </c>
    </row>
    <row r="507" spans="1:13" ht="14.45" customHeight="1" x14ac:dyDescent="0.2">
      <c r="A507" s="432"/>
      <c r="B507" s="428"/>
      <c r="C507" s="429"/>
      <c r="D507" s="429"/>
      <c r="E507" s="430"/>
      <c r="F507" s="428"/>
      <c r="G507" s="429"/>
      <c r="H507" s="429"/>
      <c r="I507" s="429"/>
      <c r="J507" s="429"/>
      <c r="K507" s="431"/>
      <c r="L507" s="150"/>
      <c r="M507" s="427" t="str">
        <f t="shared" si="7"/>
        <v/>
      </c>
    </row>
    <row r="508" spans="1:13" ht="14.45" customHeight="1" x14ac:dyDescent="0.2">
      <c r="A508" s="432"/>
      <c r="B508" s="428"/>
      <c r="C508" s="429"/>
      <c r="D508" s="429"/>
      <c r="E508" s="430"/>
      <c r="F508" s="428"/>
      <c r="G508" s="429"/>
      <c r="H508" s="429"/>
      <c r="I508" s="429"/>
      <c r="J508" s="429"/>
      <c r="K508" s="431"/>
      <c r="L508" s="150"/>
      <c r="M508" s="427" t="str">
        <f t="shared" si="7"/>
        <v/>
      </c>
    </row>
    <row r="509" spans="1:13" ht="14.45" customHeight="1" x14ac:dyDescent="0.2">
      <c r="A509" s="432"/>
      <c r="B509" s="428"/>
      <c r="C509" s="429"/>
      <c r="D509" s="429"/>
      <c r="E509" s="430"/>
      <c r="F509" s="428"/>
      <c r="G509" s="429"/>
      <c r="H509" s="429"/>
      <c r="I509" s="429"/>
      <c r="J509" s="429"/>
      <c r="K509" s="431"/>
      <c r="L509" s="150"/>
      <c r="M509" s="427" t="str">
        <f t="shared" si="7"/>
        <v/>
      </c>
    </row>
    <row r="510" spans="1:13" ht="14.45" customHeight="1" x14ac:dyDescent="0.2">
      <c r="A510" s="432"/>
      <c r="B510" s="428"/>
      <c r="C510" s="429"/>
      <c r="D510" s="429"/>
      <c r="E510" s="430"/>
      <c r="F510" s="428"/>
      <c r="G510" s="429"/>
      <c r="H510" s="429"/>
      <c r="I510" s="429"/>
      <c r="J510" s="429"/>
      <c r="K510" s="431"/>
      <c r="L510" s="150"/>
      <c r="M510" s="427" t="str">
        <f t="shared" si="7"/>
        <v/>
      </c>
    </row>
    <row r="511" spans="1:13" ht="14.45" customHeight="1" x14ac:dyDescent="0.2">
      <c r="A511" s="432"/>
      <c r="B511" s="428"/>
      <c r="C511" s="429"/>
      <c r="D511" s="429"/>
      <c r="E511" s="430"/>
      <c r="F511" s="428"/>
      <c r="G511" s="429"/>
      <c r="H511" s="429"/>
      <c r="I511" s="429"/>
      <c r="J511" s="429"/>
      <c r="K511" s="431"/>
      <c r="L511" s="150"/>
      <c r="M511" s="427" t="str">
        <f t="shared" si="7"/>
        <v/>
      </c>
    </row>
    <row r="512" spans="1:13" ht="14.45" customHeight="1" x14ac:dyDescent="0.2">
      <c r="A512" s="432"/>
      <c r="B512" s="428"/>
      <c r="C512" s="429"/>
      <c r="D512" s="429"/>
      <c r="E512" s="430"/>
      <c r="F512" s="428"/>
      <c r="G512" s="429"/>
      <c r="H512" s="429"/>
      <c r="I512" s="429"/>
      <c r="J512" s="429"/>
      <c r="K512" s="431"/>
      <c r="L512" s="150"/>
      <c r="M512" s="427" t="str">
        <f t="shared" si="7"/>
        <v/>
      </c>
    </row>
    <row r="513" spans="1:13" ht="14.45" customHeight="1" x14ac:dyDescent="0.2">
      <c r="A513" s="432"/>
      <c r="B513" s="428"/>
      <c r="C513" s="429"/>
      <c r="D513" s="429"/>
      <c r="E513" s="430"/>
      <c r="F513" s="428"/>
      <c r="G513" s="429"/>
      <c r="H513" s="429"/>
      <c r="I513" s="429"/>
      <c r="J513" s="429"/>
      <c r="K513" s="431"/>
      <c r="L513" s="150"/>
      <c r="M513" s="427" t="str">
        <f t="shared" si="7"/>
        <v/>
      </c>
    </row>
    <row r="514" spans="1:13" ht="14.45" customHeight="1" x14ac:dyDescent="0.2">
      <c r="A514" s="432"/>
      <c r="B514" s="428"/>
      <c r="C514" s="429"/>
      <c r="D514" s="429"/>
      <c r="E514" s="430"/>
      <c r="F514" s="428"/>
      <c r="G514" s="429"/>
      <c r="H514" s="429"/>
      <c r="I514" s="429"/>
      <c r="J514" s="429"/>
      <c r="K514" s="431"/>
      <c r="L514" s="150"/>
      <c r="M514" s="427" t="str">
        <f t="shared" si="7"/>
        <v/>
      </c>
    </row>
    <row r="515" spans="1:13" ht="14.45" customHeight="1" x14ac:dyDescent="0.2">
      <c r="A515" s="432"/>
      <c r="B515" s="428"/>
      <c r="C515" s="429"/>
      <c r="D515" s="429"/>
      <c r="E515" s="430"/>
      <c r="F515" s="428"/>
      <c r="G515" s="429"/>
      <c r="H515" s="429"/>
      <c r="I515" s="429"/>
      <c r="J515" s="429"/>
      <c r="K515" s="431"/>
      <c r="L515" s="150"/>
      <c r="M515" s="427" t="str">
        <f t="shared" si="7"/>
        <v/>
      </c>
    </row>
    <row r="516" spans="1:13" ht="14.45" customHeight="1" x14ac:dyDescent="0.2">
      <c r="A516" s="432"/>
      <c r="B516" s="428"/>
      <c r="C516" s="429"/>
      <c r="D516" s="429"/>
      <c r="E516" s="430"/>
      <c r="F516" s="428"/>
      <c r="G516" s="429"/>
      <c r="H516" s="429"/>
      <c r="I516" s="429"/>
      <c r="J516" s="429"/>
      <c r="K516" s="431"/>
      <c r="L516" s="150"/>
      <c r="M516" s="427" t="str">
        <f t="shared" si="7"/>
        <v/>
      </c>
    </row>
    <row r="517" spans="1:13" ht="14.45" customHeight="1" x14ac:dyDescent="0.2">
      <c r="A517" s="432"/>
      <c r="B517" s="428"/>
      <c r="C517" s="429"/>
      <c r="D517" s="429"/>
      <c r="E517" s="430"/>
      <c r="F517" s="428"/>
      <c r="G517" s="429"/>
      <c r="H517" s="429"/>
      <c r="I517" s="429"/>
      <c r="J517" s="429"/>
      <c r="K517" s="431"/>
      <c r="L517" s="150"/>
      <c r="M517" s="427" t="str">
        <f t="shared" si="7"/>
        <v/>
      </c>
    </row>
    <row r="518" spans="1:13" ht="14.45" customHeight="1" x14ac:dyDescent="0.2">
      <c r="A518" s="432"/>
      <c r="B518" s="428"/>
      <c r="C518" s="429"/>
      <c r="D518" s="429"/>
      <c r="E518" s="430"/>
      <c r="F518" s="428"/>
      <c r="G518" s="429"/>
      <c r="H518" s="429"/>
      <c r="I518" s="429"/>
      <c r="J518" s="429"/>
      <c r="K518" s="431"/>
      <c r="L518" s="150"/>
      <c r="M518" s="42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32"/>
      <c r="B519" s="428"/>
      <c r="C519" s="429"/>
      <c r="D519" s="429"/>
      <c r="E519" s="430"/>
      <c r="F519" s="428"/>
      <c r="G519" s="429"/>
      <c r="H519" s="429"/>
      <c r="I519" s="429"/>
      <c r="J519" s="429"/>
      <c r="K519" s="431"/>
      <c r="L519" s="150"/>
      <c r="M519" s="427" t="str">
        <f t="shared" si="8"/>
        <v/>
      </c>
    </row>
    <row r="520" spans="1:13" ht="14.45" customHeight="1" x14ac:dyDescent="0.2">
      <c r="A520" s="432"/>
      <c r="B520" s="428"/>
      <c r="C520" s="429"/>
      <c r="D520" s="429"/>
      <c r="E520" s="430"/>
      <c r="F520" s="428"/>
      <c r="G520" s="429"/>
      <c r="H520" s="429"/>
      <c r="I520" s="429"/>
      <c r="J520" s="429"/>
      <c r="K520" s="431"/>
      <c r="L520" s="150"/>
      <c r="M520" s="427" t="str">
        <f t="shared" si="8"/>
        <v/>
      </c>
    </row>
    <row r="521" spans="1:13" ht="14.45" customHeight="1" x14ac:dyDescent="0.2">
      <c r="A521" s="432"/>
      <c r="B521" s="428"/>
      <c r="C521" s="429"/>
      <c r="D521" s="429"/>
      <c r="E521" s="430"/>
      <c r="F521" s="428"/>
      <c r="G521" s="429"/>
      <c r="H521" s="429"/>
      <c r="I521" s="429"/>
      <c r="J521" s="429"/>
      <c r="K521" s="431"/>
      <c r="L521" s="150"/>
      <c r="M521" s="427" t="str">
        <f t="shared" si="8"/>
        <v/>
      </c>
    </row>
    <row r="522" spans="1:13" ht="14.45" customHeight="1" x14ac:dyDescent="0.2">
      <c r="A522" s="432"/>
      <c r="B522" s="428"/>
      <c r="C522" s="429"/>
      <c r="D522" s="429"/>
      <c r="E522" s="430"/>
      <c r="F522" s="428"/>
      <c r="G522" s="429"/>
      <c r="H522" s="429"/>
      <c r="I522" s="429"/>
      <c r="J522" s="429"/>
      <c r="K522" s="431"/>
      <c r="L522" s="150"/>
      <c r="M522" s="427" t="str">
        <f t="shared" si="8"/>
        <v/>
      </c>
    </row>
    <row r="523" spans="1:13" ht="14.45" customHeight="1" x14ac:dyDescent="0.2">
      <c r="A523" s="432"/>
      <c r="B523" s="428"/>
      <c r="C523" s="429"/>
      <c r="D523" s="429"/>
      <c r="E523" s="430"/>
      <c r="F523" s="428"/>
      <c r="G523" s="429"/>
      <c r="H523" s="429"/>
      <c r="I523" s="429"/>
      <c r="J523" s="429"/>
      <c r="K523" s="431"/>
      <c r="L523" s="150"/>
      <c r="M523" s="427" t="str">
        <f t="shared" si="8"/>
        <v/>
      </c>
    </row>
    <row r="524" spans="1:13" ht="14.45" customHeight="1" x14ac:dyDescent="0.2">
      <c r="A524" s="432"/>
      <c r="B524" s="428"/>
      <c r="C524" s="429"/>
      <c r="D524" s="429"/>
      <c r="E524" s="430"/>
      <c r="F524" s="428"/>
      <c r="G524" s="429"/>
      <c r="H524" s="429"/>
      <c r="I524" s="429"/>
      <c r="J524" s="429"/>
      <c r="K524" s="431"/>
      <c r="L524" s="150"/>
      <c r="M524" s="427" t="str">
        <f t="shared" si="8"/>
        <v/>
      </c>
    </row>
    <row r="525" spans="1:13" ht="14.45" customHeight="1" x14ac:dyDescent="0.2">
      <c r="A525" s="432"/>
      <c r="B525" s="428"/>
      <c r="C525" s="429"/>
      <c r="D525" s="429"/>
      <c r="E525" s="430"/>
      <c r="F525" s="428"/>
      <c r="G525" s="429"/>
      <c r="H525" s="429"/>
      <c r="I525" s="429"/>
      <c r="J525" s="429"/>
      <c r="K525" s="431"/>
      <c r="L525" s="150"/>
      <c r="M525" s="427" t="str">
        <f t="shared" si="8"/>
        <v/>
      </c>
    </row>
    <row r="526" spans="1:13" ht="14.45" customHeight="1" x14ac:dyDescent="0.2">
      <c r="A526" s="432"/>
      <c r="B526" s="428"/>
      <c r="C526" s="429"/>
      <c r="D526" s="429"/>
      <c r="E526" s="430"/>
      <c r="F526" s="428"/>
      <c r="G526" s="429"/>
      <c r="H526" s="429"/>
      <c r="I526" s="429"/>
      <c r="J526" s="429"/>
      <c r="K526" s="431"/>
      <c r="L526" s="150"/>
      <c r="M526" s="427" t="str">
        <f t="shared" si="8"/>
        <v/>
      </c>
    </row>
    <row r="527" spans="1:13" ht="14.45" customHeight="1" x14ac:dyDescent="0.2">
      <c r="A527" s="432"/>
      <c r="B527" s="428"/>
      <c r="C527" s="429"/>
      <c r="D527" s="429"/>
      <c r="E527" s="430"/>
      <c r="F527" s="428"/>
      <c r="G527" s="429"/>
      <c r="H527" s="429"/>
      <c r="I527" s="429"/>
      <c r="J527" s="429"/>
      <c r="K527" s="431"/>
      <c r="L527" s="150"/>
      <c r="M527" s="427" t="str">
        <f t="shared" si="8"/>
        <v/>
      </c>
    </row>
    <row r="528" spans="1:13" ht="14.45" customHeight="1" x14ac:dyDescent="0.2">
      <c r="A528" s="432"/>
      <c r="B528" s="428"/>
      <c r="C528" s="429"/>
      <c r="D528" s="429"/>
      <c r="E528" s="430"/>
      <c r="F528" s="428"/>
      <c r="G528" s="429"/>
      <c r="H528" s="429"/>
      <c r="I528" s="429"/>
      <c r="J528" s="429"/>
      <c r="K528" s="431"/>
      <c r="L528" s="150"/>
      <c r="M528" s="427" t="str">
        <f t="shared" si="8"/>
        <v/>
      </c>
    </row>
    <row r="529" spans="1:13" ht="14.45" customHeight="1" x14ac:dyDescent="0.2">
      <c r="A529" s="432"/>
      <c r="B529" s="428"/>
      <c r="C529" s="429"/>
      <c r="D529" s="429"/>
      <c r="E529" s="430"/>
      <c r="F529" s="428"/>
      <c r="G529" s="429"/>
      <c r="H529" s="429"/>
      <c r="I529" s="429"/>
      <c r="J529" s="429"/>
      <c r="K529" s="431"/>
      <c r="L529" s="150"/>
      <c r="M529" s="427" t="str">
        <f t="shared" si="8"/>
        <v/>
      </c>
    </row>
    <row r="530" spans="1:13" ht="14.45" customHeight="1" x14ac:dyDescent="0.2">
      <c r="A530" s="432"/>
      <c r="B530" s="428"/>
      <c r="C530" s="429"/>
      <c r="D530" s="429"/>
      <c r="E530" s="430"/>
      <c r="F530" s="428"/>
      <c r="G530" s="429"/>
      <c r="H530" s="429"/>
      <c r="I530" s="429"/>
      <c r="J530" s="429"/>
      <c r="K530" s="431"/>
      <c r="L530" s="150"/>
      <c r="M530" s="427" t="str">
        <f t="shared" si="8"/>
        <v/>
      </c>
    </row>
    <row r="531" spans="1:13" ht="14.45" customHeight="1" x14ac:dyDescent="0.2">
      <c r="A531" s="432"/>
      <c r="B531" s="428"/>
      <c r="C531" s="429"/>
      <c r="D531" s="429"/>
      <c r="E531" s="430"/>
      <c r="F531" s="428"/>
      <c r="G531" s="429"/>
      <c r="H531" s="429"/>
      <c r="I531" s="429"/>
      <c r="J531" s="429"/>
      <c r="K531" s="431"/>
      <c r="L531" s="150"/>
      <c r="M531" s="427" t="str">
        <f t="shared" si="8"/>
        <v/>
      </c>
    </row>
    <row r="532" spans="1:13" ht="14.45" customHeight="1" x14ac:dyDescent="0.2">
      <c r="A532" s="432"/>
      <c r="B532" s="428"/>
      <c r="C532" s="429"/>
      <c r="D532" s="429"/>
      <c r="E532" s="430"/>
      <c r="F532" s="428"/>
      <c r="G532" s="429"/>
      <c r="H532" s="429"/>
      <c r="I532" s="429"/>
      <c r="J532" s="429"/>
      <c r="K532" s="431"/>
      <c r="L532" s="150"/>
      <c r="M532" s="427" t="str">
        <f t="shared" si="8"/>
        <v/>
      </c>
    </row>
    <row r="533" spans="1:13" ht="14.45" customHeight="1" x14ac:dyDescent="0.2">
      <c r="A533" s="432"/>
      <c r="B533" s="428"/>
      <c r="C533" s="429"/>
      <c r="D533" s="429"/>
      <c r="E533" s="430"/>
      <c r="F533" s="428"/>
      <c r="G533" s="429"/>
      <c r="H533" s="429"/>
      <c r="I533" s="429"/>
      <c r="J533" s="429"/>
      <c r="K533" s="431"/>
      <c r="L533" s="150"/>
      <c r="M533" s="427" t="str">
        <f t="shared" si="8"/>
        <v/>
      </c>
    </row>
    <row r="534" spans="1:13" ht="14.45" customHeight="1" x14ac:dyDescent="0.2">
      <c r="A534" s="432"/>
      <c r="B534" s="428"/>
      <c r="C534" s="429"/>
      <c r="D534" s="429"/>
      <c r="E534" s="430"/>
      <c r="F534" s="428"/>
      <c r="G534" s="429"/>
      <c r="H534" s="429"/>
      <c r="I534" s="429"/>
      <c r="J534" s="429"/>
      <c r="K534" s="431"/>
      <c r="L534" s="150"/>
      <c r="M534" s="427" t="str">
        <f t="shared" si="8"/>
        <v/>
      </c>
    </row>
    <row r="535" spans="1:13" ht="14.45" customHeight="1" x14ac:dyDescent="0.2">
      <c r="A535" s="432"/>
      <c r="B535" s="428"/>
      <c r="C535" s="429"/>
      <c r="D535" s="429"/>
      <c r="E535" s="430"/>
      <c r="F535" s="428"/>
      <c r="G535" s="429"/>
      <c r="H535" s="429"/>
      <c r="I535" s="429"/>
      <c r="J535" s="429"/>
      <c r="K535" s="431"/>
      <c r="L535" s="150"/>
      <c r="M535" s="427" t="str">
        <f t="shared" si="8"/>
        <v/>
      </c>
    </row>
    <row r="536" spans="1:13" ht="14.45" customHeight="1" x14ac:dyDescent="0.2">
      <c r="A536" s="432"/>
      <c r="B536" s="428"/>
      <c r="C536" s="429"/>
      <c r="D536" s="429"/>
      <c r="E536" s="430"/>
      <c r="F536" s="428"/>
      <c r="G536" s="429"/>
      <c r="H536" s="429"/>
      <c r="I536" s="429"/>
      <c r="J536" s="429"/>
      <c r="K536" s="431"/>
      <c r="L536" s="150"/>
      <c r="M536" s="427" t="str">
        <f t="shared" si="8"/>
        <v/>
      </c>
    </row>
    <row r="537" spans="1:13" ht="14.45" customHeight="1" x14ac:dyDescent="0.2">
      <c r="A537" s="432"/>
      <c r="B537" s="428"/>
      <c r="C537" s="429"/>
      <c r="D537" s="429"/>
      <c r="E537" s="430"/>
      <c r="F537" s="428"/>
      <c r="G537" s="429"/>
      <c r="H537" s="429"/>
      <c r="I537" s="429"/>
      <c r="J537" s="429"/>
      <c r="K537" s="431"/>
      <c r="L537" s="150"/>
      <c r="M537" s="427" t="str">
        <f t="shared" si="8"/>
        <v/>
      </c>
    </row>
    <row r="538" spans="1:13" ht="14.45" customHeight="1" x14ac:dyDescent="0.2">
      <c r="A538" s="432"/>
      <c r="B538" s="428"/>
      <c r="C538" s="429"/>
      <c r="D538" s="429"/>
      <c r="E538" s="430"/>
      <c r="F538" s="428"/>
      <c r="G538" s="429"/>
      <c r="H538" s="429"/>
      <c r="I538" s="429"/>
      <c r="J538" s="429"/>
      <c r="K538" s="431"/>
      <c r="L538" s="150"/>
      <c r="M538" s="427" t="str">
        <f t="shared" si="8"/>
        <v/>
      </c>
    </row>
    <row r="539" spans="1:13" ht="14.45" customHeight="1" x14ac:dyDescent="0.2">
      <c r="A539" s="432"/>
      <c r="B539" s="428"/>
      <c r="C539" s="429"/>
      <c r="D539" s="429"/>
      <c r="E539" s="430"/>
      <c r="F539" s="428"/>
      <c r="G539" s="429"/>
      <c r="H539" s="429"/>
      <c r="I539" s="429"/>
      <c r="J539" s="429"/>
      <c r="K539" s="431"/>
      <c r="L539" s="150"/>
      <c r="M539" s="427" t="str">
        <f t="shared" si="8"/>
        <v/>
      </c>
    </row>
    <row r="540" spans="1:13" ht="14.45" customHeight="1" x14ac:dyDescent="0.2">
      <c r="A540" s="432"/>
      <c r="B540" s="428"/>
      <c r="C540" s="429"/>
      <c r="D540" s="429"/>
      <c r="E540" s="430"/>
      <c r="F540" s="428"/>
      <c r="G540" s="429"/>
      <c r="H540" s="429"/>
      <c r="I540" s="429"/>
      <c r="J540" s="429"/>
      <c r="K540" s="431"/>
      <c r="L540" s="150"/>
      <c r="M540" s="427" t="str">
        <f t="shared" si="8"/>
        <v/>
      </c>
    </row>
    <row r="541" spans="1:13" ht="14.45" customHeight="1" x14ac:dyDescent="0.2">
      <c r="A541" s="432"/>
      <c r="B541" s="428"/>
      <c r="C541" s="429"/>
      <c r="D541" s="429"/>
      <c r="E541" s="430"/>
      <c r="F541" s="428"/>
      <c r="G541" s="429"/>
      <c r="H541" s="429"/>
      <c r="I541" s="429"/>
      <c r="J541" s="429"/>
      <c r="K541" s="431"/>
      <c r="L541" s="150"/>
      <c r="M541" s="427" t="str">
        <f t="shared" si="8"/>
        <v/>
      </c>
    </row>
    <row r="542" spans="1:13" ht="14.45" customHeight="1" x14ac:dyDescent="0.2">
      <c r="A542" s="432"/>
      <c r="B542" s="428"/>
      <c r="C542" s="429"/>
      <c r="D542" s="429"/>
      <c r="E542" s="430"/>
      <c r="F542" s="428"/>
      <c r="G542" s="429"/>
      <c r="H542" s="429"/>
      <c r="I542" s="429"/>
      <c r="J542" s="429"/>
      <c r="K542" s="431"/>
      <c r="L542" s="150"/>
      <c r="M542" s="427" t="str">
        <f t="shared" si="8"/>
        <v/>
      </c>
    </row>
    <row r="543" spans="1:13" ht="14.45" customHeight="1" x14ac:dyDescent="0.2">
      <c r="A543" s="432"/>
      <c r="B543" s="428"/>
      <c r="C543" s="429"/>
      <c r="D543" s="429"/>
      <c r="E543" s="430"/>
      <c r="F543" s="428"/>
      <c r="G543" s="429"/>
      <c r="H543" s="429"/>
      <c r="I543" s="429"/>
      <c r="J543" s="429"/>
      <c r="K543" s="431"/>
      <c r="L543" s="150"/>
      <c r="M543" s="427" t="str">
        <f t="shared" si="8"/>
        <v/>
      </c>
    </row>
    <row r="544" spans="1:13" ht="14.45" customHeight="1" x14ac:dyDescent="0.2">
      <c r="A544" s="432"/>
      <c r="B544" s="428"/>
      <c r="C544" s="429"/>
      <c r="D544" s="429"/>
      <c r="E544" s="430"/>
      <c r="F544" s="428"/>
      <c r="G544" s="429"/>
      <c r="H544" s="429"/>
      <c r="I544" s="429"/>
      <c r="J544" s="429"/>
      <c r="K544" s="431"/>
      <c r="L544" s="150"/>
      <c r="M544" s="427" t="str">
        <f t="shared" si="8"/>
        <v/>
      </c>
    </row>
    <row r="545" spans="1:13" ht="14.45" customHeight="1" x14ac:dyDescent="0.2">
      <c r="A545" s="432"/>
      <c r="B545" s="428"/>
      <c r="C545" s="429"/>
      <c r="D545" s="429"/>
      <c r="E545" s="430"/>
      <c r="F545" s="428"/>
      <c r="G545" s="429"/>
      <c r="H545" s="429"/>
      <c r="I545" s="429"/>
      <c r="J545" s="429"/>
      <c r="K545" s="431"/>
      <c r="L545" s="150"/>
      <c r="M545" s="427" t="str">
        <f t="shared" si="8"/>
        <v/>
      </c>
    </row>
    <row r="546" spans="1:13" ht="14.45" customHeight="1" x14ac:dyDescent="0.2">
      <c r="A546" s="432"/>
      <c r="B546" s="428"/>
      <c r="C546" s="429"/>
      <c r="D546" s="429"/>
      <c r="E546" s="430"/>
      <c r="F546" s="428"/>
      <c r="G546" s="429"/>
      <c r="H546" s="429"/>
      <c r="I546" s="429"/>
      <c r="J546" s="429"/>
      <c r="K546" s="431"/>
      <c r="L546" s="150"/>
      <c r="M546" s="427" t="str">
        <f t="shared" si="8"/>
        <v/>
      </c>
    </row>
    <row r="547" spans="1:13" ht="14.45" customHeight="1" x14ac:dyDescent="0.2">
      <c r="A547" s="432"/>
      <c r="B547" s="428"/>
      <c r="C547" s="429"/>
      <c r="D547" s="429"/>
      <c r="E547" s="430"/>
      <c r="F547" s="428"/>
      <c r="G547" s="429"/>
      <c r="H547" s="429"/>
      <c r="I547" s="429"/>
      <c r="J547" s="429"/>
      <c r="K547" s="431"/>
      <c r="L547" s="150"/>
      <c r="M547" s="427" t="str">
        <f t="shared" si="8"/>
        <v/>
      </c>
    </row>
    <row r="548" spans="1:13" ht="14.45" customHeight="1" x14ac:dyDescent="0.2">
      <c r="A548" s="432"/>
      <c r="B548" s="428"/>
      <c r="C548" s="429"/>
      <c r="D548" s="429"/>
      <c r="E548" s="430"/>
      <c r="F548" s="428"/>
      <c r="G548" s="429"/>
      <c r="H548" s="429"/>
      <c r="I548" s="429"/>
      <c r="J548" s="429"/>
      <c r="K548" s="431"/>
      <c r="L548" s="150"/>
      <c r="M548" s="427" t="str">
        <f t="shared" si="8"/>
        <v/>
      </c>
    </row>
    <row r="549" spans="1:13" ht="14.45" customHeight="1" x14ac:dyDescent="0.2">
      <c r="A549" s="432"/>
      <c r="B549" s="428"/>
      <c r="C549" s="429"/>
      <c r="D549" s="429"/>
      <c r="E549" s="430"/>
      <c r="F549" s="428"/>
      <c r="G549" s="429"/>
      <c r="H549" s="429"/>
      <c r="I549" s="429"/>
      <c r="J549" s="429"/>
      <c r="K549" s="431"/>
      <c r="L549" s="150"/>
      <c r="M549" s="427" t="str">
        <f t="shared" si="8"/>
        <v/>
      </c>
    </row>
    <row r="550" spans="1:13" ht="14.45" customHeight="1" x14ac:dyDescent="0.2">
      <c r="A550" s="432"/>
      <c r="B550" s="428"/>
      <c r="C550" s="429"/>
      <c r="D550" s="429"/>
      <c r="E550" s="430"/>
      <c r="F550" s="428"/>
      <c r="G550" s="429"/>
      <c r="H550" s="429"/>
      <c r="I550" s="429"/>
      <c r="J550" s="429"/>
      <c r="K550" s="431"/>
      <c r="L550" s="150"/>
      <c r="M550" s="427" t="str">
        <f t="shared" si="8"/>
        <v/>
      </c>
    </row>
    <row r="551" spans="1:13" ht="14.45" customHeight="1" x14ac:dyDescent="0.2">
      <c r="A551" s="432"/>
      <c r="B551" s="428"/>
      <c r="C551" s="429"/>
      <c r="D551" s="429"/>
      <c r="E551" s="430"/>
      <c r="F551" s="428"/>
      <c r="G551" s="429"/>
      <c r="H551" s="429"/>
      <c r="I551" s="429"/>
      <c r="J551" s="429"/>
      <c r="K551" s="431"/>
      <c r="L551" s="150"/>
      <c r="M551" s="427" t="str">
        <f t="shared" si="8"/>
        <v/>
      </c>
    </row>
    <row r="552" spans="1:13" ht="14.45" customHeight="1" x14ac:dyDescent="0.2">
      <c r="A552" s="432"/>
      <c r="B552" s="428"/>
      <c r="C552" s="429"/>
      <c r="D552" s="429"/>
      <c r="E552" s="430"/>
      <c r="F552" s="428"/>
      <c r="G552" s="429"/>
      <c r="H552" s="429"/>
      <c r="I552" s="429"/>
      <c r="J552" s="429"/>
      <c r="K552" s="431"/>
      <c r="L552" s="150"/>
      <c r="M552" s="427" t="str">
        <f t="shared" si="8"/>
        <v/>
      </c>
    </row>
    <row r="553" spans="1:13" ht="14.45" customHeight="1" x14ac:dyDescent="0.2">
      <c r="A553" s="432"/>
      <c r="B553" s="428"/>
      <c r="C553" s="429"/>
      <c r="D553" s="429"/>
      <c r="E553" s="430"/>
      <c r="F553" s="428"/>
      <c r="G553" s="429"/>
      <c r="H553" s="429"/>
      <c r="I553" s="429"/>
      <c r="J553" s="429"/>
      <c r="K553" s="431"/>
      <c r="L553" s="150"/>
      <c r="M553" s="427" t="str">
        <f t="shared" si="8"/>
        <v/>
      </c>
    </row>
    <row r="554" spans="1:13" ht="14.45" customHeight="1" x14ac:dyDescent="0.2">
      <c r="A554" s="432"/>
      <c r="B554" s="428"/>
      <c r="C554" s="429"/>
      <c r="D554" s="429"/>
      <c r="E554" s="430"/>
      <c r="F554" s="428"/>
      <c r="G554" s="429"/>
      <c r="H554" s="429"/>
      <c r="I554" s="429"/>
      <c r="J554" s="429"/>
      <c r="K554" s="431"/>
      <c r="L554" s="150"/>
      <c r="M554" s="427" t="str">
        <f t="shared" si="8"/>
        <v/>
      </c>
    </row>
    <row r="555" spans="1:13" ht="14.45" customHeight="1" x14ac:dyDescent="0.2">
      <c r="A555" s="432"/>
      <c r="B555" s="428"/>
      <c r="C555" s="429"/>
      <c r="D555" s="429"/>
      <c r="E555" s="430"/>
      <c r="F555" s="428"/>
      <c r="G555" s="429"/>
      <c r="H555" s="429"/>
      <c r="I555" s="429"/>
      <c r="J555" s="429"/>
      <c r="K555" s="431"/>
      <c r="L555" s="150"/>
      <c r="M555" s="427" t="str">
        <f t="shared" si="8"/>
        <v/>
      </c>
    </row>
    <row r="556" spans="1:13" ht="14.45" customHeight="1" x14ac:dyDescent="0.2">
      <c r="A556" s="432"/>
      <c r="B556" s="428"/>
      <c r="C556" s="429"/>
      <c r="D556" s="429"/>
      <c r="E556" s="430"/>
      <c r="F556" s="428"/>
      <c r="G556" s="429"/>
      <c r="H556" s="429"/>
      <c r="I556" s="429"/>
      <c r="J556" s="429"/>
      <c r="K556" s="431"/>
      <c r="L556" s="150"/>
      <c r="M556" s="427" t="str">
        <f t="shared" si="8"/>
        <v/>
      </c>
    </row>
    <row r="557" spans="1:13" ht="14.45" customHeight="1" x14ac:dyDescent="0.2">
      <c r="A557" s="432"/>
      <c r="B557" s="428"/>
      <c r="C557" s="429"/>
      <c r="D557" s="429"/>
      <c r="E557" s="430"/>
      <c r="F557" s="428"/>
      <c r="G557" s="429"/>
      <c r="H557" s="429"/>
      <c r="I557" s="429"/>
      <c r="J557" s="429"/>
      <c r="K557" s="431"/>
      <c r="L557" s="150"/>
      <c r="M557" s="427" t="str">
        <f t="shared" si="8"/>
        <v/>
      </c>
    </row>
    <row r="558" spans="1:13" ht="14.45" customHeight="1" x14ac:dyDescent="0.2">
      <c r="A558" s="432"/>
      <c r="B558" s="428"/>
      <c r="C558" s="429"/>
      <c r="D558" s="429"/>
      <c r="E558" s="430"/>
      <c r="F558" s="428"/>
      <c r="G558" s="429"/>
      <c r="H558" s="429"/>
      <c r="I558" s="429"/>
      <c r="J558" s="429"/>
      <c r="K558" s="431"/>
      <c r="L558" s="150"/>
      <c r="M558" s="427" t="str">
        <f t="shared" si="8"/>
        <v/>
      </c>
    </row>
    <row r="559" spans="1:13" ht="14.45" customHeight="1" x14ac:dyDescent="0.2">
      <c r="A559" s="432"/>
      <c r="B559" s="428"/>
      <c r="C559" s="429"/>
      <c r="D559" s="429"/>
      <c r="E559" s="430"/>
      <c r="F559" s="428"/>
      <c r="G559" s="429"/>
      <c r="H559" s="429"/>
      <c r="I559" s="429"/>
      <c r="J559" s="429"/>
      <c r="K559" s="431"/>
      <c r="L559" s="150"/>
      <c r="M559" s="427" t="str">
        <f t="shared" si="8"/>
        <v/>
      </c>
    </row>
    <row r="560" spans="1:13" ht="14.45" customHeight="1" x14ac:dyDescent="0.2">
      <c r="A560" s="432"/>
      <c r="B560" s="428"/>
      <c r="C560" s="429"/>
      <c r="D560" s="429"/>
      <c r="E560" s="430"/>
      <c r="F560" s="428"/>
      <c r="G560" s="429"/>
      <c r="H560" s="429"/>
      <c r="I560" s="429"/>
      <c r="J560" s="429"/>
      <c r="K560" s="431"/>
      <c r="L560" s="150"/>
      <c r="M560" s="427" t="str">
        <f t="shared" si="8"/>
        <v/>
      </c>
    </row>
    <row r="561" spans="1:13" ht="14.45" customHeight="1" x14ac:dyDescent="0.2">
      <c r="A561" s="432"/>
      <c r="B561" s="428"/>
      <c r="C561" s="429"/>
      <c r="D561" s="429"/>
      <c r="E561" s="430"/>
      <c r="F561" s="428"/>
      <c r="G561" s="429"/>
      <c r="H561" s="429"/>
      <c r="I561" s="429"/>
      <c r="J561" s="429"/>
      <c r="K561" s="431"/>
      <c r="L561" s="150"/>
      <c r="M561" s="427" t="str">
        <f t="shared" si="8"/>
        <v/>
      </c>
    </row>
    <row r="562" spans="1:13" ht="14.45" customHeight="1" x14ac:dyDescent="0.2">
      <c r="A562" s="432"/>
      <c r="B562" s="428"/>
      <c r="C562" s="429"/>
      <c r="D562" s="429"/>
      <c r="E562" s="430"/>
      <c r="F562" s="428"/>
      <c r="G562" s="429"/>
      <c r="H562" s="429"/>
      <c r="I562" s="429"/>
      <c r="J562" s="429"/>
      <c r="K562" s="431"/>
      <c r="L562" s="150"/>
      <c r="M562" s="427" t="str">
        <f t="shared" si="8"/>
        <v/>
      </c>
    </row>
    <row r="563" spans="1:13" ht="14.45" customHeight="1" x14ac:dyDescent="0.2">
      <c r="A563" s="432"/>
      <c r="B563" s="428"/>
      <c r="C563" s="429"/>
      <c r="D563" s="429"/>
      <c r="E563" s="430"/>
      <c r="F563" s="428"/>
      <c r="G563" s="429"/>
      <c r="H563" s="429"/>
      <c r="I563" s="429"/>
      <c r="J563" s="429"/>
      <c r="K563" s="431"/>
      <c r="L563" s="150"/>
      <c r="M563" s="427" t="str">
        <f t="shared" si="8"/>
        <v/>
      </c>
    </row>
    <row r="564" spans="1:13" ht="14.45" customHeight="1" x14ac:dyDescent="0.2">
      <c r="A564" s="432"/>
      <c r="B564" s="428"/>
      <c r="C564" s="429"/>
      <c r="D564" s="429"/>
      <c r="E564" s="430"/>
      <c r="F564" s="428"/>
      <c r="G564" s="429"/>
      <c r="H564" s="429"/>
      <c r="I564" s="429"/>
      <c r="J564" s="429"/>
      <c r="K564" s="431"/>
      <c r="L564" s="150"/>
      <c r="M564" s="427" t="str">
        <f t="shared" si="8"/>
        <v/>
      </c>
    </row>
    <row r="565" spans="1:13" ht="14.45" customHeight="1" x14ac:dyDescent="0.2">
      <c r="A565" s="432"/>
      <c r="B565" s="428"/>
      <c r="C565" s="429"/>
      <c r="D565" s="429"/>
      <c r="E565" s="430"/>
      <c r="F565" s="428"/>
      <c r="G565" s="429"/>
      <c r="H565" s="429"/>
      <c r="I565" s="429"/>
      <c r="J565" s="429"/>
      <c r="K565" s="431"/>
      <c r="L565" s="150"/>
      <c r="M565" s="427" t="str">
        <f t="shared" si="8"/>
        <v/>
      </c>
    </row>
    <row r="566" spans="1:13" ht="14.45" customHeight="1" x14ac:dyDescent="0.2">
      <c r="A566" s="432"/>
      <c r="B566" s="428"/>
      <c r="C566" s="429"/>
      <c r="D566" s="429"/>
      <c r="E566" s="430"/>
      <c r="F566" s="428"/>
      <c r="G566" s="429"/>
      <c r="H566" s="429"/>
      <c r="I566" s="429"/>
      <c r="J566" s="429"/>
      <c r="K566" s="431"/>
      <c r="L566" s="150"/>
      <c r="M566" s="427" t="str">
        <f t="shared" si="8"/>
        <v/>
      </c>
    </row>
    <row r="567" spans="1:13" ht="14.45" customHeight="1" x14ac:dyDescent="0.2">
      <c r="A567" s="432"/>
      <c r="B567" s="428"/>
      <c r="C567" s="429"/>
      <c r="D567" s="429"/>
      <c r="E567" s="430"/>
      <c r="F567" s="428"/>
      <c r="G567" s="429"/>
      <c r="H567" s="429"/>
      <c r="I567" s="429"/>
      <c r="J567" s="429"/>
      <c r="K567" s="431"/>
      <c r="L567" s="150"/>
      <c r="M567" s="427" t="str">
        <f t="shared" si="8"/>
        <v/>
      </c>
    </row>
    <row r="568" spans="1:13" ht="14.45" customHeight="1" x14ac:dyDescent="0.2">
      <c r="A568" s="432"/>
      <c r="B568" s="428"/>
      <c r="C568" s="429"/>
      <c r="D568" s="429"/>
      <c r="E568" s="430"/>
      <c r="F568" s="428"/>
      <c r="G568" s="429"/>
      <c r="H568" s="429"/>
      <c r="I568" s="429"/>
      <c r="J568" s="429"/>
      <c r="K568" s="431"/>
      <c r="L568" s="150"/>
      <c r="M568" s="427" t="str">
        <f t="shared" si="8"/>
        <v/>
      </c>
    </row>
    <row r="569" spans="1:13" ht="14.45" customHeight="1" x14ac:dyDescent="0.2">
      <c r="A569" s="432"/>
      <c r="B569" s="428"/>
      <c r="C569" s="429"/>
      <c r="D569" s="429"/>
      <c r="E569" s="430"/>
      <c r="F569" s="428"/>
      <c r="G569" s="429"/>
      <c r="H569" s="429"/>
      <c r="I569" s="429"/>
      <c r="J569" s="429"/>
      <c r="K569" s="431"/>
      <c r="L569" s="150"/>
      <c r="M569" s="427" t="str">
        <f t="shared" si="8"/>
        <v/>
      </c>
    </row>
    <row r="570" spans="1:13" ht="14.45" customHeight="1" x14ac:dyDescent="0.2">
      <c r="A570" s="432"/>
      <c r="B570" s="428"/>
      <c r="C570" s="429"/>
      <c r="D570" s="429"/>
      <c r="E570" s="430"/>
      <c r="F570" s="428"/>
      <c r="G570" s="429"/>
      <c r="H570" s="429"/>
      <c r="I570" s="429"/>
      <c r="J570" s="429"/>
      <c r="K570" s="431"/>
      <c r="L570" s="150"/>
      <c r="M570" s="427" t="str">
        <f t="shared" si="8"/>
        <v/>
      </c>
    </row>
    <row r="571" spans="1:13" ht="14.45" customHeight="1" x14ac:dyDescent="0.2">
      <c r="A571" s="432"/>
      <c r="B571" s="428"/>
      <c r="C571" s="429"/>
      <c r="D571" s="429"/>
      <c r="E571" s="430"/>
      <c r="F571" s="428"/>
      <c r="G571" s="429"/>
      <c r="H571" s="429"/>
      <c r="I571" s="429"/>
      <c r="J571" s="429"/>
      <c r="K571" s="431"/>
      <c r="L571" s="150"/>
      <c r="M571" s="427" t="str">
        <f t="shared" si="8"/>
        <v/>
      </c>
    </row>
    <row r="572" spans="1:13" ht="14.45" customHeight="1" x14ac:dyDescent="0.2">
      <c r="A572" s="432"/>
      <c r="B572" s="428"/>
      <c r="C572" s="429"/>
      <c r="D572" s="429"/>
      <c r="E572" s="430"/>
      <c r="F572" s="428"/>
      <c r="G572" s="429"/>
      <c r="H572" s="429"/>
      <c r="I572" s="429"/>
      <c r="J572" s="429"/>
      <c r="K572" s="431"/>
      <c r="L572" s="150"/>
      <c r="M572" s="427" t="str">
        <f t="shared" si="8"/>
        <v/>
      </c>
    </row>
    <row r="573" spans="1:13" ht="14.45" customHeight="1" x14ac:dyDescent="0.2">
      <c r="A573" s="432"/>
      <c r="B573" s="428"/>
      <c r="C573" s="429"/>
      <c r="D573" s="429"/>
      <c r="E573" s="430"/>
      <c r="F573" s="428"/>
      <c r="G573" s="429"/>
      <c r="H573" s="429"/>
      <c r="I573" s="429"/>
      <c r="J573" s="429"/>
      <c r="K573" s="431"/>
      <c r="L573" s="150"/>
      <c r="M573" s="427" t="str">
        <f t="shared" si="8"/>
        <v/>
      </c>
    </row>
    <row r="574" spans="1:13" ht="14.45" customHeight="1" x14ac:dyDescent="0.2">
      <c r="A574" s="432"/>
      <c r="B574" s="428"/>
      <c r="C574" s="429"/>
      <c r="D574" s="429"/>
      <c r="E574" s="430"/>
      <c r="F574" s="428"/>
      <c r="G574" s="429"/>
      <c r="H574" s="429"/>
      <c r="I574" s="429"/>
      <c r="J574" s="429"/>
      <c r="K574" s="431"/>
      <c r="L574" s="150"/>
      <c r="M574" s="427" t="str">
        <f t="shared" si="8"/>
        <v/>
      </c>
    </row>
    <row r="575" spans="1:13" ht="14.45" customHeight="1" x14ac:dyDescent="0.2">
      <c r="A575" s="432"/>
      <c r="B575" s="428"/>
      <c r="C575" s="429"/>
      <c r="D575" s="429"/>
      <c r="E575" s="430"/>
      <c r="F575" s="428"/>
      <c r="G575" s="429"/>
      <c r="H575" s="429"/>
      <c r="I575" s="429"/>
      <c r="J575" s="429"/>
      <c r="K575" s="431"/>
      <c r="L575" s="150"/>
      <c r="M575" s="427" t="str">
        <f t="shared" si="8"/>
        <v/>
      </c>
    </row>
    <row r="576" spans="1:13" ht="14.45" customHeight="1" x14ac:dyDescent="0.2">
      <c r="A576" s="432"/>
      <c r="B576" s="428"/>
      <c r="C576" s="429"/>
      <c r="D576" s="429"/>
      <c r="E576" s="430"/>
      <c r="F576" s="428"/>
      <c r="G576" s="429"/>
      <c r="H576" s="429"/>
      <c r="I576" s="429"/>
      <c r="J576" s="429"/>
      <c r="K576" s="431"/>
      <c r="L576" s="150"/>
      <c r="M576" s="427" t="str">
        <f t="shared" si="8"/>
        <v/>
      </c>
    </row>
    <row r="577" spans="1:13" ht="14.45" customHeight="1" x14ac:dyDescent="0.2">
      <c r="A577" s="432"/>
      <c r="B577" s="428"/>
      <c r="C577" s="429"/>
      <c r="D577" s="429"/>
      <c r="E577" s="430"/>
      <c r="F577" s="428"/>
      <c r="G577" s="429"/>
      <c r="H577" s="429"/>
      <c r="I577" s="429"/>
      <c r="J577" s="429"/>
      <c r="K577" s="431"/>
      <c r="L577" s="150"/>
      <c r="M577" s="427" t="str">
        <f t="shared" si="8"/>
        <v/>
      </c>
    </row>
    <row r="578" spans="1:13" ht="14.45" customHeight="1" x14ac:dyDescent="0.2">
      <c r="A578" s="432"/>
      <c r="B578" s="428"/>
      <c r="C578" s="429"/>
      <c r="D578" s="429"/>
      <c r="E578" s="430"/>
      <c r="F578" s="428"/>
      <c r="G578" s="429"/>
      <c r="H578" s="429"/>
      <c r="I578" s="429"/>
      <c r="J578" s="429"/>
      <c r="K578" s="431"/>
      <c r="L578" s="150"/>
      <c r="M578" s="427" t="str">
        <f t="shared" si="8"/>
        <v/>
      </c>
    </row>
    <row r="579" spans="1:13" ht="14.45" customHeight="1" x14ac:dyDescent="0.2">
      <c r="A579" s="432"/>
      <c r="B579" s="428"/>
      <c r="C579" s="429"/>
      <c r="D579" s="429"/>
      <c r="E579" s="430"/>
      <c r="F579" s="428"/>
      <c r="G579" s="429"/>
      <c r="H579" s="429"/>
      <c r="I579" s="429"/>
      <c r="J579" s="429"/>
      <c r="K579" s="431"/>
      <c r="L579" s="150"/>
      <c r="M579" s="427" t="str">
        <f t="shared" si="8"/>
        <v/>
      </c>
    </row>
    <row r="580" spans="1:13" ht="14.45" customHeight="1" x14ac:dyDescent="0.2">
      <c r="A580" s="432"/>
      <c r="B580" s="428"/>
      <c r="C580" s="429"/>
      <c r="D580" s="429"/>
      <c r="E580" s="430"/>
      <c r="F580" s="428"/>
      <c r="G580" s="429"/>
      <c r="H580" s="429"/>
      <c r="I580" s="429"/>
      <c r="J580" s="429"/>
      <c r="K580" s="431"/>
      <c r="L580" s="150"/>
      <c r="M580" s="427" t="str">
        <f t="shared" si="8"/>
        <v/>
      </c>
    </row>
    <row r="581" spans="1:13" ht="14.45" customHeight="1" x14ac:dyDescent="0.2">
      <c r="A581" s="432"/>
      <c r="B581" s="428"/>
      <c r="C581" s="429"/>
      <c r="D581" s="429"/>
      <c r="E581" s="430"/>
      <c r="F581" s="428"/>
      <c r="G581" s="429"/>
      <c r="H581" s="429"/>
      <c r="I581" s="429"/>
      <c r="J581" s="429"/>
      <c r="K581" s="431"/>
      <c r="L581" s="150"/>
      <c r="M581" s="427" t="str">
        <f t="shared" si="8"/>
        <v/>
      </c>
    </row>
    <row r="582" spans="1:13" ht="14.45" customHeight="1" x14ac:dyDescent="0.2">
      <c r="A582" s="432"/>
      <c r="B582" s="428"/>
      <c r="C582" s="429"/>
      <c r="D582" s="429"/>
      <c r="E582" s="430"/>
      <c r="F582" s="428"/>
      <c r="G582" s="429"/>
      <c r="H582" s="429"/>
      <c r="I582" s="429"/>
      <c r="J582" s="429"/>
      <c r="K582" s="431"/>
      <c r="L582" s="150"/>
      <c r="M582" s="42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32"/>
      <c r="B583" s="428"/>
      <c r="C583" s="429"/>
      <c r="D583" s="429"/>
      <c r="E583" s="430"/>
      <c r="F583" s="428"/>
      <c r="G583" s="429"/>
      <c r="H583" s="429"/>
      <c r="I583" s="429"/>
      <c r="J583" s="429"/>
      <c r="K583" s="431"/>
      <c r="L583" s="150"/>
      <c r="M583" s="427" t="str">
        <f t="shared" si="9"/>
        <v/>
      </c>
    </row>
    <row r="584" spans="1:13" ht="14.45" customHeight="1" x14ac:dyDescent="0.2">
      <c r="A584" s="432"/>
      <c r="B584" s="428"/>
      <c r="C584" s="429"/>
      <c r="D584" s="429"/>
      <c r="E584" s="430"/>
      <c r="F584" s="428"/>
      <c r="G584" s="429"/>
      <c r="H584" s="429"/>
      <c r="I584" s="429"/>
      <c r="J584" s="429"/>
      <c r="K584" s="431"/>
      <c r="L584" s="150"/>
      <c r="M584" s="427" t="str">
        <f t="shared" si="9"/>
        <v/>
      </c>
    </row>
    <row r="585" spans="1:13" ht="14.45" customHeight="1" x14ac:dyDescent="0.2">
      <c r="A585" s="432"/>
      <c r="B585" s="428"/>
      <c r="C585" s="429"/>
      <c r="D585" s="429"/>
      <c r="E585" s="430"/>
      <c r="F585" s="428"/>
      <c r="G585" s="429"/>
      <c r="H585" s="429"/>
      <c r="I585" s="429"/>
      <c r="J585" s="429"/>
      <c r="K585" s="431"/>
      <c r="L585" s="150"/>
      <c r="M585" s="427" t="str">
        <f t="shared" si="9"/>
        <v/>
      </c>
    </row>
    <row r="586" spans="1:13" ht="14.45" customHeight="1" x14ac:dyDescent="0.2">
      <c r="A586" s="432"/>
      <c r="B586" s="428"/>
      <c r="C586" s="429"/>
      <c r="D586" s="429"/>
      <c r="E586" s="430"/>
      <c r="F586" s="428"/>
      <c r="G586" s="429"/>
      <c r="H586" s="429"/>
      <c r="I586" s="429"/>
      <c r="J586" s="429"/>
      <c r="K586" s="431"/>
      <c r="L586" s="150"/>
      <c r="M586" s="427" t="str">
        <f t="shared" si="9"/>
        <v/>
      </c>
    </row>
    <row r="587" spans="1:13" ht="14.45" customHeight="1" x14ac:dyDescent="0.2">
      <c r="A587" s="432"/>
      <c r="B587" s="428"/>
      <c r="C587" s="429"/>
      <c r="D587" s="429"/>
      <c r="E587" s="430"/>
      <c r="F587" s="428"/>
      <c r="G587" s="429"/>
      <c r="H587" s="429"/>
      <c r="I587" s="429"/>
      <c r="J587" s="429"/>
      <c r="K587" s="431"/>
      <c r="L587" s="150"/>
      <c r="M587" s="427" t="str">
        <f t="shared" si="9"/>
        <v/>
      </c>
    </row>
    <row r="588" spans="1:13" ht="14.45" customHeight="1" x14ac:dyDescent="0.2">
      <c r="A588" s="432"/>
      <c r="B588" s="428"/>
      <c r="C588" s="429"/>
      <c r="D588" s="429"/>
      <c r="E588" s="430"/>
      <c r="F588" s="428"/>
      <c r="G588" s="429"/>
      <c r="H588" s="429"/>
      <c r="I588" s="429"/>
      <c r="J588" s="429"/>
      <c r="K588" s="431"/>
      <c r="L588" s="150"/>
      <c r="M588" s="427" t="str">
        <f t="shared" si="9"/>
        <v/>
      </c>
    </row>
    <row r="589" spans="1:13" ht="14.45" customHeight="1" x14ac:dyDescent="0.2">
      <c r="A589" s="432"/>
      <c r="B589" s="428"/>
      <c r="C589" s="429"/>
      <c r="D589" s="429"/>
      <c r="E589" s="430"/>
      <c r="F589" s="428"/>
      <c r="G589" s="429"/>
      <c r="H589" s="429"/>
      <c r="I589" s="429"/>
      <c r="J589" s="429"/>
      <c r="K589" s="431"/>
      <c r="L589" s="150"/>
      <c r="M589" s="427" t="str">
        <f t="shared" si="9"/>
        <v/>
      </c>
    </row>
    <row r="590" spans="1:13" ht="14.45" customHeight="1" x14ac:dyDescent="0.2">
      <c r="A590" s="432"/>
      <c r="B590" s="428"/>
      <c r="C590" s="429"/>
      <c r="D590" s="429"/>
      <c r="E590" s="430"/>
      <c r="F590" s="428"/>
      <c r="G590" s="429"/>
      <c r="H590" s="429"/>
      <c r="I590" s="429"/>
      <c r="J590" s="429"/>
      <c r="K590" s="431"/>
      <c r="L590" s="150"/>
      <c r="M590" s="427" t="str">
        <f t="shared" si="9"/>
        <v/>
      </c>
    </row>
    <row r="591" spans="1:13" ht="14.45" customHeight="1" x14ac:dyDescent="0.2">
      <c r="A591" s="432"/>
      <c r="B591" s="428"/>
      <c r="C591" s="429"/>
      <c r="D591" s="429"/>
      <c r="E591" s="430"/>
      <c r="F591" s="428"/>
      <c r="G591" s="429"/>
      <c r="H591" s="429"/>
      <c r="I591" s="429"/>
      <c r="J591" s="429"/>
      <c r="K591" s="431"/>
      <c r="L591" s="150"/>
      <c r="M591" s="427" t="str">
        <f t="shared" si="9"/>
        <v/>
      </c>
    </row>
    <row r="592" spans="1:13" ht="14.45" customHeight="1" x14ac:dyDescent="0.2">
      <c r="A592" s="432"/>
      <c r="B592" s="428"/>
      <c r="C592" s="429"/>
      <c r="D592" s="429"/>
      <c r="E592" s="430"/>
      <c r="F592" s="428"/>
      <c r="G592" s="429"/>
      <c r="H592" s="429"/>
      <c r="I592" s="429"/>
      <c r="J592" s="429"/>
      <c r="K592" s="431"/>
      <c r="L592" s="150"/>
      <c r="M592" s="427" t="str">
        <f t="shared" si="9"/>
        <v/>
      </c>
    </row>
    <row r="593" spans="1:13" ht="14.45" customHeight="1" x14ac:dyDescent="0.2">
      <c r="A593" s="432"/>
      <c r="B593" s="428"/>
      <c r="C593" s="429"/>
      <c r="D593" s="429"/>
      <c r="E593" s="430"/>
      <c r="F593" s="428"/>
      <c r="G593" s="429"/>
      <c r="H593" s="429"/>
      <c r="I593" s="429"/>
      <c r="J593" s="429"/>
      <c r="K593" s="431"/>
      <c r="L593" s="150"/>
      <c r="M593" s="427" t="str">
        <f t="shared" si="9"/>
        <v/>
      </c>
    </row>
    <row r="594" spans="1:13" ht="14.45" customHeight="1" x14ac:dyDescent="0.2">
      <c r="A594" s="432"/>
      <c r="B594" s="428"/>
      <c r="C594" s="429"/>
      <c r="D594" s="429"/>
      <c r="E594" s="430"/>
      <c r="F594" s="428"/>
      <c r="G594" s="429"/>
      <c r="H594" s="429"/>
      <c r="I594" s="429"/>
      <c r="J594" s="429"/>
      <c r="K594" s="431"/>
      <c r="L594" s="150"/>
      <c r="M594" s="427" t="str">
        <f t="shared" si="9"/>
        <v/>
      </c>
    </row>
    <row r="595" spans="1:13" ht="14.45" customHeight="1" x14ac:dyDescent="0.2">
      <c r="A595" s="432"/>
      <c r="B595" s="428"/>
      <c r="C595" s="429"/>
      <c r="D595" s="429"/>
      <c r="E595" s="430"/>
      <c r="F595" s="428"/>
      <c r="G595" s="429"/>
      <c r="H595" s="429"/>
      <c r="I595" s="429"/>
      <c r="J595" s="429"/>
      <c r="K595" s="431"/>
      <c r="L595" s="150"/>
      <c r="M595" s="427" t="str">
        <f t="shared" si="9"/>
        <v/>
      </c>
    </row>
    <row r="596" spans="1:13" ht="14.45" customHeight="1" x14ac:dyDescent="0.2">
      <c r="A596" s="432"/>
      <c r="B596" s="428"/>
      <c r="C596" s="429"/>
      <c r="D596" s="429"/>
      <c r="E596" s="430"/>
      <c r="F596" s="428"/>
      <c r="G596" s="429"/>
      <c r="H596" s="429"/>
      <c r="I596" s="429"/>
      <c r="J596" s="429"/>
      <c r="K596" s="431"/>
      <c r="L596" s="150"/>
      <c r="M596" s="427" t="str">
        <f t="shared" si="9"/>
        <v/>
      </c>
    </row>
    <row r="597" spans="1:13" ht="14.45" customHeight="1" x14ac:dyDescent="0.2">
      <c r="A597" s="432"/>
      <c r="B597" s="428"/>
      <c r="C597" s="429"/>
      <c r="D597" s="429"/>
      <c r="E597" s="430"/>
      <c r="F597" s="428"/>
      <c r="G597" s="429"/>
      <c r="H597" s="429"/>
      <c r="I597" s="429"/>
      <c r="J597" s="429"/>
      <c r="K597" s="431"/>
      <c r="L597" s="150"/>
      <c r="M597" s="427" t="str">
        <f t="shared" si="9"/>
        <v/>
      </c>
    </row>
    <row r="598" spans="1:13" ht="14.45" customHeight="1" x14ac:dyDescent="0.2">
      <c r="A598" s="432"/>
      <c r="B598" s="428"/>
      <c r="C598" s="429"/>
      <c r="D598" s="429"/>
      <c r="E598" s="430"/>
      <c r="F598" s="428"/>
      <c r="G598" s="429"/>
      <c r="H598" s="429"/>
      <c r="I598" s="429"/>
      <c r="J598" s="429"/>
      <c r="K598" s="431"/>
      <c r="L598" s="150"/>
      <c r="M598" s="427" t="str">
        <f t="shared" si="9"/>
        <v/>
      </c>
    </row>
    <row r="599" spans="1:13" ht="14.45" customHeight="1" x14ac:dyDescent="0.2">
      <c r="A599" s="432"/>
      <c r="B599" s="428"/>
      <c r="C599" s="429"/>
      <c r="D599" s="429"/>
      <c r="E599" s="430"/>
      <c r="F599" s="428"/>
      <c r="G599" s="429"/>
      <c r="H599" s="429"/>
      <c r="I599" s="429"/>
      <c r="J599" s="429"/>
      <c r="K599" s="431"/>
      <c r="L599" s="150"/>
      <c r="M599" s="427" t="str">
        <f t="shared" si="9"/>
        <v/>
      </c>
    </row>
    <row r="600" spans="1:13" ht="14.45" customHeight="1" x14ac:dyDescent="0.2">
      <c r="A600" s="432"/>
      <c r="B600" s="428"/>
      <c r="C600" s="429"/>
      <c r="D600" s="429"/>
      <c r="E600" s="430"/>
      <c r="F600" s="428"/>
      <c r="G600" s="429"/>
      <c r="H600" s="429"/>
      <c r="I600" s="429"/>
      <c r="J600" s="429"/>
      <c r="K600" s="431"/>
      <c r="L600" s="150"/>
      <c r="M600" s="427" t="str">
        <f t="shared" si="9"/>
        <v/>
      </c>
    </row>
    <row r="601" spans="1:13" ht="14.45" customHeight="1" x14ac:dyDescent="0.2">
      <c r="A601" s="432"/>
      <c r="B601" s="428"/>
      <c r="C601" s="429"/>
      <c r="D601" s="429"/>
      <c r="E601" s="430"/>
      <c r="F601" s="428"/>
      <c r="G601" s="429"/>
      <c r="H601" s="429"/>
      <c r="I601" s="429"/>
      <c r="J601" s="429"/>
      <c r="K601" s="431"/>
      <c r="L601" s="150"/>
      <c r="M601" s="427" t="str">
        <f t="shared" si="9"/>
        <v/>
      </c>
    </row>
    <row r="602" spans="1:13" ht="14.45" customHeight="1" x14ac:dyDescent="0.2">
      <c r="A602" s="432"/>
      <c r="B602" s="428"/>
      <c r="C602" s="429"/>
      <c r="D602" s="429"/>
      <c r="E602" s="430"/>
      <c r="F602" s="428"/>
      <c r="G602" s="429"/>
      <c r="H602" s="429"/>
      <c r="I602" s="429"/>
      <c r="J602" s="429"/>
      <c r="K602" s="431"/>
      <c r="L602" s="150"/>
      <c r="M602" s="427" t="str">
        <f t="shared" si="9"/>
        <v/>
      </c>
    </row>
    <row r="603" spans="1:13" ht="14.45" customHeight="1" x14ac:dyDescent="0.2">
      <c r="A603" s="432"/>
      <c r="B603" s="428"/>
      <c r="C603" s="429"/>
      <c r="D603" s="429"/>
      <c r="E603" s="430"/>
      <c r="F603" s="428"/>
      <c r="G603" s="429"/>
      <c r="H603" s="429"/>
      <c r="I603" s="429"/>
      <c r="J603" s="429"/>
      <c r="K603" s="431"/>
      <c r="L603" s="150"/>
      <c r="M603" s="427" t="str">
        <f t="shared" si="9"/>
        <v/>
      </c>
    </row>
    <row r="604" spans="1:13" ht="14.45" customHeight="1" x14ac:dyDescent="0.2">
      <c r="A604" s="432"/>
      <c r="B604" s="428"/>
      <c r="C604" s="429"/>
      <c r="D604" s="429"/>
      <c r="E604" s="430"/>
      <c r="F604" s="428"/>
      <c r="G604" s="429"/>
      <c r="H604" s="429"/>
      <c r="I604" s="429"/>
      <c r="J604" s="429"/>
      <c r="K604" s="431"/>
      <c r="L604" s="150"/>
      <c r="M604" s="427" t="str">
        <f t="shared" si="9"/>
        <v/>
      </c>
    </row>
    <row r="605" spans="1:13" ht="14.45" customHeight="1" x14ac:dyDescent="0.2">
      <c r="A605" s="432"/>
      <c r="B605" s="428"/>
      <c r="C605" s="429"/>
      <c r="D605" s="429"/>
      <c r="E605" s="430"/>
      <c r="F605" s="428"/>
      <c r="G605" s="429"/>
      <c r="H605" s="429"/>
      <c r="I605" s="429"/>
      <c r="J605" s="429"/>
      <c r="K605" s="431"/>
      <c r="L605" s="150"/>
      <c r="M605" s="427" t="str">
        <f t="shared" si="9"/>
        <v/>
      </c>
    </row>
    <row r="606" spans="1:13" ht="14.45" customHeight="1" x14ac:dyDescent="0.2">
      <c r="A606" s="432"/>
      <c r="B606" s="428"/>
      <c r="C606" s="429"/>
      <c r="D606" s="429"/>
      <c r="E606" s="430"/>
      <c r="F606" s="428"/>
      <c r="G606" s="429"/>
      <c r="H606" s="429"/>
      <c r="I606" s="429"/>
      <c r="J606" s="429"/>
      <c r="K606" s="431"/>
      <c r="L606" s="150"/>
      <c r="M606" s="427" t="str">
        <f t="shared" si="9"/>
        <v/>
      </c>
    </row>
    <row r="607" spans="1:13" ht="14.45" customHeight="1" x14ac:dyDescent="0.2">
      <c r="A607" s="432"/>
      <c r="B607" s="428"/>
      <c r="C607" s="429"/>
      <c r="D607" s="429"/>
      <c r="E607" s="430"/>
      <c r="F607" s="428"/>
      <c r="G607" s="429"/>
      <c r="H607" s="429"/>
      <c r="I607" s="429"/>
      <c r="J607" s="429"/>
      <c r="K607" s="431"/>
      <c r="L607" s="150"/>
      <c r="M607" s="427" t="str">
        <f t="shared" si="9"/>
        <v/>
      </c>
    </row>
    <row r="608" spans="1:13" ht="14.45" customHeight="1" x14ac:dyDescent="0.2">
      <c r="A608" s="432"/>
      <c r="B608" s="428"/>
      <c r="C608" s="429"/>
      <c r="D608" s="429"/>
      <c r="E608" s="430"/>
      <c r="F608" s="428"/>
      <c r="G608" s="429"/>
      <c r="H608" s="429"/>
      <c r="I608" s="429"/>
      <c r="J608" s="429"/>
      <c r="K608" s="431"/>
      <c r="L608" s="150"/>
      <c r="M608" s="427" t="str">
        <f t="shared" si="9"/>
        <v/>
      </c>
    </row>
    <row r="609" spans="1:13" ht="14.45" customHeight="1" x14ac:dyDescent="0.2">
      <c r="A609" s="432"/>
      <c r="B609" s="428"/>
      <c r="C609" s="429"/>
      <c r="D609" s="429"/>
      <c r="E609" s="430"/>
      <c r="F609" s="428"/>
      <c r="G609" s="429"/>
      <c r="H609" s="429"/>
      <c r="I609" s="429"/>
      <c r="J609" s="429"/>
      <c r="K609" s="431"/>
      <c r="L609" s="150"/>
      <c r="M609" s="427" t="str">
        <f t="shared" si="9"/>
        <v/>
      </c>
    </row>
    <row r="610" spans="1:13" ht="14.45" customHeight="1" x14ac:dyDescent="0.2">
      <c r="A610" s="432"/>
      <c r="B610" s="428"/>
      <c r="C610" s="429"/>
      <c r="D610" s="429"/>
      <c r="E610" s="430"/>
      <c r="F610" s="428"/>
      <c r="G610" s="429"/>
      <c r="H610" s="429"/>
      <c r="I610" s="429"/>
      <c r="J610" s="429"/>
      <c r="K610" s="431"/>
      <c r="L610" s="150"/>
      <c r="M610" s="427" t="str">
        <f t="shared" si="9"/>
        <v/>
      </c>
    </row>
    <row r="611" spans="1:13" ht="14.45" customHeight="1" x14ac:dyDescent="0.2">
      <c r="A611" s="432"/>
      <c r="B611" s="428"/>
      <c r="C611" s="429"/>
      <c r="D611" s="429"/>
      <c r="E611" s="430"/>
      <c r="F611" s="428"/>
      <c r="G611" s="429"/>
      <c r="H611" s="429"/>
      <c r="I611" s="429"/>
      <c r="J611" s="429"/>
      <c r="K611" s="431"/>
      <c r="L611" s="150"/>
      <c r="M611" s="427" t="str">
        <f t="shared" si="9"/>
        <v/>
      </c>
    </row>
    <row r="612" spans="1:13" ht="14.45" customHeight="1" x14ac:dyDescent="0.2">
      <c r="A612" s="432"/>
      <c r="B612" s="428"/>
      <c r="C612" s="429"/>
      <c r="D612" s="429"/>
      <c r="E612" s="430"/>
      <c r="F612" s="428"/>
      <c r="G612" s="429"/>
      <c r="H612" s="429"/>
      <c r="I612" s="429"/>
      <c r="J612" s="429"/>
      <c r="K612" s="431"/>
      <c r="L612" s="150"/>
      <c r="M612" s="427" t="str">
        <f t="shared" si="9"/>
        <v/>
      </c>
    </row>
    <row r="613" spans="1:13" ht="14.45" customHeight="1" x14ac:dyDescent="0.2">
      <c r="A613" s="432"/>
      <c r="B613" s="428"/>
      <c r="C613" s="429"/>
      <c r="D613" s="429"/>
      <c r="E613" s="430"/>
      <c r="F613" s="428"/>
      <c r="G613" s="429"/>
      <c r="H613" s="429"/>
      <c r="I613" s="429"/>
      <c r="J613" s="429"/>
      <c r="K613" s="431"/>
      <c r="L613" s="150"/>
      <c r="M613" s="427" t="str">
        <f t="shared" si="9"/>
        <v/>
      </c>
    </row>
    <row r="614" spans="1:13" ht="14.45" customHeight="1" x14ac:dyDescent="0.2">
      <c r="A614" s="432"/>
      <c r="B614" s="428"/>
      <c r="C614" s="429"/>
      <c r="D614" s="429"/>
      <c r="E614" s="430"/>
      <c r="F614" s="428"/>
      <c r="G614" s="429"/>
      <c r="H614" s="429"/>
      <c r="I614" s="429"/>
      <c r="J614" s="429"/>
      <c r="K614" s="431"/>
      <c r="L614" s="150"/>
      <c r="M614" s="427" t="str">
        <f t="shared" si="9"/>
        <v/>
      </c>
    </row>
    <row r="615" spans="1:13" ht="14.45" customHeight="1" x14ac:dyDescent="0.2">
      <c r="A615" s="432"/>
      <c r="B615" s="428"/>
      <c r="C615" s="429"/>
      <c r="D615" s="429"/>
      <c r="E615" s="430"/>
      <c r="F615" s="428"/>
      <c r="G615" s="429"/>
      <c r="H615" s="429"/>
      <c r="I615" s="429"/>
      <c r="J615" s="429"/>
      <c r="K615" s="431"/>
      <c r="L615" s="150"/>
      <c r="M615" s="427" t="str">
        <f t="shared" si="9"/>
        <v/>
      </c>
    </row>
    <row r="616" spans="1:13" ht="14.45" customHeight="1" x14ac:dyDescent="0.2">
      <c r="A616" s="432"/>
      <c r="B616" s="428"/>
      <c r="C616" s="429"/>
      <c r="D616" s="429"/>
      <c r="E616" s="430"/>
      <c r="F616" s="428"/>
      <c r="G616" s="429"/>
      <c r="H616" s="429"/>
      <c r="I616" s="429"/>
      <c r="J616" s="429"/>
      <c r="K616" s="431"/>
      <c r="L616" s="150"/>
      <c r="M616" s="427" t="str">
        <f t="shared" si="9"/>
        <v/>
      </c>
    </row>
    <row r="617" spans="1:13" ht="14.45" customHeight="1" x14ac:dyDescent="0.2">
      <c r="A617" s="432"/>
      <c r="B617" s="428"/>
      <c r="C617" s="429"/>
      <c r="D617" s="429"/>
      <c r="E617" s="430"/>
      <c r="F617" s="428"/>
      <c r="G617" s="429"/>
      <c r="H617" s="429"/>
      <c r="I617" s="429"/>
      <c r="J617" s="429"/>
      <c r="K617" s="431"/>
      <c r="L617" s="150"/>
      <c r="M617" s="427" t="str">
        <f t="shared" si="9"/>
        <v/>
      </c>
    </row>
    <row r="618" spans="1:13" ht="14.45" customHeight="1" x14ac:dyDescent="0.2">
      <c r="A618" s="432"/>
      <c r="B618" s="428"/>
      <c r="C618" s="429"/>
      <c r="D618" s="429"/>
      <c r="E618" s="430"/>
      <c r="F618" s="428"/>
      <c r="G618" s="429"/>
      <c r="H618" s="429"/>
      <c r="I618" s="429"/>
      <c r="J618" s="429"/>
      <c r="K618" s="431"/>
      <c r="L618" s="150"/>
      <c r="M618" s="427" t="str">
        <f t="shared" si="9"/>
        <v/>
      </c>
    </row>
    <row r="619" spans="1:13" ht="14.45" customHeight="1" x14ac:dyDescent="0.2">
      <c r="A619" s="432"/>
      <c r="B619" s="428"/>
      <c r="C619" s="429"/>
      <c r="D619" s="429"/>
      <c r="E619" s="430"/>
      <c r="F619" s="428"/>
      <c r="G619" s="429"/>
      <c r="H619" s="429"/>
      <c r="I619" s="429"/>
      <c r="J619" s="429"/>
      <c r="K619" s="431"/>
      <c r="L619" s="150"/>
      <c r="M619" s="427" t="str">
        <f t="shared" si="9"/>
        <v/>
      </c>
    </row>
    <row r="620" spans="1:13" ht="14.45" customHeight="1" x14ac:dyDescent="0.2">
      <c r="A620" s="432"/>
      <c r="B620" s="428"/>
      <c r="C620" s="429"/>
      <c r="D620" s="429"/>
      <c r="E620" s="430"/>
      <c r="F620" s="428"/>
      <c r="G620" s="429"/>
      <c r="H620" s="429"/>
      <c r="I620" s="429"/>
      <c r="J620" s="429"/>
      <c r="K620" s="431"/>
      <c r="L620" s="150"/>
      <c r="M620" s="427" t="str">
        <f t="shared" si="9"/>
        <v/>
      </c>
    </row>
    <row r="621" spans="1:13" ht="14.45" customHeight="1" x14ac:dyDescent="0.2">
      <c r="A621" s="432"/>
      <c r="B621" s="428"/>
      <c r="C621" s="429"/>
      <c r="D621" s="429"/>
      <c r="E621" s="430"/>
      <c r="F621" s="428"/>
      <c r="G621" s="429"/>
      <c r="H621" s="429"/>
      <c r="I621" s="429"/>
      <c r="J621" s="429"/>
      <c r="K621" s="431"/>
      <c r="L621" s="150"/>
      <c r="M621" s="427" t="str">
        <f t="shared" si="9"/>
        <v/>
      </c>
    </row>
    <row r="622" spans="1:13" ht="14.45" customHeight="1" x14ac:dyDescent="0.2">
      <c r="A622" s="432"/>
      <c r="B622" s="428"/>
      <c r="C622" s="429"/>
      <c r="D622" s="429"/>
      <c r="E622" s="430"/>
      <c r="F622" s="428"/>
      <c r="G622" s="429"/>
      <c r="H622" s="429"/>
      <c r="I622" s="429"/>
      <c r="J622" s="429"/>
      <c r="K622" s="431"/>
      <c r="L622" s="150"/>
      <c r="M622" s="427" t="str">
        <f t="shared" si="9"/>
        <v/>
      </c>
    </row>
    <row r="623" spans="1:13" ht="14.45" customHeight="1" x14ac:dyDescent="0.2">
      <c r="A623" s="432"/>
      <c r="B623" s="428"/>
      <c r="C623" s="429"/>
      <c r="D623" s="429"/>
      <c r="E623" s="430"/>
      <c r="F623" s="428"/>
      <c r="G623" s="429"/>
      <c r="H623" s="429"/>
      <c r="I623" s="429"/>
      <c r="J623" s="429"/>
      <c r="K623" s="431"/>
      <c r="L623" s="150"/>
      <c r="M623" s="427" t="str">
        <f t="shared" si="9"/>
        <v/>
      </c>
    </row>
    <row r="624" spans="1:13" ht="14.45" customHeight="1" x14ac:dyDescent="0.2">
      <c r="A624" s="432"/>
      <c r="B624" s="428"/>
      <c r="C624" s="429"/>
      <c r="D624" s="429"/>
      <c r="E624" s="430"/>
      <c r="F624" s="428"/>
      <c r="G624" s="429"/>
      <c r="H624" s="429"/>
      <c r="I624" s="429"/>
      <c r="J624" s="429"/>
      <c r="K624" s="431"/>
      <c r="L624" s="150"/>
      <c r="M624" s="427" t="str">
        <f t="shared" si="9"/>
        <v/>
      </c>
    </row>
    <row r="625" spans="1:13" ht="14.45" customHeight="1" x14ac:dyDescent="0.2">
      <c r="A625" s="432"/>
      <c r="B625" s="428"/>
      <c r="C625" s="429"/>
      <c r="D625" s="429"/>
      <c r="E625" s="430"/>
      <c r="F625" s="428"/>
      <c r="G625" s="429"/>
      <c r="H625" s="429"/>
      <c r="I625" s="429"/>
      <c r="J625" s="429"/>
      <c r="K625" s="431"/>
      <c r="L625" s="150"/>
      <c r="M625" s="427" t="str">
        <f t="shared" si="9"/>
        <v/>
      </c>
    </row>
    <row r="626" spans="1:13" ht="14.45" customHeight="1" x14ac:dyDescent="0.2">
      <c r="A626" s="432"/>
      <c r="B626" s="428"/>
      <c r="C626" s="429"/>
      <c r="D626" s="429"/>
      <c r="E626" s="430"/>
      <c r="F626" s="428"/>
      <c r="G626" s="429"/>
      <c r="H626" s="429"/>
      <c r="I626" s="429"/>
      <c r="J626" s="429"/>
      <c r="K626" s="431"/>
      <c r="L626" s="150"/>
      <c r="M626" s="427" t="str">
        <f t="shared" si="9"/>
        <v/>
      </c>
    </row>
    <row r="627" spans="1:13" ht="14.45" customHeight="1" x14ac:dyDescent="0.2">
      <c r="A627" s="432"/>
      <c r="B627" s="428"/>
      <c r="C627" s="429"/>
      <c r="D627" s="429"/>
      <c r="E627" s="430"/>
      <c r="F627" s="428"/>
      <c r="G627" s="429"/>
      <c r="H627" s="429"/>
      <c r="I627" s="429"/>
      <c r="J627" s="429"/>
      <c r="K627" s="431"/>
      <c r="L627" s="150"/>
      <c r="M627" s="427" t="str">
        <f t="shared" si="9"/>
        <v/>
      </c>
    </row>
    <row r="628" spans="1:13" ht="14.45" customHeight="1" x14ac:dyDescent="0.2">
      <c r="A628" s="432"/>
      <c r="B628" s="428"/>
      <c r="C628" s="429"/>
      <c r="D628" s="429"/>
      <c r="E628" s="430"/>
      <c r="F628" s="428"/>
      <c r="G628" s="429"/>
      <c r="H628" s="429"/>
      <c r="I628" s="429"/>
      <c r="J628" s="429"/>
      <c r="K628" s="431"/>
      <c r="L628" s="150"/>
      <c r="M628" s="427" t="str">
        <f t="shared" si="9"/>
        <v/>
      </c>
    </row>
    <row r="629" spans="1:13" ht="14.45" customHeight="1" x14ac:dyDescent="0.2">
      <c r="A629" s="432"/>
      <c r="B629" s="428"/>
      <c r="C629" s="429"/>
      <c r="D629" s="429"/>
      <c r="E629" s="430"/>
      <c r="F629" s="428"/>
      <c r="G629" s="429"/>
      <c r="H629" s="429"/>
      <c r="I629" s="429"/>
      <c r="J629" s="429"/>
      <c r="K629" s="431"/>
      <c r="L629" s="150"/>
      <c r="M629" s="427" t="str">
        <f t="shared" si="9"/>
        <v/>
      </c>
    </row>
    <row r="630" spans="1:13" ht="14.45" customHeight="1" x14ac:dyDescent="0.2">
      <c r="A630" s="432"/>
      <c r="B630" s="428"/>
      <c r="C630" s="429"/>
      <c r="D630" s="429"/>
      <c r="E630" s="430"/>
      <c r="F630" s="428"/>
      <c r="G630" s="429"/>
      <c r="H630" s="429"/>
      <c r="I630" s="429"/>
      <c r="J630" s="429"/>
      <c r="K630" s="431"/>
      <c r="L630" s="150"/>
      <c r="M630" s="427" t="str">
        <f t="shared" si="9"/>
        <v/>
      </c>
    </row>
    <row r="631" spans="1:13" ht="14.45" customHeight="1" x14ac:dyDescent="0.2">
      <c r="A631" s="432"/>
      <c r="B631" s="428"/>
      <c r="C631" s="429"/>
      <c r="D631" s="429"/>
      <c r="E631" s="430"/>
      <c r="F631" s="428"/>
      <c r="G631" s="429"/>
      <c r="H631" s="429"/>
      <c r="I631" s="429"/>
      <c r="J631" s="429"/>
      <c r="K631" s="431"/>
      <c r="L631" s="150"/>
      <c r="M631" s="427" t="str">
        <f t="shared" si="9"/>
        <v/>
      </c>
    </row>
    <row r="632" spans="1:13" ht="14.45" customHeight="1" x14ac:dyDescent="0.2">
      <c r="A632" s="432"/>
      <c r="B632" s="428"/>
      <c r="C632" s="429"/>
      <c r="D632" s="429"/>
      <c r="E632" s="430"/>
      <c r="F632" s="428"/>
      <c r="G632" s="429"/>
      <c r="H632" s="429"/>
      <c r="I632" s="429"/>
      <c r="J632" s="429"/>
      <c r="K632" s="431"/>
      <c r="L632" s="150"/>
      <c r="M632" s="427" t="str">
        <f t="shared" si="9"/>
        <v/>
      </c>
    </row>
    <row r="633" spans="1:13" ht="14.45" customHeight="1" x14ac:dyDescent="0.2">
      <c r="A633" s="432"/>
      <c r="B633" s="428"/>
      <c r="C633" s="429"/>
      <c r="D633" s="429"/>
      <c r="E633" s="430"/>
      <c r="F633" s="428"/>
      <c r="G633" s="429"/>
      <c r="H633" s="429"/>
      <c r="I633" s="429"/>
      <c r="J633" s="429"/>
      <c r="K633" s="431"/>
      <c r="L633" s="150"/>
      <c r="M633" s="427" t="str">
        <f t="shared" si="9"/>
        <v/>
      </c>
    </row>
    <row r="634" spans="1:13" ht="14.45" customHeight="1" x14ac:dyDescent="0.2">
      <c r="A634" s="432"/>
      <c r="B634" s="428"/>
      <c r="C634" s="429"/>
      <c r="D634" s="429"/>
      <c r="E634" s="430"/>
      <c r="F634" s="428"/>
      <c r="G634" s="429"/>
      <c r="H634" s="429"/>
      <c r="I634" s="429"/>
      <c r="J634" s="429"/>
      <c r="K634" s="431"/>
      <c r="L634" s="150"/>
      <c r="M634" s="427" t="str">
        <f t="shared" si="9"/>
        <v/>
      </c>
    </row>
    <row r="635" spans="1:13" ht="14.45" customHeight="1" x14ac:dyDescent="0.2">
      <c r="A635" s="432"/>
      <c r="B635" s="428"/>
      <c r="C635" s="429"/>
      <c r="D635" s="429"/>
      <c r="E635" s="430"/>
      <c r="F635" s="428"/>
      <c r="G635" s="429"/>
      <c r="H635" s="429"/>
      <c r="I635" s="429"/>
      <c r="J635" s="429"/>
      <c r="K635" s="431"/>
      <c r="L635" s="150"/>
      <c r="M635" s="427" t="str">
        <f t="shared" si="9"/>
        <v/>
      </c>
    </row>
    <row r="636" spans="1:13" ht="14.45" customHeight="1" x14ac:dyDescent="0.2">
      <c r="A636" s="432"/>
      <c r="B636" s="428"/>
      <c r="C636" s="429"/>
      <c r="D636" s="429"/>
      <c r="E636" s="430"/>
      <c r="F636" s="428"/>
      <c r="G636" s="429"/>
      <c r="H636" s="429"/>
      <c r="I636" s="429"/>
      <c r="J636" s="429"/>
      <c r="K636" s="431"/>
      <c r="L636" s="150"/>
      <c r="M636" s="427" t="str">
        <f t="shared" si="9"/>
        <v/>
      </c>
    </row>
    <row r="637" spans="1:13" ht="14.45" customHeight="1" x14ac:dyDescent="0.2">
      <c r="A637" s="432"/>
      <c r="B637" s="428"/>
      <c r="C637" s="429"/>
      <c r="D637" s="429"/>
      <c r="E637" s="430"/>
      <c r="F637" s="428"/>
      <c r="G637" s="429"/>
      <c r="H637" s="429"/>
      <c r="I637" s="429"/>
      <c r="J637" s="429"/>
      <c r="K637" s="431"/>
      <c r="L637" s="150"/>
      <c r="M637" s="427" t="str">
        <f t="shared" si="9"/>
        <v/>
      </c>
    </row>
    <row r="638" spans="1:13" ht="14.45" customHeight="1" x14ac:dyDescent="0.2">
      <c r="A638" s="432"/>
      <c r="B638" s="428"/>
      <c r="C638" s="429"/>
      <c r="D638" s="429"/>
      <c r="E638" s="430"/>
      <c r="F638" s="428"/>
      <c r="G638" s="429"/>
      <c r="H638" s="429"/>
      <c r="I638" s="429"/>
      <c r="J638" s="429"/>
      <c r="K638" s="431"/>
      <c r="L638" s="150"/>
      <c r="M638" s="427" t="str">
        <f t="shared" si="9"/>
        <v/>
      </c>
    </row>
    <row r="639" spans="1:13" ht="14.45" customHeight="1" x14ac:dyDescent="0.2">
      <c r="A639" s="432"/>
      <c r="B639" s="428"/>
      <c r="C639" s="429"/>
      <c r="D639" s="429"/>
      <c r="E639" s="430"/>
      <c r="F639" s="428"/>
      <c r="G639" s="429"/>
      <c r="H639" s="429"/>
      <c r="I639" s="429"/>
      <c r="J639" s="429"/>
      <c r="K639" s="431"/>
      <c r="L639" s="150"/>
      <c r="M639" s="427" t="str">
        <f t="shared" si="9"/>
        <v/>
      </c>
    </row>
    <row r="640" spans="1:13" ht="14.45" customHeight="1" x14ac:dyDescent="0.2">
      <c r="A640" s="432"/>
      <c r="B640" s="428"/>
      <c r="C640" s="429"/>
      <c r="D640" s="429"/>
      <c r="E640" s="430"/>
      <c r="F640" s="428"/>
      <c r="G640" s="429"/>
      <c r="H640" s="429"/>
      <c r="I640" s="429"/>
      <c r="J640" s="429"/>
      <c r="K640" s="431"/>
      <c r="L640" s="150"/>
      <c r="M640" s="427" t="str">
        <f t="shared" si="9"/>
        <v/>
      </c>
    </row>
    <row r="641" spans="1:13" ht="14.45" customHeight="1" x14ac:dyDescent="0.2">
      <c r="A641" s="432"/>
      <c r="B641" s="428"/>
      <c r="C641" s="429"/>
      <c r="D641" s="429"/>
      <c r="E641" s="430"/>
      <c r="F641" s="428"/>
      <c r="G641" s="429"/>
      <c r="H641" s="429"/>
      <c r="I641" s="429"/>
      <c r="J641" s="429"/>
      <c r="K641" s="431"/>
      <c r="L641" s="150"/>
      <c r="M641" s="427" t="str">
        <f t="shared" si="9"/>
        <v/>
      </c>
    </row>
    <row r="642" spans="1:13" ht="14.45" customHeight="1" x14ac:dyDescent="0.2">
      <c r="A642" s="432"/>
      <c r="B642" s="428"/>
      <c r="C642" s="429"/>
      <c r="D642" s="429"/>
      <c r="E642" s="430"/>
      <c r="F642" s="428"/>
      <c r="G642" s="429"/>
      <c r="H642" s="429"/>
      <c r="I642" s="429"/>
      <c r="J642" s="429"/>
      <c r="K642" s="431"/>
      <c r="L642" s="150"/>
      <c r="M642" s="427" t="str">
        <f t="shared" si="9"/>
        <v/>
      </c>
    </row>
    <row r="643" spans="1:13" ht="14.45" customHeight="1" x14ac:dyDescent="0.2">
      <c r="A643" s="432"/>
      <c r="B643" s="428"/>
      <c r="C643" s="429"/>
      <c r="D643" s="429"/>
      <c r="E643" s="430"/>
      <c r="F643" s="428"/>
      <c r="G643" s="429"/>
      <c r="H643" s="429"/>
      <c r="I643" s="429"/>
      <c r="J643" s="429"/>
      <c r="K643" s="431"/>
      <c r="L643" s="150"/>
      <c r="M643" s="427" t="str">
        <f t="shared" si="9"/>
        <v/>
      </c>
    </row>
    <row r="644" spans="1:13" ht="14.45" customHeight="1" x14ac:dyDescent="0.2">
      <c r="A644" s="432"/>
      <c r="B644" s="428"/>
      <c r="C644" s="429"/>
      <c r="D644" s="429"/>
      <c r="E644" s="430"/>
      <c r="F644" s="428"/>
      <c r="G644" s="429"/>
      <c r="H644" s="429"/>
      <c r="I644" s="429"/>
      <c r="J644" s="429"/>
      <c r="K644" s="431"/>
      <c r="L644" s="150"/>
      <c r="M644" s="427" t="str">
        <f t="shared" si="9"/>
        <v/>
      </c>
    </row>
    <row r="645" spans="1:13" ht="14.45" customHeight="1" x14ac:dyDescent="0.2">
      <c r="A645" s="432"/>
      <c r="B645" s="428"/>
      <c r="C645" s="429"/>
      <c r="D645" s="429"/>
      <c r="E645" s="430"/>
      <c r="F645" s="428"/>
      <c r="G645" s="429"/>
      <c r="H645" s="429"/>
      <c r="I645" s="429"/>
      <c r="J645" s="429"/>
      <c r="K645" s="431"/>
      <c r="L645" s="150"/>
      <c r="M645" s="427" t="str">
        <f t="shared" si="9"/>
        <v/>
      </c>
    </row>
    <row r="646" spans="1:13" ht="14.45" customHeight="1" x14ac:dyDescent="0.2">
      <c r="A646" s="432"/>
      <c r="B646" s="428"/>
      <c r="C646" s="429"/>
      <c r="D646" s="429"/>
      <c r="E646" s="430"/>
      <c r="F646" s="428"/>
      <c r="G646" s="429"/>
      <c r="H646" s="429"/>
      <c r="I646" s="429"/>
      <c r="J646" s="429"/>
      <c r="K646" s="431"/>
      <c r="L646" s="150"/>
      <c r="M646" s="42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32"/>
      <c r="B647" s="428"/>
      <c r="C647" s="429"/>
      <c r="D647" s="429"/>
      <c r="E647" s="430"/>
      <c r="F647" s="428"/>
      <c r="G647" s="429"/>
      <c r="H647" s="429"/>
      <c r="I647" s="429"/>
      <c r="J647" s="429"/>
      <c r="K647" s="431"/>
      <c r="L647" s="150"/>
      <c r="M647" s="427" t="str">
        <f t="shared" si="10"/>
        <v/>
      </c>
    </row>
    <row r="648" spans="1:13" ht="14.45" customHeight="1" x14ac:dyDescent="0.2">
      <c r="A648" s="432"/>
      <c r="B648" s="428"/>
      <c r="C648" s="429"/>
      <c r="D648" s="429"/>
      <c r="E648" s="430"/>
      <c r="F648" s="428"/>
      <c r="G648" s="429"/>
      <c r="H648" s="429"/>
      <c r="I648" s="429"/>
      <c r="J648" s="429"/>
      <c r="K648" s="431"/>
      <c r="L648" s="150"/>
      <c r="M648" s="427" t="str">
        <f t="shared" si="10"/>
        <v/>
      </c>
    </row>
    <row r="649" spans="1:13" ht="14.45" customHeight="1" x14ac:dyDescent="0.2">
      <c r="A649" s="432"/>
      <c r="B649" s="428"/>
      <c r="C649" s="429"/>
      <c r="D649" s="429"/>
      <c r="E649" s="430"/>
      <c r="F649" s="428"/>
      <c r="G649" s="429"/>
      <c r="H649" s="429"/>
      <c r="I649" s="429"/>
      <c r="J649" s="429"/>
      <c r="K649" s="431"/>
      <c r="L649" s="150"/>
      <c r="M649" s="427" t="str">
        <f t="shared" si="10"/>
        <v/>
      </c>
    </row>
    <row r="650" spans="1:13" ht="14.45" customHeight="1" x14ac:dyDescent="0.2">
      <c r="A650" s="432"/>
      <c r="B650" s="428"/>
      <c r="C650" s="429"/>
      <c r="D650" s="429"/>
      <c r="E650" s="430"/>
      <c r="F650" s="428"/>
      <c r="G650" s="429"/>
      <c r="H650" s="429"/>
      <c r="I650" s="429"/>
      <c r="J650" s="429"/>
      <c r="K650" s="431"/>
      <c r="L650" s="150"/>
      <c r="M650" s="427" t="str">
        <f t="shared" si="10"/>
        <v/>
      </c>
    </row>
    <row r="651" spans="1:13" ht="14.45" customHeight="1" x14ac:dyDescent="0.2">
      <c r="A651" s="432"/>
      <c r="B651" s="428"/>
      <c r="C651" s="429"/>
      <c r="D651" s="429"/>
      <c r="E651" s="430"/>
      <c r="F651" s="428"/>
      <c r="G651" s="429"/>
      <c r="H651" s="429"/>
      <c r="I651" s="429"/>
      <c r="J651" s="429"/>
      <c r="K651" s="431"/>
      <c r="L651" s="150"/>
      <c r="M651" s="427" t="str">
        <f t="shared" si="10"/>
        <v/>
      </c>
    </row>
    <row r="652" spans="1:13" ht="14.45" customHeight="1" x14ac:dyDescent="0.2">
      <c r="A652" s="432"/>
      <c r="B652" s="428"/>
      <c r="C652" s="429"/>
      <c r="D652" s="429"/>
      <c r="E652" s="430"/>
      <c r="F652" s="428"/>
      <c r="G652" s="429"/>
      <c r="H652" s="429"/>
      <c r="I652" s="429"/>
      <c r="J652" s="429"/>
      <c r="K652" s="431"/>
      <c r="L652" s="150"/>
      <c r="M652" s="427" t="str">
        <f t="shared" si="10"/>
        <v/>
      </c>
    </row>
    <row r="653" spans="1:13" ht="14.45" customHeight="1" x14ac:dyDescent="0.2">
      <c r="A653" s="432"/>
      <c r="B653" s="428"/>
      <c r="C653" s="429"/>
      <c r="D653" s="429"/>
      <c r="E653" s="430"/>
      <c r="F653" s="428"/>
      <c r="G653" s="429"/>
      <c r="H653" s="429"/>
      <c r="I653" s="429"/>
      <c r="J653" s="429"/>
      <c r="K653" s="431"/>
      <c r="L653" s="150"/>
      <c r="M653" s="427" t="str">
        <f t="shared" si="10"/>
        <v/>
      </c>
    </row>
    <row r="654" spans="1:13" ht="14.45" customHeight="1" x14ac:dyDescent="0.2">
      <c r="A654" s="432"/>
      <c r="B654" s="428"/>
      <c r="C654" s="429"/>
      <c r="D654" s="429"/>
      <c r="E654" s="430"/>
      <c r="F654" s="428"/>
      <c r="G654" s="429"/>
      <c r="H654" s="429"/>
      <c r="I654" s="429"/>
      <c r="J654" s="429"/>
      <c r="K654" s="431"/>
      <c r="L654" s="150"/>
      <c r="M654" s="427" t="str">
        <f t="shared" si="10"/>
        <v/>
      </c>
    </row>
    <row r="655" spans="1:13" ht="14.45" customHeight="1" x14ac:dyDescent="0.2">
      <c r="A655" s="432"/>
      <c r="B655" s="428"/>
      <c r="C655" s="429"/>
      <c r="D655" s="429"/>
      <c r="E655" s="430"/>
      <c r="F655" s="428"/>
      <c r="G655" s="429"/>
      <c r="H655" s="429"/>
      <c r="I655" s="429"/>
      <c r="J655" s="429"/>
      <c r="K655" s="431"/>
      <c r="L655" s="150"/>
      <c r="M655" s="427" t="str">
        <f t="shared" si="10"/>
        <v/>
      </c>
    </row>
    <row r="656" spans="1:13" ht="14.45" customHeight="1" x14ac:dyDescent="0.2">
      <c r="A656" s="432"/>
      <c r="B656" s="428"/>
      <c r="C656" s="429"/>
      <c r="D656" s="429"/>
      <c r="E656" s="430"/>
      <c r="F656" s="428"/>
      <c r="G656" s="429"/>
      <c r="H656" s="429"/>
      <c r="I656" s="429"/>
      <c r="J656" s="429"/>
      <c r="K656" s="431"/>
      <c r="L656" s="150"/>
      <c r="M656" s="427" t="str">
        <f t="shared" si="10"/>
        <v/>
      </c>
    </row>
    <row r="657" spans="1:13" ht="14.45" customHeight="1" x14ac:dyDescent="0.2">
      <c r="A657" s="432"/>
      <c r="B657" s="428"/>
      <c r="C657" s="429"/>
      <c r="D657" s="429"/>
      <c r="E657" s="430"/>
      <c r="F657" s="428"/>
      <c r="G657" s="429"/>
      <c r="H657" s="429"/>
      <c r="I657" s="429"/>
      <c r="J657" s="429"/>
      <c r="K657" s="431"/>
      <c r="L657" s="150"/>
      <c r="M657" s="427" t="str">
        <f t="shared" si="10"/>
        <v/>
      </c>
    </row>
    <row r="658" spans="1:13" ht="14.45" customHeight="1" x14ac:dyDescent="0.2">
      <c r="A658" s="432"/>
      <c r="B658" s="428"/>
      <c r="C658" s="429"/>
      <c r="D658" s="429"/>
      <c r="E658" s="430"/>
      <c r="F658" s="428"/>
      <c r="G658" s="429"/>
      <c r="H658" s="429"/>
      <c r="I658" s="429"/>
      <c r="J658" s="429"/>
      <c r="K658" s="431"/>
      <c r="L658" s="150"/>
      <c r="M658" s="427" t="str">
        <f t="shared" si="10"/>
        <v/>
      </c>
    </row>
    <row r="659" spans="1:13" ht="14.45" customHeight="1" x14ac:dyDescent="0.2">
      <c r="A659" s="432"/>
      <c r="B659" s="428"/>
      <c r="C659" s="429"/>
      <c r="D659" s="429"/>
      <c r="E659" s="430"/>
      <c r="F659" s="428"/>
      <c r="G659" s="429"/>
      <c r="H659" s="429"/>
      <c r="I659" s="429"/>
      <c r="J659" s="429"/>
      <c r="K659" s="431"/>
      <c r="L659" s="150"/>
      <c r="M659" s="427" t="str">
        <f t="shared" si="10"/>
        <v/>
      </c>
    </row>
    <row r="660" spans="1:13" ht="14.45" customHeight="1" x14ac:dyDescent="0.2">
      <c r="A660" s="432"/>
      <c r="B660" s="428"/>
      <c r="C660" s="429"/>
      <c r="D660" s="429"/>
      <c r="E660" s="430"/>
      <c r="F660" s="428"/>
      <c r="G660" s="429"/>
      <c r="H660" s="429"/>
      <c r="I660" s="429"/>
      <c r="J660" s="429"/>
      <c r="K660" s="431"/>
      <c r="L660" s="150"/>
      <c r="M660" s="427" t="str">
        <f t="shared" si="10"/>
        <v/>
      </c>
    </row>
    <row r="661" spans="1:13" ht="14.45" customHeight="1" x14ac:dyDescent="0.2">
      <c r="A661" s="432"/>
      <c r="B661" s="428"/>
      <c r="C661" s="429"/>
      <c r="D661" s="429"/>
      <c r="E661" s="430"/>
      <c r="F661" s="428"/>
      <c r="G661" s="429"/>
      <c r="H661" s="429"/>
      <c r="I661" s="429"/>
      <c r="J661" s="429"/>
      <c r="K661" s="431"/>
      <c r="L661" s="150"/>
      <c r="M661" s="427" t="str">
        <f t="shared" si="10"/>
        <v/>
      </c>
    </row>
    <row r="662" spans="1:13" ht="14.45" customHeight="1" x14ac:dyDescent="0.2">
      <c r="A662" s="432"/>
      <c r="B662" s="428"/>
      <c r="C662" s="429"/>
      <c r="D662" s="429"/>
      <c r="E662" s="430"/>
      <c r="F662" s="428"/>
      <c r="G662" s="429"/>
      <c r="H662" s="429"/>
      <c r="I662" s="429"/>
      <c r="J662" s="429"/>
      <c r="K662" s="431"/>
      <c r="L662" s="150"/>
      <c r="M662" s="427" t="str">
        <f t="shared" si="10"/>
        <v/>
      </c>
    </row>
    <row r="663" spans="1:13" ht="14.45" customHeight="1" x14ac:dyDescent="0.2">
      <c r="A663" s="432"/>
      <c r="B663" s="428"/>
      <c r="C663" s="429"/>
      <c r="D663" s="429"/>
      <c r="E663" s="430"/>
      <c r="F663" s="428"/>
      <c r="G663" s="429"/>
      <c r="H663" s="429"/>
      <c r="I663" s="429"/>
      <c r="J663" s="429"/>
      <c r="K663" s="431"/>
      <c r="L663" s="150"/>
      <c r="M663" s="427" t="str">
        <f t="shared" si="10"/>
        <v/>
      </c>
    </row>
    <row r="664" spans="1:13" ht="14.45" customHeight="1" x14ac:dyDescent="0.2">
      <c r="A664" s="432"/>
      <c r="B664" s="428"/>
      <c r="C664" s="429"/>
      <c r="D664" s="429"/>
      <c r="E664" s="430"/>
      <c r="F664" s="428"/>
      <c r="G664" s="429"/>
      <c r="H664" s="429"/>
      <c r="I664" s="429"/>
      <c r="J664" s="429"/>
      <c r="K664" s="431"/>
      <c r="L664" s="150"/>
      <c r="M664" s="427" t="str">
        <f t="shared" si="10"/>
        <v/>
      </c>
    </row>
    <row r="665" spans="1:13" ht="14.45" customHeight="1" x14ac:dyDescent="0.2">
      <c r="A665" s="432"/>
      <c r="B665" s="428"/>
      <c r="C665" s="429"/>
      <c r="D665" s="429"/>
      <c r="E665" s="430"/>
      <c r="F665" s="428"/>
      <c r="G665" s="429"/>
      <c r="H665" s="429"/>
      <c r="I665" s="429"/>
      <c r="J665" s="429"/>
      <c r="K665" s="431"/>
      <c r="L665" s="150"/>
      <c r="M665" s="427" t="str">
        <f t="shared" si="10"/>
        <v/>
      </c>
    </row>
    <row r="666" spans="1:13" ht="14.45" customHeight="1" x14ac:dyDescent="0.2">
      <c r="A666" s="432"/>
      <c r="B666" s="428"/>
      <c r="C666" s="429"/>
      <c r="D666" s="429"/>
      <c r="E666" s="430"/>
      <c r="F666" s="428"/>
      <c r="G666" s="429"/>
      <c r="H666" s="429"/>
      <c r="I666" s="429"/>
      <c r="J666" s="429"/>
      <c r="K666" s="431"/>
      <c r="L666" s="150"/>
      <c r="M666" s="427" t="str">
        <f t="shared" si="10"/>
        <v/>
      </c>
    </row>
    <row r="667" spans="1:13" ht="14.45" customHeight="1" x14ac:dyDescent="0.2">
      <c r="A667" s="432"/>
      <c r="B667" s="428"/>
      <c r="C667" s="429"/>
      <c r="D667" s="429"/>
      <c r="E667" s="430"/>
      <c r="F667" s="428"/>
      <c r="G667" s="429"/>
      <c r="H667" s="429"/>
      <c r="I667" s="429"/>
      <c r="J667" s="429"/>
      <c r="K667" s="431"/>
      <c r="L667" s="150"/>
      <c r="M667" s="427" t="str">
        <f t="shared" si="10"/>
        <v/>
      </c>
    </row>
    <row r="668" spans="1:13" ht="14.45" customHeight="1" x14ac:dyDescent="0.2">
      <c r="A668" s="432"/>
      <c r="B668" s="428"/>
      <c r="C668" s="429"/>
      <c r="D668" s="429"/>
      <c r="E668" s="430"/>
      <c r="F668" s="428"/>
      <c r="G668" s="429"/>
      <c r="H668" s="429"/>
      <c r="I668" s="429"/>
      <c r="J668" s="429"/>
      <c r="K668" s="431"/>
      <c r="L668" s="150"/>
      <c r="M668" s="427" t="str">
        <f t="shared" si="10"/>
        <v/>
      </c>
    </row>
    <row r="669" spans="1:13" ht="14.45" customHeight="1" x14ac:dyDescent="0.2">
      <c r="A669" s="432"/>
      <c r="B669" s="428"/>
      <c r="C669" s="429"/>
      <c r="D669" s="429"/>
      <c r="E669" s="430"/>
      <c r="F669" s="428"/>
      <c r="G669" s="429"/>
      <c r="H669" s="429"/>
      <c r="I669" s="429"/>
      <c r="J669" s="429"/>
      <c r="K669" s="431"/>
      <c r="L669" s="150"/>
      <c r="M669" s="427" t="str">
        <f t="shared" si="10"/>
        <v/>
      </c>
    </row>
    <row r="670" spans="1:13" ht="14.45" customHeight="1" x14ac:dyDescent="0.2">
      <c r="A670" s="432"/>
      <c r="B670" s="428"/>
      <c r="C670" s="429"/>
      <c r="D670" s="429"/>
      <c r="E670" s="430"/>
      <c r="F670" s="428"/>
      <c r="G670" s="429"/>
      <c r="H670" s="429"/>
      <c r="I670" s="429"/>
      <c r="J670" s="429"/>
      <c r="K670" s="431"/>
      <c r="L670" s="150"/>
      <c r="M670" s="427" t="str">
        <f t="shared" si="10"/>
        <v/>
      </c>
    </row>
    <row r="671" spans="1:13" ht="14.45" customHeight="1" x14ac:dyDescent="0.2">
      <c r="A671" s="432"/>
      <c r="B671" s="428"/>
      <c r="C671" s="429"/>
      <c r="D671" s="429"/>
      <c r="E671" s="430"/>
      <c r="F671" s="428"/>
      <c r="G671" s="429"/>
      <c r="H671" s="429"/>
      <c r="I671" s="429"/>
      <c r="J671" s="429"/>
      <c r="K671" s="431"/>
      <c r="L671" s="150"/>
      <c r="M671" s="427" t="str">
        <f t="shared" si="10"/>
        <v/>
      </c>
    </row>
    <row r="672" spans="1:13" ht="14.45" customHeight="1" x14ac:dyDescent="0.2">
      <c r="A672" s="432"/>
      <c r="B672" s="428"/>
      <c r="C672" s="429"/>
      <c r="D672" s="429"/>
      <c r="E672" s="430"/>
      <c r="F672" s="428"/>
      <c r="G672" s="429"/>
      <c r="H672" s="429"/>
      <c r="I672" s="429"/>
      <c r="J672" s="429"/>
      <c r="K672" s="431"/>
      <c r="L672" s="150"/>
      <c r="M672" s="427" t="str">
        <f t="shared" si="10"/>
        <v/>
      </c>
    </row>
    <row r="673" spans="1:13" ht="14.45" customHeight="1" x14ac:dyDescent="0.2">
      <c r="A673" s="432"/>
      <c r="B673" s="428"/>
      <c r="C673" s="429"/>
      <c r="D673" s="429"/>
      <c r="E673" s="430"/>
      <c r="F673" s="428"/>
      <c r="G673" s="429"/>
      <c r="H673" s="429"/>
      <c r="I673" s="429"/>
      <c r="J673" s="429"/>
      <c r="K673" s="431"/>
      <c r="L673" s="150"/>
      <c r="M673" s="427" t="str">
        <f t="shared" si="10"/>
        <v/>
      </c>
    </row>
    <row r="674" spans="1:13" ht="14.45" customHeight="1" x14ac:dyDescent="0.2">
      <c r="A674" s="432"/>
      <c r="B674" s="428"/>
      <c r="C674" s="429"/>
      <c r="D674" s="429"/>
      <c r="E674" s="430"/>
      <c r="F674" s="428"/>
      <c r="G674" s="429"/>
      <c r="H674" s="429"/>
      <c r="I674" s="429"/>
      <c r="J674" s="429"/>
      <c r="K674" s="431"/>
      <c r="L674" s="150"/>
      <c r="M674" s="427" t="str">
        <f t="shared" si="10"/>
        <v/>
      </c>
    </row>
    <row r="675" spans="1:13" ht="14.45" customHeight="1" x14ac:dyDescent="0.2">
      <c r="A675" s="432"/>
      <c r="B675" s="428"/>
      <c r="C675" s="429"/>
      <c r="D675" s="429"/>
      <c r="E675" s="430"/>
      <c r="F675" s="428"/>
      <c r="G675" s="429"/>
      <c r="H675" s="429"/>
      <c r="I675" s="429"/>
      <c r="J675" s="429"/>
      <c r="K675" s="431"/>
      <c r="L675" s="150"/>
      <c r="M675" s="427" t="str">
        <f t="shared" si="10"/>
        <v/>
      </c>
    </row>
    <row r="676" spans="1:13" ht="14.45" customHeight="1" x14ac:dyDescent="0.2">
      <c r="A676" s="432"/>
      <c r="B676" s="428"/>
      <c r="C676" s="429"/>
      <c r="D676" s="429"/>
      <c r="E676" s="430"/>
      <c r="F676" s="428"/>
      <c r="G676" s="429"/>
      <c r="H676" s="429"/>
      <c r="I676" s="429"/>
      <c r="J676" s="429"/>
      <c r="K676" s="431"/>
      <c r="L676" s="150"/>
      <c r="M676" s="427" t="str">
        <f t="shared" si="10"/>
        <v/>
      </c>
    </row>
    <row r="677" spans="1:13" ht="14.45" customHeight="1" x14ac:dyDescent="0.2">
      <c r="A677" s="432"/>
      <c r="B677" s="428"/>
      <c r="C677" s="429"/>
      <c r="D677" s="429"/>
      <c r="E677" s="430"/>
      <c r="F677" s="428"/>
      <c r="G677" s="429"/>
      <c r="H677" s="429"/>
      <c r="I677" s="429"/>
      <c r="J677" s="429"/>
      <c r="K677" s="431"/>
      <c r="L677" s="150"/>
      <c r="M677" s="427" t="str">
        <f t="shared" si="10"/>
        <v/>
      </c>
    </row>
    <row r="678" spans="1:13" ht="14.45" customHeight="1" x14ac:dyDescent="0.2">
      <c r="A678" s="432"/>
      <c r="B678" s="428"/>
      <c r="C678" s="429"/>
      <c r="D678" s="429"/>
      <c r="E678" s="430"/>
      <c r="F678" s="428"/>
      <c r="G678" s="429"/>
      <c r="H678" s="429"/>
      <c r="I678" s="429"/>
      <c r="J678" s="429"/>
      <c r="K678" s="431"/>
      <c r="L678" s="150"/>
      <c r="M678" s="427" t="str">
        <f t="shared" si="10"/>
        <v/>
      </c>
    </row>
    <row r="679" spans="1:13" ht="14.45" customHeight="1" x14ac:dyDescent="0.2">
      <c r="A679" s="432"/>
      <c r="B679" s="428"/>
      <c r="C679" s="429"/>
      <c r="D679" s="429"/>
      <c r="E679" s="430"/>
      <c r="F679" s="428"/>
      <c r="G679" s="429"/>
      <c r="H679" s="429"/>
      <c r="I679" s="429"/>
      <c r="J679" s="429"/>
      <c r="K679" s="431"/>
      <c r="L679" s="150"/>
      <c r="M679" s="427" t="str">
        <f t="shared" si="10"/>
        <v/>
      </c>
    </row>
    <row r="680" spans="1:13" ht="14.45" customHeight="1" x14ac:dyDescent="0.2">
      <c r="A680" s="432"/>
      <c r="B680" s="428"/>
      <c r="C680" s="429"/>
      <c r="D680" s="429"/>
      <c r="E680" s="430"/>
      <c r="F680" s="428"/>
      <c r="G680" s="429"/>
      <c r="H680" s="429"/>
      <c r="I680" s="429"/>
      <c r="J680" s="429"/>
      <c r="K680" s="431"/>
      <c r="L680" s="150"/>
      <c r="M680" s="427" t="str">
        <f t="shared" si="10"/>
        <v/>
      </c>
    </row>
    <row r="681" spans="1:13" ht="14.45" customHeight="1" x14ac:dyDescent="0.2">
      <c r="A681" s="432"/>
      <c r="B681" s="428"/>
      <c r="C681" s="429"/>
      <c r="D681" s="429"/>
      <c r="E681" s="430"/>
      <c r="F681" s="428"/>
      <c r="G681" s="429"/>
      <c r="H681" s="429"/>
      <c r="I681" s="429"/>
      <c r="J681" s="429"/>
      <c r="K681" s="431"/>
      <c r="L681" s="150"/>
      <c r="M681" s="427" t="str">
        <f t="shared" si="10"/>
        <v/>
      </c>
    </row>
    <row r="682" spans="1:13" ht="14.45" customHeight="1" x14ac:dyDescent="0.2">
      <c r="A682" s="432"/>
      <c r="B682" s="428"/>
      <c r="C682" s="429"/>
      <c r="D682" s="429"/>
      <c r="E682" s="430"/>
      <c r="F682" s="428"/>
      <c r="G682" s="429"/>
      <c r="H682" s="429"/>
      <c r="I682" s="429"/>
      <c r="J682" s="429"/>
      <c r="K682" s="431"/>
      <c r="L682" s="150"/>
      <c r="M682" s="427" t="str">
        <f t="shared" si="10"/>
        <v/>
      </c>
    </row>
    <row r="683" spans="1:13" ht="14.45" customHeight="1" x14ac:dyDescent="0.2">
      <c r="A683" s="432"/>
      <c r="B683" s="428"/>
      <c r="C683" s="429"/>
      <c r="D683" s="429"/>
      <c r="E683" s="430"/>
      <c r="F683" s="428"/>
      <c r="G683" s="429"/>
      <c r="H683" s="429"/>
      <c r="I683" s="429"/>
      <c r="J683" s="429"/>
      <c r="K683" s="431"/>
      <c r="L683" s="150"/>
      <c r="M683" s="427" t="str">
        <f t="shared" si="10"/>
        <v/>
      </c>
    </row>
    <row r="684" spans="1:13" ht="14.45" customHeight="1" x14ac:dyDescent="0.2">
      <c r="A684" s="432"/>
      <c r="B684" s="428"/>
      <c r="C684" s="429"/>
      <c r="D684" s="429"/>
      <c r="E684" s="430"/>
      <c r="F684" s="428"/>
      <c r="G684" s="429"/>
      <c r="H684" s="429"/>
      <c r="I684" s="429"/>
      <c r="J684" s="429"/>
      <c r="K684" s="431"/>
      <c r="L684" s="150"/>
      <c r="M684" s="427" t="str">
        <f t="shared" si="10"/>
        <v/>
      </c>
    </row>
    <row r="685" spans="1:13" ht="14.45" customHeight="1" x14ac:dyDescent="0.2">
      <c r="A685" s="432"/>
      <c r="B685" s="428"/>
      <c r="C685" s="429"/>
      <c r="D685" s="429"/>
      <c r="E685" s="430"/>
      <c r="F685" s="428"/>
      <c r="G685" s="429"/>
      <c r="H685" s="429"/>
      <c r="I685" s="429"/>
      <c r="J685" s="429"/>
      <c r="K685" s="431"/>
      <c r="L685" s="150"/>
      <c r="M685" s="427" t="str">
        <f t="shared" si="10"/>
        <v/>
      </c>
    </row>
    <row r="686" spans="1:13" ht="14.45" customHeight="1" x14ac:dyDescent="0.2">
      <c r="A686" s="432"/>
      <c r="B686" s="428"/>
      <c r="C686" s="429"/>
      <c r="D686" s="429"/>
      <c r="E686" s="430"/>
      <c r="F686" s="428"/>
      <c r="G686" s="429"/>
      <c r="H686" s="429"/>
      <c r="I686" s="429"/>
      <c r="J686" s="429"/>
      <c r="K686" s="431"/>
      <c r="L686" s="150"/>
      <c r="M686" s="427" t="str">
        <f t="shared" si="10"/>
        <v/>
      </c>
    </row>
    <row r="687" spans="1:13" ht="14.45" customHeight="1" x14ac:dyDescent="0.2">
      <c r="A687" s="432"/>
      <c r="B687" s="428"/>
      <c r="C687" s="429"/>
      <c r="D687" s="429"/>
      <c r="E687" s="430"/>
      <c r="F687" s="428"/>
      <c r="G687" s="429"/>
      <c r="H687" s="429"/>
      <c r="I687" s="429"/>
      <c r="J687" s="429"/>
      <c r="K687" s="431"/>
      <c r="L687" s="150"/>
      <c r="M687" s="427" t="str">
        <f t="shared" si="10"/>
        <v/>
      </c>
    </row>
    <row r="688" spans="1:13" ht="14.45" customHeight="1" x14ac:dyDescent="0.2">
      <c r="A688" s="432"/>
      <c r="B688" s="428"/>
      <c r="C688" s="429"/>
      <c r="D688" s="429"/>
      <c r="E688" s="430"/>
      <c r="F688" s="428"/>
      <c r="G688" s="429"/>
      <c r="H688" s="429"/>
      <c r="I688" s="429"/>
      <c r="J688" s="429"/>
      <c r="K688" s="431"/>
      <c r="L688" s="150"/>
      <c r="M688" s="427" t="str">
        <f t="shared" si="10"/>
        <v/>
      </c>
    </row>
    <row r="689" spans="1:13" ht="14.45" customHeight="1" x14ac:dyDescent="0.2">
      <c r="A689" s="432"/>
      <c r="B689" s="428"/>
      <c r="C689" s="429"/>
      <c r="D689" s="429"/>
      <c r="E689" s="430"/>
      <c r="F689" s="428"/>
      <c r="G689" s="429"/>
      <c r="H689" s="429"/>
      <c r="I689" s="429"/>
      <c r="J689" s="429"/>
      <c r="K689" s="431"/>
      <c r="L689" s="150"/>
      <c r="M689" s="427" t="str">
        <f t="shared" si="10"/>
        <v/>
      </c>
    </row>
    <row r="690" spans="1:13" ht="14.45" customHeight="1" x14ac:dyDescent="0.2">
      <c r="A690" s="432"/>
      <c r="B690" s="428"/>
      <c r="C690" s="429"/>
      <c r="D690" s="429"/>
      <c r="E690" s="430"/>
      <c r="F690" s="428"/>
      <c r="G690" s="429"/>
      <c r="H690" s="429"/>
      <c r="I690" s="429"/>
      <c r="J690" s="429"/>
      <c r="K690" s="431"/>
      <c r="L690" s="150"/>
      <c r="M690" s="427" t="str">
        <f t="shared" si="10"/>
        <v/>
      </c>
    </row>
    <row r="691" spans="1:13" ht="14.45" customHeight="1" x14ac:dyDescent="0.2">
      <c r="A691" s="432"/>
      <c r="B691" s="428"/>
      <c r="C691" s="429"/>
      <c r="D691" s="429"/>
      <c r="E691" s="430"/>
      <c r="F691" s="428"/>
      <c r="G691" s="429"/>
      <c r="H691" s="429"/>
      <c r="I691" s="429"/>
      <c r="J691" s="429"/>
      <c r="K691" s="431"/>
      <c r="L691" s="150"/>
      <c r="M691" s="427" t="str">
        <f t="shared" si="10"/>
        <v/>
      </c>
    </row>
    <row r="692" spans="1:13" ht="14.45" customHeight="1" x14ac:dyDescent="0.2">
      <c r="A692" s="432"/>
      <c r="B692" s="428"/>
      <c r="C692" s="429"/>
      <c r="D692" s="429"/>
      <c r="E692" s="430"/>
      <c r="F692" s="428"/>
      <c r="G692" s="429"/>
      <c r="H692" s="429"/>
      <c r="I692" s="429"/>
      <c r="J692" s="429"/>
      <c r="K692" s="431"/>
      <c r="L692" s="150"/>
      <c r="M692" s="427" t="str">
        <f t="shared" si="10"/>
        <v/>
      </c>
    </row>
    <row r="693" spans="1:13" ht="14.45" customHeight="1" x14ac:dyDescent="0.2">
      <c r="A693" s="432"/>
      <c r="B693" s="428"/>
      <c r="C693" s="429"/>
      <c r="D693" s="429"/>
      <c r="E693" s="430"/>
      <c r="F693" s="428"/>
      <c r="G693" s="429"/>
      <c r="H693" s="429"/>
      <c r="I693" s="429"/>
      <c r="J693" s="429"/>
      <c r="K693" s="431"/>
      <c r="L693" s="150"/>
      <c r="M693" s="427" t="str">
        <f t="shared" si="10"/>
        <v/>
      </c>
    </row>
    <row r="694" spans="1:13" ht="14.45" customHeight="1" x14ac:dyDescent="0.2">
      <c r="A694" s="432"/>
      <c r="B694" s="428"/>
      <c r="C694" s="429"/>
      <c r="D694" s="429"/>
      <c r="E694" s="430"/>
      <c r="F694" s="428"/>
      <c r="G694" s="429"/>
      <c r="H694" s="429"/>
      <c r="I694" s="429"/>
      <c r="J694" s="429"/>
      <c r="K694" s="431"/>
      <c r="L694" s="150"/>
      <c r="M694" s="427" t="str">
        <f t="shared" si="10"/>
        <v/>
      </c>
    </row>
    <row r="695" spans="1:13" ht="14.45" customHeight="1" x14ac:dyDescent="0.2">
      <c r="A695" s="432"/>
      <c r="B695" s="428"/>
      <c r="C695" s="429"/>
      <c r="D695" s="429"/>
      <c r="E695" s="430"/>
      <c r="F695" s="428"/>
      <c r="G695" s="429"/>
      <c r="H695" s="429"/>
      <c r="I695" s="429"/>
      <c r="J695" s="429"/>
      <c r="K695" s="431"/>
      <c r="L695" s="150"/>
      <c r="M695" s="427" t="str">
        <f t="shared" si="10"/>
        <v/>
      </c>
    </row>
    <row r="696" spans="1:13" ht="14.45" customHeight="1" x14ac:dyDescent="0.2">
      <c r="A696" s="432"/>
      <c r="B696" s="428"/>
      <c r="C696" s="429"/>
      <c r="D696" s="429"/>
      <c r="E696" s="430"/>
      <c r="F696" s="428"/>
      <c r="G696" s="429"/>
      <c r="H696" s="429"/>
      <c r="I696" s="429"/>
      <c r="J696" s="429"/>
      <c r="K696" s="431"/>
      <c r="L696" s="150"/>
      <c r="M696" s="427" t="str">
        <f t="shared" si="10"/>
        <v/>
      </c>
    </row>
    <row r="697" spans="1:13" ht="14.45" customHeight="1" x14ac:dyDescent="0.2">
      <c r="A697" s="432"/>
      <c r="B697" s="428"/>
      <c r="C697" s="429"/>
      <c r="D697" s="429"/>
      <c r="E697" s="430"/>
      <c r="F697" s="428"/>
      <c r="G697" s="429"/>
      <c r="H697" s="429"/>
      <c r="I697" s="429"/>
      <c r="J697" s="429"/>
      <c r="K697" s="431"/>
      <c r="L697" s="150"/>
      <c r="M697" s="427" t="str">
        <f t="shared" si="10"/>
        <v/>
      </c>
    </row>
    <row r="698" spans="1:13" ht="14.45" customHeight="1" x14ac:dyDescent="0.2">
      <c r="A698" s="432"/>
      <c r="B698" s="428"/>
      <c r="C698" s="429"/>
      <c r="D698" s="429"/>
      <c r="E698" s="430"/>
      <c r="F698" s="428"/>
      <c r="G698" s="429"/>
      <c r="H698" s="429"/>
      <c r="I698" s="429"/>
      <c r="J698" s="429"/>
      <c r="K698" s="431"/>
      <c r="L698" s="150"/>
      <c r="M698" s="427" t="str">
        <f t="shared" si="10"/>
        <v/>
      </c>
    </row>
    <row r="699" spans="1:13" ht="14.45" customHeight="1" x14ac:dyDescent="0.2">
      <c r="A699" s="432"/>
      <c r="B699" s="428"/>
      <c r="C699" s="429"/>
      <c r="D699" s="429"/>
      <c r="E699" s="430"/>
      <c r="F699" s="428"/>
      <c r="G699" s="429"/>
      <c r="H699" s="429"/>
      <c r="I699" s="429"/>
      <c r="J699" s="429"/>
      <c r="K699" s="431"/>
      <c r="L699" s="150"/>
      <c r="M699" s="427" t="str">
        <f t="shared" si="10"/>
        <v/>
      </c>
    </row>
    <row r="700" spans="1:13" ht="14.45" customHeight="1" x14ac:dyDescent="0.2">
      <c r="A700" s="432"/>
      <c r="B700" s="428"/>
      <c r="C700" s="429"/>
      <c r="D700" s="429"/>
      <c r="E700" s="430"/>
      <c r="F700" s="428"/>
      <c r="G700" s="429"/>
      <c r="H700" s="429"/>
      <c r="I700" s="429"/>
      <c r="J700" s="429"/>
      <c r="K700" s="431"/>
      <c r="L700" s="150"/>
      <c r="M700" s="427" t="str">
        <f t="shared" si="10"/>
        <v/>
      </c>
    </row>
    <row r="701" spans="1:13" ht="14.45" customHeight="1" x14ac:dyDescent="0.2">
      <c r="A701" s="432"/>
      <c r="B701" s="428"/>
      <c r="C701" s="429"/>
      <c r="D701" s="429"/>
      <c r="E701" s="430"/>
      <c r="F701" s="428"/>
      <c r="G701" s="429"/>
      <c r="H701" s="429"/>
      <c r="I701" s="429"/>
      <c r="J701" s="429"/>
      <c r="K701" s="431"/>
      <c r="L701" s="150"/>
      <c r="M701" s="427" t="str">
        <f t="shared" si="10"/>
        <v/>
      </c>
    </row>
    <row r="702" spans="1:13" ht="14.45" customHeight="1" x14ac:dyDescent="0.2">
      <c r="A702" s="432"/>
      <c r="B702" s="428"/>
      <c r="C702" s="429"/>
      <c r="D702" s="429"/>
      <c r="E702" s="430"/>
      <c r="F702" s="428"/>
      <c r="G702" s="429"/>
      <c r="H702" s="429"/>
      <c r="I702" s="429"/>
      <c r="J702" s="429"/>
      <c r="K702" s="431"/>
      <c r="L702" s="150"/>
      <c r="M702" s="427" t="str">
        <f t="shared" si="10"/>
        <v/>
      </c>
    </row>
    <row r="703" spans="1:13" ht="14.45" customHeight="1" x14ac:dyDescent="0.2">
      <c r="A703" s="432"/>
      <c r="B703" s="428"/>
      <c r="C703" s="429"/>
      <c r="D703" s="429"/>
      <c r="E703" s="430"/>
      <c r="F703" s="428"/>
      <c r="G703" s="429"/>
      <c r="H703" s="429"/>
      <c r="I703" s="429"/>
      <c r="J703" s="429"/>
      <c r="K703" s="431"/>
      <c r="L703" s="150"/>
      <c r="M703" s="427" t="str">
        <f t="shared" si="10"/>
        <v/>
      </c>
    </row>
    <row r="704" spans="1:13" ht="14.45" customHeight="1" x14ac:dyDescent="0.2">
      <c r="A704" s="432"/>
      <c r="B704" s="428"/>
      <c r="C704" s="429"/>
      <c r="D704" s="429"/>
      <c r="E704" s="430"/>
      <c r="F704" s="428"/>
      <c r="G704" s="429"/>
      <c r="H704" s="429"/>
      <c r="I704" s="429"/>
      <c r="J704" s="429"/>
      <c r="K704" s="431"/>
      <c r="L704" s="150"/>
      <c r="M704" s="427" t="str">
        <f t="shared" si="10"/>
        <v/>
      </c>
    </row>
    <row r="705" spans="1:13" ht="14.45" customHeight="1" x14ac:dyDescent="0.2">
      <c r="A705" s="432"/>
      <c r="B705" s="428"/>
      <c r="C705" s="429"/>
      <c r="D705" s="429"/>
      <c r="E705" s="430"/>
      <c r="F705" s="428"/>
      <c r="G705" s="429"/>
      <c r="H705" s="429"/>
      <c r="I705" s="429"/>
      <c r="J705" s="429"/>
      <c r="K705" s="431"/>
      <c r="L705" s="150"/>
      <c r="M705" s="427" t="str">
        <f t="shared" si="10"/>
        <v/>
      </c>
    </row>
    <row r="706" spans="1:13" ht="14.45" customHeight="1" x14ac:dyDescent="0.2">
      <c r="A706" s="432"/>
      <c r="B706" s="428"/>
      <c r="C706" s="429"/>
      <c r="D706" s="429"/>
      <c r="E706" s="430"/>
      <c r="F706" s="428"/>
      <c r="G706" s="429"/>
      <c r="H706" s="429"/>
      <c r="I706" s="429"/>
      <c r="J706" s="429"/>
      <c r="K706" s="431"/>
      <c r="L706" s="150"/>
      <c r="M706" s="427" t="str">
        <f t="shared" si="10"/>
        <v/>
      </c>
    </row>
    <row r="707" spans="1:13" ht="14.45" customHeight="1" x14ac:dyDescent="0.2">
      <c r="A707" s="432"/>
      <c r="B707" s="428"/>
      <c r="C707" s="429"/>
      <c r="D707" s="429"/>
      <c r="E707" s="430"/>
      <c r="F707" s="428"/>
      <c r="G707" s="429"/>
      <c r="H707" s="429"/>
      <c r="I707" s="429"/>
      <c r="J707" s="429"/>
      <c r="K707" s="431"/>
      <c r="L707" s="150"/>
      <c r="M707" s="427" t="str">
        <f t="shared" si="10"/>
        <v/>
      </c>
    </row>
    <row r="708" spans="1:13" ht="14.45" customHeight="1" x14ac:dyDescent="0.2">
      <c r="A708" s="432"/>
      <c r="B708" s="428"/>
      <c r="C708" s="429"/>
      <c r="D708" s="429"/>
      <c r="E708" s="430"/>
      <c r="F708" s="428"/>
      <c r="G708" s="429"/>
      <c r="H708" s="429"/>
      <c r="I708" s="429"/>
      <c r="J708" s="429"/>
      <c r="K708" s="431"/>
      <c r="L708" s="150"/>
      <c r="M708" s="427" t="str">
        <f t="shared" si="10"/>
        <v/>
      </c>
    </row>
    <row r="709" spans="1:13" ht="14.45" customHeight="1" x14ac:dyDescent="0.2">
      <c r="A709" s="432"/>
      <c r="B709" s="428"/>
      <c r="C709" s="429"/>
      <c r="D709" s="429"/>
      <c r="E709" s="430"/>
      <c r="F709" s="428"/>
      <c r="G709" s="429"/>
      <c r="H709" s="429"/>
      <c r="I709" s="429"/>
      <c r="J709" s="429"/>
      <c r="K709" s="431"/>
      <c r="L709" s="150"/>
      <c r="M709" s="427" t="str">
        <f t="shared" si="10"/>
        <v/>
      </c>
    </row>
    <row r="710" spans="1:13" ht="14.45" customHeight="1" x14ac:dyDescent="0.2">
      <c r="A710" s="432"/>
      <c r="B710" s="428"/>
      <c r="C710" s="429"/>
      <c r="D710" s="429"/>
      <c r="E710" s="430"/>
      <c r="F710" s="428"/>
      <c r="G710" s="429"/>
      <c r="H710" s="429"/>
      <c r="I710" s="429"/>
      <c r="J710" s="429"/>
      <c r="K710" s="431"/>
      <c r="L710" s="150"/>
      <c r="M710" s="42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32"/>
      <c r="B711" s="428"/>
      <c r="C711" s="429"/>
      <c r="D711" s="429"/>
      <c r="E711" s="430"/>
      <c r="F711" s="428"/>
      <c r="G711" s="429"/>
      <c r="H711" s="429"/>
      <c r="I711" s="429"/>
      <c r="J711" s="429"/>
      <c r="K711" s="431"/>
      <c r="L711" s="150"/>
      <c r="M711" s="427" t="str">
        <f t="shared" si="11"/>
        <v/>
      </c>
    </row>
    <row r="712" spans="1:13" ht="14.45" customHeight="1" x14ac:dyDescent="0.2">
      <c r="A712" s="432"/>
      <c r="B712" s="428"/>
      <c r="C712" s="429"/>
      <c r="D712" s="429"/>
      <c r="E712" s="430"/>
      <c r="F712" s="428"/>
      <c r="G712" s="429"/>
      <c r="H712" s="429"/>
      <c r="I712" s="429"/>
      <c r="J712" s="429"/>
      <c r="K712" s="431"/>
      <c r="L712" s="150"/>
      <c r="M712" s="427" t="str">
        <f t="shared" si="11"/>
        <v/>
      </c>
    </row>
    <row r="713" spans="1:13" ht="14.45" customHeight="1" x14ac:dyDescent="0.2">
      <c r="A713" s="432"/>
      <c r="B713" s="428"/>
      <c r="C713" s="429"/>
      <c r="D713" s="429"/>
      <c r="E713" s="430"/>
      <c r="F713" s="428"/>
      <c r="G713" s="429"/>
      <c r="H713" s="429"/>
      <c r="I713" s="429"/>
      <c r="J713" s="429"/>
      <c r="K713" s="431"/>
      <c r="L713" s="150"/>
      <c r="M713" s="427" t="str">
        <f t="shared" si="11"/>
        <v/>
      </c>
    </row>
    <row r="714" spans="1:13" ht="14.45" customHeight="1" x14ac:dyDescent="0.2">
      <c r="A714" s="432"/>
      <c r="B714" s="428"/>
      <c r="C714" s="429"/>
      <c r="D714" s="429"/>
      <c r="E714" s="430"/>
      <c r="F714" s="428"/>
      <c r="G714" s="429"/>
      <c r="H714" s="429"/>
      <c r="I714" s="429"/>
      <c r="J714" s="429"/>
      <c r="K714" s="431"/>
      <c r="L714" s="150"/>
      <c r="M714" s="427" t="str">
        <f t="shared" si="11"/>
        <v/>
      </c>
    </row>
    <row r="715" spans="1:13" ht="14.45" customHeight="1" x14ac:dyDescent="0.2">
      <c r="A715" s="432"/>
      <c r="B715" s="428"/>
      <c r="C715" s="429"/>
      <c r="D715" s="429"/>
      <c r="E715" s="430"/>
      <c r="F715" s="428"/>
      <c r="G715" s="429"/>
      <c r="H715" s="429"/>
      <c r="I715" s="429"/>
      <c r="J715" s="429"/>
      <c r="K715" s="431"/>
      <c r="L715" s="150"/>
      <c r="M715" s="427" t="str">
        <f t="shared" si="11"/>
        <v/>
      </c>
    </row>
    <row r="716" spans="1:13" ht="14.45" customHeight="1" x14ac:dyDescent="0.2">
      <c r="A716" s="432"/>
      <c r="B716" s="428"/>
      <c r="C716" s="429"/>
      <c r="D716" s="429"/>
      <c r="E716" s="430"/>
      <c r="F716" s="428"/>
      <c r="G716" s="429"/>
      <c r="H716" s="429"/>
      <c r="I716" s="429"/>
      <c r="J716" s="429"/>
      <c r="K716" s="431"/>
      <c r="L716" s="150"/>
      <c r="M716" s="427" t="str">
        <f t="shared" si="11"/>
        <v/>
      </c>
    </row>
    <row r="717" spans="1:13" ht="14.45" customHeight="1" x14ac:dyDescent="0.2">
      <c r="A717" s="432"/>
      <c r="B717" s="428"/>
      <c r="C717" s="429"/>
      <c r="D717" s="429"/>
      <c r="E717" s="430"/>
      <c r="F717" s="428"/>
      <c r="G717" s="429"/>
      <c r="H717" s="429"/>
      <c r="I717" s="429"/>
      <c r="J717" s="429"/>
      <c r="K717" s="431"/>
      <c r="L717" s="150"/>
      <c r="M717" s="427" t="str">
        <f t="shared" si="11"/>
        <v/>
      </c>
    </row>
    <row r="718" spans="1:13" ht="14.45" customHeight="1" x14ac:dyDescent="0.2">
      <c r="A718" s="432"/>
      <c r="B718" s="428"/>
      <c r="C718" s="429"/>
      <c r="D718" s="429"/>
      <c r="E718" s="430"/>
      <c r="F718" s="428"/>
      <c r="G718" s="429"/>
      <c r="H718" s="429"/>
      <c r="I718" s="429"/>
      <c r="J718" s="429"/>
      <c r="K718" s="431"/>
      <c r="L718" s="150"/>
      <c r="M718" s="427" t="str">
        <f t="shared" si="11"/>
        <v/>
      </c>
    </row>
    <row r="719" spans="1:13" ht="14.45" customHeight="1" x14ac:dyDescent="0.2">
      <c r="A719" s="432"/>
      <c r="B719" s="428"/>
      <c r="C719" s="429"/>
      <c r="D719" s="429"/>
      <c r="E719" s="430"/>
      <c r="F719" s="428"/>
      <c r="G719" s="429"/>
      <c r="H719" s="429"/>
      <c r="I719" s="429"/>
      <c r="J719" s="429"/>
      <c r="K719" s="431"/>
      <c r="L719" s="150"/>
      <c r="M719" s="427" t="str">
        <f t="shared" si="11"/>
        <v/>
      </c>
    </row>
    <row r="720" spans="1:13" ht="14.45" customHeight="1" x14ac:dyDescent="0.2">
      <c r="A720" s="432"/>
      <c r="B720" s="428"/>
      <c r="C720" s="429"/>
      <c r="D720" s="429"/>
      <c r="E720" s="430"/>
      <c r="F720" s="428"/>
      <c r="G720" s="429"/>
      <c r="H720" s="429"/>
      <c r="I720" s="429"/>
      <c r="J720" s="429"/>
      <c r="K720" s="431"/>
      <c r="L720" s="150"/>
      <c r="M720" s="427" t="str">
        <f t="shared" si="11"/>
        <v/>
      </c>
    </row>
    <row r="721" spans="1:13" ht="14.45" customHeight="1" x14ac:dyDescent="0.2">
      <c r="A721" s="432"/>
      <c r="B721" s="428"/>
      <c r="C721" s="429"/>
      <c r="D721" s="429"/>
      <c r="E721" s="430"/>
      <c r="F721" s="428"/>
      <c r="G721" s="429"/>
      <c r="H721" s="429"/>
      <c r="I721" s="429"/>
      <c r="J721" s="429"/>
      <c r="K721" s="431"/>
      <c r="L721" s="150"/>
      <c r="M721" s="427" t="str">
        <f t="shared" si="11"/>
        <v/>
      </c>
    </row>
    <row r="722" spans="1:13" ht="14.45" customHeight="1" x14ac:dyDescent="0.2">
      <c r="A722" s="432"/>
      <c r="B722" s="428"/>
      <c r="C722" s="429"/>
      <c r="D722" s="429"/>
      <c r="E722" s="430"/>
      <c r="F722" s="428"/>
      <c r="G722" s="429"/>
      <c r="H722" s="429"/>
      <c r="I722" s="429"/>
      <c r="J722" s="429"/>
      <c r="K722" s="431"/>
      <c r="L722" s="150"/>
      <c r="M722" s="427" t="str">
        <f t="shared" si="11"/>
        <v/>
      </c>
    </row>
    <row r="723" spans="1:13" ht="14.45" customHeight="1" x14ac:dyDescent="0.2">
      <c r="A723" s="432"/>
      <c r="B723" s="428"/>
      <c r="C723" s="429"/>
      <c r="D723" s="429"/>
      <c r="E723" s="430"/>
      <c r="F723" s="428"/>
      <c r="G723" s="429"/>
      <c r="H723" s="429"/>
      <c r="I723" s="429"/>
      <c r="J723" s="429"/>
      <c r="K723" s="431"/>
      <c r="L723" s="150"/>
      <c r="M723" s="427" t="str">
        <f t="shared" si="11"/>
        <v/>
      </c>
    </row>
    <row r="724" spans="1:13" ht="14.45" customHeight="1" x14ac:dyDescent="0.2">
      <c r="A724" s="432"/>
      <c r="B724" s="428"/>
      <c r="C724" s="429"/>
      <c r="D724" s="429"/>
      <c r="E724" s="430"/>
      <c r="F724" s="428"/>
      <c r="G724" s="429"/>
      <c r="H724" s="429"/>
      <c r="I724" s="429"/>
      <c r="J724" s="429"/>
      <c r="K724" s="431"/>
      <c r="L724" s="150"/>
      <c r="M724" s="427" t="str">
        <f t="shared" si="11"/>
        <v/>
      </c>
    </row>
    <row r="725" spans="1:13" ht="14.45" customHeight="1" x14ac:dyDescent="0.2">
      <c r="A725" s="432"/>
      <c r="B725" s="428"/>
      <c r="C725" s="429"/>
      <c r="D725" s="429"/>
      <c r="E725" s="430"/>
      <c r="F725" s="428"/>
      <c r="G725" s="429"/>
      <c r="H725" s="429"/>
      <c r="I725" s="429"/>
      <c r="J725" s="429"/>
      <c r="K725" s="431"/>
      <c r="L725" s="150"/>
      <c r="M725" s="427" t="str">
        <f t="shared" si="11"/>
        <v/>
      </c>
    </row>
    <row r="726" spans="1:13" ht="14.45" customHeight="1" x14ac:dyDescent="0.2">
      <c r="A726" s="432"/>
      <c r="B726" s="428"/>
      <c r="C726" s="429"/>
      <c r="D726" s="429"/>
      <c r="E726" s="430"/>
      <c r="F726" s="428"/>
      <c r="G726" s="429"/>
      <c r="H726" s="429"/>
      <c r="I726" s="429"/>
      <c r="J726" s="429"/>
      <c r="K726" s="431"/>
      <c r="L726" s="150"/>
      <c r="M726" s="427" t="str">
        <f t="shared" si="11"/>
        <v/>
      </c>
    </row>
    <row r="727" spans="1:13" ht="14.45" customHeight="1" x14ac:dyDescent="0.2">
      <c r="A727" s="432"/>
      <c r="B727" s="428"/>
      <c r="C727" s="429"/>
      <c r="D727" s="429"/>
      <c r="E727" s="430"/>
      <c r="F727" s="428"/>
      <c r="G727" s="429"/>
      <c r="H727" s="429"/>
      <c r="I727" s="429"/>
      <c r="J727" s="429"/>
      <c r="K727" s="431"/>
      <c r="L727" s="150"/>
      <c r="M727" s="427" t="str">
        <f t="shared" si="11"/>
        <v/>
      </c>
    </row>
    <row r="728" spans="1:13" ht="14.45" customHeight="1" x14ac:dyDescent="0.2">
      <c r="A728" s="432"/>
      <c r="B728" s="428"/>
      <c r="C728" s="429"/>
      <c r="D728" s="429"/>
      <c r="E728" s="430"/>
      <c r="F728" s="428"/>
      <c r="G728" s="429"/>
      <c r="H728" s="429"/>
      <c r="I728" s="429"/>
      <c r="J728" s="429"/>
      <c r="K728" s="431"/>
      <c r="L728" s="150"/>
      <c r="M728" s="427" t="str">
        <f t="shared" si="11"/>
        <v/>
      </c>
    </row>
    <row r="729" spans="1:13" ht="14.45" customHeight="1" x14ac:dyDescent="0.2">
      <c r="A729" s="432"/>
      <c r="B729" s="428"/>
      <c r="C729" s="429"/>
      <c r="D729" s="429"/>
      <c r="E729" s="430"/>
      <c r="F729" s="428"/>
      <c r="G729" s="429"/>
      <c r="H729" s="429"/>
      <c r="I729" s="429"/>
      <c r="J729" s="429"/>
      <c r="K729" s="431"/>
      <c r="L729" s="150"/>
      <c r="M729" s="427" t="str">
        <f t="shared" si="11"/>
        <v/>
      </c>
    </row>
    <row r="730" spans="1:13" ht="14.45" customHeight="1" x14ac:dyDescent="0.2">
      <c r="A730" s="432"/>
      <c r="B730" s="428"/>
      <c r="C730" s="429"/>
      <c r="D730" s="429"/>
      <c r="E730" s="430"/>
      <c r="F730" s="428"/>
      <c r="G730" s="429"/>
      <c r="H730" s="429"/>
      <c r="I730" s="429"/>
      <c r="J730" s="429"/>
      <c r="K730" s="431"/>
      <c r="L730" s="150"/>
      <c r="M730" s="427" t="str">
        <f t="shared" si="11"/>
        <v/>
      </c>
    </row>
    <row r="731" spans="1:13" ht="14.45" customHeight="1" x14ac:dyDescent="0.2">
      <c r="A731" s="432"/>
      <c r="B731" s="428"/>
      <c r="C731" s="429"/>
      <c r="D731" s="429"/>
      <c r="E731" s="430"/>
      <c r="F731" s="428"/>
      <c r="G731" s="429"/>
      <c r="H731" s="429"/>
      <c r="I731" s="429"/>
      <c r="J731" s="429"/>
      <c r="K731" s="431"/>
      <c r="L731" s="150"/>
      <c r="M731" s="427" t="str">
        <f t="shared" si="11"/>
        <v/>
      </c>
    </row>
    <row r="732" spans="1:13" ht="14.45" customHeight="1" x14ac:dyDescent="0.2">
      <c r="A732" s="432"/>
      <c r="B732" s="428"/>
      <c r="C732" s="429"/>
      <c r="D732" s="429"/>
      <c r="E732" s="430"/>
      <c r="F732" s="428"/>
      <c r="G732" s="429"/>
      <c r="H732" s="429"/>
      <c r="I732" s="429"/>
      <c r="J732" s="429"/>
      <c r="K732" s="431"/>
      <c r="L732" s="150"/>
      <c r="M732" s="427" t="str">
        <f t="shared" si="11"/>
        <v/>
      </c>
    </row>
    <row r="733" spans="1:13" ht="14.45" customHeight="1" x14ac:dyDescent="0.2">
      <c r="A733" s="432"/>
      <c r="B733" s="428"/>
      <c r="C733" s="429"/>
      <c r="D733" s="429"/>
      <c r="E733" s="430"/>
      <c r="F733" s="428"/>
      <c r="G733" s="429"/>
      <c r="H733" s="429"/>
      <c r="I733" s="429"/>
      <c r="J733" s="429"/>
      <c r="K733" s="431"/>
      <c r="L733" s="150"/>
      <c r="M733" s="427" t="str">
        <f t="shared" si="11"/>
        <v/>
      </c>
    </row>
    <row r="734" spans="1:13" ht="14.45" customHeight="1" x14ac:dyDescent="0.2">
      <c r="A734" s="432"/>
      <c r="B734" s="428"/>
      <c r="C734" s="429"/>
      <c r="D734" s="429"/>
      <c r="E734" s="430"/>
      <c r="F734" s="428"/>
      <c r="G734" s="429"/>
      <c r="H734" s="429"/>
      <c r="I734" s="429"/>
      <c r="J734" s="429"/>
      <c r="K734" s="431"/>
      <c r="L734" s="150"/>
      <c r="M734" s="427" t="str">
        <f t="shared" si="11"/>
        <v/>
      </c>
    </row>
    <row r="735" spans="1:13" ht="14.45" customHeight="1" x14ac:dyDescent="0.2">
      <c r="A735" s="432"/>
      <c r="B735" s="428"/>
      <c r="C735" s="429"/>
      <c r="D735" s="429"/>
      <c r="E735" s="430"/>
      <c r="F735" s="428"/>
      <c r="G735" s="429"/>
      <c r="H735" s="429"/>
      <c r="I735" s="429"/>
      <c r="J735" s="429"/>
      <c r="K735" s="431"/>
      <c r="L735" s="150"/>
      <c r="M735" s="427" t="str">
        <f t="shared" si="11"/>
        <v/>
      </c>
    </row>
    <row r="736" spans="1:13" ht="14.45" customHeight="1" x14ac:dyDescent="0.2">
      <c r="A736" s="432"/>
      <c r="B736" s="428"/>
      <c r="C736" s="429"/>
      <c r="D736" s="429"/>
      <c r="E736" s="430"/>
      <c r="F736" s="428"/>
      <c r="G736" s="429"/>
      <c r="H736" s="429"/>
      <c r="I736" s="429"/>
      <c r="J736" s="429"/>
      <c r="K736" s="431"/>
      <c r="L736" s="150"/>
      <c r="M736" s="427" t="str">
        <f t="shared" si="11"/>
        <v/>
      </c>
    </row>
    <row r="737" spans="1:13" ht="14.45" customHeight="1" x14ac:dyDescent="0.2">
      <c r="A737" s="432"/>
      <c r="B737" s="428"/>
      <c r="C737" s="429"/>
      <c r="D737" s="429"/>
      <c r="E737" s="430"/>
      <c r="F737" s="428"/>
      <c r="G737" s="429"/>
      <c r="H737" s="429"/>
      <c r="I737" s="429"/>
      <c r="J737" s="429"/>
      <c r="K737" s="431"/>
      <c r="L737" s="150"/>
      <c r="M737" s="427" t="str">
        <f t="shared" si="11"/>
        <v/>
      </c>
    </row>
    <row r="738" spans="1:13" ht="14.45" customHeight="1" x14ac:dyDescent="0.2">
      <c r="A738" s="432"/>
      <c r="B738" s="428"/>
      <c r="C738" s="429"/>
      <c r="D738" s="429"/>
      <c r="E738" s="430"/>
      <c r="F738" s="428"/>
      <c r="G738" s="429"/>
      <c r="H738" s="429"/>
      <c r="I738" s="429"/>
      <c r="J738" s="429"/>
      <c r="K738" s="431"/>
      <c r="L738" s="150"/>
      <c r="M738" s="427" t="str">
        <f t="shared" si="11"/>
        <v/>
      </c>
    </row>
    <row r="739" spans="1:13" ht="14.45" customHeight="1" x14ac:dyDescent="0.2">
      <c r="A739" s="432"/>
      <c r="B739" s="428"/>
      <c r="C739" s="429"/>
      <c r="D739" s="429"/>
      <c r="E739" s="430"/>
      <c r="F739" s="428"/>
      <c r="G739" s="429"/>
      <c r="H739" s="429"/>
      <c r="I739" s="429"/>
      <c r="J739" s="429"/>
      <c r="K739" s="431"/>
      <c r="L739" s="150"/>
      <c r="M739" s="427" t="str">
        <f t="shared" si="11"/>
        <v/>
      </c>
    </row>
    <row r="740" spans="1:13" ht="14.45" customHeight="1" x14ac:dyDescent="0.2">
      <c r="A740" s="432"/>
      <c r="B740" s="428"/>
      <c r="C740" s="429"/>
      <c r="D740" s="429"/>
      <c r="E740" s="430"/>
      <c r="F740" s="428"/>
      <c r="G740" s="429"/>
      <c r="H740" s="429"/>
      <c r="I740" s="429"/>
      <c r="J740" s="429"/>
      <c r="K740" s="431"/>
      <c r="L740" s="150"/>
      <c r="M740" s="427" t="str">
        <f t="shared" si="11"/>
        <v/>
      </c>
    </row>
    <row r="741" spans="1:13" ht="14.45" customHeight="1" x14ac:dyDescent="0.2">
      <c r="A741" s="432"/>
      <c r="B741" s="428"/>
      <c r="C741" s="429"/>
      <c r="D741" s="429"/>
      <c r="E741" s="430"/>
      <c r="F741" s="428"/>
      <c r="G741" s="429"/>
      <c r="H741" s="429"/>
      <c r="I741" s="429"/>
      <c r="J741" s="429"/>
      <c r="K741" s="431"/>
      <c r="L741" s="150"/>
      <c r="M741" s="427" t="str">
        <f t="shared" si="11"/>
        <v/>
      </c>
    </row>
    <row r="742" spans="1:13" ht="14.45" customHeight="1" x14ac:dyDescent="0.2">
      <c r="A742" s="432"/>
      <c r="B742" s="428"/>
      <c r="C742" s="429"/>
      <c r="D742" s="429"/>
      <c r="E742" s="430"/>
      <c r="F742" s="428"/>
      <c r="G742" s="429"/>
      <c r="H742" s="429"/>
      <c r="I742" s="429"/>
      <c r="J742" s="429"/>
      <c r="K742" s="431"/>
      <c r="L742" s="150"/>
      <c r="M742" s="427" t="str">
        <f t="shared" si="11"/>
        <v/>
      </c>
    </row>
    <row r="743" spans="1:13" ht="14.45" customHeight="1" x14ac:dyDescent="0.2">
      <c r="A743" s="432"/>
      <c r="B743" s="428"/>
      <c r="C743" s="429"/>
      <c r="D743" s="429"/>
      <c r="E743" s="430"/>
      <c r="F743" s="428"/>
      <c r="G743" s="429"/>
      <c r="H743" s="429"/>
      <c r="I743" s="429"/>
      <c r="J743" s="429"/>
      <c r="K743" s="431"/>
      <c r="L743" s="150"/>
      <c r="M743" s="427" t="str">
        <f t="shared" si="11"/>
        <v/>
      </c>
    </row>
    <row r="744" spans="1:13" ht="14.45" customHeight="1" x14ac:dyDescent="0.2">
      <c r="A744" s="432"/>
      <c r="B744" s="428"/>
      <c r="C744" s="429"/>
      <c r="D744" s="429"/>
      <c r="E744" s="430"/>
      <c r="F744" s="428"/>
      <c r="G744" s="429"/>
      <c r="H744" s="429"/>
      <c r="I744" s="429"/>
      <c r="J744" s="429"/>
      <c r="K744" s="431"/>
      <c r="L744" s="150"/>
      <c r="M744" s="427" t="str">
        <f t="shared" si="11"/>
        <v/>
      </c>
    </row>
    <row r="745" spans="1:13" ht="14.45" customHeight="1" x14ac:dyDescent="0.2">
      <c r="A745" s="432"/>
      <c r="B745" s="428"/>
      <c r="C745" s="429"/>
      <c r="D745" s="429"/>
      <c r="E745" s="430"/>
      <c r="F745" s="428"/>
      <c r="G745" s="429"/>
      <c r="H745" s="429"/>
      <c r="I745" s="429"/>
      <c r="J745" s="429"/>
      <c r="K745" s="431"/>
      <c r="L745" s="150"/>
      <c r="M745" s="427" t="str">
        <f t="shared" si="11"/>
        <v/>
      </c>
    </row>
    <row r="746" spans="1:13" ht="14.45" customHeight="1" x14ac:dyDescent="0.2">
      <c r="A746" s="432"/>
      <c r="B746" s="428"/>
      <c r="C746" s="429"/>
      <c r="D746" s="429"/>
      <c r="E746" s="430"/>
      <c r="F746" s="428"/>
      <c r="G746" s="429"/>
      <c r="H746" s="429"/>
      <c r="I746" s="429"/>
      <c r="J746" s="429"/>
      <c r="K746" s="431"/>
      <c r="L746" s="150"/>
      <c r="M746" s="427" t="str">
        <f t="shared" si="11"/>
        <v/>
      </c>
    </row>
    <row r="747" spans="1:13" ht="14.45" customHeight="1" x14ac:dyDescent="0.2">
      <c r="A747" s="432"/>
      <c r="B747" s="428"/>
      <c r="C747" s="429"/>
      <c r="D747" s="429"/>
      <c r="E747" s="430"/>
      <c r="F747" s="428"/>
      <c r="G747" s="429"/>
      <c r="H747" s="429"/>
      <c r="I747" s="429"/>
      <c r="J747" s="429"/>
      <c r="K747" s="431"/>
      <c r="L747" s="150"/>
      <c r="M747" s="427" t="str">
        <f t="shared" si="11"/>
        <v/>
      </c>
    </row>
    <row r="748" spans="1:13" ht="14.45" customHeight="1" x14ac:dyDescent="0.2">
      <c r="A748" s="432"/>
      <c r="B748" s="428"/>
      <c r="C748" s="429"/>
      <c r="D748" s="429"/>
      <c r="E748" s="430"/>
      <c r="F748" s="428"/>
      <c r="G748" s="429"/>
      <c r="H748" s="429"/>
      <c r="I748" s="429"/>
      <c r="J748" s="429"/>
      <c r="K748" s="431"/>
      <c r="L748" s="150"/>
      <c r="M748" s="427" t="str">
        <f t="shared" si="11"/>
        <v/>
      </c>
    </row>
    <row r="749" spans="1:13" ht="14.45" customHeight="1" x14ac:dyDescent="0.2">
      <c r="A749" s="432"/>
      <c r="B749" s="428"/>
      <c r="C749" s="429"/>
      <c r="D749" s="429"/>
      <c r="E749" s="430"/>
      <c r="F749" s="428"/>
      <c r="G749" s="429"/>
      <c r="H749" s="429"/>
      <c r="I749" s="429"/>
      <c r="J749" s="429"/>
      <c r="K749" s="431"/>
      <c r="L749" s="150"/>
      <c r="M749" s="427" t="str">
        <f t="shared" si="11"/>
        <v/>
      </c>
    </row>
    <row r="750" spans="1:13" ht="14.45" customHeight="1" x14ac:dyDescent="0.2">
      <c r="A750" s="432"/>
      <c r="B750" s="428"/>
      <c r="C750" s="429"/>
      <c r="D750" s="429"/>
      <c r="E750" s="430"/>
      <c r="F750" s="428"/>
      <c r="G750" s="429"/>
      <c r="H750" s="429"/>
      <c r="I750" s="429"/>
      <c r="J750" s="429"/>
      <c r="K750" s="431"/>
      <c r="L750" s="150"/>
      <c r="M750" s="427" t="str">
        <f t="shared" si="11"/>
        <v/>
      </c>
    </row>
    <row r="751" spans="1:13" ht="14.45" customHeight="1" x14ac:dyDescent="0.2">
      <c r="A751" s="432"/>
      <c r="B751" s="428"/>
      <c r="C751" s="429"/>
      <c r="D751" s="429"/>
      <c r="E751" s="430"/>
      <c r="F751" s="428"/>
      <c r="G751" s="429"/>
      <c r="H751" s="429"/>
      <c r="I751" s="429"/>
      <c r="J751" s="429"/>
      <c r="K751" s="431"/>
      <c r="L751" s="150"/>
      <c r="M751" s="427" t="str">
        <f t="shared" si="11"/>
        <v/>
      </c>
    </row>
    <row r="752" spans="1:13" ht="14.45" customHeight="1" x14ac:dyDescent="0.2">
      <c r="A752" s="432"/>
      <c r="B752" s="428"/>
      <c r="C752" s="429"/>
      <c r="D752" s="429"/>
      <c r="E752" s="430"/>
      <c r="F752" s="428"/>
      <c r="G752" s="429"/>
      <c r="H752" s="429"/>
      <c r="I752" s="429"/>
      <c r="J752" s="429"/>
      <c r="K752" s="431"/>
      <c r="L752" s="150"/>
      <c r="M752" s="427" t="str">
        <f t="shared" si="11"/>
        <v/>
      </c>
    </row>
    <row r="753" spans="1:13" ht="14.45" customHeight="1" x14ac:dyDescent="0.2">
      <c r="A753" s="432"/>
      <c r="B753" s="428"/>
      <c r="C753" s="429"/>
      <c r="D753" s="429"/>
      <c r="E753" s="430"/>
      <c r="F753" s="428"/>
      <c r="G753" s="429"/>
      <c r="H753" s="429"/>
      <c r="I753" s="429"/>
      <c r="J753" s="429"/>
      <c r="K753" s="431"/>
      <c r="L753" s="150"/>
      <c r="M753" s="427" t="str">
        <f t="shared" si="11"/>
        <v/>
      </c>
    </row>
    <row r="754" spans="1:13" ht="14.45" customHeight="1" x14ac:dyDescent="0.2">
      <c r="A754" s="432"/>
      <c r="B754" s="428"/>
      <c r="C754" s="429"/>
      <c r="D754" s="429"/>
      <c r="E754" s="430"/>
      <c r="F754" s="428"/>
      <c r="G754" s="429"/>
      <c r="H754" s="429"/>
      <c r="I754" s="429"/>
      <c r="J754" s="429"/>
      <c r="K754" s="431"/>
      <c r="L754" s="150"/>
      <c r="M754" s="427" t="str">
        <f t="shared" si="11"/>
        <v/>
      </c>
    </row>
    <row r="755" spans="1:13" ht="14.45" customHeight="1" x14ac:dyDescent="0.2">
      <c r="A755" s="432"/>
      <c r="B755" s="428"/>
      <c r="C755" s="429"/>
      <c r="D755" s="429"/>
      <c r="E755" s="430"/>
      <c r="F755" s="428"/>
      <c r="G755" s="429"/>
      <c r="H755" s="429"/>
      <c r="I755" s="429"/>
      <c r="J755" s="429"/>
      <c r="K755" s="431"/>
      <c r="L755" s="150"/>
      <c r="M755" s="427" t="str">
        <f t="shared" si="11"/>
        <v/>
      </c>
    </row>
    <row r="756" spans="1:13" ht="14.45" customHeight="1" x14ac:dyDescent="0.2">
      <c r="A756" s="432"/>
      <c r="B756" s="428"/>
      <c r="C756" s="429"/>
      <c r="D756" s="429"/>
      <c r="E756" s="430"/>
      <c r="F756" s="428"/>
      <c r="G756" s="429"/>
      <c r="H756" s="429"/>
      <c r="I756" s="429"/>
      <c r="J756" s="429"/>
      <c r="K756" s="431"/>
      <c r="L756" s="150"/>
      <c r="M756" s="427" t="str">
        <f t="shared" si="11"/>
        <v/>
      </c>
    </row>
    <row r="757" spans="1:13" ht="14.45" customHeight="1" x14ac:dyDescent="0.2">
      <c r="A757" s="432"/>
      <c r="B757" s="428"/>
      <c r="C757" s="429"/>
      <c r="D757" s="429"/>
      <c r="E757" s="430"/>
      <c r="F757" s="428"/>
      <c r="G757" s="429"/>
      <c r="H757" s="429"/>
      <c r="I757" s="429"/>
      <c r="J757" s="429"/>
      <c r="K757" s="431"/>
      <c r="L757" s="150"/>
      <c r="M757" s="427" t="str">
        <f t="shared" si="11"/>
        <v/>
      </c>
    </row>
    <row r="758" spans="1:13" ht="14.45" customHeight="1" x14ac:dyDescent="0.2">
      <c r="A758" s="432"/>
      <c r="B758" s="428"/>
      <c r="C758" s="429"/>
      <c r="D758" s="429"/>
      <c r="E758" s="430"/>
      <c r="F758" s="428"/>
      <c r="G758" s="429"/>
      <c r="H758" s="429"/>
      <c r="I758" s="429"/>
      <c r="J758" s="429"/>
      <c r="K758" s="431"/>
      <c r="L758" s="150"/>
      <c r="M758" s="427" t="str">
        <f t="shared" si="11"/>
        <v/>
      </c>
    </row>
    <row r="759" spans="1:13" ht="14.45" customHeight="1" x14ac:dyDescent="0.2">
      <c r="A759" s="432"/>
      <c r="B759" s="428"/>
      <c r="C759" s="429"/>
      <c r="D759" s="429"/>
      <c r="E759" s="430"/>
      <c r="F759" s="428"/>
      <c r="G759" s="429"/>
      <c r="H759" s="429"/>
      <c r="I759" s="429"/>
      <c r="J759" s="429"/>
      <c r="K759" s="431"/>
      <c r="L759" s="150"/>
      <c r="M759" s="427" t="str">
        <f t="shared" si="11"/>
        <v/>
      </c>
    </row>
    <row r="760" spans="1:13" ht="14.45" customHeight="1" x14ac:dyDescent="0.2">
      <c r="A760" s="432"/>
      <c r="B760" s="428"/>
      <c r="C760" s="429"/>
      <c r="D760" s="429"/>
      <c r="E760" s="430"/>
      <c r="F760" s="428"/>
      <c r="G760" s="429"/>
      <c r="H760" s="429"/>
      <c r="I760" s="429"/>
      <c r="J760" s="429"/>
      <c r="K760" s="431"/>
      <c r="L760" s="150"/>
      <c r="M760" s="427" t="str">
        <f t="shared" si="11"/>
        <v/>
      </c>
    </row>
    <row r="761" spans="1:13" ht="14.45" customHeight="1" x14ac:dyDescent="0.2">
      <c r="A761" s="432"/>
      <c r="B761" s="428"/>
      <c r="C761" s="429"/>
      <c r="D761" s="429"/>
      <c r="E761" s="430"/>
      <c r="F761" s="428"/>
      <c r="G761" s="429"/>
      <c r="H761" s="429"/>
      <c r="I761" s="429"/>
      <c r="J761" s="429"/>
      <c r="K761" s="431"/>
      <c r="L761" s="150"/>
      <c r="M761" s="427" t="str">
        <f t="shared" si="11"/>
        <v/>
      </c>
    </row>
    <row r="762" spans="1:13" ht="14.45" customHeight="1" x14ac:dyDescent="0.2">
      <c r="A762" s="432"/>
      <c r="B762" s="428"/>
      <c r="C762" s="429"/>
      <c r="D762" s="429"/>
      <c r="E762" s="430"/>
      <c r="F762" s="428"/>
      <c r="G762" s="429"/>
      <c r="H762" s="429"/>
      <c r="I762" s="429"/>
      <c r="J762" s="429"/>
      <c r="K762" s="431"/>
      <c r="L762" s="150"/>
      <c r="M762" s="427" t="str">
        <f t="shared" si="11"/>
        <v/>
      </c>
    </row>
    <row r="763" spans="1:13" ht="14.45" customHeight="1" x14ac:dyDescent="0.2">
      <c r="A763" s="432"/>
      <c r="B763" s="428"/>
      <c r="C763" s="429"/>
      <c r="D763" s="429"/>
      <c r="E763" s="430"/>
      <c r="F763" s="428"/>
      <c r="G763" s="429"/>
      <c r="H763" s="429"/>
      <c r="I763" s="429"/>
      <c r="J763" s="429"/>
      <c r="K763" s="431"/>
      <c r="L763" s="150"/>
      <c r="M763" s="427" t="str">
        <f t="shared" si="11"/>
        <v/>
      </c>
    </row>
    <row r="764" spans="1:13" ht="14.45" customHeight="1" x14ac:dyDescent="0.2">
      <c r="A764" s="432"/>
      <c r="B764" s="428"/>
      <c r="C764" s="429"/>
      <c r="D764" s="429"/>
      <c r="E764" s="430"/>
      <c r="F764" s="428"/>
      <c r="G764" s="429"/>
      <c r="H764" s="429"/>
      <c r="I764" s="429"/>
      <c r="J764" s="429"/>
      <c r="K764" s="431"/>
      <c r="L764" s="150"/>
      <c r="M764" s="427" t="str">
        <f t="shared" si="11"/>
        <v/>
      </c>
    </row>
    <row r="765" spans="1:13" ht="14.45" customHeight="1" x14ac:dyDescent="0.2">
      <c r="A765" s="432"/>
      <c r="B765" s="428"/>
      <c r="C765" s="429"/>
      <c r="D765" s="429"/>
      <c r="E765" s="430"/>
      <c r="F765" s="428"/>
      <c r="G765" s="429"/>
      <c r="H765" s="429"/>
      <c r="I765" s="429"/>
      <c r="J765" s="429"/>
      <c r="K765" s="431"/>
      <c r="L765" s="150"/>
      <c r="M765" s="427" t="str">
        <f t="shared" si="11"/>
        <v/>
      </c>
    </row>
    <row r="766" spans="1:13" ht="14.45" customHeight="1" x14ac:dyDescent="0.2">
      <c r="A766" s="432"/>
      <c r="B766" s="428"/>
      <c r="C766" s="429"/>
      <c r="D766" s="429"/>
      <c r="E766" s="430"/>
      <c r="F766" s="428"/>
      <c r="G766" s="429"/>
      <c r="H766" s="429"/>
      <c r="I766" s="429"/>
      <c r="J766" s="429"/>
      <c r="K766" s="431"/>
      <c r="L766" s="150"/>
      <c r="M766" s="427" t="str">
        <f t="shared" si="11"/>
        <v/>
      </c>
    </row>
    <row r="767" spans="1:13" ht="14.45" customHeight="1" x14ac:dyDescent="0.2">
      <c r="A767" s="432"/>
      <c r="B767" s="428"/>
      <c r="C767" s="429"/>
      <c r="D767" s="429"/>
      <c r="E767" s="430"/>
      <c r="F767" s="428"/>
      <c r="G767" s="429"/>
      <c r="H767" s="429"/>
      <c r="I767" s="429"/>
      <c r="J767" s="429"/>
      <c r="K767" s="431"/>
      <c r="L767" s="150"/>
      <c r="M767" s="427" t="str">
        <f t="shared" si="11"/>
        <v/>
      </c>
    </row>
    <row r="768" spans="1:13" ht="14.45" customHeight="1" x14ac:dyDescent="0.2">
      <c r="A768" s="432"/>
      <c r="B768" s="428"/>
      <c r="C768" s="429"/>
      <c r="D768" s="429"/>
      <c r="E768" s="430"/>
      <c r="F768" s="428"/>
      <c r="G768" s="429"/>
      <c r="H768" s="429"/>
      <c r="I768" s="429"/>
      <c r="J768" s="429"/>
      <c r="K768" s="431"/>
      <c r="L768" s="150"/>
      <c r="M768" s="427" t="str">
        <f t="shared" si="11"/>
        <v/>
      </c>
    </row>
    <row r="769" spans="1:13" ht="14.45" customHeight="1" x14ac:dyDescent="0.2">
      <c r="A769" s="432"/>
      <c r="B769" s="428"/>
      <c r="C769" s="429"/>
      <c r="D769" s="429"/>
      <c r="E769" s="430"/>
      <c r="F769" s="428"/>
      <c r="G769" s="429"/>
      <c r="H769" s="429"/>
      <c r="I769" s="429"/>
      <c r="J769" s="429"/>
      <c r="K769" s="431"/>
      <c r="L769" s="150"/>
      <c r="M769" s="427" t="str">
        <f t="shared" si="11"/>
        <v/>
      </c>
    </row>
    <row r="770" spans="1:13" ht="14.45" customHeight="1" x14ac:dyDescent="0.2">
      <c r="A770" s="432"/>
      <c r="B770" s="428"/>
      <c r="C770" s="429"/>
      <c r="D770" s="429"/>
      <c r="E770" s="430"/>
      <c r="F770" s="428"/>
      <c r="G770" s="429"/>
      <c r="H770" s="429"/>
      <c r="I770" s="429"/>
      <c r="J770" s="429"/>
      <c r="K770" s="431"/>
      <c r="L770" s="150"/>
      <c r="M770" s="427" t="str">
        <f t="shared" si="11"/>
        <v/>
      </c>
    </row>
    <row r="771" spans="1:13" ht="14.45" customHeight="1" x14ac:dyDescent="0.2">
      <c r="A771" s="432"/>
      <c r="B771" s="428"/>
      <c r="C771" s="429"/>
      <c r="D771" s="429"/>
      <c r="E771" s="430"/>
      <c r="F771" s="428"/>
      <c r="G771" s="429"/>
      <c r="H771" s="429"/>
      <c r="I771" s="429"/>
      <c r="J771" s="429"/>
      <c r="K771" s="431"/>
      <c r="L771" s="150"/>
      <c r="M771" s="427" t="str">
        <f t="shared" si="11"/>
        <v/>
      </c>
    </row>
    <row r="772" spans="1:13" ht="14.45" customHeight="1" x14ac:dyDescent="0.2">
      <c r="A772" s="432"/>
      <c r="B772" s="428"/>
      <c r="C772" s="429"/>
      <c r="D772" s="429"/>
      <c r="E772" s="430"/>
      <c r="F772" s="428"/>
      <c r="G772" s="429"/>
      <c r="H772" s="429"/>
      <c r="I772" s="429"/>
      <c r="J772" s="429"/>
      <c r="K772" s="431"/>
      <c r="L772" s="150"/>
      <c r="M772" s="427" t="str">
        <f t="shared" si="11"/>
        <v/>
      </c>
    </row>
    <row r="773" spans="1:13" ht="14.45" customHeight="1" x14ac:dyDescent="0.2">
      <c r="A773" s="432"/>
      <c r="B773" s="428"/>
      <c r="C773" s="429"/>
      <c r="D773" s="429"/>
      <c r="E773" s="430"/>
      <c r="F773" s="428"/>
      <c r="G773" s="429"/>
      <c r="H773" s="429"/>
      <c r="I773" s="429"/>
      <c r="J773" s="429"/>
      <c r="K773" s="431"/>
      <c r="L773" s="150"/>
      <c r="M773" s="427" t="str">
        <f t="shared" si="11"/>
        <v/>
      </c>
    </row>
    <row r="774" spans="1:13" ht="14.45" customHeight="1" x14ac:dyDescent="0.2">
      <c r="A774" s="432"/>
      <c r="B774" s="428"/>
      <c r="C774" s="429"/>
      <c r="D774" s="429"/>
      <c r="E774" s="430"/>
      <c r="F774" s="428"/>
      <c r="G774" s="429"/>
      <c r="H774" s="429"/>
      <c r="I774" s="429"/>
      <c r="J774" s="429"/>
      <c r="K774" s="431"/>
      <c r="L774" s="150"/>
      <c r="M774" s="42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32"/>
      <c r="B775" s="428"/>
      <c r="C775" s="429"/>
      <c r="D775" s="429"/>
      <c r="E775" s="430"/>
      <c r="F775" s="428"/>
      <c r="G775" s="429"/>
      <c r="H775" s="429"/>
      <c r="I775" s="429"/>
      <c r="J775" s="429"/>
      <c r="K775" s="431"/>
      <c r="L775" s="150"/>
      <c r="M775" s="427" t="str">
        <f t="shared" si="12"/>
        <v/>
      </c>
    </row>
    <row r="776" spans="1:13" ht="14.45" customHeight="1" x14ac:dyDescent="0.2">
      <c r="A776" s="432"/>
      <c r="B776" s="428"/>
      <c r="C776" s="429"/>
      <c r="D776" s="429"/>
      <c r="E776" s="430"/>
      <c r="F776" s="428"/>
      <c r="G776" s="429"/>
      <c r="H776" s="429"/>
      <c r="I776" s="429"/>
      <c r="J776" s="429"/>
      <c r="K776" s="431"/>
      <c r="L776" s="150"/>
      <c r="M776" s="427" t="str">
        <f t="shared" si="12"/>
        <v/>
      </c>
    </row>
    <row r="777" spans="1:13" ht="14.45" customHeight="1" x14ac:dyDescent="0.2">
      <c r="A777" s="432"/>
      <c r="B777" s="428"/>
      <c r="C777" s="429"/>
      <c r="D777" s="429"/>
      <c r="E777" s="430"/>
      <c r="F777" s="428"/>
      <c r="G777" s="429"/>
      <c r="H777" s="429"/>
      <c r="I777" s="429"/>
      <c r="J777" s="429"/>
      <c r="K777" s="431"/>
      <c r="L777" s="150"/>
      <c r="M777" s="427" t="str">
        <f t="shared" si="12"/>
        <v/>
      </c>
    </row>
    <row r="778" spans="1:13" ht="14.45" customHeight="1" x14ac:dyDescent="0.2">
      <c r="A778" s="432"/>
      <c r="B778" s="428"/>
      <c r="C778" s="429"/>
      <c r="D778" s="429"/>
      <c r="E778" s="430"/>
      <c r="F778" s="428"/>
      <c r="G778" s="429"/>
      <c r="H778" s="429"/>
      <c r="I778" s="429"/>
      <c r="J778" s="429"/>
      <c r="K778" s="431"/>
      <c r="L778" s="150"/>
      <c r="M778" s="427" t="str">
        <f t="shared" si="12"/>
        <v/>
      </c>
    </row>
    <row r="779" spans="1:13" ht="14.45" customHeight="1" x14ac:dyDescent="0.2">
      <c r="A779" s="432"/>
      <c r="B779" s="428"/>
      <c r="C779" s="429"/>
      <c r="D779" s="429"/>
      <c r="E779" s="430"/>
      <c r="F779" s="428"/>
      <c r="G779" s="429"/>
      <c r="H779" s="429"/>
      <c r="I779" s="429"/>
      <c r="J779" s="429"/>
      <c r="K779" s="431"/>
      <c r="L779" s="150"/>
      <c r="M779" s="427" t="str">
        <f t="shared" si="12"/>
        <v/>
      </c>
    </row>
    <row r="780" spans="1:13" ht="14.45" customHeight="1" x14ac:dyDescent="0.2">
      <c r="A780" s="432"/>
      <c r="B780" s="428"/>
      <c r="C780" s="429"/>
      <c r="D780" s="429"/>
      <c r="E780" s="430"/>
      <c r="F780" s="428"/>
      <c r="G780" s="429"/>
      <c r="H780" s="429"/>
      <c r="I780" s="429"/>
      <c r="J780" s="429"/>
      <c r="K780" s="431"/>
      <c r="L780" s="150"/>
      <c r="M780" s="427" t="str">
        <f t="shared" si="12"/>
        <v/>
      </c>
    </row>
    <row r="781" spans="1:13" ht="14.45" customHeight="1" x14ac:dyDescent="0.2">
      <c r="A781" s="432"/>
      <c r="B781" s="428"/>
      <c r="C781" s="429"/>
      <c r="D781" s="429"/>
      <c r="E781" s="430"/>
      <c r="F781" s="428"/>
      <c r="G781" s="429"/>
      <c r="H781" s="429"/>
      <c r="I781" s="429"/>
      <c r="J781" s="429"/>
      <c r="K781" s="431"/>
      <c r="L781" s="150"/>
      <c r="M781" s="427" t="str">
        <f t="shared" si="12"/>
        <v/>
      </c>
    </row>
    <row r="782" spans="1:13" ht="14.45" customHeight="1" x14ac:dyDescent="0.2">
      <c r="A782" s="432"/>
      <c r="B782" s="428"/>
      <c r="C782" s="429"/>
      <c r="D782" s="429"/>
      <c r="E782" s="430"/>
      <c r="F782" s="428"/>
      <c r="G782" s="429"/>
      <c r="H782" s="429"/>
      <c r="I782" s="429"/>
      <c r="J782" s="429"/>
      <c r="K782" s="431"/>
      <c r="L782" s="150"/>
      <c r="M782" s="427" t="str">
        <f t="shared" si="12"/>
        <v/>
      </c>
    </row>
    <row r="783" spans="1:13" ht="14.45" customHeight="1" x14ac:dyDescent="0.2">
      <c r="A783" s="432"/>
      <c r="B783" s="428"/>
      <c r="C783" s="429"/>
      <c r="D783" s="429"/>
      <c r="E783" s="430"/>
      <c r="F783" s="428"/>
      <c r="G783" s="429"/>
      <c r="H783" s="429"/>
      <c r="I783" s="429"/>
      <c r="J783" s="429"/>
      <c r="K783" s="431"/>
      <c r="L783" s="150"/>
      <c r="M783" s="427" t="str">
        <f t="shared" si="12"/>
        <v/>
      </c>
    </row>
    <row r="784" spans="1:13" ht="14.45" customHeight="1" x14ac:dyDescent="0.2">
      <c r="A784" s="432"/>
      <c r="B784" s="428"/>
      <c r="C784" s="429"/>
      <c r="D784" s="429"/>
      <c r="E784" s="430"/>
      <c r="F784" s="428"/>
      <c r="G784" s="429"/>
      <c r="H784" s="429"/>
      <c r="I784" s="429"/>
      <c r="J784" s="429"/>
      <c r="K784" s="431"/>
      <c r="L784" s="150"/>
      <c r="M784" s="427" t="str">
        <f t="shared" si="12"/>
        <v/>
      </c>
    </row>
    <row r="785" spans="1:13" ht="14.45" customHeight="1" x14ac:dyDescent="0.2">
      <c r="A785" s="432"/>
      <c r="B785" s="428"/>
      <c r="C785" s="429"/>
      <c r="D785" s="429"/>
      <c r="E785" s="430"/>
      <c r="F785" s="428"/>
      <c r="G785" s="429"/>
      <c r="H785" s="429"/>
      <c r="I785" s="429"/>
      <c r="J785" s="429"/>
      <c r="K785" s="431"/>
      <c r="L785" s="150"/>
      <c r="M785" s="427" t="str">
        <f t="shared" si="12"/>
        <v/>
      </c>
    </row>
    <row r="786" spans="1:13" ht="14.45" customHeight="1" x14ac:dyDescent="0.2">
      <c r="A786" s="432"/>
      <c r="B786" s="428"/>
      <c r="C786" s="429"/>
      <c r="D786" s="429"/>
      <c r="E786" s="430"/>
      <c r="F786" s="428"/>
      <c r="G786" s="429"/>
      <c r="H786" s="429"/>
      <c r="I786" s="429"/>
      <c r="J786" s="429"/>
      <c r="K786" s="431"/>
      <c r="L786" s="150"/>
      <c r="M786" s="427" t="str">
        <f t="shared" si="12"/>
        <v/>
      </c>
    </row>
    <row r="787" spans="1:13" ht="14.45" customHeight="1" x14ac:dyDescent="0.2">
      <c r="A787" s="432"/>
      <c r="B787" s="428"/>
      <c r="C787" s="429"/>
      <c r="D787" s="429"/>
      <c r="E787" s="430"/>
      <c r="F787" s="428"/>
      <c r="G787" s="429"/>
      <c r="H787" s="429"/>
      <c r="I787" s="429"/>
      <c r="J787" s="429"/>
      <c r="K787" s="431"/>
      <c r="L787" s="150"/>
      <c r="M787" s="427" t="str">
        <f t="shared" si="12"/>
        <v/>
      </c>
    </row>
    <row r="788" spans="1:13" ht="14.45" customHeight="1" x14ac:dyDescent="0.2">
      <c r="A788" s="432"/>
      <c r="B788" s="428"/>
      <c r="C788" s="429"/>
      <c r="D788" s="429"/>
      <c r="E788" s="430"/>
      <c r="F788" s="428"/>
      <c r="G788" s="429"/>
      <c r="H788" s="429"/>
      <c r="I788" s="429"/>
      <c r="J788" s="429"/>
      <c r="K788" s="431"/>
      <c r="L788" s="150"/>
      <c r="M788" s="427" t="str">
        <f t="shared" si="12"/>
        <v/>
      </c>
    </row>
    <row r="789" spans="1:13" ht="14.45" customHeight="1" x14ac:dyDescent="0.2">
      <c r="A789" s="432"/>
      <c r="B789" s="428"/>
      <c r="C789" s="429"/>
      <c r="D789" s="429"/>
      <c r="E789" s="430"/>
      <c r="F789" s="428"/>
      <c r="G789" s="429"/>
      <c r="H789" s="429"/>
      <c r="I789" s="429"/>
      <c r="J789" s="429"/>
      <c r="K789" s="431"/>
      <c r="L789" s="150"/>
      <c r="M789" s="427" t="str">
        <f t="shared" si="12"/>
        <v/>
      </c>
    </row>
    <row r="790" spans="1:13" ht="14.45" customHeight="1" x14ac:dyDescent="0.2">
      <c r="A790" s="432"/>
      <c r="B790" s="428"/>
      <c r="C790" s="429"/>
      <c r="D790" s="429"/>
      <c r="E790" s="430"/>
      <c r="F790" s="428"/>
      <c r="G790" s="429"/>
      <c r="H790" s="429"/>
      <c r="I790" s="429"/>
      <c r="J790" s="429"/>
      <c r="K790" s="431"/>
      <c r="L790" s="150"/>
      <c r="M790" s="427" t="str">
        <f t="shared" si="12"/>
        <v/>
      </c>
    </row>
    <row r="791" spans="1:13" ht="14.45" customHeight="1" x14ac:dyDescent="0.2">
      <c r="A791" s="432"/>
      <c r="B791" s="428"/>
      <c r="C791" s="429"/>
      <c r="D791" s="429"/>
      <c r="E791" s="430"/>
      <c r="F791" s="428"/>
      <c r="G791" s="429"/>
      <c r="H791" s="429"/>
      <c r="I791" s="429"/>
      <c r="J791" s="429"/>
      <c r="K791" s="431"/>
      <c r="L791" s="150"/>
      <c r="M791" s="427" t="str">
        <f t="shared" si="12"/>
        <v/>
      </c>
    </row>
    <row r="792" spans="1:13" ht="14.45" customHeight="1" x14ac:dyDescent="0.2">
      <c r="A792" s="432"/>
      <c r="B792" s="428"/>
      <c r="C792" s="429"/>
      <c r="D792" s="429"/>
      <c r="E792" s="430"/>
      <c r="F792" s="428"/>
      <c r="G792" s="429"/>
      <c r="H792" s="429"/>
      <c r="I792" s="429"/>
      <c r="J792" s="429"/>
      <c r="K792" s="431"/>
      <c r="L792" s="150"/>
      <c r="M792" s="427" t="str">
        <f t="shared" si="12"/>
        <v/>
      </c>
    </row>
    <row r="793" spans="1:13" ht="14.45" customHeight="1" x14ac:dyDescent="0.2">
      <c r="A793" s="432"/>
      <c r="B793" s="428"/>
      <c r="C793" s="429"/>
      <c r="D793" s="429"/>
      <c r="E793" s="430"/>
      <c r="F793" s="428"/>
      <c r="G793" s="429"/>
      <c r="H793" s="429"/>
      <c r="I793" s="429"/>
      <c r="J793" s="429"/>
      <c r="K793" s="431"/>
      <c r="L793" s="150"/>
      <c r="M793" s="427" t="str">
        <f t="shared" si="12"/>
        <v/>
      </c>
    </row>
    <row r="794" spans="1:13" ht="14.45" customHeight="1" x14ac:dyDescent="0.2">
      <c r="A794" s="432"/>
      <c r="B794" s="428"/>
      <c r="C794" s="429"/>
      <c r="D794" s="429"/>
      <c r="E794" s="430"/>
      <c r="F794" s="428"/>
      <c r="G794" s="429"/>
      <c r="H794" s="429"/>
      <c r="I794" s="429"/>
      <c r="J794" s="429"/>
      <c r="K794" s="431"/>
      <c r="L794" s="150"/>
      <c r="M794" s="427" t="str">
        <f t="shared" si="12"/>
        <v/>
      </c>
    </row>
    <row r="795" spans="1:13" ht="14.45" customHeight="1" x14ac:dyDescent="0.2">
      <c r="A795" s="432"/>
      <c r="B795" s="428"/>
      <c r="C795" s="429"/>
      <c r="D795" s="429"/>
      <c r="E795" s="430"/>
      <c r="F795" s="428"/>
      <c r="G795" s="429"/>
      <c r="H795" s="429"/>
      <c r="I795" s="429"/>
      <c r="J795" s="429"/>
      <c r="K795" s="431"/>
      <c r="L795" s="150"/>
      <c r="M795" s="427" t="str">
        <f t="shared" si="12"/>
        <v/>
      </c>
    </row>
    <row r="796" spans="1:13" ht="14.45" customHeight="1" x14ac:dyDescent="0.2">
      <c r="A796" s="432"/>
      <c r="B796" s="428"/>
      <c r="C796" s="429"/>
      <c r="D796" s="429"/>
      <c r="E796" s="430"/>
      <c r="F796" s="428"/>
      <c r="G796" s="429"/>
      <c r="H796" s="429"/>
      <c r="I796" s="429"/>
      <c r="J796" s="429"/>
      <c r="K796" s="431"/>
      <c r="L796" s="150"/>
      <c r="M796" s="427" t="str">
        <f t="shared" si="12"/>
        <v/>
      </c>
    </row>
    <row r="797" spans="1:13" ht="14.45" customHeight="1" x14ac:dyDescent="0.2">
      <c r="A797" s="432"/>
      <c r="B797" s="428"/>
      <c r="C797" s="429"/>
      <c r="D797" s="429"/>
      <c r="E797" s="430"/>
      <c r="F797" s="428"/>
      <c r="G797" s="429"/>
      <c r="H797" s="429"/>
      <c r="I797" s="429"/>
      <c r="J797" s="429"/>
      <c r="K797" s="431"/>
      <c r="L797" s="150"/>
      <c r="M797" s="427" t="str">
        <f t="shared" si="12"/>
        <v/>
      </c>
    </row>
    <row r="798" spans="1:13" ht="14.45" customHeight="1" x14ac:dyDescent="0.2">
      <c r="A798" s="432"/>
      <c r="B798" s="428"/>
      <c r="C798" s="429"/>
      <c r="D798" s="429"/>
      <c r="E798" s="430"/>
      <c r="F798" s="428"/>
      <c r="G798" s="429"/>
      <c r="H798" s="429"/>
      <c r="I798" s="429"/>
      <c r="J798" s="429"/>
      <c r="K798" s="431"/>
      <c r="L798" s="150"/>
      <c r="M798" s="427" t="str">
        <f t="shared" si="12"/>
        <v/>
      </c>
    </row>
    <row r="799" spans="1:13" ht="14.45" customHeight="1" x14ac:dyDescent="0.2">
      <c r="A799" s="432"/>
      <c r="B799" s="428"/>
      <c r="C799" s="429"/>
      <c r="D799" s="429"/>
      <c r="E799" s="430"/>
      <c r="F799" s="428"/>
      <c r="G799" s="429"/>
      <c r="H799" s="429"/>
      <c r="I799" s="429"/>
      <c r="J799" s="429"/>
      <c r="K799" s="431"/>
      <c r="L799" s="150"/>
      <c r="M799" s="427" t="str">
        <f t="shared" si="12"/>
        <v/>
      </c>
    </row>
    <row r="800" spans="1:13" ht="14.45" customHeight="1" x14ac:dyDescent="0.2">
      <c r="A800" s="432"/>
      <c r="B800" s="428"/>
      <c r="C800" s="429"/>
      <c r="D800" s="429"/>
      <c r="E800" s="430"/>
      <c r="F800" s="428"/>
      <c r="G800" s="429"/>
      <c r="H800" s="429"/>
      <c r="I800" s="429"/>
      <c r="J800" s="429"/>
      <c r="K800" s="431"/>
      <c r="L800" s="150"/>
      <c r="M800" s="427" t="str">
        <f t="shared" si="12"/>
        <v/>
      </c>
    </row>
    <row r="801" spans="1:13" ht="14.45" customHeight="1" x14ac:dyDescent="0.2">
      <c r="A801" s="432"/>
      <c r="B801" s="428"/>
      <c r="C801" s="429"/>
      <c r="D801" s="429"/>
      <c r="E801" s="430"/>
      <c r="F801" s="428"/>
      <c r="G801" s="429"/>
      <c r="H801" s="429"/>
      <c r="I801" s="429"/>
      <c r="J801" s="429"/>
      <c r="K801" s="431"/>
      <c r="L801" s="150"/>
      <c r="M801" s="427" t="str">
        <f t="shared" si="12"/>
        <v/>
      </c>
    </row>
    <row r="802" spans="1:13" ht="14.45" customHeight="1" x14ac:dyDescent="0.2">
      <c r="A802" s="432"/>
      <c r="B802" s="428"/>
      <c r="C802" s="429"/>
      <c r="D802" s="429"/>
      <c r="E802" s="430"/>
      <c r="F802" s="428"/>
      <c r="G802" s="429"/>
      <c r="H802" s="429"/>
      <c r="I802" s="429"/>
      <c r="J802" s="429"/>
      <c r="K802" s="431"/>
      <c r="L802" s="150"/>
      <c r="M802" s="427" t="str">
        <f t="shared" si="12"/>
        <v/>
      </c>
    </row>
    <row r="803" spans="1:13" ht="14.45" customHeight="1" x14ac:dyDescent="0.2">
      <c r="A803" s="432"/>
      <c r="B803" s="428"/>
      <c r="C803" s="429"/>
      <c r="D803" s="429"/>
      <c r="E803" s="430"/>
      <c r="F803" s="428"/>
      <c r="G803" s="429"/>
      <c r="H803" s="429"/>
      <c r="I803" s="429"/>
      <c r="J803" s="429"/>
      <c r="K803" s="431"/>
      <c r="L803" s="150"/>
      <c r="M803" s="427" t="str">
        <f t="shared" si="12"/>
        <v/>
      </c>
    </row>
    <row r="804" spans="1:13" ht="14.45" customHeight="1" x14ac:dyDescent="0.2">
      <c r="A804" s="432"/>
      <c r="B804" s="428"/>
      <c r="C804" s="429"/>
      <c r="D804" s="429"/>
      <c r="E804" s="430"/>
      <c r="F804" s="428"/>
      <c r="G804" s="429"/>
      <c r="H804" s="429"/>
      <c r="I804" s="429"/>
      <c r="J804" s="429"/>
      <c r="K804" s="431"/>
      <c r="L804" s="150"/>
      <c r="M804" s="427" t="str">
        <f t="shared" si="12"/>
        <v/>
      </c>
    </row>
    <row r="805" spans="1:13" ht="14.45" customHeight="1" x14ac:dyDescent="0.2">
      <c r="A805" s="432"/>
      <c r="B805" s="428"/>
      <c r="C805" s="429"/>
      <c r="D805" s="429"/>
      <c r="E805" s="430"/>
      <c r="F805" s="428"/>
      <c r="G805" s="429"/>
      <c r="H805" s="429"/>
      <c r="I805" s="429"/>
      <c r="J805" s="429"/>
      <c r="K805" s="431"/>
      <c r="L805" s="150"/>
      <c r="M805" s="427" t="str">
        <f t="shared" si="12"/>
        <v/>
      </c>
    </row>
    <row r="806" spans="1:13" ht="14.45" customHeight="1" x14ac:dyDescent="0.2">
      <c r="A806" s="432"/>
      <c r="B806" s="428"/>
      <c r="C806" s="429"/>
      <c r="D806" s="429"/>
      <c r="E806" s="430"/>
      <c r="F806" s="428"/>
      <c r="G806" s="429"/>
      <c r="H806" s="429"/>
      <c r="I806" s="429"/>
      <c r="J806" s="429"/>
      <c r="K806" s="431"/>
      <c r="L806" s="150"/>
      <c r="M806" s="427" t="str">
        <f t="shared" si="12"/>
        <v/>
      </c>
    </row>
    <row r="807" spans="1:13" ht="14.45" customHeight="1" x14ac:dyDescent="0.2">
      <c r="A807" s="432"/>
      <c r="B807" s="428"/>
      <c r="C807" s="429"/>
      <c r="D807" s="429"/>
      <c r="E807" s="430"/>
      <c r="F807" s="428"/>
      <c r="G807" s="429"/>
      <c r="H807" s="429"/>
      <c r="I807" s="429"/>
      <c r="J807" s="429"/>
      <c r="K807" s="431"/>
      <c r="L807" s="150"/>
      <c r="M807" s="427" t="str">
        <f t="shared" si="12"/>
        <v/>
      </c>
    </row>
    <row r="808" spans="1:13" ht="14.45" customHeight="1" x14ac:dyDescent="0.2">
      <c r="A808" s="432"/>
      <c r="B808" s="428"/>
      <c r="C808" s="429"/>
      <c r="D808" s="429"/>
      <c r="E808" s="430"/>
      <c r="F808" s="428"/>
      <c r="G808" s="429"/>
      <c r="H808" s="429"/>
      <c r="I808" s="429"/>
      <c r="J808" s="429"/>
      <c r="K808" s="431"/>
      <c r="L808" s="150"/>
      <c r="M808" s="427" t="str">
        <f t="shared" si="12"/>
        <v/>
      </c>
    </row>
    <row r="809" spans="1:13" ht="14.45" customHeight="1" x14ac:dyDescent="0.2">
      <c r="A809" s="432"/>
      <c r="B809" s="428"/>
      <c r="C809" s="429"/>
      <c r="D809" s="429"/>
      <c r="E809" s="430"/>
      <c r="F809" s="428"/>
      <c r="G809" s="429"/>
      <c r="H809" s="429"/>
      <c r="I809" s="429"/>
      <c r="J809" s="429"/>
      <c r="K809" s="431"/>
      <c r="L809" s="150"/>
      <c r="M809" s="427" t="str">
        <f t="shared" si="12"/>
        <v/>
      </c>
    </row>
    <row r="810" spans="1:13" ht="14.45" customHeight="1" x14ac:dyDescent="0.2">
      <c r="A810" s="432"/>
      <c r="B810" s="428"/>
      <c r="C810" s="429"/>
      <c r="D810" s="429"/>
      <c r="E810" s="430"/>
      <c r="F810" s="428"/>
      <c r="G810" s="429"/>
      <c r="H810" s="429"/>
      <c r="I810" s="429"/>
      <c r="J810" s="429"/>
      <c r="K810" s="431"/>
      <c r="L810" s="150"/>
      <c r="M810" s="427" t="str">
        <f t="shared" si="12"/>
        <v/>
      </c>
    </row>
    <row r="811" spans="1:13" ht="14.45" customHeight="1" x14ac:dyDescent="0.2">
      <c r="A811" s="432"/>
      <c r="B811" s="428"/>
      <c r="C811" s="429"/>
      <c r="D811" s="429"/>
      <c r="E811" s="430"/>
      <c r="F811" s="428"/>
      <c r="G811" s="429"/>
      <c r="H811" s="429"/>
      <c r="I811" s="429"/>
      <c r="J811" s="429"/>
      <c r="K811" s="431"/>
      <c r="L811" s="150"/>
      <c r="M811" s="427" t="str">
        <f t="shared" si="12"/>
        <v/>
      </c>
    </row>
    <row r="812" spans="1:13" ht="14.45" customHeight="1" x14ac:dyDescent="0.2">
      <c r="A812" s="432"/>
      <c r="B812" s="428"/>
      <c r="C812" s="429"/>
      <c r="D812" s="429"/>
      <c r="E812" s="430"/>
      <c r="F812" s="428"/>
      <c r="G812" s="429"/>
      <c r="H812" s="429"/>
      <c r="I812" s="429"/>
      <c r="J812" s="429"/>
      <c r="K812" s="431"/>
      <c r="L812" s="150"/>
      <c r="M812" s="427" t="str">
        <f t="shared" si="12"/>
        <v/>
      </c>
    </row>
    <row r="813" spans="1:13" ht="14.45" customHeight="1" x14ac:dyDescent="0.2">
      <c r="A813" s="432"/>
      <c r="B813" s="428"/>
      <c r="C813" s="429"/>
      <c r="D813" s="429"/>
      <c r="E813" s="430"/>
      <c r="F813" s="428"/>
      <c r="G813" s="429"/>
      <c r="H813" s="429"/>
      <c r="I813" s="429"/>
      <c r="J813" s="429"/>
      <c r="K813" s="431"/>
      <c r="L813" s="150"/>
      <c r="M813" s="427" t="str">
        <f t="shared" si="12"/>
        <v/>
      </c>
    </row>
    <row r="814" spans="1:13" ht="14.45" customHeight="1" x14ac:dyDescent="0.2">
      <c r="A814" s="432"/>
      <c r="B814" s="428"/>
      <c r="C814" s="429"/>
      <c r="D814" s="429"/>
      <c r="E814" s="430"/>
      <c r="F814" s="428"/>
      <c r="G814" s="429"/>
      <c r="H814" s="429"/>
      <c r="I814" s="429"/>
      <c r="J814" s="429"/>
      <c r="K814" s="431"/>
      <c r="L814" s="150"/>
      <c r="M814" s="427" t="str">
        <f t="shared" si="12"/>
        <v/>
      </c>
    </row>
    <row r="815" spans="1:13" ht="14.45" customHeight="1" x14ac:dyDescent="0.2">
      <c r="A815" s="432"/>
      <c r="B815" s="428"/>
      <c r="C815" s="429"/>
      <c r="D815" s="429"/>
      <c r="E815" s="430"/>
      <c r="F815" s="428"/>
      <c r="G815" s="429"/>
      <c r="H815" s="429"/>
      <c r="I815" s="429"/>
      <c r="J815" s="429"/>
      <c r="K815" s="431"/>
      <c r="L815" s="150"/>
      <c r="M815" s="427" t="str">
        <f t="shared" si="12"/>
        <v/>
      </c>
    </row>
    <row r="816" spans="1:13" ht="14.45" customHeight="1" x14ac:dyDescent="0.2">
      <c r="A816" s="432"/>
      <c r="B816" s="428"/>
      <c r="C816" s="429"/>
      <c r="D816" s="429"/>
      <c r="E816" s="430"/>
      <c r="F816" s="428"/>
      <c r="G816" s="429"/>
      <c r="H816" s="429"/>
      <c r="I816" s="429"/>
      <c r="J816" s="429"/>
      <c r="K816" s="431"/>
      <c r="L816" s="150"/>
      <c r="M816" s="427" t="str">
        <f t="shared" si="12"/>
        <v/>
      </c>
    </row>
    <row r="817" spans="1:13" ht="14.45" customHeight="1" x14ac:dyDescent="0.2">
      <c r="A817" s="432"/>
      <c r="B817" s="428"/>
      <c r="C817" s="429"/>
      <c r="D817" s="429"/>
      <c r="E817" s="430"/>
      <c r="F817" s="428"/>
      <c r="G817" s="429"/>
      <c r="H817" s="429"/>
      <c r="I817" s="429"/>
      <c r="J817" s="429"/>
      <c r="K817" s="431"/>
      <c r="L817" s="150"/>
      <c r="M817" s="427" t="str">
        <f t="shared" si="12"/>
        <v/>
      </c>
    </row>
    <row r="818" spans="1:13" ht="14.45" customHeight="1" x14ac:dyDescent="0.2">
      <c r="A818" s="432"/>
      <c r="B818" s="428"/>
      <c r="C818" s="429"/>
      <c r="D818" s="429"/>
      <c r="E818" s="430"/>
      <c r="F818" s="428"/>
      <c r="G818" s="429"/>
      <c r="H818" s="429"/>
      <c r="I818" s="429"/>
      <c r="J818" s="429"/>
      <c r="K818" s="431"/>
      <c r="L818" s="150"/>
      <c r="M818" s="42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7BE9B5A2-BAC4-44FF-91BA-8319A46D890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42" t="s">
        <v>133</v>
      </c>
      <c r="B1" s="342"/>
      <c r="C1" s="342"/>
      <c r="D1" s="342"/>
      <c r="E1" s="342"/>
      <c r="F1" s="342"/>
      <c r="G1" s="342"/>
      <c r="H1" s="342"/>
      <c r="I1" s="306"/>
      <c r="J1" s="306"/>
      <c r="K1" s="306"/>
      <c r="L1" s="306"/>
    </row>
    <row r="2" spans="1:14" ht="14.45" customHeight="1" thickBot="1" x14ac:dyDescent="0.25">
      <c r="A2" s="232" t="s">
        <v>235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53" t="s">
        <v>14</v>
      </c>
      <c r="D3" s="352"/>
      <c r="E3" s="352" t="s">
        <v>15</v>
      </c>
      <c r="F3" s="352"/>
      <c r="G3" s="352"/>
      <c r="H3" s="352"/>
      <c r="I3" s="352" t="s">
        <v>140</v>
      </c>
      <c r="J3" s="352"/>
      <c r="K3" s="352"/>
      <c r="L3" s="354"/>
    </row>
    <row r="4" spans="1:14" ht="14.45" customHeight="1" thickBot="1" x14ac:dyDescent="0.2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5" customHeight="1" x14ac:dyDescent="0.2">
      <c r="A5" s="433">
        <v>57</v>
      </c>
      <c r="B5" s="434" t="s">
        <v>288</v>
      </c>
      <c r="C5" s="435">
        <v>31427.82</v>
      </c>
      <c r="D5" s="435">
        <v>45</v>
      </c>
      <c r="E5" s="435">
        <v>24155.42</v>
      </c>
      <c r="F5" s="436">
        <v>0.76859992197995275</v>
      </c>
      <c r="G5" s="435">
        <v>27</v>
      </c>
      <c r="H5" s="436">
        <v>0.6</v>
      </c>
      <c r="I5" s="435">
        <v>7272.4</v>
      </c>
      <c r="J5" s="436">
        <v>0.2314000780200472</v>
      </c>
      <c r="K5" s="435">
        <v>18</v>
      </c>
      <c r="L5" s="436">
        <v>0.4</v>
      </c>
      <c r="M5" s="435" t="s">
        <v>67</v>
      </c>
      <c r="N5" s="150"/>
    </row>
    <row r="6" spans="1:14" ht="14.45" customHeight="1" x14ac:dyDescent="0.2">
      <c r="A6" s="433">
        <v>57</v>
      </c>
      <c r="B6" s="434" t="s">
        <v>289</v>
      </c>
      <c r="C6" s="435">
        <v>31427.82</v>
      </c>
      <c r="D6" s="435">
        <v>45</v>
      </c>
      <c r="E6" s="435">
        <v>24155.42</v>
      </c>
      <c r="F6" s="436">
        <v>0.76859992197995275</v>
      </c>
      <c r="G6" s="435">
        <v>27</v>
      </c>
      <c r="H6" s="436">
        <v>0.6</v>
      </c>
      <c r="I6" s="435">
        <v>7272.4</v>
      </c>
      <c r="J6" s="436">
        <v>0.2314000780200472</v>
      </c>
      <c r="K6" s="435">
        <v>18</v>
      </c>
      <c r="L6" s="436">
        <v>0.4</v>
      </c>
      <c r="M6" s="435" t="s">
        <v>1</v>
      </c>
      <c r="N6" s="150"/>
    </row>
    <row r="7" spans="1:14" ht="14.45" customHeight="1" x14ac:dyDescent="0.2">
      <c r="A7" s="433" t="s">
        <v>290</v>
      </c>
      <c r="B7" s="434" t="s">
        <v>3</v>
      </c>
      <c r="C7" s="435">
        <v>31427.82</v>
      </c>
      <c r="D7" s="435">
        <v>45</v>
      </c>
      <c r="E7" s="435">
        <v>24155.42</v>
      </c>
      <c r="F7" s="436">
        <v>0.76859992197995275</v>
      </c>
      <c r="G7" s="435">
        <v>27</v>
      </c>
      <c r="H7" s="436">
        <v>0.6</v>
      </c>
      <c r="I7" s="435">
        <v>7272.4</v>
      </c>
      <c r="J7" s="436">
        <v>0.2314000780200472</v>
      </c>
      <c r="K7" s="435">
        <v>18</v>
      </c>
      <c r="L7" s="436">
        <v>0.4</v>
      </c>
      <c r="M7" s="435" t="s">
        <v>291</v>
      </c>
      <c r="N7" s="150"/>
    </row>
    <row r="9" spans="1:14" ht="14.45" customHeight="1" x14ac:dyDescent="0.2">
      <c r="A9" s="433">
        <v>57</v>
      </c>
      <c r="B9" s="434" t="s">
        <v>288</v>
      </c>
      <c r="C9" s="435" t="s">
        <v>236</v>
      </c>
      <c r="D9" s="435" t="s">
        <v>236</v>
      </c>
      <c r="E9" s="435" t="s">
        <v>236</v>
      </c>
      <c r="F9" s="436" t="s">
        <v>236</v>
      </c>
      <c r="G9" s="435" t="s">
        <v>236</v>
      </c>
      <c r="H9" s="436" t="s">
        <v>236</v>
      </c>
      <c r="I9" s="435" t="s">
        <v>236</v>
      </c>
      <c r="J9" s="436" t="s">
        <v>236</v>
      </c>
      <c r="K9" s="435" t="s">
        <v>236</v>
      </c>
      <c r="L9" s="436" t="s">
        <v>236</v>
      </c>
      <c r="M9" s="435" t="s">
        <v>67</v>
      </c>
      <c r="N9" s="150"/>
    </row>
    <row r="10" spans="1:14" ht="14.45" customHeight="1" x14ac:dyDescent="0.2">
      <c r="A10" s="433" t="s">
        <v>292</v>
      </c>
      <c r="B10" s="434" t="s">
        <v>289</v>
      </c>
      <c r="C10" s="435">
        <v>31427.82</v>
      </c>
      <c r="D10" s="435">
        <v>45</v>
      </c>
      <c r="E10" s="435">
        <v>24155.42</v>
      </c>
      <c r="F10" s="436">
        <v>0.76859992197995275</v>
      </c>
      <c r="G10" s="435">
        <v>27</v>
      </c>
      <c r="H10" s="436">
        <v>0.6</v>
      </c>
      <c r="I10" s="435">
        <v>7272.4</v>
      </c>
      <c r="J10" s="436">
        <v>0.2314000780200472</v>
      </c>
      <c r="K10" s="435">
        <v>18</v>
      </c>
      <c r="L10" s="436">
        <v>0.4</v>
      </c>
      <c r="M10" s="435" t="s">
        <v>1</v>
      </c>
      <c r="N10" s="150"/>
    </row>
    <row r="11" spans="1:14" ht="14.45" customHeight="1" x14ac:dyDescent="0.2">
      <c r="A11" s="433" t="s">
        <v>292</v>
      </c>
      <c r="B11" s="434" t="s">
        <v>293</v>
      </c>
      <c r="C11" s="435">
        <v>31427.82</v>
      </c>
      <c r="D11" s="435">
        <v>45</v>
      </c>
      <c r="E11" s="435">
        <v>24155.42</v>
      </c>
      <c r="F11" s="436">
        <v>0.76859992197995275</v>
      </c>
      <c r="G11" s="435">
        <v>27</v>
      </c>
      <c r="H11" s="436">
        <v>0.6</v>
      </c>
      <c r="I11" s="435">
        <v>7272.4</v>
      </c>
      <c r="J11" s="436">
        <v>0.2314000780200472</v>
      </c>
      <c r="K11" s="435">
        <v>18</v>
      </c>
      <c r="L11" s="436">
        <v>0.4</v>
      </c>
      <c r="M11" s="435" t="s">
        <v>294</v>
      </c>
      <c r="N11" s="150"/>
    </row>
    <row r="12" spans="1:14" ht="14.45" customHeight="1" x14ac:dyDescent="0.2">
      <c r="A12" s="433" t="s">
        <v>236</v>
      </c>
      <c r="B12" s="434" t="s">
        <v>236</v>
      </c>
      <c r="C12" s="435" t="s">
        <v>236</v>
      </c>
      <c r="D12" s="435" t="s">
        <v>236</v>
      </c>
      <c r="E12" s="435" t="s">
        <v>236</v>
      </c>
      <c r="F12" s="436" t="s">
        <v>236</v>
      </c>
      <c r="G12" s="435" t="s">
        <v>236</v>
      </c>
      <c r="H12" s="436" t="s">
        <v>236</v>
      </c>
      <c r="I12" s="435" t="s">
        <v>236</v>
      </c>
      <c r="J12" s="436" t="s">
        <v>236</v>
      </c>
      <c r="K12" s="435" t="s">
        <v>236</v>
      </c>
      <c r="L12" s="436" t="s">
        <v>236</v>
      </c>
      <c r="M12" s="435" t="s">
        <v>295</v>
      </c>
      <c r="N12" s="150"/>
    </row>
    <row r="13" spans="1:14" ht="14.45" customHeight="1" x14ac:dyDescent="0.2">
      <c r="A13" s="433" t="s">
        <v>290</v>
      </c>
      <c r="B13" s="434" t="s">
        <v>296</v>
      </c>
      <c r="C13" s="435">
        <v>31427.82</v>
      </c>
      <c r="D13" s="435">
        <v>45</v>
      </c>
      <c r="E13" s="435">
        <v>24155.42</v>
      </c>
      <c r="F13" s="436">
        <v>0.76859992197995275</v>
      </c>
      <c r="G13" s="435">
        <v>27</v>
      </c>
      <c r="H13" s="436">
        <v>0.6</v>
      </c>
      <c r="I13" s="435">
        <v>7272.4</v>
      </c>
      <c r="J13" s="436">
        <v>0.2314000780200472</v>
      </c>
      <c r="K13" s="435">
        <v>18</v>
      </c>
      <c r="L13" s="436">
        <v>0.4</v>
      </c>
      <c r="M13" s="435" t="s">
        <v>291</v>
      </c>
      <c r="N13" s="150"/>
    </row>
    <row r="14" spans="1:14" ht="14.45" customHeight="1" x14ac:dyDescent="0.2">
      <c r="A14" s="437" t="s">
        <v>209</v>
      </c>
    </row>
    <row r="15" spans="1:14" ht="14.45" customHeight="1" x14ac:dyDescent="0.2">
      <c r="A15" s="438" t="s">
        <v>297</v>
      </c>
    </row>
    <row r="16" spans="1:14" ht="14.45" customHeight="1" x14ac:dyDescent="0.2">
      <c r="A16" s="437" t="s">
        <v>298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67CA14C8-273B-4E11-B1C8-2D87037B8EE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42" t="s">
        <v>141</v>
      </c>
      <c r="B1" s="342"/>
      <c r="C1" s="342"/>
      <c r="D1" s="342"/>
      <c r="E1" s="342"/>
      <c r="F1" s="342"/>
      <c r="G1" s="342"/>
      <c r="H1" s="342"/>
      <c r="I1" s="342"/>
      <c r="J1" s="306"/>
      <c r="K1" s="306"/>
      <c r="L1" s="306"/>
      <c r="M1" s="306"/>
    </row>
    <row r="2" spans="1:13" ht="14.45" customHeight="1" thickBot="1" x14ac:dyDescent="0.25">
      <c r="A2" s="232" t="s">
        <v>235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53" t="s">
        <v>14</v>
      </c>
      <c r="C3" s="355"/>
      <c r="D3" s="352"/>
      <c r="E3" s="142"/>
      <c r="F3" s="352" t="s">
        <v>15</v>
      </c>
      <c r="G3" s="352"/>
      <c r="H3" s="352"/>
      <c r="I3" s="352"/>
      <c r="J3" s="352" t="s">
        <v>140</v>
      </c>
      <c r="K3" s="352"/>
      <c r="L3" s="352"/>
      <c r="M3" s="354"/>
    </row>
    <row r="4" spans="1:13" ht="14.45" customHeight="1" thickBot="1" x14ac:dyDescent="0.25">
      <c r="A4" s="439" t="s">
        <v>131</v>
      </c>
      <c r="B4" s="442" t="s">
        <v>18</v>
      </c>
      <c r="C4" s="443"/>
      <c r="D4" s="442" t="s">
        <v>19</v>
      </c>
      <c r="E4" s="443"/>
      <c r="F4" s="442" t="s">
        <v>18</v>
      </c>
      <c r="G4" s="448" t="s">
        <v>2</v>
      </c>
      <c r="H4" s="442" t="s">
        <v>19</v>
      </c>
      <c r="I4" s="448" t="s">
        <v>2</v>
      </c>
      <c r="J4" s="442" t="s">
        <v>18</v>
      </c>
      <c r="K4" s="448" t="s">
        <v>2</v>
      </c>
      <c r="L4" s="442" t="s">
        <v>19</v>
      </c>
      <c r="M4" s="449" t="s">
        <v>2</v>
      </c>
    </row>
    <row r="5" spans="1:13" ht="14.45" customHeight="1" thickBot="1" x14ac:dyDescent="0.25">
      <c r="A5" s="441" t="s">
        <v>299</v>
      </c>
      <c r="B5" s="444">
        <v>31427.82</v>
      </c>
      <c r="C5" s="445">
        <v>1</v>
      </c>
      <c r="D5" s="447">
        <v>45</v>
      </c>
      <c r="E5" s="440" t="s">
        <v>299</v>
      </c>
      <c r="F5" s="444">
        <v>24155.42</v>
      </c>
      <c r="G5" s="450">
        <v>0.76859992197995275</v>
      </c>
      <c r="H5" s="446">
        <v>27</v>
      </c>
      <c r="I5" s="451">
        <v>0.6</v>
      </c>
      <c r="J5" s="452">
        <v>7272.4</v>
      </c>
      <c r="K5" s="450">
        <v>0.2314000780200472</v>
      </c>
      <c r="L5" s="446">
        <v>18</v>
      </c>
      <c r="M5" s="451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36F5C43-B44F-4CD1-9DA4-625AD7DF7BF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35" t="s">
        <v>362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5" customHeight="1" thickBot="1" x14ac:dyDescent="0.25">
      <c r="A2" s="232" t="s">
        <v>235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59"/>
      <c r="B3" s="360"/>
      <c r="C3" s="360"/>
      <c r="D3" s="360"/>
      <c r="E3" s="360"/>
      <c r="F3" s="360"/>
      <c r="G3" s="360"/>
      <c r="H3" s="360"/>
      <c r="I3" s="360"/>
      <c r="J3" s="360"/>
      <c r="K3" s="361" t="s">
        <v>124</v>
      </c>
      <c r="L3" s="362"/>
      <c r="M3" s="66">
        <f>SUBTOTAL(9,M7:M1048576)</f>
        <v>31427.819999999996</v>
      </c>
      <c r="N3" s="66">
        <f>SUBTOTAL(9,N7:N1048576)</f>
        <v>175</v>
      </c>
      <c r="O3" s="66">
        <f>SUBTOTAL(9,O7:O1048576)</f>
        <v>45</v>
      </c>
      <c r="P3" s="66">
        <f>SUBTOTAL(9,P7:P1048576)</f>
        <v>24155.42</v>
      </c>
      <c r="Q3" s="67">
        <f>IF(M3=0,0,P3/M3)</f>
        <v>0.76859992197995286</v>
      </c>
      <c r="R3" s="66">
        <f>SUBTOTAL(9,R7:R1048576)</f>
        <v>129</v>
      </c>
      <c r="S3" s="67">
        <f>IF(N3=0,0,R3/N3)</f>
        <v>0.7371428571428571</v>
      </c>
      <c r="T3" s="66">
        <f>SUBTOTAL(9,T7:T1048576)</f>
        <v>27</v>
      </c>
      <c r="U3" s="68">
        <f>IF(O3=0,0,T3/O3)</f>
        <v>0.6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63" t="s">
        <v>14</v>
      </c>
      <c r="N4" s="364"/>
      <c r="O4" s="364"/>
      <c r="P4" s="365" t="s">
        <v>20</v>
      </c>
      <c r="Q4" s="364"/>
      <c r="R4" s="364"/>
      <c r="S4" s="364"/>
      <c r="T4" s="364"/>
      <c r="U4" s="366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56" t="s">
        <v>21</v>
      </c>
      <c r="Q5" s="357"/>
      <c r="R5" s="356" t="s">
        <v>12</v>
      </c>
      <c r="S5" s="357"/>
      <c r="T5" s="356" t="s">
        <v>19</v>
      </c>
      <c r="U5" s="358"/>
    </row>
    <row r="6" spans="1:21" s="208" customFormat="1" ht="14.45" customHeight="1" thickBot="1" x14ac:dyDescent="0.25">
      <c r="A6" s="453" t="s">
        <v>22</v>
      </c>
      <c r="B6" s="454" t="s">
        <v>5</v>
      </c>
      <c r="C6" s="453" t="s">
        <v>23</v>
      </c>
      <c r="D6" s="454" t="s">
        <v>6</v>
      </c>
      <c r="E6" s="454" t="s">
        <v>143</v>
      </c>
      <c r="F6" s="454" t="s">
        <v>24</v>
      </c>
      <c r="G6" s="454" t="s">
        <v>25</v>
      </c>
      <c r="H6" s="454" t="s">
        <v>8</v>
      </c>
      <c r="I6" s="454" t="s">
        <v>9</v>
      </c>
      <c r="J6" s="454" t="s">
        <v>10</v>
      </c>
      <c r="K6" s="454" t="s">
        <v>11</v>
      </c>
      <c r="L6" s="454" t="s">
        <v>26</v>
      </c>
      <c r="M6" s="455" t="s">
        <v>13</v>
      </c>
      <c r="N6" s="456" t="s">
        <v>27</v>
      </c>
      <c r="O6" s="456" t="s">
        <v>27</v>
      </c>
      <c r="P6" s="456" t="s">
        <v>13</v>
      </c>
      <c r="Q6" s="456" t="s">
        <v>2</v>
      </c>
      <c r="R6" s="456" t="s">
        <v>27</v>
      </c>
      <c r="S6" s="456" t="s">
        <v>2</v>
      </c>
      <c r="T6" s="456" t="s">
        <v>27</v>
      </c>
      <c r="U6" s="457" t="s">
        <v>2</v>
      </c>
    </row>
    <row r="7" spans="1:21" ht="14.45" customHeight="1" x14ac:dyDescent="0.2">
      <c r="A7" s="458">
        <v>57</v>
      </c>
      <c r="B7" s="459" t="s">
        <v>288</v>
      </c>
      <c r="C7" s="459" t="s">
        <v>292</v>
      </c>
      <c r="D7" s="460" t="s">
        <v>360</v>
      </c>
      <c r="E7" s="461" t="s">
        <v>299</v>
      </c>
      <c r="F7" s="459" t="s">
        <v>289</v>
      </c>
      <c r="G7" s="459" t="s">
        <v>300</v>
      </c>
      <c r="H7" s="459" t="s">
        <v>236</v>
      </c>
      <c r="I7" s="459" t="s">
        <v>301</v>
      </c>
      <c r="J7" s="459" t="s">
        <v>302</v>
      </c>
      <c r="K7" s="459" t="s">
        <v>303</v>
      </c>
      <c r="L7" s="462">
        <v>185.26</v>
      </c>
      <c r="M7" s="462">
        <v>185.26</v>
      </c>
      <c r="N7" s="459">
        <v>1</v>
      </c>
      <c r="O7" s="463">
        <v>1</v>
      </c>
      <c r="P7" s="462"/>
      <c r="Q7" s="464">
        <v>0</v>
      </c>
      <c r="R7" s="459"/>
      <c r="S7" s="464">
        <v>0</v>
      </c>
      <c r="T7" s="463"/>
      <c r="U7" s="122">
        <v>0</v>
      </c>
    </row>
    <row r="8" spans="1:21" ht="14.45" customHeight="1" x14ac:dyDescent="0.2">
      <c r="A8" s="465">
        <v>57</v>
      </c>
      <c r="B8" s="466" t="s">
        <v>288</v>
      </c>
      <c r="C8" s="466" t="s">
        <v>292</v>
      </c>
      <c r="D8" s="467" t="s">
        <v>360</v>
      </c>
      <c r="E8" s="468" t="s">
        <v>299</v>
      </c>
      <c r="F8" s="466" t="s">
        <v>289</v>
      </c>
      <c r="G8" s="466" t="s">
        <v>304</v>
      </c>
      <c r="H8" s="466" t="s">
        <v>361</v>
      </c>
      <c r="I8" s="466" t="s">
        <v>305</v>
      </c>
      <c r="J8" s="466" t="s">
        <v>306</v>
      </c>
      <c r="K8" s="466" t="s">
        <v>307</v>
      </c>
      <c r="L8" s="469">
        <v>0</v>
      </c>
      <c r="M8" s="469">
        <v>0</v>
      </c>
      <c r="N8" s="466">
        <v>1</v>
      </c>
      <c r="O8" s="470">
        <v>1</v>
      </c>
      <c r="P8" s="469"/>
      <c r="Q8" s="471"/>
      <c r="R8" s="466"/>
      <c r="S8" s="471">
        <v>0</v>
      </c>
      <c r="T8" s="470"/>
      <c r="U8" s="472">
        <v>0</v>
      </c>
    </row>
    <row r="9" spans="1:21" ht="14.45" customHeight="1" x14ac:dyDescent="0.2">
      <c r="A9" s="465">
        <v>57</v>
      </c>
      <c r="B9" s="466" t="s">
        <v>288</v>
      </c>
      <c r="C9" s="466" t="s">
        <v>292</v>
      </c>
      <c r="D9" s="467" t="s">
        <v>360</v>
      </c>
      <c r="E9" s="468" t="s">
        <v>299</v>
      </c>
      <c r="F9" s="466" t="s">
        <v>289</v>
      </c>
      <c r="G9" s="466" t="s">
        <v>308</v>
      </c>
      <c r="H9" s="466" t="s">
        <v>361</v>
      </c>
      <c r="I9" s="466" t="s">
        <v>309</v>
      </c>
      <c r="J9" s="466" t="s">
        <v>310</v>
      </c>
      <c r="K9" s="466" t="s">
        <v>311</v>
      </c>
      <c r="L9" s="469">
        <v>233.96</v>
      </c>
      <c r="M9" s="469">
        <v>16377.199999999997</v>
      </c>
      <c r="N9" s="466">
        <v>70</v>
      </c>
      <c r="O9" s="470">
        <v>11.5</v>
      </c>
      <c r="P9" s="469">
        <v>14739.479999999998</v>
      </c>
      <c r="Q9" s="471">
        <v>0.9</v>
      </c>
      <c r="R9" s="466">
        <v>63</v>
      </c>
      <c r="S9" s="471">
        <v>0.9</v>
      </c>
      <c r="T9" s="470">
        <v>10</v>
      </c>
      <c r="U9" s="472">
        <v>0.86956521739130432</v>
      </c>
    </row>
    <row r="10" spans="1:21" ht="14.45" customHeight="1" x14ac:dyDescent="0.2">
      <c r="A10" s="465">
        <v>57</v>
      </c>
      <c r="B10" s="466" t="s">
        <v>288</v>
      </c>
      <c r="C10" s="466" t="s">
        <v>292</v>
      </c>
      <c r="D10" s="467" t="s">
        <v>360</v>
      </c>
      <c r="E10" s="468" t="s">
        <v>299</v>
      </c>
      <c r="F10" s="466" t="s">
        <v>289</v>
      </c>
      <c r="G10" s="466" t="s">
        <v>308</v>
      </c>
      <c r="H10" s="466" t="s">
        <v>361</v>
      </c>
      <c r="I10" s="466" t="s">
        <v>312</v>
      </c>
      <c r="J10" s="466" t="s">
        <v>313</v>
      </c>
      <c r="K10" s="466" t="s">
        <v>314</v>
      </c>
      <c r="L10" s="469">
        <v>21.96</v>
      </c>
      <c r="M10" s="469">
        <v>43.92</v>
      </c>
      <c r="N10" s="466">
        <v>2</v>
      </c>
      <c r="O10" s="470">
        <v>1</v>
      </c>
      <c r="P10" s="469"/>
      <c r="Q10" s="471">
        <v>0</v>
      </c>
      <c r="R10" s="466"/>
      <c r="S10" s="471">
        <v>0</v>
      </c>
      <c r="T10" s="470"/>
      <c r="U10" s="472">
        <v>0</v>
      </c>
    </row>
    <row r="11" spans="1:21" ht="14.45" customHeight="1" x14ac:dyDescent="0.2">
      <c r="A11" s="465">
        <v>57</v>
      </c>
      <c r="B11" s="466" t="s">
        <v>288</v>
      </c>
      <c r="C11" s="466" t="s">
        <v>292</v>
      </c>
      <c r="D11" s="467" t="s">
        <v>360</v>
      </c>
      <c r="E11" s="468" t="s">
        <v>299</v>
      </c>
      <c r="F11" s="466" t="s">
        <v>289</v>
      </c>
      <c r="G11" s="466" t="s">
        <v>308</v>
      </c>
      <c r="H11" s="466" t="s">
        <v>361</v>
      </c>
      <c r="I11" s="466" t="s">
        <v>315</v>
      </c>
      <c r="J11" s="466" t="s">
        <v>316</v>
      </c>
      <c r="K11" s="466" t="s">
        <v>317</v>
      </c>
      <c r="L11" s="469">
        <v>155.97</v>
      </c>
      <c r="M11" s="469">
        <v>311.94</v>
      </c>
      <c r="N11" s="466">
        <v>2</v>
      </c>
      <c r="O11" s="470">
        <v>0.5</v>
      </c>
      <c r="P11" s="469"/>
      <c r="Q11" s="471">
        <v>0</v>
      </c>
      <c r="R11" s="466"/>
      <c r="S11" s="471">
        <v>0</v>
      </c>
      <c r="T11" s="470"/>
      <c r="U11" s="472">
        <v>0</v>
      </c>
    </row>
    <row r="12" spans="1:21" ht="14.45" customHeight="1" x14ac:dyDescent="0.2">
      <c r="A12" s="465">
        <v>57</v>
      </c>
      <c r="B12" s="466" t="s">
        <v>288</v>
      </c>
      <c r="C12" s="466" t="s">
        <v>292</v>
      </c>
      <c r="D12" s="467" t="s">
        <v>360</v>
      </c>
      <c r="E12" s="468" t="s">
        <v>299</v>
      </c>
      <c r="F12" s="466" t="s">
        <v>289</v>
      </c>
      <c r="G12" s="466" t="s">
        <v>308</v>
      </c>
      <c r="H12" s="466" t="s">
        <v>361</v>
      </c>
      <c r="I12" s="466" t="s">
        <v>318</v>
      </c>
      <c r="J12" s="466" t="s">
        <v>319</v>
      </c>
      <c r="K12" s="466" t="s">
        <v>317</v>
      </c>
      <c r="L12" s="469">
        <v>127.34</v>
      </c>
      <c r="M12" s="469">
        <v>127.34</v>
      </c>
      <c r="N12" s="466">
        <v>1</v>
      </c>
      <c r="O12" s="470">
        <v>1</v>
      </c>
      <c r="P12" s="469"/>
      <c r="Q12" s="471">
        <v>0</v>
      </c>
      <c r="R12" s="466"/>
      <c r="S12" s="471">
        <v>0</v>
      </c>
      <c r="T12" s="470"/>
      <c r="U12" s="472">
        <v>0</v>
      </c>
    </row>
    <row r="13" spans="1:21" ht="14.45" customHeight="1" x14ac:dyDescent="0.2">
      <c r="A13" s="465">
        <v>57</v>
      </c>
      <c r="B13" s="466" t="s">
        <v>288</v>
      </c>
      <c r="C13" s="466" t="s">
        <v>292</v>
      </c>
      <c r="D13" s="467" t="s">
        <v>360</v>
      </c>
      <c r="E13" s="468" t="s">
        <v>299</v>
      </c>
      <c r="F13" s="466" t="s">
        <v>289</v>
      </c>
      <c r="G13" s="466" t="s">
        <v>308</v>
      </c>
      <c r="H13" s="466" t="s">
        <v>361</v>
      </c>
      <c r="I13" s="466" t="s">
        <v>320</v>
      </c>
      <c r="J13" s="466" t="s">
        <v>321</v>
      </c>
      <c r="K13" s="466" t="s">
        <v>317</v>
      </c>
      <c r="L13" s="469">
        <v>127.34</v>
      </c>
      <c r="M13" s="469">
        <v>127.34</v>
      </c>
      <c r="N13" s="466">
        <v>1</v>
      </c>
      <c r="O13" s="470">
        <v>1</v>
      </c>
      <c r="P13" s="469"/>
      <c r="Q13" s="471">
        <v>0</v>
      </c>
      <c r="R13" s="466"/>
      <c r="S13" s="471">
        <v>0</v>
      </c>
      <c r="T13" s="470"/>
      <c r="U13" s="472">
        <v>0</v>
      </c>
    </row>
    <row r="14" spans="1:21" ht="14.45" customHeight="1" x14ac:dyDescent="0.2">
      <c r="A14" s="465">
        <v>57</v>
      </c>
      <c r="B14" s="466" t="s">
        <v>288</v>
      </c>
      <c r="C14" s="466" t="s">
        <v>292</v>
      </c>
      <c r="D14" s="467" t="s">
        <v>360</v>
      </c>
      <c r="E14" s="468" t="s">
        <v>299</v>
      </c>
      <c r="F14" s="466" t="s">
        <v>289</v>
      </c>
      <c r="G14" s="466" t="s">
        <v>308</v>
      </c>
      <c r="H14" s="466" t="s">
        <v>361</v>
      </c>
      <c r="I14" s="466" t="s">
        <v>322</v>
      </c>
      <c r="J14" s="466" t="s">
        <v>323</v>
      </c>
      <c r="K14" s="466" t="s">
        <v>324</v>
      </c>
      <c r="L14" s="469">
        <v>84.89</v>
      </c>
      <c r="M14" s="469">
        <v>254.67000000000002</v>
      </c>
      <c r="N14" s="466">
        <v>3</v>
      </c>
      <c r="O14" s="470">
        <v>1</v>
      </c>
      <c r="P14" s="469"/>
      <c r="Q14" s="471">
        <v>0</v>
      </c>
      <c r="R14" s="466"/>
      <c r="S14" s="471">
        <v>0</v>
      </c>
      <c r="T14" s="470"/>
      <c r="U14" s="472">
        <v>0</v>
      </c>
    </row>
    <row r="15" spans="1:21" ht="14.45" customHeight="1" x14ac:dyDescent="0.2">
      <c r="A15" s="465">
        <v>57</v>
      </c>
      <c r="B15" s="466" t="s">
        <v>288</v>
      </c>
      <c r="C15" s="466" t="s">
        <v>292</v>
      </c>
      <c r="D15" s="467" t="s">
        <v>360</v>
      </c>
      <c r="E15" s="468" t="s">
        <v>299</v>
      </c>
      <c r="F15" s="466" t="s">
        <v>289</v>
      </c>
      <c r="G15" s="466" t="s">
        <v>308</v>
      </c>
      <c r="H15" s="466" t="s">
        <v>361</v>
      </c>
      <c r="I15" s="466" t="s">
        <v>325</v>
      </c>
      <c r="J15" s="466" t="s">
        <v>326</v>
      </c>
      <c r="K15" s="466" t="s">
        <v>324</v>
      </c>
      <c r="L15" s="469">
        <v>84.89</v>
      </c>
      <c r="M15" s="469">
        <v>933.79</v>
      </c>
      <c r="N15" s="466">
        <v>11</v>
      </c>
      <c r="O15" s="470">
        <v>1</v>
      </c>
      <c r="P15" s="469">
        <v>933.79</v>
      </c>
      <c r="Q15" s="471">
        <v>1</v>
      </c>
      <c r="R15" s="466">
        <v>11</v>
      </c>
      <c r="S15" s="471">
        <v>1</v>
      </c>
      <c r="T15" s="470">
        <v>1</v>
      </c>
      <c r="U15" s="472">
        <v>1</v>
      </c>
    </row>
    <row r="16" spans="1:21" ht="14.45" customHeight="1" x14ac:dyDescent="0.2">
      <c r="A16" s="465">
        <v>57</v>
      </c>
      <c r="B16" s="466" t="s">
        <v>288</v>
      </c>
      <c r="C16" s="466" t="s">
        <v>292</v>
      </c>
      <c r="D16" s="467" t="s">
        <v>360</v>
      </c>
      <c r="E16" s="468" t="s">
        <v>299</v>
      </c>
      <c r="F16" s="466" t="s">
        <v>289</v>
      </c>
      <c r="G16" s="466" t="s">
        <v>308</v>
      </c>
      <c r="H16" s="466" t="s">
        <v>361</v>
      </c>
      <c r="I16" s="466" t="s">
        <v>327</v>
      </c>
      <c r="J16" s="466" t="s">
        <v>328</v>
      </c>
      <c r="K16" s="466" t="s">
        <v>317</v>
      </c>
      <c r="L16" s="469">
        <v>127.34</v>
      </c>
      <c r="M16" s="469">
        <v>382.02</v>
      </c>
      <c r="N16" s="466">
        <v>3</v>
      </c>
      <c r="O16" s="470">
        <v>1</v>
      </c>
      <c r="P16" s="469"/>
      <c r="Q16" s="471">
        <v>0</v>
      </c>
      <c r="R16" s="466"/>
      <c r="S16" s="471">
        <v>0</v>
      </c>
      <c r="T16" s="470"/>
      <c r="U16" s="472">
        <v>0</v>
      </c>
    </row>
    <row r="17" spans="1:21" ht="14.45" customHeight="1" x14ac:dyDescent="0.2">
      <c r="A17" s="465">
        <v>57</v>
      </c>
      <c r="B17" s="466" t="s">
        <v>288</v>
      </c>
      <c r="C17" s="466" t="s">
        <v>292</v>
      </c>
      <c r="D17" s="467" t="s">
        <v>360</v>
      </c>
      <c r="E17" s="468" t="s">
        <v>299</v>
      </c>
      <c r="F17" s="466" t="s">
        <v>289</v>
      </c>
      <c r="G17" s="466" t="s">
        <v>308</v>
      </c>
      <c r="H17" s="466" t="s">
        <v>361</v>
      </c>
      <c r="I17" s="466" t="s">
        <v>329</v>
      </c>
      <c r="J17" s="466" t="s">
        <v>330</v>
      </c>
      <c r="K17" s="466" t="s">
        <v>324</v>
      </c>
      <c r="L17" s="469">
        <v>84.89</v>
      </c>
      <c r="M17" s="469">
        <v>84.89</v>
      </c>
      <c r="N17" s="466">
        <v>1</v>
      </c>
      <c r="O17" s="470">
        <v>0.5</v>
      </c>
      <c r="P17" s="469"/>
      <c r="Q17" s="471">
        <v>0</v>
      </c>
      <c r="R17" s="466"/>
      <c r="S17" s="471">
        <v>0</v>
      </c>
      <c r="T17" s="470"/>
      <c r="U17" s="472">
        <v>0</v>
      </c>
    </row>
    <row r="18" spans="1:21" ht="14.45" customHeight="1" x14ac:dyDescent="0.2">
      <c r="A18" s="465">
        <v>57</v>
      </c>
      <c r="B18" s="466" t="s">
        <v>288</v>
      </c>
      <c r="C18" s="466" t="s">
        <v>292</v>
      </c>
      <c r="D18" s="467" t="s">
        <v>360</v>
      </c>
      <c r="E18" s="468" t="s">
        <v>299</v>
      </c>
      <c r="F18" s="466" t="s">
        <v>289</v>
      </c>
      <c r="G18" s="466" t="s">
        <v>308</v>
      </c>
      <c r="H18" s="466" t="s">
        <v>361</v>
      </c>
      <c r="I18" s="466" t="s">
        <v>331</v>
      </c>
      <c r="J18" s="466" t="s">
        <v>332</v>
      </c>
      <c r="K18" s="466" t="s">
        <v>324</v>
      </c>
      <c r="L18" s="469">
        <v>84.89</v>
      </c>
      <c r="M18" s="469">
        <v>169.78</v>
      </c>
      <c r="N18" s="466">
        <v>2</v>
      </c>
      <c r="O18" s="470">
        <v>1.5</v>
      </c>
      <c r="P18" s="469">
        <v>84.89</v>
      </c>
      <c r="Q18" s="471">
        <v>0.5</v>
      </c>
      <c r="R18" s="466">
        <v>1</v>
      </c>
      <c r="S18" s="471">
        <v>0.5</v>
      </c>
      <c r="T18" s="470">
        <v>1</v>
      </c>
      <c r="U18" s="472">
        <v>0.66666666666666663</v>
      </c>
    </row>
    <row r="19" spans="1:21" ht="14.45" customHeight="1" x14ac:dyDescent="0.2">
      <c r="A19" s="465">
        <v>57</v>
      </c>
      <c r="B19" s="466" t="s">
        <v>288</v>
      </c>
      <c r="C19" s="466" t="s">
        <v>292</v>
      </c>
      <c r="D19" s="467" t="s">
        <v>360</v>
      </c>
      <c r="E19" s="468" t="s">
        <v>299</v>
      </c>
      <c r="F19" s="466" t="s">
        <v>289</v>
      </c>
      <c r="G19" s="466" t="s">
        <v>308</v>
      </c>
      <c r="H19" s="466" t="s">
        <v>361</v>
      </c>
      <c r="I19" s="466" t="s">
        <v>333</v>
      </c>
      <c r="J19" s="466" t="s">
        <v>334</v>
      </c>
      <c r="K19" s="466" t="s">
        <v>311</v>
      </c>
      <c r="L19" s="469">
        <v>233.96</v>
      </c>
      <c r="M19" s="469">
        <v>5849</v>
      </c>
      <c r="N19" s="466">
        <v>25</v>
      </c>
      <c r="O19" s="470">
        <v>3.5</v>
      </c>
      <c r="P19" s="469">
        <v>4679.2</v>
      </c>
      <c r="Q19" s="471">
        <v>0.79999999999999993</v>
      </c>
      <c r="R19" s="466">
        <v>20</v>
      </c>
      <c r="S19" s="471">
        <v>0.8</v>
      </c>
      <c r="T19" s="470">
        <v>3</v>
      </c>
      <c r="U19" s="472">
        <v>0.8571428571428571</v>
      </c>
    </row>
    <row r="20" spans="1:21" ht="14.45" customHeight="1" x14ac:dyDescent="0.2">
      <c r="A20" s="465">
        <v>57</v>
      </c>
      <c r="B20" s="466" t="s">
        <v>288</v>
      </c>
      <c r="C20" s="466" t="s">
        <v>292</v>
      </c>
      <c r="D20" s="467" t="s">
        <v>360</v>
      </c>
      <c r="E20" s="468" t="s">
        <v>299</v>
      </c>
      <c r="F20" s="466" t="s">
        <v>289</v>
      </c>
      <c r="G20" s="466" t="s">
        <v>308</v>
      </c>
      <c r="H20" s="466" t="s">
        <v>361</v>
      </c>
      <c r="I20" s="466" t="s">
        <v>335</v>
      </c>
      <c r="J20" s="466" t="s">
        <v>336</v>
      </c>
      <c r="K20" s="466" t="s">
        <v>337</v>
      </c>
      <c r="L20" s="469">
        <v>87.82</v>
      </c>
      <c r="M20" s="469">
        <v>790.37999999999988</v>
      </c>
      <c r="N20" s="466">
        <v>9</v>
      </c>
      <c r="O20" s="470">
        <v>3.5</v>
      </c>
      <c r="P20" s="469">
        <v>526.91999999999996</v>
      </c>
      <c r="Q20" s="471">
        <v>0.66666666666666674</v>
      </c>
      <c r="R20" s="466">
        <v>6</v>
      </c>
      <c r="S20" s="471">
        <v>0.66666666666666663</v>
      </c>
      <c r="T20" s="470">
        <v>2.5</v>
      </c>
      <c r="U20" s="472">
        <v>0.7142857142857143</v>
      </c>
    </row>
    <row r="21" spans="1:21" ht="14.45" customHeight="1" x14ac:dyDescent="0.2">
      <c r="A21" s="465">
        <v>57</v>
      </c>
      <c r="B21" s="466" t="s">
        <v>288</v>
      </c>
      <c r="C21" s="466" t="s">
        <v>292</v>
      </c>
      <c r="D21" s="467" t="s">
        <v>360</v>
      </c>
      <c r="E21" s="468" t="s">
        <v>299</v>
      </c>
      <c r="F21" s="466" t="s">
        <v>289</v>
      </c>
      <c r="G21" s="466" t="s">
        <v>308</v>
      </c>
      <c r="H21" s="466" t="s">
        <v>361</v>
      </c>
      <c r="I21" s="466" t="s">
        <v>338</v>
      </c>
      <c r="J21" s="466" t="s">
        <v>339</v>
      </c>
      <c r="K21" s="466" t="s">
        <v>317</v>
      </c>
      <c r="L21" s="469">
        <v>155.97</v>
      </c>
      <c r="M21" s="469">
        <v>467.90999999999997</v>
      </c>
      <c r="N21" s="466">
        <v>3</v>
      </c>
      <c r="O21" s="470">
        <v>1</v>
      </c>
      <c r="P21" s="469"/>
      <c r="Q21" s="471">
        <v>0</v>
      </c>
      <c r="R21" s="466"/>
      <c r="S21" s="471">
        <v>0</v>
      </c>
      <c r="T21" s="470"/>
      <c r="U21" s="472">
        <v>0</v>
      </c>
    </row>
    <row r="22" spans="1:21" ht="14.45" customHeight="1" x14ac:dyDescent="0.2">
      <c r="A22" s="465">
        <v>57</v>
      </c>
      <c r="B22" s="466" t="s">
        <v>288</v>
      </c>
      <c r="C22" s="466" t="s">
        <v>292</v>
      </c>
      <c r="D22" s="467" t="s">
        <v>360</v>
      </c>
      <c r="E22" s="468" t="s">
        <v>299</v>
      </c>
      <c r="F22" s="466" t="s">
        <v>289</v>
      </c>
      <c r="G22" s="466" t="s">
        <v>308</v>
      </c>
      <c r="H22" s="466" t="s">
        <v>236</v>
      </c>
      <c r="I22" s="466" t="s">
        <v>340</v>
      </c>
      <c r="J22" s="466" t="s">
        <v>341</v>
      </c>
      <c r="K22" s="466" t="s">
        <v>342</v>
      </c>
      <c r="L22" s="469">
        <v>253.43</v>
      </c>
      <c r="M22" s="469">
        <v>506.86</v>
      </c>
      <c r="N22" s="466">
        <v>2</v>
      </c>
      <c r="O22" s="470">
        <v>1</v>
      </c>
      <c r="P22" s="469"/>
      <c r="Q22" s="471">
        <v>0</v>
      </c>
      <c r="R22" s="466"/>
      <c r="S22" s="471">
        <v>0</v>
      </c>
      <c r="T22" s="470"/>
      <c r="U22" s="472">
        <v>0</v>
      </c>
    </row>
    <row r="23" spans="1:21" ht="14.45" customHeight="1" x14ac:dyDescent="0.2">
      <c r="A23" s="465">
        <v>57</v>
      </c>
      <c r="B23" s="466" t="s">
        <v>288</v>
      </c>
      <c r="C23" s="466" t="s">
        <v>292</v>
      </c>
      <c r="D23" s="467" t="s">
        <v>360</v>
      </c>
      <c r="E23" s="468" t="s">
        <v>299</v>
      </c>
      <c r="F23" s="466" t="s">
        <v>289</v>
      </c>
      <c r="G23" s="466" t="s">
        <v>308</v>
      </c>
      <c r="H23" s="466" t="s">
        <v>236</v>
      </c>
      <c r="I23" s="466" t="s">
        <v>343</v>
      </c>
      <c r="J23" s="466" t="s">
        <v>344</v>
      </c>
      <c r="K23" s="466" t="s">
        <v>324</v>
      </c>
      <c r="L23" s="469">
        <v>143.59</v>
      </c>
      <c r="M23" s="469">
        <v>430.77</v>
      </c>
      <c r="N23" s="466">
        <v>3</v>
      </c>
      <c r="O23" s="470">
        <v>2</v>
      </c>
      <c r="P23" s="469">
        <v>143.59</v>
      </c>
      <c r="Q23" s="471">
        <v>0.33333333333333337</v>
      </c>
      <c r="R23" s="466">
        <v>1</v>
      </c>
      <c r="S23" s="471">
        <v>0.33333333333333331</v>
      </c>
      <c r="T23" s="470">
        <v>1</v>
      </c>
      <c r="U23" s="472">
        <v>0.5</v>
      </c>
    </row>
    <row r="24" spans="1:21" ht="14.45" customHeight="1" x14ac:dyDescent="0.2">
      <c r="A24" s="465">
        <v>57</v>
      </c>
      <c r="B24" s="466" t="s">
        <v>288</v>
      </c>
      <c r="C24" s="466" t="s">
        <v>292</v>
      </c>
      <c r="D24" s="467" t="s">
        <v>360</v>
      </c>
      <c r="E24" s="468" t="s">
        <v>299</v>
      </c>
      <c r="F24" s="466" t="s">
        <v>289</v>
      </c>
      <c r="G24" s="466" t="s">
        <v>308</v>
      </c>
      <c r="H24" s="466" t="s">
        <v>236</v>
      </c>
      <c r="I24" s="466" t="s">
        <v>345</v>
      </c>
      <c r="J24" s="466" t="s">
        <v>313</v>
      </c>
      <c r="K24" s="466" t="s">
        <v>337</v>
      </c>
      <c r="L24" s="469">
        <v>87.82</v>
      </c>
      <c r="M24" s="469">
        <v>1053.8400000000001</v>
      </c>
      <c r="N24" s="466">
        <v>12</v>
      </c>
      <c r="O24" s="470">
        <v>3.5</v>
      </c>
      <c r="P24" s="469">
        <v>878.2</v>
      </c>
      <c r="Q24" s="471">
        <v>0.83333333333333326</v>
      </c>
      <c r="R24" s="466">
        <v>10</v>
      </c>
      <c r="S24" s="471">
        <v>0.83333333333333337</v>
      </c>
      <c r="T24" s="470">
        <v>2.5</v>
      </c>
      <c r="U24" s="472">
        <v>0.7142857142857143</v>
      </c>
    </row>
    <row r="25" spans="1:21" ht="14.45" customHeight="1" x14ac:dyDescent="0.2">
      <c r="A25" s="465">
        <v>57</v>
      </c>
      <c r="B25" s="466" t="s">
        <v>288</v>
      </c>
      <c r="C25" s="466" t="s">
        <v>292</v>
      </c>
      <c r="D25" s="467" t="s">
        <v>360</v>
      </c>
      <c r="E25" s="468" t="s">
        <v>299</v>
      </c>
      <c r="F25" s="466" t="s">
        <v>289</v>
      </c>
      <c r="G25" s="466" t="s">
        <v>308</v>
      </c>
      <c r="H25" s="466" t="s">
        <v>236</v>
      </c>
      <c r="I25" s="466" t="s">
        <v>346</v>
      </c>
      <c r="J25" s="466" t="s">
        <v>347</v>
      </c>
      <c r="K25" s="466" t="s">
        <v>337</v>
      </c>
      <c r="L25" s="469">
        <v>172.67</v>
      </c>
      <c r="M25" s="469">
        <v>345.34</v>
      </c>
      <c r="N25" s="466">
        <v>2</v>
      </c>
      <c r="O25" s="470">
        <v>1</v>
      </c>
      <c r="P25" s="469">
        <v>345.34</v>
      </c>
      <c r="Q25" s="471">
        <v>1</v>
      </c>
      <c r="R25" s="466">
        <v>2</v>
      </c>
      <c r="S25" s="471">
        <v>1</v>
      </c>
      <c r="T25" s="470">
        <v>1</v>
      </c>
      <c r="U25" s="472">
        <v>1</v>
      </c>
    </row>
    <row r="26" spans="1:21" ht="14.45" customHeight="1" x14ac:dyDescent="0.2">
      <c r="A26" s="465">
        <v>57</v>
      </c>
      <c r="B26" s="466" t="s">
        <v>288</v>
      </c>
      <c r="C26" s="466" t="s">
        <v>292</v>
      </c>
      <c r="D26" s="467" t="s">
        <v>360</v>
      </c>
      <c r="E26" s="468" t="s">
        <v>299</v>
      </c>
      <c r="F26" s="466" t="s">
        <v>289</v>
      </c>
      <c r="G26" s="466" t="s">
        <v>308</v>
      </c>
      <c r="H26" s="466" t="s">
        <v>236</v>
      </c>
      <c r="I26" s="466" t="s">
        <v>348</v>
      </c>
      <c r="J26" s="466" t="s">
        <v>349</v>
      </c>
      <c r="K26" s="466" t="s">
        <v>337</v>
      </c>
      <c r="L26" s="469">
        <v>172.67</v>
      </c>
      <c r="M26" s="469">
        <v>345.34</v>
      </c>
      <c r="N26" s="466">
        <v>2</v>
      </c>
      <c r="O26" s="470">
        <v>1</v>
      </c>
      <c r="P26" s="469">
        <v>345.34</v>
      </c>
      <c r="Q26" s="471">
        <v>1</v>
      </c>
      <c r="R26" s="466">
        <v>2</v>
      </c>
      <c r="S26" s="471">
        <v>1</v>
      </c>
      <c r="T26" s="470">
        <v>1</v>
      </c>
      <c r="U26" s="472">
        <v>1</v>
      </c>
    </row>
    <row r="27" spans="1:21" ht="14.45" customHeight="1" x14ac:dyDescent="0.2">
      <c r="A27" s="465">
        <v>57</v>
      </c>
      <c r="B27" s="466" t="s">
        <v>288</v>
      </c>
      <c r="C27" s="466" t="s">
        <v>292</v>
      </c>
      <c r="D27" s="467" t="s">
        <v>360</v>
      </c>
      <c r="E27" s="468" t="s">
        <v>299</v>
      </c>
      <c r="F27" s="466" t="s">
        <v>289</v>
      </c>
      <c r="G27" s="466" t="s">
        <v>308</v>
      </c>
      <c r="H27" s="466" t="s">
        <v>236</v>
      </c>
      <c r="I27" s="466" t="s">
        <v>350</v>
      </c>
      <c r="J27" s="466" t="s">
        <v>351</v>
      </c>
      <c r="K27" s="466" t="s">
        <v>324</v>
      </c>
      <c r="L27" s="469">
        <v>143.59</v>
      </c>
      <c r="M27" s="469">
        <v>430.77</v>
      </c>
      <c r="N27" s="466">
        <v>3</v>
      </c>
      <c r="O27" s="470">
        <v>1</v>
      </c>
      <c r="P27" s="469">
        <v>430.77</v>
      </c>
      <c r="Q27" s="471">
        <v>1</v>
      </c>
      <c r="R27" s="466">
        <v>3</v>
      </c>
      <c r="S27" s="471">
        <v>1</v>
      </c>
      <c r="T27" s="470">
        <v>1</v>
      </c>
      <c r="U27" s="472">
        <v>1</v>
      </c>
    </row>
    <row r="28" spans="1:21" ht="14.45" customHeight="1" x14ac:dyDescent="0.2">
      <c r="A28" s="465">
        <v>57</v>
      </c>
      <c r="B28" s="466" t="s">
        <v>288</v>
      </c>
      <c r="C28" s="466" t="s">
        <v>292</v>
      </c>
      <c r="D28" s="467" t="s">
        <v>360</v>
      </c>
      <c r="E28" s="468" t="s">
        <v>299</v>
      </c>
      <c r="F28" s="466" t="s">
        <v>289</v>
      </c>
      <c r="G28" s="466" t="s">
        <v>308</v>
      </c>
      <c r="H28" s="466" t="s">
        <v>236</v>
      </c>
      <c r="I28" s="466" t="s">
        <v>352</v>
      </c>
      <c r="J28" s="466" t="s">
        <v>353</v>
      </c>
      <c r="K28" s="466" t="s">
        <v>337</v>
      </c>
      <c r="L28" s="469">
        <v>239.53</v>
      </c>
      <c r="M28" s="469">
        <v>479.06</v>
      </c>
      <c r="N28" s="466">
        <v>2</v>
      </c>
      <c r="O28" s="470">
        <v>1</v>
      </c>
      <c r="P28" s="469"/>
      <c r="Q28" s="471">
        <v>0</v>
      </c>
      <c r="R28" s="466"/>
      <c r="S28" s="471">
        <v>0</v>
      </c>
      <c r="T28" s="470"/>
      <c r="U28" s="472">
        <v>0</v>
      </c>
    </row>
    <row r="29" spans="1:21" ht="14.45" customHeight="1" x14ac:dyDescent="0.2">
      <c r="A29" s="465">
        <v>57</v>
      </c>
      <c r="B29" s="466" t="s">
        <v>288</v>
      </c>
      <c r="C29" s="466" t="s">
        <v>292</v>
      </c>
      <c r="D29" s="467" t="s">
        <v>360</v>
      </c>
      <c r="E29" s="468" t="s">
        <v>299</v>
      </c>
      <c r="F29" s="466" t="s">
        <v>289</v>
      </c>
      <c r="G29" s="466" t="s">
        <v>308</v>
      </c>
      <c r="H29" s="466" t="s">
        <v>236</v>
      </c>
      <c r="I29" s="466" t="s">
        <v>354</v>
      </c>
      <c r="J29" s="466" t="s">
        <v>355</v>
      </c>
      <c r="K29" s="466" t="s">
        <v>337</v>
      </c>
      <c r="L29" s="469">
        <v>172.67</v>
      </c>
      <c r="M29" s="469">
        <v>345.34</v>
      </c>
      <c r="N29" s="466">
        <v>2</v>
      </c>
      <c r="O29" s="470">
        <v>1</v>
      </c>
      <c r="P29" s="469">
        <v>345.34</v>
      </c>
      <c r="Q29" s="471">
        <v>1</v>
      </c>
      <c r="R29" s="466">
        <v>2</v>
      </c>
      <c r="S29" s="471">
        <v>1</v>
      </c>
      <c r="T29" s="470">
        <v>1</v>
      </c>
      <c r="U29" s="472">
        <v>1</v>
      </c>
    </row>
    <row r="30" spans="1:21" ht="14.45" customHeight="1" x14ac:dyDescent="0.2">
      <c r="A30" s="465">
        <v>57</v>
      </c>
      <c r="B30" s="466" t="s">
        <v>288</v>
      </c>
      <c r="C30" s="466" t="s">
        <v>292</v>
      </c>
      <c r="D30" s="467" t="s">
        <v>360</v>
      </c>
      <c r="E30" s="468" t="s">
        <v>299</v>
      </c>
      <c r="F30" s="466" t="s">
        <v>289</v>
      </c>
      <c r="G30" s="466" t="s">
        <v>308</v>
      </c>
      <c r="H30" s="466" t="s">
        <v>236</v>
      </c>
      <c r="I30" s="466" t="s">
        <v>356</v>
      </c>
      <c r="J30" s="466" t="s">
        <v>357</v>
      </c>
      <c r="K30" s="466" t="s">
        <v>337</v>
      </c>
      <c r="L30" s="469">
        <v>87.82</v>
      </c>
      <c r="M30" s="469">
        <v>878.19999999999993</v>
      </c>
      <c r="N30" s="466">
        <v>10</v>
      </c>
      <c r="O30" s="470">
        <v>3</v>
      </c>
      <c r="P30" s="469">
        <v>702.56</v>
      </c>
      <c r="Q30" s="471">
        <v>0.8</v>
      </c>
      <c r="R30" s="466">
        <v>8</v>
      </c>
      <c r="S30" s="471">
        <v>0.8</v>
      </c>
      <c r="T30" s="470">
        <v>2</v>
      </c>
      <c r="U30" s="472">
        <v>0.66666666666666663</v>
      </c>
    </row>
    <row r="31" spans="1:21" ht="14.45" customHeight="1" thickBot="1" x14ac:dyDescent="0.25">
      <c r="A31" s="473">
        <v>57</v>
      </c>
      <c r="B31" s="474" t="s">
        <v>288</v>
      </c>
      <c r="C31" s="474" t="s">
        <v>292</v>
      </c>
      <c r="D31" s="475" t="s">
        <v>360</v>
      </c>
      <c r="E31" s="476" t="s">
        <v>299</v>
      </c>
      <c r="F31" s="474" t="s">
        <v>289</v>
      </c>
      <c r="G31" s="474" t="s">
        <v>308</v>
      </c>
      <c r="H31" s="474" t="s">
        <v>236</v>
      </c>
      <c r="I31" s="474" t="s">
        <v>358</v>
      </c>
      <c r="J31" s="474" t="s">
        <v>359</v>
      </c>
      <c r="K31" s="474" t="s">
        <v>342</v>
      </c>
      <c r="L31" s="477">
        <v>253.43</v>
      </c>
      <c r="M31" s="477">
        <v>506.86</v>
      </c>
      <c r="N31" s="474">
        <v>2</v>
      </c>
      <c r="O31" s="478">
        <v>0.5</v>
      </c>
      <c r="P31" s="477"/>
      <c r="Q31" s="479">
        <v>0</v>
      </c>
      <c r="R31" s="474"/>
      <c r="S31" s="479">
        <v>0</v>
      </c>
      <c r="T31" s="478"/>
      <c r="U31" s="48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D5AE39B-7277-4A02-AA94-C28B5DCD125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41" t="s">
        <v>363</v>
      </c>
      <c r="B1" s="342"/>
      <c r="C1" s="342"/>
      <c r="D1" s="342"/>
      <c r="E1" s="342"/>
      <c r="F1" s="342"/>
    </row>
    <row r="2" spans="1:6" ht="14.45" customHeight="1" thickBot="1" x14ac:dyDescent="0.25">
      <c r="A2" s="232" t="s">
        <v>235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43" t="s">
        <v>126</v>
      </c>
      <c r="C3" s="344"/>
      <c r="D3" s="345" t="s">
        <v>125</v>
      </c>
      <c r="E3" s="344"/>
      <c r="F3" s="80" t="s">
        <v>3</v>
      </c>
    </row>
    <row r="4" spans="1:6" ht="14.45" customHeight="1" thickBot="1" x14ac:dyDescent="0.25">
      <c r="A4" s="481" t="s">
        <v>155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5" customHeight="1" thickBot="1" x14ac:dyDescent="0.25">
      <c r="A5" s="495" t="s">
        <v>299</v>
      </c>
      <c r="B5" s="485"/>
      <c r="C5" s="486">
        <v>0</v>
      </c>
      <c r="D5" s="485">
        <v>25920.179999999989</v>
      </c>
      <c r="E5" s="486">
        <v>1</v>
      </c>
      <c r="F5" s="487">
        <v>25920.179999999989</v>
      </c>
    </row>
    <row r="6" spans="1:6" ht="14.45" customHeight="1" thickBot="1" x14ac:dyDescent="0.25">
      <c r="A6" s="491" t="s">
        <v>3</v>
      </c>
      <c r="B6" s="492"/>
      <c r="C6" s="493">
        <v>0</v>
      </c>
      <c r="D6" s="492">
        <v>25920.179999999989</v>
      </c>
      <c r="E6" s="493">
        <v>1</v>
      </c>
      <c r="F6" s="494">
        <v>25920.179999999989</v>
      </c>
    </row>
    <row r="7" spans="1:6" ht="14.45" customHeight="1" thickBot="1" x14ac:dyDescent="0.25"/>
    <row r="8" spans="1:6" ht="14.45" customHeight="1" x14ac:dyDescent="0.2">
      <c r="A8" s="502" t="s">
        <v>364</v>
      </c>
      <c r="B8" s="116"/>
      <c r="C8" s="464">
        <v>0</v>
      </c>
      <c r="D8" s="116">
        <v>25920.179999999989</v>
      </c>
      <c r="E8" s="464">
        <v>1</v>
      </c>
      <c r="F8" s="488">
        <v>25920.179999999989</v>
      </c>
    </row>
    <row r="9" spans="1:6" ht="14.45" customHeight="1" thickBot="1" x14ac:dyDescent="0.25">
      <c r="A9" s="503" t="s">
        <v>365</v>
      </c>
      <c r="B9" s="499"/>
      <c r="C9" s="500"/>
      <c r="D9" s="499">
        <v>0</v>
      </c>
      <c r="E9" s="500"/>
      <c r="F9" s="501">
        <v>0</v>
      </c>
    </row>
    <row r="10" spans="1:6" ht="14.45" customHeight="1" thickBot="1" x14ac:dyDescent="0.25">
      <c r="A10" s="491" t="s">
        <v>3</v>
      </c>
      <c r="B10" s="492"/>
      <c r="C10" s="493">
        <v>0</v>
      </c>
      <c r="D10" s="492">
        <v>25920.179999999989</v>
      </c>
      <c r="E10" s="493">
        <v>1</v>
      </c>
      <c r="F10" s="494">
        <v>25920.179999999989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{5C6EB989-37AB-49B2-8B16-0C6BACA3183E}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{A1C7976A-D07D-4060-A968-BDD2A7DDC0F1}</x14:id>
        </ext>
      </extLst>
    </cfRule>
  </conditionalFormatting>
  <hyperlinks>
    <hyperlink ref="A2" location="Obsah!A1" display="Zpět na Obsah  KL 01  1.-4.měsíc" xr:uid="{4B3529BA-09B7-464E-9D44-C7587E61EBC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6EB989-37AB-49B2-8B16-0C6BACA318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1C7976A-D07D-4060-A968-BDD2A7DDC0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42" t="s">
        <v>368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05"/>
      <c r="M1" s="305"/>
    </row>
    <row r="2" spans="1:13" ht="14.45" customHeight="1" thickBot="1" x14ac:dyDescent="0.25">
      <c r="A2" s="232" t="s">
        <v>235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134</v>
      </c>
      <c r="J3" s="43">
        <f>SUBTOTAL(9,J6:J1048576)</f>
        <v>25920.179999999997</v>
      </c>
      <c r="K3" s="44">
        <f>IF(M3=0,0,J3/M3)</f>
        <v>1</v>
      </c>
      <c r="L3" s="43">
        <f>SUBTOTAL(9,L6:L1048576)</f>
        <v>134</v>
      </c>
      <c r="M3" s="45">
        <f>SUBTOTAL(9,M6:M1048576)</f>
        <v>25920.179999999997</v>
      </c>
    </row>
    <row r="4" spans="1:13" ht="14.45" customHeight="1" thickBot="1" x14ac:dyDescent="0.25">
      <c r="A4" s="41"/>
      <c r="B4" s="41"/>
      <c r="C4" s="41"/>
      <c r="D4" s="41"/>
      <c r="E4" s="42"/>
      <c r="F4" s="346" t="s">
        <v>126</v>
      </c>
      <c r="G4" s="347"/>
      <c r="H4" s="348"/>
      <c r="I4" s="349" t="s">
        <v>125</v>
      </c>
      <c r="J4" s="347"/>
      <c r="K4" s="348"/>
      <c r="L4" s="350" t="s">
        <v>3</v>
      </c>
      <c r="M4" s="351"/>
    </row>
    <row r="5" spans="1:13" ht="14.45" customHeight="1" thickBot="1" x14ac:dyDescent="0.25">
      <c r="A5" s="481" t="s">
        <v>131</v>
      </c>
      <c r="B5" s="504" t="s">
        <v>127</v>
      </c>
      <c r="C5" s="504" t="s">
        <v>69</v>
      </c>
      <c r="D5" s="504" t="s">
        <v>128</v>
      </c>
      <c r="E5" s="504" t="s">
        <v>129</v>
      </c>
      <c r="F5" s="505" t="s">
        <v>27</v>
      </c>
      <c r="G5" s="505" t="s">
        <v>13</v>
      </c>
      <c r="H5" s="483" t="s">
        <v>130</v>
      </c>
      <c r="I5" s="482" t="s">
        <v>27</v>
      </c>
      <c r="J5" s="505" t="s">
        <v>13</v>
      </c>
      <c r="K5" s="483" t="s">
        <v>130</v>
      </c>
      <c r="L5" s="482" t="s">
        <v>27</v>
      </c>
      <c r="M5" s="506" t="s">
        <v>13</v>
      </c>
    </row>
    <row r="6" spans="1:13" ht="14.45" customHeight="1" x14ac:dyDescent="0.2">
      <c r="A6" s="458" t="s">
        <v>299</v>
      </c>
      <c r="B6" s="459" t="s">
        <v>366</v>
      </c>
      <c r="C6" s="459" t="s">
        <v>305</v>
      </c>
      <c r="D6" s="459" t="s">
        <v>306</v>
      </c>
      <c r="E6" s="459" t="s">
        <v>307</v>
      </c>
      <c r="F6" s="116"/>
      <c r="G6" s="116"/>
      <c r="H6" s="464"/>
      <c r="I6" s="116">
        <v>1</v>
      </c>
      <c r="J6" s="116">
        <v>0</v>
      </c>
      <c r="K6" s="464"/>
      <c r="L6" s="116">
        <v>1</v>
      </c>
      <c r="M6" s="488">
        <v>0</v>
      </c>
    </row>
    <row r="7" spans="1:13" ht="14.45" customHeight="1" x14ac:dyDescent="0.2">
      <c r="A7" s="465" t="s">
        <v>299</v>
      </c>
      <c r="B7" s="466" t="s">
        <v>367</v>
      </c>
      <c r="C7" s="466" t="s">
        <v>309</v>
      </c>
      <c r="D7" s="466" t="s">
        <v>310</v>
      </c>
      <c r="E7" s="466" t="s">
        <v>311</v>
      </c>
      <c r="F7" s="497"/>
      <c r="G7" s="497"/>
      <c r="H7" s="471">
        <v>0</v>
      </c>
      <c r="I7" s="497">
        <v>70</v>
      </c>
      <c r="J7" s="497">
        <v>16377.199999999999</v>
      </c>
      <c r="K7" s="471">
        <v>1</v>
      </c>
      <c r="L7" s="497">
        <v>70</v>
      </c>
      <c r="M7" s="498">
        <v>16377.199999999999</v>
      </c>
    </row>
    <row r="8" spans="1:13" ht="14.45" customHeight="1" x14ac:dyDescent="0.2">
      <c r="A8" s="465" t="s">
        <v>299</v>
      </c>
      <c r="B8" s="466" t="s">
        <v>367</v>
      </c>
      <c r="C8" s="466" t="s">
        <v>312</v>
      </c>
      <c r="D8" s="466" t="s">
        <v>313</v>
      </c>
      <c r="E8" s="466" t="s">
        <v>314</v>
      </c>
      <c r="F8" s="497"/>
      <c r="G8" s="497"/>
      <c r="H8" s="471">
        <v>0</v>
      </c>
      <c r="I8" s="497">
        <v>2</v>
      </c>
      <c r="J8" s="497">
        <v>43.92</v>
      </c>
      <c r="K8" s="471">
        <v>1</v>
      </c>
      <c r="L8" s="497">
        <v>2</v>
      </c>
      <c r="M8" s="498">
        <v>43.92</v>
      </c>
    </row>
    <row r="9" spans="1:13" ht="14.45" customHeight="1" x14ac:dyDescent="0.2">
      <c r="A9" s="465" t="s">
        <v>299</v>
      </c>
      <c r="B9" s="466" t="s">
        <v>367</v>
      </c>
      <c r="C9" s="466" t="s">
        <v>318</v>
      </c>
      <c r="D9" s="466" t="s">
        <v>319</v>
      </c>
      <c r="E9" s="466" t="s">
        <v>317</v>
      </c>
      <c r="F9" s="497"/>
      <c r="G9" s="497"/>
      <c r="H9" s="471">
        <v>0</v>
      </c>
      <c r="I9" s="497">
        <v>1</v>
      </c>
      <c r="J9" s="497">
        <v>127.34</v>
      </c>
      <c r="K9" s="471">
        <v>1</v>
      </c>
      <c r="L9" s="497">
        <v>1</v>
      </c>
      <c r="M9" s="498">
        <v>127.34</v>
      </c>
    </row>
    <row r="10" spans="1:13" ht="14.45" customHeight="1" x14ac:dyDescent="0.2">
      <c r="A10" s="465" t="s">
        <v>299</v>
      </c>
      <c r="B10" s="466" t="s">
        <v>367</v>
      </c>
      <c r="C10" s="466" t="s">
        <v>320</v>
      </c>
      <c r="D10" s="466" t="s">
        <v>321</v>
      </c>
      <c r="E10" s="466" t="s">
        <v>317</v>
      </c>
      <c r="F10" s="497"/>
      <c r="G10" s="497"/>
      <c r="H10" s="471">
        <v>0</v>
      </c>
      <c r="I10" s="497">
        <v>1</v>
      </c>
      <c r="J10" s="497">
        <v>127.34</v>
      </c>
      <c r="K10" s="471">
        <v>1</v>
      </c>
      <c r="L10" s="497">
        <v>1</v>
      </c>
      <c r="M10" s="498">
        <v>127.34</v>
      </c>
    </row>
    <row r="11" spans="1:13" ht="14.45" customHeight="1" x14ac:dyDescent="0.2">
      <c r="A11" s="465" t="s">
        <v>299</v>
      </c>
      <c r="B11" s="466" t="s">
        <v>367</v>
      </c>
      <c r="C11" s="466" t="s">
        <v>315</v>
      </c>
      <c r="D11" s="466" t="s">
        <v>316</v>
      </c>
      <c r="E11" s="466" t="s">
        <v>317</v>
      </c>
      <c r="F11" s="497"/>
      <c r="G11" s="497"/>
      <c r="H11" s="471">
        <v>0</v>
      </c>
      <c r="I11" s="497">
        <v>2</v>
      </c>
      <c r="J11" s="497">
        <v>311.94</v>
      </c>
      <c r="K11" s="471">
        <v>1</v>
      </c>
      <c r="L11" s="497">
        <v>2</v>
      </c>
      <c r="M11" s="498">
        <v>311.94</v>
      </c>
    </row>
    <row r="12" spans="1:13" ht="14.45" customHeight="1" x14ac:dyDescent="0.2">
      <c r="A12" s="465" t="s">
        <v>299</v>
      </c>
      <c r="B12" s="466" t="s">
        <v>367</v>
      </c>
      <c r="C12" s="466" t="s">
        <v>322</v>
      </c>
      <c r="D12" s="466" t="s">
        <v>323</v>
      </c>
      <c r="E12" s="466" t="s">
        <v>324</v>
      </c>
      <c r="F12" s="497"/>
      <c r="G12" s="497"/>
      <c r="H12" s="471">
        <v>0</v>
      </c>
      <c r="I12" s="497">
        <v>3</v>
      </c>
      <c r="J12" s="497">
        <v>254.67000000000002</v>
      </c>
      <c r="K12" s="471">
        <v>1</v>
      </c>
      <c r="L12" s="497">
        <v>3</v>
      </c>
      <c r="M12" s="498">
        <v>254.67000000000002</v>
      </c>
    </row>
    <row r="13" spans="1:13" ht="14.45" customHeight="1" x14ac:dyDescent="0.2">
      <c r="A13" s="465" t="s">
        <v>299</v>
      </c>
      <c r="B13" s="466" t="s">
        <v>367</v>
      </c>
      <c r="C13" s="466" t="s">
        <v>325</v>
      </c>
      <c r="D13" s="466" t="s">
        <v>326</v>
      </c>
      <c r="E13" s="466" t="s">
        <v>324</v>
      </c>
      <c r="F13" s="497"/>
      <c r="G13" s="497"/>
      <c r="H13" s="471">
        <v>0</v>
      </c>
      <c r="I13" s="497">
        <v>11</v>
      </c>
      <c r="J13" s="497">
        <v>933.79</v>
      </c>
      <c r="K13" s="471">
        <v>1</v>
      </c>
      <c r="L13" s="497">
        <v>11</v>
      </c>
      <c r="M13" s="498">
        <v>933.79</v>
      </c>
    </row>
    <row r="14" spans="1:13" ht="14.45" customHeight="1" x14ac:dyDescent="0.2">
      <c r="A14" s="465" t="s">
        <v>299</v>
      </c>
      <c r="B14" s="466" t="s">
        <v>367</v>
      </c>
      <c r="C14" s="466" t="s">
        <v>327</v>
      </c>
      <c r="D14" s="466" t="s">
        <v>328</v>
      </c>
      <c r="E14" s="466" t="s">
        <v>317</v>
      </c>
      <c r="F14" s="497"/>
      <c r="G14" s="497"/>
      <c r="H14" s="471">
        <v>0</v>
      </c>
      <c r="I14" s="497">
        <v>3</v>
      </c>
      <c r="J14" s="497">
        <v>382.02</v>
      </c>
      <c r="K14" s="471">
        <v>1</v>
      </c>
      <c r="L14" s="497">
        <v>3</v>
      </c>
      <c r="M14" s="498">
        <v>382.02</v>
      </c>
    </row>
    <row r="15" spans="1:13" ht="14.45" customHeight="1" x14ac:dyDescent="0.2">
      <c r="A15" s="465" t="s">
        <v>299</v>
      </c>
      <c r="B15" s="466" t="s">
        <v>367</v>
      </c>
      <c r="C15" s="466" t="s">
        <v>329</v>
      </c>
      <c r="D15" s="466" t="s">
        <v>330</v>
      </c>
      <c r="E15" s="466" t="s">
        <v>324</v>
      </c>
      <c r="F15" s="497"/>
      <c r="G15" s="497"/>
      <c r="H15" s="471">
        <v>0</v>
      </c>
      <c r="I15" s="497">
        <v>1</v>
      </c>
      <c r="J15" s="497">
        <v>84.89</v>
      </c>
      <c r="K15" s="471">
        <v>1</v>
      </c>
      <c r="L15" s="497">
        <v>1</v>
      </c>
      <c r="M15" s="498">
        <v>84.89</v>
      </c>
    </row>
    <row r="16" spans="1:13" ht="14.45" customHeight="1" x14ac:dyDescent="0.2">
      <c r="A16" s="465" t="s">
        <v>299</v>
      </c>
      <c r="B16" s="466" t="s">
        <v>367</v>
      </c>
      <c r="C16" s="466" t="s">
        <v>331</v>
      </c>
      <c r="D16" s="466" t="s">
        <v>332</v>
      </c>
      <c r="E16" s="466" t="s">
        <v>324</v>
      </c>
      <c r="F16" s="497"/>
      <c r="G16" s="497"/>
      <c r="H16" s="471">
        <v>0</v>
      </c>
      <c r="I16" s="497">
        <v>2</v>
      </c>
      <c r="J16" s="497">
        <v>169.78</v>
      </c>
      <c r="K16" s="471">
        <v>1</v>
      </c>
      <c r="L16" s="497">
        <v>2</v>
      </c>
      <c r="M16" s="498">
        <v>169.78</v>
      </c>
    </row>
    <row r="17" spans="1:13" ht="14.45" customHeight="1" x14ac:dyDescent="0.2">
      <c r="A17" s="465" t="s">
        <v>299</v>
      </c>
      <c r="B17" s="466" t="s">
        <v>367</v>
      </c>
      <c r="C17" s="466" t="s">
        <v>333</v>
      </c>
      <c r="D17" s="466" t="s">
        <v>334</v>
      </c>
      <c r="E17" s="466" t="s">
        <v>311</v>
      </c>
      <c r="F17" s="497"/>
      <c r="G17" s="497"/>
      <c r="H17" s="471">
        <v>0</v>
      </c>
      <c r="I17" s="497">
        <v>25</v>
      </c>
      <c r="J17" s="497">
        <v>5849</v>
      </c>
      <c r="K17" s="471">
        <v>1</v>
      </c>
      <c r="L17" s="497">
        <v>25</v>
      </c>
      <c r="M17" s="498">
        <v>5849</v>
      </c>
    </row>
    <row r="18" spans="1:13" ht="14.45" customHeight="1" x14ac:dyDescent="0.2">
      <c r="A18" s="465" t="s">
        <v>299</v>
      </c>
      <c r="B18" s="466" t="s">
        <v>367</v>
      </c>
      <c r="C18" s="466" t="s">
        <v>335</v>
      </c>
      <c r="D18" s="466" t="s">
        <v>336</v>
      </c>
      <c r="E18" s="466" t="s">
        <v>337</v>
      </c>
      <c r="F18" s="497"/>
      <c r="G18" s="497"/>
      <c r="H18" s="471">
        <v>0</v>
      </c>
      <c r="I18" s="497">
        <v>9</v>
      </c>
      <c r="J18" s="497">
        <v>790.38</v>
      </c>
      <c r="K18" s="471">
        <v>1</v>
      </c>
      <c r="L18" s="497">
        <v>9</v>
      </c>
      <c r="M18" s="498">
        <v>790.38</v>
      </c>
    </row>
    <row r="19" spans="1:13" ht="14.45" customHeight="1" thickBot="1" x14ac:dyDescent="0.25">
      <c r="A19" s="473" t="s">
        <v>299</v>
      </c>
      <c r="B19" s="474" t="s">
        <v>367</v>
      </c>
      <c r="C19" s="474" t="s">
        <v>338</v>
      </c>
      <c r="D19" s="474" t="s">
        <v>339</v>
      </c>
      <c r="E19" s="474" t="s">
        <v>317</v>
      </c>
      <c r="F19" s="489"/>
      <c r="G19" s="489"/>
      <c r="H19" s="479">
        <v>0</v>
      </c>
      <c r="I19" s="489">
        <v>3</v>
      </c>
      <c r="J19" s="489">
        <v>467.90999999999997</v>
      </c>
      <c r="K19" s="479">
        <v>1</v>
      </c>
      <c r="L19" s="489">
        <v>3</v>
      </c>
      <c r="M19" s="490">
        <v>467.90999999999997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2399143-074C-46E3-B770-B6B418992A2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35" t="s">
        <v>134</v>
      </c>
      <c r="B1" s="336"/>
      <c r="C1" s="336"/>
      <c r="D1" s="336"/>
      <c r="E1" s="336"/>
      <c r="F1" s="336"/>
      <c r="G1" s="306"/>
      <c r="H1" s="337"/>
      <c r="I1" s="337"/>
    </row>
    <row r="2" spans="1:10" ht="14.45" customHeight="1" thickBot="1" x14ac:dyDescent="0.25">
      <c r="A2" s="232" t="s">
        <v>235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59"/>
      <c r="C3" s="238">
        <v>2018</v>
      </c>
      <c r="D3" s="239">
        <v>2019</v>
      </c>
      <c r="E3" s="7"/>
      <c r="F3" s="314">
        <v>2020</v>
      </c>
      <c r="G3" s="332"/>
      <c r="H3" s="332"/>
      <c r="I3" s="315"/>
    </row>
    <row r="4" spans="1:10" ht="14.45" customHeight="1" thickBot="1" x14ac:dyDescent="0.25">
      <c r="A4" s="243" t="s">
        <v>0</v>
      </c>
      <c r="B4" s="244" t="s">
        <v>172</v>
      </c>
      <c r="C4" s="333" t="s">
        <v>71</v>
      </c>
      <c r="D4" s="334"/>
      <c r="E4" s="245"/>
      <c r="F4" s="240" t="s">
        <v>71</v>
      </c>
      <c r="G4" s="241" t="s">
        <v>72</v>
      </c>
      <c r="H4" s="241" t="s">
        <v>66</v>
      </c>
      <c r="I4" s="242" t="s">
        <v>73</v>
      </c>
    </row>
    <row r="5" spans="1:10" ht="14.45" customHeight="1" x14ac:dyDescent="0.2">
      <c r="A5" s="433" t="s">
        <v>290</v>
      </c>
      <c r="B5" s="434" t="s">
        <v>369</v>
      </c>
      <c r="C5" s="507" t="s">
        <v>236</v>
      </c>
      <c r="D5" s="507" t="s">
        <v>236</v>
      </c>
      <c r="E5" s="507"/>
      <c r="F5" s="507" t="s">
        <v>236</v>
      </c>
      <c r="G5" s="507" t="s">
        <v>236</v>
      </c>
      <c r="H5" s="507" t="s">
        <v>236</v>
      </c>
      <c r="I5" s="508" t="s">
        <v>236</v>
      </c>
      <c r="J5" s="435" t="s">
        <v>67</v>
      </c>
    </row>
    <row r="6" spans="1:10" ht="14.45" customHeight="1" x14ac:dyDescent="0.2">
      <c r="A6" s="433" t="s">
        <v>290</v>
      </c>
      <c r="B6" s="434" t="s">
        <v>370</v>
      </c>
      <c r="C6" s="507">
        <v>98.341130000000007</v>
      </c>
      <c r="D6" s="507">
        <v>120.45109000000005</v>
      </c>
      <c r="E6" s="507"/>
      <c r="F6" s="507">
        <v>198.88641999999993</v>
      </c>
      <c r="G6" s="507">
        <v>0</v>
      </c>
      <c r="H6" s="507">
        <v>198.88641999999993</v>
      </c>
      <c r="I6" s="508" t="s">
        <v>236</v>
      </c>
      <c r="J6" s="435" t="s">
        <v>1</v>
      </c>
    </row>
    <row r="7" spans="1:10" ht="14.45" customHeight="1" x14ac:dyDescent="0.2">
      <c r="A7" s="433" t="s">
        <v>290</v>
      </c>
      <c r="B7" s="434" t="s">
        <v>371</v>
      </c>
      <c r="C7" s="507">
        <v>296.74466000000001</v>
      </c>
      <c r="D7" s="507">
        <v>415.29321000000027</v>
      </c>
      <c r="E7" s="507"/>
      <c r="F7" s="507">
        <v>553.55815000000018</v>
      </c>
      <c r="G7" s="507">
        <v>0</v>
      </c>
      <c r="H7" s="507">
        <v>553.55815000000018</v>
      </c>
      <c r="I7" s="508" t="s">
        <v>236</v>
      </c>
      <c r="J7" s="435" t="s">
        <v>1</v>
      </c>
    </row>
    <row r="8" spans="1:10" ht="14.45" customHeight="1" x14ac:dyDescent="0.2">
      <c r="A8" s="433" t="s">
        <v>290</v>
      </c>
      <c r="B8" s="434" t="s">
        <v>372</v>
      </c>
      <c r="C8" s="507">
        <v>217.10135</v>
      </c>
      <c r="D8" s="507">
        <v>306.8054799999997</v>
      </c>
      <c r="E8" s="507"/>
      <c r="F8" s="507">
        <v>382.11282999999958</v>
      </c>
      <c r="G8" s="507">
        <v>0</v>
      </c>
      <c r="H8" s="507">
        <v>382.11282999999958</v>
      </c>
      <c r="I8" s="508" t="s">
        <v>236</v>
      </c>
      <c r="J8" s="435" t="s">
        <v>1</v>
      </c>
    </row>
    <row r="9" spans="1:10" ht="14.45" customHeight="1" x14ac:dyDescent="0.2">
      <c r="A9" s="433" t="s">
        <v>290</v>
      </c>
      <c r="B9" s="434" t="s">
        <v>373</v>
      </c>
      <c r="C9" s="507">
        <v>19.484100000000002</v>
      </c>
      <c r="D9" s="507">
        <v>21.003330000000002</v>
      </c>
      <c r="E9" s="507"/>
      <c r="F9" s="507">
        <v>33.468239999999994</v>
      </c>
      <c r="G9" s="507">
        <v>0</v>
      </c>
      <c r="H9" s="507">
        <v>33.468239999999994</v>
      </c>
      <c r="I9" s="508" t="s">
        <v>236</v>
      </c>
      <c r="J9" s="435" t="s">
        <v>1</v>
      </c>
    </row>
    <row r="10" spans="1:10" ht="14.45" customHeight="1" x14ac:dyDescent="0.2">
      <c r="A10" s="433" t="s">
        <v>290</v>
      </c>
      <c r="B10" s="434" t="s">
        <v>374</v>
      </c>
      <c r="C10" s="507">
        <v>34.652589999999996</v>
      </c>
      <c r="D10" s="507">
        <v>43.588999999999977</v>
      </c>
      <c r="E10" s="507"/>
      <c r="F10" s="507">
        <v>68.048299999999983</v>
      </c>
      <c r="G10" s="507">
        <v>0</v>
      </c>
      <c r="H10" s="507">
        <v>68.048299999999983</v>
      </c>
      <c r="I10" s="508" t="s">
        <v>236</v>
      </c>
      <c r="J10" s="435" t="s">
        <v>1</v>
      </c>
    </row>
    <row r="11" spans="1:10" ht="14.45" customHeight="1" x14ac:dyDescent="0.2">
      <c r="A11" s="433" t="s">
        <v>290</v>
      </c>
      <c r="B11" s="434" t="s">
        <v>375</v>
      </c>
      <c r="C11" s="507">
        <v>13.88777</v>
      </c>
      <c r="D11" s="507">
        <v>0</v>
      </c>
      <c r="E11" s="507"/>
      <c r="F11" s="507">
        <v>9.2585099999999994</v>
      </c>
      <c r="G11" s="507">
        <v>0</v>
      </c>
      <c r="H11" s="507">
        <v>9.2585099999999994</v>
      </c>
      <c r="I11" s="508" t="s">
        <v>236</v>
      </c>
      <c r="J11" s="435" t="s">
        <v>1</v>
      </c>
    </row>
    <row r="12" spans="1:10" ht="14.45" customHeight="1" x14ac:dyDescent="0.2">
      <c r="A12" s="433" t="s">
        <v>290</v>
      </c>
      <c r="B12" s="434" t="s">
        <v>376</v>
      </c>
      <c r="C12" s="507">
        <v>91.388379999999998</v>
      </c>
      <c r="D12" s="507">
        <v>0</v>
      </c>
      <c r="E12" s="507"/>
      <c r="F12" s="507">
        <v>0</v>
      </c>
      <c r="G12" s="507">
        <v>0</v>
      </c>
      <c r="H12" s="507">
        <v>0</v>
      </c>
      <c r="I12" s="508" t="s">
        <v>236</v>
      </c>
      <c r="J12" s="435" t="s">
        <v>1</v>
      </c>
    </row>
    <row r="13" spans="1:10" ht="14.45" customHeight="1" x14ac:dyDescent="0.2">
      <c r="A13" s="433" t="s">
        <v>290</v>
      </c>
      <c r="B13" s="434" t="s">
        <v>377</v>
      </c>
      <c r="C13" s="507">
        <v>771.59998000000007</v>
      </c>
      <c r="D13" s="507">
        <v>907.14211</v>
      </c>
      <c r="E13" s="507"/>
      <c r="F13" s="507">
        <v>1245.3324499999994</v>
      </c>
      <c r="G13" s="507">
        <v>0</v>
      </c>
      <c r="H13" s="507">
        <v>1245.3324499999994</v>
      </c>
      <c r="I13" s="508" t="s">
        <v>236</v>
      </c>
      <c r="J13" s="435" t="s">
        <v>291</v>
      </c>
    </row>
    <row r="15" spans="1:10" ht="14.45" customHeight="1" x14ac:dyDescent="0.2">
      <c r="A15" s="433" t="s">
        <v>290</v>
      </c>
      <c r="B15" s="434" t="s">
        <v>369</v>
      </c>
      <c r="C15" s="507" t="s">
        <v>236</v>
      </c>
      <c r="D15" s="507" t="s">
        <v>236</v>
      </c>
      <c r="E15" s="507"/>
      <c r="F15" s="507" t="s">
        <v>236</v>
      </c>
      <c r="G15" s="507" t="s">
        <v>236</v>
      </c>
      <c r="H15" s="507" t="s">
        <v>236</v>
      </c>
      <c r="I15" s="508" t="s">
        <v>236</v>
      </c>
      <c r="J15" s="435" t="s">
        <v>67</v>
      </c>
    </row>
    <row r="16" spans="1:10" ht="14.45" customHeight="1" x14ac:dyDescent="0.2">
      <c r="A16" s="433" t="s">
        <v>378</v>
      </c>
      <c r="B16" s="434" t="s">
        <v>379</v>
      </c>
      <c r="C16" s="507" t="s">
        <v>236</v>
      </c>
      <c r="D16" s="507" t="s">
        <v>236</v>
      </c>
      <c r="E16" s="507"/>
      <c r="F16" s="507" t="s">
        <v>236</v>
      </c>
      <c r="G16" s="507" t="s">
        <v>236</v>
      </c>
      <c r="H16" s="507" t="s">
        <v>236</v>
      </c>
      <c r="I16" s="508" t="s">
        <v>236</v>
      </c>
      <c r="J16" s="435" t="s">
        <v>0</v>
      </c>
    </row>
    <row r="17" spans="1:10" ht="14.45" customHeight="1" x14ac:dyDescent="0.2">
      <c r="A17" s="433" t="s">
        <v>378</v>
      </c>
      <c r="B17" s="434" t="s">
        <v>370</v>
      </c>
      <c r="C17" s="507">
        <v>98.341130000000007</v>
      </c>
      <c r="D17" s="507">
        <v>120.45109000000005</v>
      </c>
      <c r="E17" s="507"/>
      <c r="F17" s="507">
        <v>198.88641999999993</v>
      </c>
      <c r="G17" s="507">
        <v>0</v>
      </c>
      <c r="H17" s="507">
        <v>198.88641999999993</v>
      </c>
      <c r="I17" s="508" t="s">
        <v>236</v>
      </c>
      <c r="J17" s="435" t="s">
        <v>1</v>
      </c>
    </row>
    <row r="18" spans="1:10" ht="14.45" customHeight="1" x14ac:dyDescent="0.2">
      <c r="A18" s="433" t="s">
        <v>378</v>
      </c>
      <c r="B18" s="434" t="s">
        <v>371</v>
      </c>
      <c r="C18" s="507">
        <v>296.74466000000001</v>
      </c>
      <c r="D18" s="507">
        <v>415.29321000000027</v>
      </c>
      <c r="E18" s="507"/>
      <c r="F18" s="507">
        <v>553.55815000000018</v>
      </c>
      <c r="G18" s="507">
        <v>0</v>
      </c>
      <c r="H18" s="507">
        <v>553.55815000000018</v>
      </c>
      <c r="I18" s="508" t="s">
        <v>236</v>
      </c>
      <c r="J18" s="435" t="s">
        <v>1</v>
      </c>
    </row>
    <row r="19" spans="1:10" ht="14.45" customHeight="1" x14ac:dyDescent="0.2">
      <c r="A19" s="433" t="s">
        <v>378</v>
      </c>
      <c r="B19" s="434" t="s">
        <v>372</v>
      </c>
      <c r="C19" s="507">
        <v>217.10135</v>
      </c>
      <c r="D19" s="507">
        <v>306.8054799999997</v>
      </c>
      <c r="E19" s="507"/>
      <c r="F19" s="507">
        <v>382.11282999999958</v>
      </c>
      <c r="G19" s="507">
        <v>0</v>
      </c>
      <c r="H19" s="507">
        <v>382.11282999999958</v>
      </c>
      <c r="I19" s="508" t="s">
        <v>236</v>
      </c>
      <c r="J19" s="435" t="s">
        <v>1</v>
      </c>
    </row>
    <row r="20" spans="1:10" ht="14.45" customHeight="1" x14ac:dyDescent="0.2">
      <c r="A20" s="433" t="s">
        <v>378</v>
      </c>
      <c r="B20" s="434" t="s">
        <v>373</v>
      </c>
      <c r="C20" s="507">
        <v>19.484100000000002</v>
      </c>
      <c r="D20" s="507">
        <v>21.003330000000002</v>
      </c>
      <c r="E20" s="507"/>
      <c r="F20" s="507">
        <v>33.468239999999994</v>
      </c>
      <c r="G20" s="507">
        <v>0</v>
      </c>
      <c r="H20" s="507">
        <v>33.468239999999994</v>
      </c>
      <c r="I20" s="508" t="s">
        <v>236</v>
      </c>
      <c r="J20" s="435" t="s">
        <v>1</v>
      </c>
    </row>
    <row r="21" spans="1:10" ht="14.45" customHeight="1" x14ac:dyDescent="0.2">
      <c r="A21" s="433" t="s">
        <v>378</v>
      </c>
      <c r="B21" s="434" t="s">
        <v>374</v>
      </c>
      <c r="C21" s="507">
        <v>34.652589999999996</v>
      </c>
      <c r="D21" s="507">
        <v>43.588999999999977</v>
      </c>
      <c r="E21" s="507"/>
      <c r="F21" s="507">
        <v>68.048299999999983</v>
      </c>
      <c r="G21" s="507">
        <v>0</v>
      </c>
      <c r="H21" s="507">
        <v>68.048299999999983</v>
      </c>
      <c r="I21" s="508" t="s">
        <v>236</v>
      </c>
      <c r="J21" s="435" t="s">
        <v>1</v>
      </c>
    </row>
    <row r="22" spans="1:10" ht="14.45" customHeight="1" x14ac:dyDescent="0.2">
      <c r="A22" s="433" t="s">
        <v>378</v>
      </c>
      <c r="B22" s="434" t="s">
        <v>375</v>
      </c>
      <c r="C22" s="507">
        <v>13.88777</v>
      </c>
      <c r="D22" s="507">
        <v>0</v>
      </c>
      <c r="E22" s="507"/>
      <c r="F22" s="507">
        <v>9.2585099999999994</v>
      </c>
      <c r="G22" s="507">
        <v>0</v>
      </c>
      <c r="H22" s="507">
        <v>9.2585099999999994</v>
      </c>
      <c r="I22" s="508" t="s">
        <v>236</v>
      </c>
      <c r="J22" s="435" t="s">
        <v>1</v>
      </c>
    </row>
    <row r="23" spans="1:10" ht="14.45" customHeight="1" x14ac:dyDescent="0.2">
      <c r="A23" s="433" t="s">
        <v>378</v>
      </c>
      <c r="B23" s="434" t="s">
        <v>376</v>
      </c>
      <c r="C23" s="507">
        <v>91.388379999999998</v>
      </c>
      <c r="D23" s="507">
        <v>0</v>
      </c>
      <c r="E23" s="507"/>
      <c r="F23" s="507">
        <v>0</v>
      </c>
      <c r="G23" s="507">
        <v>0</v>
      </c>
      <c r="H23" s="507">
        <v>0</v>
      </c>
      <c r="I23" s="508" t="s">
        <v>236</v>
      </c>
      <c r="J23" s="435" t="s">
        <v>1</v>
      </c>
    </row>
    <row r="24" spans="1:10" ht="14.45" customHeight="1" x14ac:dyDescent="0.2">
      <c r="A24" s="433" t="s">
        <v>378</v>
      </c>
      <c r="B24" s="434" t="s">
        <v>380</v>
      </c>
      <c r="C24" s="507">
        <v>771.59998000000007</v>
      </c>
      <c r="D24" s="507">
        <v>907.14211</v>
      </c>
      <c r="E24" s="507"/>
      <c r="F24" s="507">
        <v>1245.3324499999994</v>
      </c>
      <c r="G24" s="507">
        <v>0</v>
      </c>
      <c r="H24" s="507">
        <v>1245.3324499999994</v>
      </c>
      <c r="I24" s="508" t="s">
        <v>236</v>
      </c>
      <c r="J24" s="435" t="s">
        <v>294</v>
      </c>
    </row>
    <row r="25" spans="1:10" ht="14.45" customHeight="1" x14ac:dyDescent="0.2">
      <c r="A25" s="433" t="s">
        <v>236</v>
      </c>
      <c r="B25" s="434" t="s">
        <v>236</v>
      </c>
      <c r="C25" s="507" t="s">
        <v>236</v>
      </c>
      <c r="D25" s="507" t="s">
        <v>236</v>
      </c>
      <c r="E25" s="507"/>
      <c r="F25" s="507" t="s">
        <v>236</v>
      </c>
      <c r="G25" s="507" t="s">
        <v>236</v>
      </c>
      <c r="H25" s="507" t="s">
        <v>236</v>
      </c>
      <c r="I25" s="508" t="s">
        <v>236</v>
      </c>
      <c r="J25" s="435" t="s">
        <v>295</v>
      </c>
    </row>
    <row r="26" spans="1:10" ht="14.45" customHeight="1" x14ac:dyDescent="0.2">
      <c r="A26" s="433" t="s">
        <v>290</v>
      </c>
      <c r="B26" s="434" t="s">
        <v>377</v>
      </c>
      <c r="C26" s="507">
        <v>771.59998000000007</v>
      </c>
      <c r="D26" s="507">
        <v>907.14211</v>
      </c>
      <c r="E26" s="507"/>
      <c r="F26" s="507">
        <v>1245.3324499999994</v>
      </c>
      <c r="G26" s="507">
        <v>0</v>
      </c>
      <c r="H26" s="507">
        <v>1245.3324499999994</v>
      </c>
      <c r="I26" s="508" t="s">
        <v>236</v>
      </c>
      <c r="J26" s="435" t="s">
        <v>291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EB92DF43-9C6A-4D78-9988-27873042DB2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40" t="s">
        <v>523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5" customHeight="1" thickBot="1" x14ac:dyDescent="0.25">
      <c r="A2" s="232" t="s">
        <v>235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38"/>
      <c r="D3" s="339"/>
      <c r="E3" s="339"/>
      <c r="F3" s="339"/>
      <c r="G3" s="339"/>
      <c r="H3" s="141" t="s">
        <v>124</v>
      </c>
      <c r="I3" s="98">
        <f>IF(J3&lt;&gt;0,K3/J3,0)</f>
        <v>12.544270490225122</v>
      </c>
      <c r="J3" s="98">
        <f>SUBTOTAL(9,J5:J1048576)</f>
        <v>99275</v>
      </c>
      <c r="K3" s="99">
        <f>SUBTOTAL(9,K5:K1048576)</f>
        <v>1245332.452917099</v>
      </c>
    </row>
    <row r="4" spans="1:11" s="208" customFormat="1" ht="14.45" customHeight="1" thickBot="1" x14ac:dyDescent="0.25">
      <c r="A4" s="509" t="s">
        <v>4</v>
      </c>
      <c r="B4" s="510" t="s">
        <v>5</v>
      </c>
      <c r="C4" s="510" t="s">
        <v>0</v>
      </c>
      <c r="D4" s="510" t="s">
        <v>6</v>
      </c>
      <c r="E4" s="510" t="s">
        <v>7</v>
      </c>
      <c r="F4" s="510" t="s">
        <v>1</v>
      </c>
      <c r="G4" s="510" t="s">
        <v>69</v>
      </c>
      <c r="H4" s="511" t="s">
        <v>10</v>
      </c>
      <c r="I4" s="512" t="s">
        <v>137</v>
      </c>
      <c r="J4" s="512" t="s">
        <v>12</v>
      </c>
      <c r="K4" s="513" t="s">
        <v>151</v>
      </c>
    </row>
    <row r="5" spans="1:11" ht="14.45" customHeight="1" x14ac:dyDescent="0.2">
      <c r="A5" s="458" t="s">
        <v>290</v>
      </c>
      <c r="B5" s="459" t="s">
        <v>369</v>
      </c>
      <c r="C5" s="462" t="s">
        <v>378</v>
      </c>
      <c r="D5" s="514" t="s">
        <v>379</v>
      </c>
      <c r="E5" s="462" t="s">
        <v>381</v>
      </c>
      <c r="F5" s="514" t="s">
        <v>382</v>
      </c>
      <c r="G5" s="462" t="s">
        <v>383</v>
      </c>
      <c r="H5" s="462" t="s">
        <v>384</v>
      </c>
      <c r="I5" s="116">
        <v>96.489997863769531</v>
      </c>
      <c r="J5" s="116">
        <v>12</v>
      </c>
      <c r="K5" s="488">
        <v>1157.8199462890625</v>
      </c>
    </row>
    <row r="6" spans="1:11" ht="14.45" customHeight="1" x14ac:dyDescent="0.2">
      <c r="A6" s="465" t="s">
        <v>290</v>
      </c>
      <c r="B6" s="466" t="s">
        <v>369</v>
      </c>
      <c r="C6" s="469" t="s">
        <v>378</v>
      </c>
      <c r="D6" s="515" t="s">
        <v>379</v>
      </c>
      <c r="E6" s="469" t="s">
        <v>381</v>
      </c>
      <c r="F6" s="515" t="s">
        <v>382</v>
      </c>
      <c r="G6" s="469" t="s">
        <v>385</v>
      </c>
      <c r="H6" s="469" t="s">
        <v>386</v>
      </c>
      <c r="I6" s="497">
        <v>65.470001220703125</v>
      </c>
      <c r="J6" s="497">
        <v>28</v>
      </c>
      <c r="K6" s="498">
        <v>1833.0999755859375</v>
      </c>
    </row>
    <row r="7" spans="1:11" ht="14.45" customHeight="1" x14ac:dyDescent="0.2">
      <c r="A7" s="465" t="s">
        <v>290</v>
      </c>
      <c r="B7" s="466" t="s">
        <v>369</v>
      </c>
      <c r="C7" s="469" t="s">
        <v>378</v>
      </c>
      <c r="D7" s="515" t="s">
        <v>379</v>
      </c>
      <c r="E7" s="469" t="s">
        <v>381</v>
      </c>
      <c r="F7" s="515" t="s">
        <v>382</v>
      </c>
      <c r="G7" s="469" t="s">
        <v>387</v>
      </c>
      <c r="H7" s="469" t="s">
        <v>388</v>
      </c>
      <c r="I7" s="497">
        <v>60.849998474121094</v>
      </c>
      <c r="J7" s="497">
        <v>28</v>
      </c>
      <c r="K7" s="498">
        <v>1703.8399658203125</v>
      </c>
    </row>
    <row r="8" spans="1:11" ht="14.45" customHeight="1" x14ac:dyDescent="0.2">
      <c r="A8" s="465" t="s">
        <v>290</v>
      </c>
      <c r="B8" s="466" t="s">
        <v>369</v>
      </c>
      <c r="C8" s="469" t="s">
        <v>378</v>
      </c>
      <c r="D8" s="515" t="s">
        <v>379</v>
      </c>
      <c r="E8" s="469" t="s">
        <v>381</v>
      </c>
      <c r="F8" s="515" t="s">
        <v>382</v>
      </c>
      <c r="G8" s="469" t="s">
        <v>389</v>
      </c>
      <c r="H8" s="469" t="s">
        <v>390</v>
      </c>
      <c r="I8" s="497">
        <v>77.189656487826639</v>
      </c>
      <c r="J8" s="497">
        <v>129</v>
      </c>
      <c r="K8" s="498">
        <v>9900.2200622558594</v>
      </c>
    </row>
    <row r="9" spans="1:11" ht="14.45" customHeight="1" x14ac:dyDescent="0.2">
      <c r="A9" s="465" t="s">
        <v>290</v>
      </c>
      <c r="B9" s="466" t="s">
        <v>369</v>
      </c>
      <c r="C9" s="469" t="s">
        <v>378</v>
      </c>
      <c r="D9" s="515" t="s">
        <v>379</v>
      </c>
      <c r="E9" s="469" t="s">
        <v>381</v>
      </c>
      <c r="F9" s="515" t="s">
        <v>382</v>
      </c>
      <c r="G9" s="469" t="s">
        <v>391</v>
      </c>
      <c r="H9" s="469" t="s">
        <v>392</v>
      </c>
      <c r="I9" s="497">
        <v>74.75</v>
      </c>
      <c r="J9" s="497">
        <v>300</v>
      </c>
      <c r="K9" s="498">
        <v>22425</v>
      </c>
    </row>
    <row r="10" spans="1:11" ht="14.45" customHeight="1" x14ac:dyDescent="0.2">
      <c r="A10" s="465" t="s">
        <v>290</v>
      </c>
      <c r="B10" s="466" t="s">
        <v>369</v>
      </c>
      <c r="C10" s="469" t="s">
        <v>378</v>
      </c>
      <c r="D10" s="515" t="s">
        <v>379</v>
      </c>
      <c r="E10" s="469" t="s">
        <v>381</v>
      </c>
      <c r="F10" s="515" t="s">
        <v>382</v>
      </c>
      <c r="G10" s="469" t="s">
        <v>393</v>
      </c>
      <c r="H10" s="469" t="s">
        <v>394</v>
      </c>
      <c r="I10" s="497">
        <v>0.5899999737739563</v>
      </c>
      <c r="J10" s="497">
        <v>500</v>
      </c>
      <c r="K10" s="498">
        <v>295</v>
      </c>
    </row>
    <row r="11" spans="1:11" ht="14.45" customHeight="1" x14ac:dyDescent="0.2">
      <c r="A11" s="465" t="s">
        <v>290</v>
      </c>
      <c r="B11" s="466" t="s">
        <v>369</v>
      </c>
      <c r="C11" s="469" t="s">
        <v>378</v>
      </c>
      <c r="D11" s="515" t="s">
        <v>379</v>
      </c>
      <c r="E11" s="469" t="s">
        <v>381</v>
      </c>
      <c r="F11" s="515" t="s">
        <v>382</v>
      </c>
      <c r="G11" s="469" t="s">
        <v>395</v>
      </c>
      <c r="H11" s="469" t="s">
        <v>396</v>
      </c>
      <c r="I11" s="497">
        <v>0.87999999523162842</v>
      </c>
      <c r="J11" s="497">
        <v>408</v>
      </c>
      <c r="K11" s="498">
        <v>359.03999996185303</v>
      </c>
    </row>
    <row r="12" spans="1:11" ht="14.45" customHeight="1" x14ac:dyDescent="0.2">
      <c r="A12" s="465" t="s">
        <v>290</v>
      </c>
      <c r="B12" s="466" t="s">
        <v>369</v>
      </c>
      <c r="C12" s="469" t="s">
        <v>378</v>
      </c>
      <c r="D12" s="515" t="s">
        <v>379</v>
      </c>
      <c r="E12" s="469" t="s">
        <v>381</v>
      </c>
      <c r="F12" s="515" t="s">
        <v>382</v>
      </c>
      <c r="G12" s="469" t="s">
        <v>397</v>
      </c>
      <c r="H12" s="469" t="s">
        <v>398</v>
      </c>
      <c r="I12" s="497">
        <v>0.48999998966852826</v>
      </c>
      <c r="J12" s="497">
        <v>700</v>
      </c>
      <c r="K12" s="498">
        <v>341</v>
      </c>
    </row>
    <row r="13" spans="1:11" ht="14.45" customHeight="1" x14ac:dyDescent="0.2">
      <c r="A13" s="465" t="s">
        <v>290</v>
      </c>
      <c r="B13" s="466" t="s">
        <v>369</v>
      </c>
      <c r="C13" s="469" t="s">
        <v>378</v>
      </c>
      <c r="D13" s="515" t="s">
        <v>379</v>
      </c>
      <c r="E13" s="469" t="s">
        <v>381</v>
      </c>
      <c r="F13" s="515" t="s">
        <v>382</v>
      </c>
      <c r="G13" s="469" t="s">
        <v>399</v>
      </c>
      <c r="H13" s="469" t="s">
        <v>400</v>
      </c>
      <c r="I13" s="497">
        <v>1.2399999856948853</v>
      </c>
      <c r="J13" s="497">
        <v>3020</v>
      </c>
      <c r="K13" s="498">
        <v>3717.3999938964844</v>
      </c>
    </row>
    <row r="14" spans="1:11" ht="14.45" customHeight="1" x14ac:dyDescent="0.2">
      <c r="A14" s="465" t="s">
        <v>290</v>
      </c>
      <c r="B14" s="466" t="s">
        <v>369</v>
      </c>
      <c r="C14" s="469" t="s">
        <v>378</v>
      </c>
      <c r="D14" s="515" t="s">
        <v>379</v>
      </c>
      <c r="E14" s="469" t="s">
        <v>381</v>
      </c>
      <c r="F14" s="515" t="s">
        <v>382</v>
      </c>
      <c r="G14" s="469" t="s">
        <v>401</v>
      </c>
      <c r="H14" s="469" t="s">
        <v>402</v>
      </c>
      <c r="I14" s="497">
        <v>2.5419999599456786</v>
      </c>
      <c r="J14" s="497">
        <v>350</v>
      </c>
      <c r="K14" s="498">
        <v>889.70001220703125</v>
      </c>
    </row>
    <row r="15" spans="1:11" ht="14.45" customHeight="1" x14ac:dyDescent="0.2">
      <c r="A15" s="465" t="s">
        <v>290</v>
      </c>
      <c r="B15" s="466" t="s">
        <v>369</v>
      </c>
      <c r="C15" s="469" t="s">
        <v>378</v>
      </c>
      <c r="D15" s="515" t="s">
        <v>379</v>
      </c>
      <c r="E15" s="469" t="s">
        <v>381</v>
      </c>
      <c r="F15" s="515" t="s">
        <v>382</v>
      </c>
      <c r="G15" s="469" t="s">
        <v>403</v>
      </c>
      <c r="H15" s="469" t="s">
        <v>404</v>
      </c>
      <c r="I15" s="497">
        <v>21.200000762939453</v>
      </c>
      <c r="J15" s="497">
        <v>90</v>
      </c>
      <c r="K15" s="498">
        <v>1908.3599395751953</v>
      </c>
    </row>
    <row r="16" spans="1:11" ht="14.45" customHeight="1" x14ac:dyDescent="0.2">
      <c r="A16" s="465" t="s">
        <v>290</v>
      </c>
      <c r="B16" s="466" t="s">
        <v>369</v>
      </c>
      <c r="C16" s="469" t="s">
        <v>378</v>
      </c>
      <c r="D16" s="515" t="s">
        <v>379</v>
      </c>
      <c r="E16" s="469" t="s">
        <v>381</v>
      </c>
      <c r="F16" s="515" t="s">
        <v>382</v>
      </c>
      <c r="G16" s="469" t="s">
        <v>405</v>
      </c>
      <c r="H16" s="469" t="s">
        <v>406</v>
      </c>
      <c r="I16" s="497">
        <v>36.799999237060547</v>
      </c>
      <c r="J16" s="497">
        <v>50</v>
      </c>
      <c r="K16" s="498">
        <v>1840</v>
      </c>
    </row>
    <row r="17" spans="1:11" ht="14.45" customHeight="1" x14ac:dyDescent="0.2">
      <c r="A17" s="465" t="s">
        <v>290</v>
      </c>
      <c r="B17" s="466" t="s">
        <v>369</v>
      </c>
      <c r="C17" s="469" t="s">
        <v>378</v>
      </c>
      <c r="D17" s="515" t="s">
        <v>379</v>
      </c>
      <c r="E17" s="469" t="s">
        <v>381</v>
      </c>
      <c r="F17" s="515" t="s">
        <v>382</v>
      </c>
      <c r="G17" s="469" t="s">
        <v>407</v>
      </c>
      <c r="H17" s="469" t="s">
        <v>408</v>
      </c>
      <c r="I17" s="497">
        <v>13.769999980926514</v>
      </c>
      <c r="J17" s="497">
        <v>100</v>
      </c>
      <c r="K17" s="498">
        <v>1377.219970703125</v>
      </c>
    </row>
    <row r="18" spans="1:11" ht="14.45" customHeight="1" x14ac:dyDescent="0.2">
      <c r="A18" s="465" t="s">
        <v>290</v>
      </c>
      <c r="B18" s="466" t="s">
        <v>369</v>
      </c>
      <c r="C18" s="469" t="s">
        <v>378</v>
      </c>
      <c r="D18" s="515" t="s">
        <v>379</v>
      </c>
      <c r="E18" s="469" t="s">
        <v>381</v>
      </c>
      <c r="F18" s="515" t="s">
        <v>382</v>
      </c>
      <c r="G18" s="469" t="s">
        <v>409</v>
      </c>
      <c r="H18" s="469" t="s">
        <v>410</v>
      </c>
      <c r="I18" s="497">
        <v>216.09999593098959</v>
      </c>
      <c r="J18" s="497">
        <v>150</v>
      </c>
      <c r="K18" s="498">
        <v>32415.1396484375</v>
      </c>
    </row>
    <row r="19" spans="1:11" ht="14.45" customHeight="1" x14ac:dyDescent="0.2">
      <c r="A19" s="465" t="s">
        <v>290</v>
      </c>
      <c r="B19" s="466" t="s">
        <v>369</v>
      </c>
      <c r="C19" s="469" t="s">
        <v>378</v>
      </c>
      <c r="D19" s="515" t="s">
        <v>379</v>
      </c>
      <c r="E19" s="469" t="s">
        <v>381</v>
      </c>
      <c r="F19" s="515" t="s">
        <v>382</v>
      </c>
      <c r="G19" s="469" t="s">
        <v>411</v>
      </c>
      <c r="H19" s="469" t="s">
        <v>412</v>
      </c>
      <c r="I19" s="497">
        <v>228.4047061695772</v>
      </c>
      <c r="J19" s="497">
        <v>425</v>
      </c>
      <c r="K19" s="498">
        <v>97071.458984375</v>
      </c>
    </row>
    <row r="20" spans="1:11" ht="14.45" customHeight="1" x14ac:dyDescent="0.2">
      <c r="A20" s="465" t="s">
        <v>290</v>
      </c>
      <c r="B20" s="466" t="s">
        <v>369</v>
      </c>
      <c r="C20" s="469" t="s">
        <v>378</v>
      </c>
      <c r="D20" s="515" t="s">
        <v>379</v>
      </c>
      <c r="E20" s="469" t="s">
        <v>381</v>
      </c>
      <c r="F20" s="515" t="s">
        <v>382</v>
      </c>
      <c r="G20" s="469" t="s">
        <v>413</v>
      </c>
      <c r="H20" s="469" t="s">
        <v>414</v>
      </c>
      <c r="I20" s="497">
        <v>41.373334884643555</v>
      </c>
      <c r="J20" s="497">
        <v>300</v>
      </c>
      <c r="K20" s="498">
        <v>12412.179931640625</v>
      </c>
    </row>
    <row r="21" spans="1:11" ht="14.45" customHeight="1" x14ac:dyDescent="0.2">
      <c r="A21" s="465" t="s">
        <v>290</v>
      </c>
      <c r="B21" s="466" t="s">
        <v>369</v>
      </c>
      <c r="C21" s="469" t="s">
        <v>378</v>
      </c>
      <c r="D21" s="515" t="s">
        <v>379</v>
      </c>
      <c r="E21" s="469" t="s">
        <v>381</v>
      </c>
      <c r="F21" s="515" t="s">
        <v>382</v>
      </c>
      <c r="G21" s="469" t="s">
        <v>415</v>
      </c>
      <c r="H21" s="469" t="s">
        <v>416</v>
      </c>
      <c r="I21" s="497">
        <v>1.5179999828338624</v>
      </c>
      <c r="J21" s="497">
        <v>600</v>
      </c>
      <c r="K21" s="498">
        <v>910.5</v>
      </c>
    </row>
    <row r="22" spans="1:11" ht="14.45" customHeight="1" x14ac:dyDescent="0.2">
      <c r="A22" s="465" t="s">
        <v>290</v>
      </c>
      <c r="B22" s="466" t="s">
        <v>369</v>
      </c>
      <c r="C22" s="469" t="s">
        <v>378</v>
      </c>
      <c r="D22" s="515" t="s">
        <v>379</v>
      </c>
      <c r="E22" s="469" t="s">
        <v>381</v>
      </c>
      <c r="F22" s="515" t="s">
        <v>382</v>
      </c>
      <c r="G22" s="469" t="s">
        <v>417</v>
      </c>
      <c r="H22" s="469" t="s">
        <v>418</v>
      </c>
      <c r="I22" s="497">
        <v>2.059999942779541</v>
      </c>
      <c r="J22" s="497">
        <v>30</v>
      </c>
      <c r="K22" s="498">
        <v>61.799999237060547</v>
      </c>
    </row>
    <row r="23" spans="1:11" ht="14.45" customHeight="1" x14ac:dyDescent="0.2">
      <c r="A23" s="465" t="s">
        <v>290</v>
      </c>
      <c r="B23" s="466" t="s">
        <v>369</v>
      </c>
      <c r="C23" s="469" t="s">
        <v>378</v>
      </c>
      <c r="D23" s="515" t="s">
        <v>379</v>
      </c>
      <c r="E23" s="469" t="s">
        <v>381</v>
      </c>
      <c r="F23" s="515" t="s">
        <v>382</v>
      </c>
      <c r="G23" s="469" t="s">
        <v>419</v>
      </c>
      <c r="H23" s="469" t="s">
        <v>420</v>
      </c>
      <c r="I23" s="497">
        <v>7.2166666984558105</v>
      </c>
      <c r="J23" s="497">
        <v>169</v>
      </c>
      <c r="K23" s="498">
        <v>1221.1300039291382</v>
      </c>
    </row>
    <row r="24" spans="1:11" ht="14.45" customHeight="1" x14ac:dyDescent="0.2">
      <c r="A24" s="465" t="s">
        <v>290</v>
      </c>
      <c r="B24" s="466" t="s">
        <v>369</v>
      </c>
      <c r="C24" s="469" t="s">
        <v>378</v>
      </c>
      <c r="D24" s="515" t="s">
        <v>379</v>
      </c>
      <c r="E24" s="469" t="s">
        <v>381</v>
      </c>
      <c r="F24" s="515" t="s">
        <v>382</v>
      </c>
      <c r="G24" s="469" t="s">
        <v>421</v>
      </c>
      <c r="H24" s="469" t="s">
        <v>422</v>
      </c>
      <c r="I24" s="497">
        <v>15.029999732971191</v>
      </c>
      <c r="J24" s="497">
        <v>24</v>
      </c>
      <c r="K24" s="498">
        <v>360.72000122070313</v>
      </c>
    </row>
    <row r="25" spans="1:11" ht="14.45" customHeight="1" x14ac:dyDescent="0.2">
      <c r="A25" s="465" t="s">
        <v>290</v>
      </c>
      <c r="B25" s="466" t="s">
        <v>369</v>
      </c>
      <c r="C25" s="469" t="s">
        <v>378</v>
      </c>
      <c r="D25" s="515" t="s">
        <v>379</v>
      </c>
      <c r="E25" s="469" t="s">
        <v>381</v>
      </c>
      <c r="F25" s="515" t="s">
        <v>382</v>
      </c>
      <c r="G25" s="469" t="s">
        <v>423</v>
      </c>
      <c r="H25" s="469" t="s">
        <v>424</v>
      </c>
      <c r="I25" s="497">
        <v>111.41000366210938</v>
      </c>
      <c r="J25" s="497">
        <v>12</v>
      </c>
      <c r="K25" s="498">
        <v>1336.93994140625</v>
      </c>
    </row>
    <row r="26" spans="1:11" ht="14.45" customHeight="1" x14ac:dyDescent="0.2">
      <c r="A26" s="465" t="s">
        <v>290</v>
      </c>
      <c r="B26" s="466" t="s">
        <v>369</v>
      </c>
      <c r="C26" s="469" t="s">
        <v>378</v>
      </c>
      <c r="D26" s="515" t="s">
        <v>379</v>
      </c>
      <c r="E26" s="469" t="s">
        <v>381</v>
      </c>
      <c r="F26" s="515" t="s">
        <v>382</v>
      </c>
      <c r="G26" s="469" t="s">
        <v>425</v>
      </c>
      <c r="H26" s="469" t="s">
        <v>426</v>
      </c>
      <c r="I26" s="497">
        <v>42.445416768391929</v>
      </c>
      <c r="J26" s="497">
        <v>51</v>
      </c>
      <c r="K26" s="498">
        <v>2164.7699966430664</v>
      </c>
    </row>
    <row r="27" spans="1:11" ht="14.45" customHeight="1" x14ac:dyDescent="0.2">
      <c r="A27" s="465" t="s">
        <v>290</v>
      </c>
      <c r="B27" s="466" t="s">
        <v>369</v>
      </c>
      <c r="C27" s="469" t="s">
        <v>378</v>
      </c>
      <c r="D27" s="515" t="s">
        <v>379</v>
      </c>
      <c r="E27" s="469" t="s">
        <v>381</v>
      </c>
      <c r="F27" s="515" t="s">
        <v>382</v>
      </c>
      <c r="G27" s="469" t="s">
        <v>427</v>
      </c>
      <c r="H27" s="469" t="s">
        <v>428</v>
      </c>
      <c r="I27" s="497">
        <v>72.220001220703125</v>
      </c>
      <c r="J27" s="497">
        <v>4</v>
      </c>
      <c r="K27" s="498">
        <v>288.8800048828125</v>
      </c>
    </row>
    <row r="28" spans="1:11" ht="14.45" customHeight="1" x14ac:dyDescent="0.2">
      <c r="A28" s="465" t="s">
        <v>290</v>
      </c>
      <c r="B28" s="466" t="s">
        <v>369</v>
      </c>
      <c r="C28" s="469" t="s">
        <v>378</v>
      </c>
      <c r="D28" s="515" t="s">
        <v>379</v>
      </c>
      <c r="E28" s="469" t="s">
        <v>381</v>
      </c>
      <c r="F28" s="515" t="s">
        <v>382</v>
      </c>
      <c r="G28" s="469" t="s">
        <v>429</v>
      </c>
      <c r="H28" s="469" t="s">
        <v>430</v>
      </c>
      <c r="I28" s="497">
        <v>0.70786886723315134</v>
      </c>
      <c r="J28" s="497">
        <v>4080</v>
      </c>
      <c r="K28" s="498">
        <v>2895.1999740600586</v>
      </c>
    </row>
    <row r="29" spans="1:11" ht="14.45" customHeight="1" x14ac:dyDescent="0.2">
      <c r="A29" s="465" t="s">
        <v>290</v>
      </c>
      <c r="B29" s="466" t="s">
        <v>369</v>
      </c>
      <c r="C29" s="469" t="s">
        <v>378</v>
      </c>
      <c r="D29" s="515" t="s">
        <v>379</v>
      </c>
      <c r="E29" s="469" t="s">
        <v>431</v>
      </c>
      <c r="F29" s="515" t="s">
        <v>432</v>
      </c>
      <c r="G29" s="469" t="s">
        <v>433</v>
      </c>
      <c r="H29" s="469" t="s">
        <v>434</v>
      </c>
      <c r="I29" s="497">
        <v>11.143333435058594</v>
      </c>
      <c r="J29" s="497">
        <v>150</v>
      </c>
      <c r="K29" s="498">
        <v>1671.5</v>
      </c>
    </row>
    <row r="30" spans="1:11" ht="14.45" customHeight="1" x14ac:dyDescent="0.2">
      <c r="A30" s="465" t="s">
        <v>290</v>
      </c>
      <c r="B30" s="466" t="s">
        <v>369</v>
      </c>
      <c r="C30" s="469" t="s">
        <v>378</v>
      </c>
      <c r="D30" s="515" t="s">
        <v>379</v>
      </c>
      <c r="E30" s="469" t="s">
        <v>431</v>
      </c>
      <c r="F30" s="515" t="s">
        <v>432</v>
      </c>
      <c r="G30" s="469" t="s">
        <v>435</v>
      </c>
      <c r="H30" s="469" t="s">
        <v>436</v>
      </c>
      <c r="I30" s="497">
        <v>5.2639831809674282</v>
      </c>
      <c r="J30" s="497">
        <v>6000</v>
      </c>
      <c r="K30" s="498">
        <v>31583.600006103516</v>
      </c>
    </row>
    <row r="31" spans="1:11" ht="14.45" customHeight="1" x14ac:dyDescent="0.2">
      <c r="A31" s="465" t="s">
        <v>290</v>
      </c>
      <c r="B31" s="466" t="s">
        <v>369</v>
      </c>
      <c r="C31" s="469" t="s">
        <v>378</v>
      </c>
      <c r="D31" s="515" t="s">
        <v>379</v>
      </c>
      <c r="E31" s="469" t="s">
        <v>431</v>
      </c>
      <c r="F31" s="515" t="s">
        <v>432</v>
      </c>
      <c r="G31" s="469" t="s">
        <v>437</v>
      </c>
      <c r="H31" s="469" t="s">
        <v>438</v>
      </c>
      <c r="I31" s="497">
        <v>3.4846153992872972</v>
      </c>
      <c r="J31" s="497">
        <v>850</v>
      </c>
      <c r="K31" s="498">
        <v>2962</v>
      </c>
    </row>
    <row r="32" spans="1:11" ht="14.45" customHeight="1" x14ac:dyDescent="0.2">
      <c r="A32" s="465" t="s">
        <v>290</v>
      </c>
      <c r="B32" s="466" t="s">
        <v>369</v>
      </c>
      <c r="C32" s="469" t="s">
        <v>378</v>
      </c>
      <c r="D32" s="515" t="s">
        <v>379</v>
      </c>
      <c r="E32" s="469" t="s">
        <v>431</v>
      </c>
      <c r="F32" s="515" t="s">
        <v>432</v>
      </c>
      <c r="G32" s="469" t="s">
        <v>439</v>
      </c>
      <c r="H32" s="469" t="s">
        <v>440</v>
      </c>
      <c r="I32" s="497">
        <v>43.479999542236328</v>
      </c>
      <c r="J32" s="497">
        <v>120</v>
      </c>
      <c r="K32" s="498">
        <v>5217.52001953125</v>
      </c>
    </row>
    <row r="33" spans="1:11" ht="14.45" customHeight="1" x14ac:dyDescent="0.2">
      <c r="A33" s="465" t="s">
        <v>290</v>
      </c>
      <c r="B33" s="466" t="s">
        <v>369</v>
      </c>
      <c r="C33" s="469" t="s">
        <v>378</v>
      </c>
      <c r="D33" s="515" t="s">
        <v>379</v>
      </c>
      <c r="E33" s="469" t="s">
        <v>431</v>
      </c>
      <c r="F33" s="515" t="s">
        <v>432</v>
      </c>
      <c r="G33" s="469" t="s">
        <v>441</v>
      </c>
      <c r="H33" s="469" t="s">
        <v>442</v>
      </c>
      <c r="I33" s="497">
        <v>4.0287501811981201</v>
      </c>
      <c r="J33" s="497">
        <v>1090</v>
      </c>
      <c r="K33" s="498">
        <v>4391.2000045776367</v>
      </c>
    </row>
    <row r="34" spans="1:11" ht="14.45" customHeight="1" x14ac:dyDescent="0.2">
      <c r="A34" s="465" t="s">
        <v>290</v>
      </c>
      <c r="B34" s="466" t="s">
        <v>369</v>
      </c>
      <c r="C34" s="469" t="s">
        <v>378</v>
      </c>
      <c r="D34" s="515" t="s">
        <v>379</v>
      </c>
      <c r="E34" s="469" t="s">
        <v>431</v>
      </c>
      <c r="F34" s="515" t="s">
        <v>432</v>
      </c>
      <c r="G34" s="469" t="s">
        <v>443</v>
      </c>
      <c r="H34" s="469" t="s">
        <v>444</v>
      </c>
      <c r="I34" s="497">
        <v>15.729999542236328</v>
      </c>
      <c r="J34" s="497">
        <v>250</v>
      </c>
      <c r="K34" s="498">
        <v>3932.5</v>
      </c>
    </row>
    <row r="35" spans="1:11" ht="14.45" customHeight="1" x14ac:dyDescent="0.2">
      <c r="A35" s="465" t="s">
        <v>290</v>
      </c>
      <c r="B35" s="466" t="s">
        <v>369</v>
      </c>
      <c r="C35" s="469" t="s">
        <v>378</v>
      </c>
      <c r="D35" s="515" t="s">
        <v>379</v>
      </c>
      <c r="E35" s="469" t="s">
        <v>431</v>
      </c>
      <c r="F35" s="515" t="s">
        <v>432</v>
      </c>
      <c r="G35" s="469" t="s">
        <v>445</v>
      </c>
      <c r="H35" s="469" t="s">
        <v>446</v>
      </c>
      <c r="I35" s="497">
        <v>7.8655737658016021</v>
      </c>
      <c r="J35" s="497">
        <v>4310</v>
      </c>
      <c r="K35" s="498">
        <v>33900.300384521484</v>
      </c>
    </row>
    <row r="36" spans="1:11" ht="14.45" customHeight="1" x14ac:dyDescent="0.2">
      <c r="A36" s="465" t="s">
        <v>290</v>
      </c>
      <c r="B36" s="466" t="s">
        <v>369</v>
      </c>
      <c r="C36" s="469" t="s">
        <v>378</v>
      </c>
      <c r="D36" s="515" t="s">
        <v>379</v>
      </c>
      <c r="E36" s="469" t="s">
        <v>431</v>
      </c>
      <c r="F36" s="515" t="s">
        <v>432</v>
      </c>
      <c r="G36" s="469" t="s">
        <v>447</v>
      </c>
      <c r="H36" s="469" t="s">
        <v>448</v>
      </c>
      <c r="I36" s="497">
        <v>10.073333104451498</v>
      </c>
      <c r="J36" s="497">
        <v>480</v>
      </c>
      <c r="K36" s="498">
        <v>4835.1000366210938</v>
      </c>
    </row>
    <row r="37" spans="1:11" ht="14.45" customHeight="1" x14ac:dyDescent="0.2">
      <c r="A37" s="465" t="s">
        <v>290</v>
      </c>
      <c r="B37" s="466" t="s">
        <v>369</v>
      </c>
      <c r="C37" s="469" t="s">
        <v>378</v>
      </c>
      <c r="D37" s="515" t="s">
        <v>379</v>
      </c>
      <c r="E37" s="469" t="s">
        <v>431</v>
      </c>
      <c r="F37" s="515" t="s">
        <v>432</v>
      </c>
      <c r="G37" s="469" t="s">
        <v>449</v>
      </c>
      <c r="H37" s="469" t="s">
        <v>450</v>
      </c>
      <c r="I37" s="497">
        <v>10.075499820709229</v>
      </c>
      <c r="J37" s="497">
        <v>690</v>
      </c>
      <c r="K37" s="498">
        <v>6952.1999816894531</v>
      </c>
    </row>
    <row r="38" spans="1:11" ht="14.45" customHeight="1" x14ac:dyDescent="0.2">
      <c r="A38" s="465" t="s">
        <v>290</v>
      </c>
      <c r="B38" s="466" t="s">
        <v>369</v>
      </c>
      <c r="C38" s="469" t="s">
        <v>378</v>
      </c>
      <c r="D38" s="515" t="s">
        <v>379</v>
      </c>
      <c r="E38" s="469" t="s">
        <v>431</v>
      </c>
      <c r="F38" s="515" t="s">
        <v>432</v>
      </c>
      <c r="G38" s="469" t="s">
        <v>451</v>
      </c>
      <c r="H38" s="469" t="s">
        <v>452</v>
      </c>
      <c r="I38" s="497">
        <v>10.076666514078775</v>
      </c>
      <c r="J38" s="497">
        <v>360</v>
      </c>
      <c r="K38" s="498">
        <v>3627.1900024414063</v>
      </c>
    </row>
    <row r="39" spans="1:11" ht="14.45" customHeight="1" x14ac:dyDescent="0.2">
      <c r="A39" s="465" t="s">
        <v>290</v>
      </c>
      <c r="B39" s="466" t="s">
        <v>369</v>
      </c>
      <c r="C39" s="469" t="s">
        <v>378</v>
      </c>
      <c r="D39" s="515" t="s">
        <v>379</v>
      </c>
      <c r="E39" s="469" t="s">
        <v>431</v>
      </c>
      <c r="F39" s="515" t="s">
        <v>432</v>
      </c>
      <c r="G39" s="469" t="s">
        <v>453</v>
      </c>
      <c r="H39" s="469" t="s">
        <v>454</v>
      </c>
      <c r="I39" s="497">
        <v>10.079999923706055</v>
      </c>
      <c r="J39" s="497">
        <v>120</v>
      </c>
      <c r="K39" s="498">
        <v>1209.0400390625</v>
      </c>
    </row>
    <row r="40" spans="1:11" ht="14.45" customHeight="1" x14ac:dyDescent="0.2">
      <c r="A40" s="465" t="s">
        <v>290</v>
      </c>
      <c r="B40" s="466" t="s">
        <v>369</v>
      </c>
      <c r="C40" s="469" t="s">
        <v>378</v>
      </c>
      <c r="D40" s="515" t="s">
        <v>379</v>
      </c>
      <c r="E40" s="469" t="s">
        <v>431</v>
      </c>
      <c r="F40" s="515" t="s">
        <v>432</v>
      </c>
      <c r="G40" s="469" t="s">
        <v>455</v>
      </c>
      <c r="H40" s="469" t="s">
        <v>456</v>
      </c>
      <c r="I40" s="497">
        <v>3.1500000953674316</v>
      </c>
      <c r="J40" s="497">
        <v>30</v>
      </c>
      <c r="K40" s="498">
        <v>94.5</v>
      </c>
    </row>
    <row r="41" spans="1:11" ht="14.45" customHeight="1" x14ac:dyDescent="0.2">
      <c r="A41" s="465" t="s">
        <v>290</v>
      </c>
      <c r="B41" s="466" t="s">
        <v>369</v>
      </c>
      <c r="C41" s="469" t="s">
        <v>378</v>
      </c>
      <c r="D41" s="515" t="s">
        <v>379</v>
      </c>
      <c r="E41" s="469" t="s">
        <v>431</v>
      </c>
      <c r="F41" s="515" t="s">
        <v>432</v>
      </c>
      <c r="G41" s="469" t="s">
        <v>457</v>
      </c>
      <c r="H41" s="469" t="s">
        <v>458</v>
      </c>
      <c r="I41" s="497">
        <v>11.739028875110218</v>
      </c>
      <c r="J41" s="497">
        <v>103</v>
      </c>
      <c r="K41" s="498">
        <v>1209.1199741363525</v>
      </c>
    </row>
    <row r="42" spans="1:11" ht="14.45" customHeight="1" x14ac:dyDescent="0.2">
      <c r="A42" s="465" t="s">
        <v>290</v>
      </c>
      <c r="B42" s="466" t="s">
        <v>369</v>
      </c>
      <c r="C42" s="469" t="s">
        <v>378</v>
      </c>
      <c r="D42" s="515" t="s">
        <v>379</v>
      </c>
      <c r="E42" s="469" t="s">
        <v>431</v>
      </c>
      <c r="F42" s="515" t="s">
        <v>432</v>
      </c>
      <c r="G42" s="469" t="s">
        <v>457</v>
      </c>
      <c r="H42" s="469" t="s">
        <v>459</v>
      </c>
      <c r="I42" s="497">
        <v>11.737142562866211</v>
      </c>
      <c r="J42" s="497">
        <v>21</v>
      </c>
      <c r="K42" s="498">
        <v>246.47999382019043</v>
      </c>
    </row>
    <row r="43" spans="1:11" ht="14.45" customHeight="1" x14ac:dyDescent="0.2">
      <c r="A43" s="465" t="s">
        <v>290</v>
      </c>
      <c r="B43" s="466" t="s">
        <v>369</v>
      </c>
      <c r="C43" s="469" t="s">
        <v>378</v>
      </c>
      <c r="D43" s="515" t="s">
        <v>379</v>
      </c>
      <c r="E43" s="469" t="s">
        <v>431</v>
      </c>
      <c r="F43" s="515" t="s">
        <v>432</v>
      </c>
      <c r="G43" s="469" t="s">
        <v>460</v>
      </c>
      <c r="H43" s="469" t="s">
        <v>461</v>
      </c>
      <c r="I43" s="497">
        <v>35.090000152587891</v>
      </c>
      <c r="J43" s="497">
        <v>140</v>
      </c>
      <c r="K43" s="498">
        <v>4912.599853515625</v>
      </c>
    </row>
    <row r="44" spans="1:11" ht="14.45" customHeight="1" x14ac:dyDescent="0.2">
      <c r="A44" s="465" t="s">
        <v>290</v>
      </c>
      <c r="B44" s="466" t="s">
        <v>369</v>
      </c>
      <c r="C44" s="469" t="s">
        <v>378</v>
      </c>
      <c r="D44" s="515" t="s">
        <v>379</v>
      </c>
      <c r="E44" s="469" t="s">
        <v>431</v>
      </c>
      <c r="F44" s="515" t="s">
        <v>432</v>
      </c>
      <c r="G44" s="469" t="s">
        <v>462</v>
      </c>
      <c r="H44" s="469" t="s">
        <v>463</v>
      </c>
      <c r="I44" s="497">
        <v>258.8900146484375</v>
      </c>
      <c r="J44" s="497">
        <v>180</v>
      </c>
      <c r="K44" s="498">
        <v>46600.5</v>
      </c>
    </row>
    <row r="45" spans="1:11" ht="14.45" customHeight="1" x14ac:dyDescent="0.2">
      <c r="A45" s="465" t="s">
        <v>290</v>
      </c>
      <c r="B45" s="466" t="s">
        <v>369</v>
      </c>
      <c r="C45" s="469" t="s">
        <v>378</v>
      </c>
      <c r="D45" s="515" t="s">
        <v>379</v>
      </c>
      <c r="E45" s="469" t="s">
        <v>431</v>
      </c>
      <c r="F45" s="515" t="s">
        <v>432</v>
      </c>
      <c r="G45" s="469" t="s">
        <v>464</v>
      </c>
      <c r="H45" s="469" t="s">
        <v>465</v>
      </c>
      <c r="I45" s="497">
        <v>217.43686212277879</v>
      </c>
      <c r="J45" s="497">
        <v>1650</v>
      </c>
      <c r="K45" s="498">
        <v>358770.60546875</v>
      </c>
    </row>
    <row r="46" spans="1:11" ht="14.45" customHeight="1" x14ac:dyDescent="0.2">
      <c r="A46" s="465" t="s">
        <v>290</v>
      </c>
      <c r="B46" s="466" t="s">
        <v>369</v>
      </c>
      <c r="C46" s="469" t="s">
        <v>378</v>
      </c>
      <c r="D46" s="515" t="s">
        <v>379</v>
      </c>
      <c r="E46" s="469" t="s">
        <v>431</v>
      </c>
      <c r="F46" s="515" t="s">
        <v>432</v>
      </c>
      <c r="G46" s="469" t="s">
        <v>466</v>
      </c>
      <c r="H46" s="469" t="s">
        <v>467</v>
      </c>
      <c r="I46" s="497">
        <v>86.975002288818359</v>
      </c>
      <c r="J46" s="497">
        <v>270</v>
      </c>
      <c r="K46" s="498">
        <v>23483.39990234375</v>
      </c>
    </row>
    <row r="47" spans="1:11" ht="14.45" customHeight="1" x14ac:dyDescent="0.2">
      <c r="A47" s="465" t="s">
        <v>290</v>
      </c>
      <c r="B47" s="466" t="s">
        <v>369</v>
      </c>
      <c r="C47" s="469" t="s">
        <v>378</v>
      </c>
      <c r="D47" s="515" t="s">
        <v>379</v>
      </c>
      <c r="E47" s="469" t="s">
        <v>431</v>
      </c>
      <c r="F47" s="515" t="s">
        <v>432</v>
      </c>
      <c r="G47" s="469" t="s">
        <v>468</v>
      </c>
      <c r="H47" s="469" t="s">
        <v>469</v>
      </c>
      <c r="I47" s="497">
        <v>0.82390475102833338</v>
      </c>
      <c r="J47" s="497">
        <v>10800</v>
      </c>
      <c r="K47" s="498">
        <v>8899</v>
      </c>
    </row>
    <row r="48" spans="1:11" ht="14.45" customHeight="1" x14ac:dyDescent="0.2">
      <c r="A48" s="465" t="s">
        <v>290</v>
      </c>
      <c r="B48" s="466" t="s">
        <v>369</v>
      </c>
      <c r="C48" s="469" t="s">
        <v>378</v>
      </c>
      <c r="D48" s="515" t="s">
        <v>379</v>
      </c>
      <c r="E48" s="469" t="s">
        <v>431</v>
      </c>
      <c r="F48" s="515" t="s">
        <v>432</v>
      </c>
      <c r="G48" s="469" t="s">
        <v>470</v>
      </c>
      <c r="H48" s="469" t="s">
        <v>471</v>
      </c>
      <c r="I48" s="497">
        <v>1.1376470467623543</v>
      </c>
      <c r="J48" s="497">
        <v>1900</v>
      </c>
      <c r="K48" s="498">
        <v>2161.9999847412109</v>
      </c>
    </row>
    <row r="49" spans="1:11" ht="14.45" customHeight="1" x14ac:dyDescent="0.2">
      <c r="A49" s="465" t="s">
        <v>290</v>
      </c>
      <c r="B49" s="466" t="s">
        <v>369</v>
      </c>
      <c r="C49" s="469" t="s">
        <v>378</v>
      </c>
      <c r="D49" s="515" t="s">
        <v>379</v>
      </c>
      <c r="E49" s="469" t="s">
        <v>431</v>
      </c>
      <c r="F49" s="515" t="s">
        <v>432</v>
      </c>
      <c r="G49" s="469" t="s">
        <v>472</v>
      </c>
      <c r="H49" s="469" t="s">
        <v>473</v>
      </c>
      <c r="I49" s="497">
        <v>0.57999998331069946</v>
      </c>
      <c r="J49" s="497">
        <v>300</v>
      </c>
      <c r="K49" s="498">
        <v>174</v>
      </c>
    </row>
    <row r="50" spans="1:11" ht="14.45" customHeight="1" x14ac:dyDescent="0.2">
      <c r="A50" s="465" t="s">
        <v>290</v>
      </c>
      <c r="B50" s="466" t="s">
        <v>369</v>
      </c>
      <c r="C50" s="469" t="s">
        <v>378</v>
      </c>
      <c r="D50" s="515" t="s">
        <v>379</v>
      </c>
      <c r="E50" s="469" t="s">
        <v>431</v>
      </c>
      <c r="F50" s="515" t="s">
        <v>432</v>
      </c>
      <c r="G50" s="469" t="s">
        <v>474</v>
      </c>
      <c r="H50" s="469" t="s">
        <v>475</v>
      </c>
      <c r="I50" s="497">
        <v>5.4033333460489912</v>
      </c>
      <c r="J50" s="497">
        <v>510</v>
      </c>
      <c r="K50" s="498">
        <v>2763.3500061035156</v>
      </c>
    </row>
    <row r="51" spans="1:11" ht="14.45" customHeight="1" x14ac:dyDescent="0.2">
      <c r="A51" s="465" t="s">
        <v>290</v>
      </c>
      <c r="B51" s="466" t="s">
        <v>369</v>
      </c>
      <c r="C51" s="469" t="s">
        <v>378</v>
      </c>
      <c r="D51" s="515" t="s">
        <v>379</v>
      </c>
      <c r="E51" s="469" t="s">
        <v>431</v>
      </c>
      <c r="F51" s="515" t="s">
        <v>432</v>
      </c>
      <c r="G51" s="469" t="s">
        <v>476</v>
      </c>
      <c r="H51" s="469" t="s">
        <v>477</v>
      </c>
      <c r="I51" s="497">
        <v>18.149999618530273</v>
      </c>
      <c r="J51" s="497">
        <v>50</v>
      </c>
      <c r="K51" s="498">
        <v>907.5</v>
      </c>
    </row>
    <row r="52" spans="1:11" ht="14.45" customHeight="1" x14ac:dyDescent="0.2">
      <c r="A52" s="465" t="s">
        <v>290</v>
      </c>
      <c r="B52" s="466" t="s">
        <v>369</v>
      </c>
      <c r="C52" s="469" t="s">
        <v>378</v>
      </c>
      <c r="D52" s="515" t="s">
        <v>379</v>
      </c>
      <c r="E52" s="469" t="s">
        <v>431</v>
      </c>
      <c r="F52" s="515" t="s">
        <v>432</v>
      </c>
      <c r="G52" s="469" t="s">
        <v>478</v>
      </c>
      <c r="H52" s="469" t="s">
        <v>479</v>
      </c>
      <c r="I52" s="497">
        <v>30.129999160766602</v>
      </c>
      <c r="J52" s="497">
        <v>50</v>
      </c>
      <c r="K52" s="498">
        <v>1506.449951171875</v>
      </c>
    </row>
    <row r="53" spans="1:11" ht="14.45" customHeight="1" x14ac:dyDescent="0.2">
      <c r="A53" s="465" t="s">
        <v>290</v>
      </c>
      <c r="B53" s="466" t="s">
        <v>369</v>
      </c>
      <c r="C53" s="469" t="s">
        <v>378</v>
      </c>
      <c r="D53" s="515" t="s">
        <v>379</v>
      </c>
      <c r="E53" s="469" t="s">
        <v>431</v>
      </c>
      <c r="F53" s="515" t="s">
        <v>432</v>
      </c>
      <c r="G53" s="469" t="s">
        <v>480</v>
      </c>
      <c r="H53" s="469" t="s">
        <v>481</v>
      </c>
      <c r="I53" s="497">
        <v>5.809999942779541</v>
      </c>
      <c r="J53" s="497">
        <v>250</v>
      </c>
      <c r="K53" s="498">
        <v>1452.5</v>
      </c>
    </row>
    <row r="54" spans="1:11" ht="14.45" customHeight="1" x14ac:dyDescent="0.2">
      <c r="A54" s="465" t="s">
        <v>290</v>
      </c>
      <c r="B54" s="466" t="s">
        <v>369</v>
      </c>
      <c r="C54" s="469" t="s">
        <v>378</v>
      </c>
      <c r="D54" s="515" t="s">
        <v>379</v>
      </c>
      <c r="E54" s="469" t="s">
        <v>431</v>
      </c>
      <c r="F54" s="515" t="s">
        <v>432</v>
      </c>
      <c r="G54" s="469" t="s">
        <v>482</v>
      </c>
      <c r="H54" s="469" t="s">
        <v>483</v>
      </c>
      <c r="I54" s="497">
        <v>0.4699999988079071</v>
      </c>
      <c r="J54" s="497">
        <v>200</v>
      </c>
      <c r="K54" s="498">
        <v>94</v>
      </c>
    </row>
    <row r="55" spans="1:11" ht="14.45" customHeight="1" x14ac:dyDescent="0.2">
      <c r="A55" s="465" t="s">
        <v>290</v>
      </c>
      <c r="B55" s="466" t="s">
        <v>369</v>
      </c>
      <c r="C55" s="469" t="s">
        <v>378</v>
      </c>
      <c r="D55" s="515" t="s">
        <v>379</v>
      </c>
      <c r="E55" s="469" t="s">
        <v>484</v>
      </c>
      <c r="F55" s="515" t="s">
        <v>485</v>
      </c>
      <c r="G55" s="469" t="s">
        <v>486</v>
      </c>
      <c r="H55" s="469" t="s">
        <v>487</v>
      </c>
      <c r="I55" s="497">
        <v>183.00999450683594</v>
      </c>
      <c r="J55" s="497">
        <v>120</v>
      </c>
      <c r="K55" s="498">
        <v>21961.4990234375</v>
      </c>
    </row>
    <row r="56" spans="1:11" ht="14.45" customHeight="1" x14ac:dyDescent="0.2">
      <c r="A56" s="465" t="s">
        <v>290</v>
      </c>
      <c r="B56" s="466" t="s">
        <v>369</v>
      </c>
      <c r="C56" s="469" t="s">
        <v>378</v>
      </c>
      <c r="D56" s="515" t="s">
        <v>379</v>
      </c>
      <c r="E56" s="469" t="s">
        <v>484</v>
      </c>
      <c r="F56" s="515" t="s">
        <v>485</v>
      </c>
      <c r="G56" s="469" t="s">
        <v>488</v>
      </c>
      <c r="H56" s="469" t="s">
        <v>489</v>
      </c>
      <c r="I56" s="497">
        <v>408.4705573187934</v>
      </c>
      <c r="J56" s="497">
        <v>620</v>
      </c>
      <c r="K56" s="498">
        <v>253252.5107421875</v>
      </c>
    </row>
    <row r="57" spans="1:11" ht="14.45" customHeight="1" x14ac:dyDescent="0.2">
      <c r="A57" s="465" t="s">
        <v>290</v>
      </c>
      <c r="B57" s="466" t="s">
        <v>369</v>
      </c>
      <c r="C57" s="469" t="s">
        <v>378</v>
      </c>
      <c r="D57" s="515" t="s">
        <v>379</v>
      </c>
      <c r="E57" s="469" t="s">
        <v>484</v>
      </c>
      <c r="F57" s="515" t="s">
        <v>485</v>
      </c>
      <c r="G57" s="469" t="s">
        <v>490</v>
      </c>
      <c r="H57" s="469" t="s">
        <v>491</v>
      </c>
      <c r="I57" s="497">
        <v>30.41124991575877</v>
      </c>
      <c r="J57" s="497">
        <v>1920</v>
      </c>
      <c r="K57" s="498">
        <v>60176.320140838623</v>
      </c>
    </row>
    <row r="58" spans="1:11" ht="14.45" customHeight="1" x14ac:dyDescent="0.2">
      <c r="A58" s="465" t="s">
        <v>290</v>
      </c>
      <c r="B58" s="466" t="s">
        <v>369</v>
      </c>
      <c r="C58" s="469" t="s">
        <v>378</v>
      </c>
      <c r="D58" s="515" t="s">
        <v>379</v>
      </c>
      <c r="E58" s="469" t="s">
        <v>484</v>
      </c>
      <c r="F58" s="515" t="s">
        <v>485</v>
      </c>
      <c r="G58" s="469" t="s">
        <v>492</v>
      </c>
      <c r="H58" s="469" t="s">
        <v>493</v>
      </c>
      <c r="I58" s="497">
        <v>10.163711272564131</v>
      </c>
      <c r="J58" s="497">
        <v>4440</v>
      </c>
      <c r="K58" s="498">
        <v>45127.099502563477</v>
      </c>
    </row>
    <row r="59" spans="1:11" ht="14.45" customHeight="1" x14ac:dyDescent="0.2">
      <c r="A59" s="465" t="s">
        <v>290</v>
      </c>
      <c r="B59" s="466" t="s">
        <v>369</v>
      </c>
      <c r="C59" s="469" t="s">
        <v>378</v>
      </c>
      <c r="D59" s="515" t="s">
        <v>379</v>
      </c>
      <c r="E59" s="469" t="s">
        <v>484</v>
      </c>
      <c r="F59" s="515" t="s">
        <v>485</v>
      </c>
      <c r="G59" s="469" t="s">
        <v>494</v>
      </c>
      <c r="H59" s="469" t="s">
        <v>495</v>
      </c>
      <c r="I59" s="497">
        <v>7.2925000190734863</v>
      </c>
      <c r="J59" s="497">
        <v>220</v>
      </c>
      <c r="K59" s="498">
        <v>1595.4000244140625</v>
      </c>
    </row>
    <row r="60" spans="1:11" ht="14.45" customHeight="1" x14ac:dyDescent="0.2">
      <c r="A60" s="465" t="s">
        <v>290</v>
      </c>
      <c r="B60" s="466" t="s">
        <v>369</v>
      </c>
      <c r="C60" s="469" t="s">
        <v>378</v>
      </c>
      <c r="D60" s="515" t="s">
        <v>379</v>
      </c>
      <c r="E60" s="469" t="s">
        <v>496</v>
      </c>
      <c r="F60" s="515" t="s">
        <v>497</v>
      </c>
      <c r="G60" s="469" t="s">
        <v>498</v>
      </c>
      <c r="H60" s="469" t="s">
        <v>499</v>
      </c>
      <c r="I60" s="497">
        <v>125.47764991311466</v>
      </c>
      <c r="J60" s="497">
        <v>204</v>
      </c>
      <c r="K60" s="498">
        <v>25597.23974609375</v>
      </c>
    </row>
    <row r="61" spans="1:11" ht="14.45" customHeight="1" x14ac:dyDescent="0.2">
      <c r="A61" s="465" t="s">
        <v>290</v>
      </c>
      <c r="B61" s="466" t="s">
        <v>369</v>
      </c>
      <c r="C61" s="469" t="s">
        <v>378</v>
      </c>
      <c r="D61" s="515" t="s">
        <v>379</v>
      </c>
      <c r="E61" s="469" t="s">
        <v>496</v>
      </c>
      <c r="F61" s="515" t="s">
        <v>497</v>
      </c>
      <c r="G61" s="469" t="s">
        <v>500</v>
      </c>
      <c r="H61" s="469" t="s">
        <v>501</v>
      </c>
      <c r="I61" s="497">
        <v>0.54637038575278385</v>
      </c>
      <c r="J61" s="497">
        <v>14400</v>
      </c>
      <c r="K61" s="498">
        <v>7871</v>
      </c>
    </row>
    <row r="62" spans="1:11" ht="14.45" customHeight="1" x14ac:dyDescent="0.2">
      <c r="A62" s="465" t="s">
        <v>290</v>
      </c>
      <c r="B62" s="466" t="s">
        <v>369</v>
      </c>
      <c r="C62" s="469" t="s">
        <v>378</v>
      </c>
      <c r="D62" s="515" t="s">
        <v>379</v>
      </c>
      <c r="E62" s="469" t="s">
        <v>502</v>
      </c>
      <c r="F62" s="515" t="s">
        <v>503</v>
      </c>
      <c r="G62" s="469" t="s">
        <v>504</v>
      </c>
      <c r="H62" s="469" t="s">
        <v>505</v>
      </c>
      <c r="I62" s="497">
        <v>7.0166667302449541</v>
      </c>
      <c r="J62" s="497">
        <v>150</v>
      </c>
      <c r="K62" s="498">
        <v>1052.5</v>
      </c>
    </row>
    <row r="63" spans="1:11" ht="14.45" customHeight="1" x14ac:dyDescent="0.2">
      <c r="A63" s="465" t="s">
        <v>290</v>
      </c>
      <c r="B63" s="466" t="s">
        <v>369</v>
      </c>
      <c r="C63" s="469" t="s">
        <v>378</v>
      </c>
      <c r="D63" s="515" t="s">
        <v>379</v>
      </c>
      <c r="E63" s="469" t="s">
        <v>502</v>
      </c>
      <c r="F63" s="515" t="s">
        <v>503</v>
      </c>
      <c r="G63" s="469" t="s">
        <v>506</v>
      </c>
      <c r="H63" s="469" t="s">
        <v>507</v>
      </c>
      <c r="I63" s="497">
        <v>7.0183606773126321</v>
      </c>
      <c r="J63" s="497">
        <v>3765</v>
      </c>
      <c r="K63" s="498">
        <v>26425.300010681152</v>
      </c>
    </row>
    <row r="64" spans="1:11" ht="14.45" customHeight="1" x14ac:dyDescent="0.2">
      <c r="A64" s="465" t="s">
        <v>290</v>
      </c>
      <c r="B64" s="466" t="s">
        <v>369</v>
      </c>
      <c r="C64" s="469" t="s">
        <v>378</v>
      </c>
      <c r="D64" s="515" t="s">
        <v>379</v>
      </c>
      <c r="E64" s="469" t="s">
        <v>502</v>
      </c>
      <c r="F64" s="515" t="s">
        <v>503</v>
      </c>
      <c r="G64" s="469" t="s">
        <v>508</v>
      </c>
      <c r="H64" s="469" t="s">
        <v>509</v>
      </c>
      <c r="I64" s="497">
        <v>7.0185416837533312</v>
      </c>
      <c r="J64" s="497">
        <v>2550</v>
      </c>
      <c r="K64" s="498">
        <v>17897.5</v>
      </c>
    </row>
    <row r="65" spans="1:11" ht="14.45" customHeight="1" x14ac:dyDescent="0.2">
      <c r="A65" s="465" t="s">
        <v>290</v>
      </c>
      <c r="B65" s="466" t="s">
        <v>369</v>
      </c>
      <c r="C65" s="469" t="s">
        <v>378</v>
      </c>
      <c r="D65" s="515" t="s">
        <v>379</v>
      </c>
      <c r="E65" s="469" t="s">
        <v>502</v>
      </c>
      <c r="F65" s="515" t="s">
        <v>503</v>
      </c>
      <c r="G65" s="469" t="s">
        <v>510</v>
      </c>
      <c r="H65" s="469" t="s">
        <v>511</v>
      </c>
      <c r="I65" s="497">
        <v>7.0199999809265137</v>
      </c>
      <c r="J65" s="497">
        <v>250</v>
      </c>
      <c r="K65" s="498">
        <v>1755</v>
      </c>
    </row>
    <row r="66" spans="1:11" ht="14.45" customHeight="1" x14ac:dyDescent="0.2">
      <c r="A66" s="465" t="s">
        <v>290</v>
      </c>
      <c r="B66" s="466" t="s">
        <v>369</v>
      </c>
      <c r="C66" s="469" t="s">
        <v>378</v>
      </c>
      <c r="D66" s="515" t="s">
        <v>379</v>
      </c>
      <c r="E66" s="469" t="s">
        <v>502</v>
      </c>
      <c r="F66" s="515" t="s">
        <v>503</v>
      </c>
      <c r="G66" s="469" t="s">
        <v>512</v>
      </c>
      <c r="H66" s="469" t="s">
        <v>513</v>
      </c>
      <c r="I66" s="497">
        <v>0.66999999433755875</v>
      </c>
      <c r="J66" s="497">
        <v>1600</v>
      </c>
      <c r="K66" s="498">
        <v>1072</v>
      </c>
    </row>
    <row r="67" spans="1:11" ht="14.45" customHeight="1" x14ac:dyDescent="0.2">
      <c r="A67" s="465" t="s">
        <v>290</v>
      </c>
      <c r="B67" s="466" t="s">
        <v>369</v>
      </c>
      <c r="C67" s="469" t="s">
        <v>378</v>
      </c>
      <c r="D67" s="515" t="s">
        <v>379</v>
      </c>
      <c r="E67" s="469" t="s">
        <v>502</v>
      </c>
      <c r="F67" s="515" t="s">
        <v>503</v>
      </c>
      <c r="G67" s="469" t="s">
        <v>514</v>
      </c>
      <c r="H67" s="469" t="s">
        <v>515</v>
      </c>
      <c r="I67" s="497">
        <v>0.71051020464118642</v>
      </c>
      <c r="J67" s="497">
        <v>22000</v>
      </c>
      <c r="K67" s="498">
        <v>15480</v>
      </c>
    </row>
    <row r="68" spans="1:11" ht="14.45" customHeight="1" x14ac:dyDescent="0.2">
      <c r="A68" s="465" t="s">
        <v>290</v>
      </c>
      <c r="B68" s="466" t="s">
        <v>369</v>
      </c>
      <c r="C68" s="469" t="s">
        <v>378</v>
      </c>
      <c r="D68" s="515" t="s">
        <v>379</v>
      </c>
      <c r="E68" s="469" t="s">
        <v>502</v>
      </c>
      <c r="F68" s="515" t="s">
        <v>503</v>
      </c>
      <c r="G68" s="469" t="s">
        <v>516</v>
      </c>
      <c r="H68" s="469" t="s">
        <v>517</v>
      </c>
      <c r="I68" s="497">
        <v>0.62999999523162842</v>
      </c>
      <c r="J68" s="497">
        <v>200</v>
      </c>
      <c r="K68" s="498">
        <v>126</v>
      </c>
    </row>
    <row r="69" spans="1:11" ht="14.45" customHeight="1" x14ac:dyDescent="0.2">
      <c r="A69" s="465" t="s">
        <v>290</v>
      </c>
      <c r="B69" s="466" t="s">
        <v>369</v>
      </c>
      <c r="C69" s="469" t="s">
        <v>378</v>
      </c>
      <c r="D69" s="515" t="s">
        <v>379</v>
      </c>
      <c r="E69" s="469" t="s">
        <v>502</v>
      </c>
      <c r="F69" s="515" t="s">
        <v>503</v>
      </c>
      <c r="G69" s="469" t="s">
        <v>514</v>
      </c>
      <c r="H69" s="469" t="s">
        <v>518</v>
      </c>
      <c r="I69" s="497">
        <v>0.96363634412938903</v>
      </c>
      <c r="J69" s="497">
        <v>4400</v>
      </c>
      <c r="K69" s="498">
        <v>4240</v>
      </c>
    </row>
    <row r="70" spans="1:11" ht="14.45" customHeight="1" thickBot="1" x14ac:dyDescent="0.25">
      <c r="A70" s="473" t="s">
        <v>290</v>
      </c>
      <c r="B70" s="474" t="s">
        <v>369</v>
      </c>
      <c r="C70" s="477" t="s">
        <v>378</v>
      </c>
      <c r="D70" s="516" t="s">
        <v>379</v>
      </c>
      <c r="E70" s="477" t="s">
        <v>519</v>
      </c>
      <c r="F70" s="516" t="s">
        <v>520</v>
      </c>
      <c r="G70" s="477" t="s">
        <v>521</v>
      </c>
      <c r="H70" s="477" t="s">
        <v>522</v>
      </c>
      <c r="I70" s="489">
        <v>4629.259765625</v>
      </c>
      <c r="J70" s="489">
        <v>2</v>
      </c>
      <c r="K70" s="490">
        <v>9258.509765625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ABEC81B-66CE-4EDD-92C5-40AE57F6A1DB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62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383" t="s">
        <v>104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5.75" thickBot="1" x14ac:dyDescent="0.3">
      <c r="A2" s="232"/>
      <c r="B2" s="233"/>
    </row>
    <row r="3" spans="1:19" x14ac:dyDescent="0.25">
      <c r="A3" s="395" t="s">
        <v>168</v>
      </c>
      <c r="B3" s="396"/>
      <c r="C3" s="397" t="s">
        <v>157</v>
      </c>
      <c r="D3" s="398"/>
      <c r="E3" s="398"/>
      <c r="F3" s="399"/>
      <c r="G3" s="400" t="s">
        <v>158</v>
      </c>
      <c r="H3" s="401"/>
      <c r="I3" s="401"/>
      <c r="J3" s="402"/>
      <c r="K3" s="403" t="s">
        <v>167</v>
      </c>
      <c r="L3" s="404"/>
      <c r="M3" s="404"/>
      <c r="N3" s="404"/>
      <c r="O3" s="405"/>
      <c r="P3" s="401" t="s">
        <v>208</v>
      </c>
      <c r="Q3" s="401"/>
      <c r="R3" s="401"/>
      <c r="S3" s="402"/>
    </row>
    <row r="4" spans="1:19" ht="15.75" thickBot="1" x14ac:dyDescent="0.3">
      <c r="A4" s="375">
        <v>2020</v>
      </c>
      <c r="B4" s="376"/>
      <c r="C4" s="377" t="s">
        <v>207</v>
      </c>
      <c r="D4" s="379" t="s">
        <v>105</v>
      </c>
      <c r="E4" s="379" t="s">
        <v>73</v>
      </c>
      <c r="F4" s="381" t="s">
        <v>66</v>
      </c>
      <c r="G4" s="369" t="s">
        <v>159</v>
      </c>
      <c r="H4" s="371" t="s">
        <v>163</v>
      </c>
      <c r="I4" s="371" t="s">
        <v>206</v>
      </c>
      <c r="J4" s="373" t="s">
        <v>160</v>
      </c>
      <c r="K4" s="392" t="s">
        <v>205</v>
      </c>
      <c r="L4" s="393"/>
      <c r="M4" s="393"/>
      <c r="N4" s="394"/>
      <c r="O4" s="381" t="s">
        <v>204</v>
      </c>
      <c r="P4" s="384" t="s">
        <v>203</v>
      </c>
      <c r="Q4" s="384" t="s">
        <v>170</v>
      </c>
      <c r="R4" s="386" t="s">
        <v>73</v>
      </c>
      <c r="S4" s="388" t="s">
        <v>169</v>
      </c>
    </row>
    <row r="5" spans="1:19" s="297" customFormat="1" ht="19.149999999999999" customHeight="1" x14ac:dyDescent="0.25">
      <c r="A5" s="390" t="s">
        <v>202</v>
      </c>
      <c r="B5" s="391"/>
      <c r="C5" s="378"/>
      <c r="D5" s="380"/>
      <c r="E5" s="380"/>
      <c r="F5" s="382"/>
      <c r="G5" s="370"/>
      <c r="H5" s="372"/>
      <c r="I5" s="372"/>
      <c r="J5" s="374"/>
      <c r="K5" s="300" t="s">
        <v>161</v>
      </c>
      <c r="L5" s="299" t="s">
        <v>162</v>
      </c>
      <c r="M5" s="299" t="s">
        <v>201</v>
      </c>
      <c r="N5" s="298" t="s">
        <v>3</v>
      </c>
      <c r="O5" s="382"/>
      <c r="P5" s="385"/>
      <c r="Q5" s="385"/>
      <c r="R5" s="387"/>
      <c r="S5" s="389"/>
    </row>
    <row r="6" spans="1:19" ht="15.75" thickBot="1" x14ac:dyDescent="0.3">
      <c r="A6" s="367" t="s">
        <v>156</v>
      </c>
      <c r="B6" s="368"/>
      <c r="C6" s="296" t="e">
        <f ca="1">SUM(Tabulka[01 uv_sk])/2</f>
        <v>#REF!</v>
      </c>
      <c r="D6" s="294"/>
      <c r="E6" s="294"/>
      <c r="F6" s="293"/>
      <c r="G6" s="295" t="e">
        <f ca="1">SUM(Tabulka[05 h_vram])/2</f>
        <v>#REF!</v>
      </c>
      <c r="H6" s="294" t="e">
        <f ca="1">SUM(Tabulka[06 h_naduv])/2</f>
        <v>#REF!</v>
      </c>
      <c r="I6" s="294" t="e">
        <f ca="1">SUM(Tabulka[07 h_nadzk])/2</f>
        <v>#REF!</v>
      </c>
      <c r="J6" s="293" t="e">
        <f ca="1">SUM(Tabulka[08 h_oon])/2</f>
        <v>#REF!</v>
      </c>
      <c r="K6" s="295" t="e">
        <f ca="1">SUM(Tabulka[09 m_kl])/2</f>
        <v>#REF!</v>
      </c>
      <c r="L6" s="294" t="e">
        <f ca="1">SUM(Tabulka[10 m_gr])/2</f>
        <v>#REF!</v>
      </c>
      <c r="M6" s="294" t="e">
        <f ca="1">SUM(Tabulka[11 m_jo])/2</f>
        <v>#REF!</v>
      </c>
      <c r="N6" s="294" t="e">
        <f ca="1">SUM(Tabulka[12 m_oc])/2</f>
        <v>#REF!</v>
      </c>
      <c r="O6" s="293" t="e">
        <f ca="1">SUM(Tabulka[13 m_sk])/2</f>
        <v>#REF!</v>
      </c>
      <c r="P6" s="292" t="e">
        <f ca="1">SUM(Tabulka[14_vzsk])/2</f>
        <v>#REF!</v>
      </c>
      <c r="Q6" s="292" t="e">
        <f ca="1">SUM(Tabulka[15_vzpl])/2</f>
        <v>#REF!</v>
      </c>
      <c r="R6" s="291" t="e">
        <f ca="1">IF(Q6=0,0,P6/Q6)</f>
        <v>#REF!</v>
      </c>
      <c r="S6" s="290" t="e">
        <f ca="1">Q6-P6</f>
        <v>#REF!</v>
      </c>
    </row>
    <row r="7" spans="1:19" hidden="1" x14ac:dyDescent="0.25">
      <c r="A7" s="289" t="s">
        <v>200</v>
      </c>
      <c r="B7" s="288" t="s">
        <v>199</v>
      </c>
      <c r="C7" s="287" t="s">
        <v>198</v>
      </c>
      <c r="D7" s="286" t="s">
        <v>197</v>
      </c>
      <c r="E7" s="285" t="s">
        <v>196</v>
      </c>
      <c r="F7" s="284" t="s">
        <v>195</v>
      </c>
      <c r="G7" s="283" t="s">
        <v>194</v>
      </c>
      <c r="H7" s="281" t="s">
        <v>193</v>
      </c>
      <c r="I7" s="281" t="s">
        <v>192</v>
      </c>
      <c r="J7" s="280" t="s">
        <v>191</v>
      </c>
      <c r="K7" s="282" t="s">
        <v>190</v>
      </c>
      <c r="L7" s="281" t="s">
        <v>189</v>
      </c>
      <c r="M7" s="281" t="s">
        <v>188</v>
      </c>
      <c r="N7" s="280" t="s">
        <v>187</v>
      </c>
      <c r="O7" s="279" t="s">
        <v>186</v>
      </c>
      <c r="P7" s="278" t="s">
        <v>185</v>
      </c>
      <c r="Q7" s="277" t="s">
        <v>184</v>
      </c>
      <c r="R7" s="276" t="s">
        <v>183</v>
      </c>
      <c r="S7" s="275" t="s">
        <v>182</v>
      </c>
    </row>
    <row r="8" spans="1:19" x14ac:dyDescent="0.25">
      <c r="A8" s="272" t="s">
        <v>181</v>
      </c>
      <c r="B8" s="271"/>
      <c r="C8" s="265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70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69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68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67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6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7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74" t="e">
        <f ca="1">IF(Tabulka[[#This Row],[15_vzpl]]=0,"",Tabulka[[#This Row],[14_vzsk]]/Tabulka[[#This Row],[15_vzpl]])</f>
        <v>#REF!</v>
      </c>
      <c r="S8" s="273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209</v>
      </c>
    </row>
    <row r="10" spans="1:19" x14ac:dyDescent="0.25">
      <c r="A10" s="113" t="s">
        <v>152</v>
      </c>
    </row>
    <row r="11" spans="1:19" x14ac:dyDescent="0.25">
      <c r="A11" s="114" t="s">
        <v>180</v>
      </c>
    </row>
    <row r="12" spans="1:19" x14ac:dyDescent="0.25">
      <c r="A12" s="264" t="s">
        <v>179</v>
      </c>
    </row>
    <row r="13" spans="1:19" x14ac:dyDescent="0.25">
      <c r="A13" s="235" t="s">
        <v>166</v>
      </c>
    </row>
    <row r="14" spans="1:19" x14ac:dyDescent="0.25">
      <c r="A14" s="23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06" t="s">
        <v>526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</row>
    <row r="2" spans="1:28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124</v>
      </c>
      <c r="B3" s="221">
        <f>SUBTOTAL(9,B6:B1048576)/4</f>
        <v>1640751.66</v>
      </c>
      <c r="C3" s="222">
        <f t="shared" ref="C3:Z3" si="0">SUBTOTAL(9,C6:C1048576)</f>
        <v>4</v>
      </c>
      <c r="D3" s="222"/>
      <c r="E3" s="222">
        <f>SUBTOTAL(9,E6:E1048576)/4</f>
        <v>2780809.33</v>
      </c>
      <c r="F3" s="222"/>
      <c r="G3" s="222">
        <f t="shared" si="0"/>
        <v>4</v>
      </c>
      <c r="H3" s="222">
        <f>SUBTOTAL(9,H6:H1048576)/4</f>
        <v>4616328.91</v>
      </c>
      <c r="I3" s="225">
        <f>IF(B3&lt;&gt;0,H3/B3,"")</f>
        <v>2.8135451711199244</v>
      </c>
      <c r="J3" s="223">
        <f>IF(E3&lt;&gt;0,H3/E3,"")</f>
        <v>1.6600666792210454</v>
      </c>
      <c r="K3" s="224">
        <f t="shared" si="0"/>
        <v>0</v>
      </c>
      <c r="L3" s="224"/>
      <c r="M3" s="222">
        <f t="shared" si="0"/>
        <v>0</v>
      </c>
      <c r="N3" s="222">
        <f t="shared" si="0"/>
        <v>2242.6800000000003</v>
      </c>
      <c r="O3" s="222"/>
      <c r="P3" s="222">
        <f t="shared" si="0"/>
        <v>2</v>
      </c>
      <c r="Q3" s="222">
        <f t="shared" si="0"/>
        <v>75.08</v>
      </c>
      <c r="R3" s="225" t="str">
        <f>IF(K3&lt;&gt;0,Q3/K3,"")</f>
        <v/>
      </c>
      <c r="S3" s="225">
        <f>IF(N3&lt;&gt;0,Q3/N3,"")</f>
        <v>3.3477803342429585E-2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07" t="s">
        <v>176</v>
      </c>
      <c r="B4" s="408" t="s">
        <v>97</v>
      </c>
      <c r="C4" s="409"/>
      <c r="D4" s="410"/>
      <c r="E4" s="409"/>
      <c r="F4" s="410"/>
      <c r="G4" s="409"/>
      <c r="H4" s="409"/>
      <c r="I4" s="410"/>
      <c r="J4" s="411"/>
      <c r="K4" s="408" t="s">
        <v>98</v>
      </c>
      <c r="L4" s="410"/>
      <c r="M4" s="409"/>
      <c r="N4" s="409"/>
      <c r="O4" s="410"/>
      <c r="P4" s="409"/>
      <c r="Q4" s="409"/>
      <c r="R4" s="410"/>
      <c r="S4" s="411"/>
      <c r="T4" s="408" t="s">
        <v>99</v>
      </c>
      <c r="U4" s="410"/>
      <c r="V4" s="409"/>
      <c r="W4" s="409"/>
      <c r="X4" s="410"/>
      <c r="Y4" s="409"/>
      <c r="Z4" s="409"/>
      <c r="AA4" s="410"/>
      <c r="AB4" s="411"/>
    </row>
    <row r="5" spans="1:28" ht="14.45" customHeight="1" thickBot="1" x14ac:dyDescent="0.25">
      <c r="A5" s="517"/>
      <c r="B5" s="518">
        <v>2018</v>
      </c>
      <c r="C5" s="519"/>
      <c r="D5" s="519"/>
      <c r="E5" s="519">
        <v>2019</v>
      </c>
      <c r="F5" s="519"/>
      <c r="G5" s="519"/>
      <c r="H5" s="519">
        <v>2020</v>
      </c>
      <c r="I5" s="520" t="s">
        <v>234</v>
      </c>
      <c r="J5" s="521" t="s">
        <v>2</v>
      </c>
      <c r="K5" s="518">
        <v>2015</v>
      </c>
      <c r="L5" s="519"/>
      <c r="M5" s="519"/>
      <c r="N5" s="519">
        <v>2019</v>
      </c>
      <c r="O5" s="519"/>
      <c r="P5" s="519"/>
      <c r="Q5" s="519">
        <v>2020</v>
      </c>
      <c r="R5" s="520" t="s">
        <v>234</v>
      </c>
      <c r="S5" s="521" t="s">
        <v>2</v>
      </c>
      <c r="T5" s="518">
        <v>2015</v>
      </c>
      <c r="U5" s="519"/>
      <c r="V5" s="519"/>
      <c r="W5" s="519">
        <v>2019</v>
      </c>
      <c r="X5" s="519"/>
      <c r="Y5" s="519"/>
      <c r="Z5" s="519">
        <v>2020</v>
      </c>
      <c r="AA5" s="520" t="s">
        <v>234</v>
      </c>
      <c r="AB5" s="521" t="s">
        <v>2</v>
      </c>
    </row>
    <row r="6" spans="1:28" ht="14.45" customHeight="1" x14ac:dyDescent="0.25">
      <c r="A6" s="522" t="s">
        <v>524</v>
      </c>
      <c r="B6" s="523">
        <v>1640751.66</v>
      </c>
      <c r="C6" s="524">
        <v>1</v>
      </c>
      <c r="D6" s="524">
        <v>0.59002666680494775</v>
      </c>
      <c r="E6" s="523">
        <v>2780809.33</v>
      </c>
      <c r="F6" s="524">
        <v>1.6948386509631812</v>
      </c>
      <c r="G6" s="524">
        <v>1</v>
      </c>
      <c r="H6" s="523">
        <v>4616328.9099999992</v>
      </c>
      <c r="I6" s="524">
        <v>2.813545171119924</v>
      </c>
      <c r="J6" s="524">
        <v>1.660066679221045</v>
      </c>
      <c r="K6" s="523"/>
      <c r="L6" s="524"/>
      <c r="M6" s="524"/>
      <c r="N6" s="523">
        <v>1121.3400000000001</v>
      </c>
      <c r="O6" s="524"/>
      <c r="P6" s="524">
        <v>1</v>
      </c>
      <c r="Q6" s="523">
        <v>37.54</v>
      </c>
      <c r="R6" s="524"/>
      <c r="S6" s="524">
        <v>3.3477803342429585E-2</v>
      </c>
      <c r="T6" s="523"/>
      <c r="U6" s="524"/>
      <c r="V6" s="524"/>
      <c r="W6" s="523"/>
      <c r="X6" s="524"/>
      <c r="Y6" s="524"/>
      <c r="Z6" s="523"/>
      <c r="AA6" s="524"/>
      <c r="AB6" s="525"/>
    </row>
    <row r="7" spans="1:28" ht="14.45" customHeight="1" thickBot="1" x14ac:dyDescent="0.3">
      <c r="A7" s="529" t="s">
        <v>525</v>
      </c>
      <c r="B7" s="526">
        <v>1640751.66</v>
      </c>
      <c r="C7" s="527">
        <v>1</v>
      </c>
      <c r="D7" s="527">
        <v>0.59002666680494775</v>
      </c>
      <c r="E7" s="526">
        <v>2780809.33</v>
      </c>
      <c r="F7" s="527">
        <v>1.6948386509631812</v>
      </c>
      <c r="G7" s="527">
        <v>1</v>
      </c>
      <c r="H7" s="526">
        <v>4616328.9099999992</v>
      </c>
      <c r="I7" s="527">
        <v>2.813545171119924</v>
      </c>
      <c r="J7" s="527">
        <v>1.660066679221045</v>
      </c>
      <c r="K7" s="526"/>
      <c r="L7" s="527"/>
      <c r="M7" s="527"/>
      <c r="N7" s="526">
        <v>1121.3400000000001</v>
      </c>
      <c r="O7" s="527"/>
      <c r="P7" s="527">
        <v>1</v>
      </c>
      <c r="Q7" s="526">
        <v>37.54</v>
      </c>
      <c r="R7" s="527"/>
      <c r="S7" s="527">
        <v>3.3477803342429585E-2</v>
      </c>
      <c r="T7" s="526"/>
      <c r="U7" s="527"/>
      <c r="V7" s="527"/>
      <c r="W7" s="526"/>
      <c r="X7" s="527"/>
      <c r="Y7" s="527"/>
      <c r="Z7" s="526"/>
      <c r="AA7" s="527"/>
      <c r="AB7" s="528"/>
    </row>
    <row r="8" spans="1:28" ht="14.45" customHeight="1" thickBot="1" x14ac:dyDescent="0.25"/>
    <row r="9" spans="1:28" ht="14.45" customHeight="1" x14ac:dyDescent="0.25">
      <c r="A9" s="522" t="s">
        <v>378</v>
      </c>
      <c r="B9" s="523">
        <v>1640751.66</v>
      </c>
      <c r="C9" s="524">
        <v>1</v>
      </c>
      <c r="D9" s="524">
        <v>0.59002666680494775</v>
      </c>
      <c r="E9" s="523">
        <v>2780809.33</v>
      </c>
      <c r="F9" s="524">
        <v>1.6948386509631812</v>
      </c>
      <c r="G9" s="524">
        <v>1</v>
      </c>
      <c r="H9" s="523">
        <v>4616328.91</v>
      </c>
      <c r="I9" s="524">
        <v>2.8135451711199244</v>
      </c>
      <c r="J9" s="525">
        <v>1.6600666792210454</v>
      </c>
    </row>
    <row r="10" spans="1:28" ht="14.45" customHeight="1" thickBot="1" x14ac:dyDescent="0.3">
      <c r="A10" s="529" t="s">
        <v>527</v>
      </c>
      <c r="B10" s="526">
        <v>1640751.66</v>
      </c>
      <c r="C10" s="527">
        <v>1</v>
      </c>
      <c r="D10" s="527">
        <v>0.59002666680494775</v>
      </c>
      <c r="E10" s="526">
        <v>2780809.33</v>
      </c>
      <c r="F10" s="527">
        <v>1.6948386509631812</v>
      </c>
      <c r="G10" s="527">
        <v>1</v>
      </c>
      <c r="H10" s="526">
        <v>4616328.91</v>
      </c>
      <c r="I10" s="527">
        <v>2.8135451711199244</v>
      </c>
      <c r="J10" s="528">
        <v>1.6600666792210454</v>
      </c>
    </row>
    <row r="11" spans="1:28" ht="14.45" customHeight="1" x14ac:dyDescent="0.2">
      <c r="A11" s="437" t="s">
        <v>209</v>
      </c>
    </row>
    <row r="12" spans="1:28" ht="14.45" customHeight="1" x14ac:dyDescent="0.2">
      <c r="A12" s="438" t="s">
        <v>297</v>
      </c>
    </row>
    <row r="13" spans="1:28" ht="14.45" customHeight="1" x14ac:dyDescent="0.2">
      <c r="A13" s="437" t="s">
        <v>528</v>
      </c>
    </row>
    <row r="14" spans="1:28" ht="14.45" customHeight="1" x14ac:dyDescent="0.2">
      <c r="A14" s="437" t="s">
        <v>529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29D21902-5016-4972-B232-BD2393CB89B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06" t="s">
        <v>537</v>
      </c>
      <c r="B1" s="305"/>
      <c r="C1" s="305"/>
      <c r="D1" s="305"/>
      <c r="E1" s="305"/>
      <c r="F1" s="305"/>
      <c r="G1" s="305"/>
    </row>
    <row r="2" spans="1:7" ht="14.45" customHeight="1" thickBot="1" x14ac:dyDescent="0.25">
      <c r="A2" s="232" t="s">
        <v>235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61" t="s">
        <v>124</v>
      </c>
      <c r="B3" s="248">
        <f t="shared" ref="B3:G3" si="0">SUBTOTAL(9,B6:B1048576)</f>
        <v>2159</v>
      </c>
      <c r="C3" s="249">
        <f t="shared" si="0"/>
        <v>3437</v>
      </c>
      <c r="D3" s="260">
        <f t="shared" si="0"/>
        <v>6142</v>
      </c>
      <c r="E3" s="224">
        <f t="shared" si="0"/>
        <v>1640751.66</v>
      </c>
      <c r="F3" s="222">
        <f t="shared" si="0"/>
        <v>2780809.33</v>
      </c>
      <c r="G3" s="250">
        <f t="shared" si="0"/>
        <v>4616328.91</v>
      </c>
    </row>
    <row r="4" spans="1:7" ht="14.45" customHeight="1" x14ac:dyDescent="0.2">
      <c r="A4" s="407" t="s">
        <v>131</v>
      </c>
      <c r="B4" s="412" t="s">
        <v>174</v>
      </c>
      <c r="C4" s="410"/>
      <c r="D4" s="413"/>
      <c r="E4" s="412" t="s">
        <v>97</v>
      </c>
      <c r="F4" s="410"/>
      <c r="G4" s="413"/>
    </row>
    <row r="5" spans="1:7" ht="14.45" customHeight="1" thickBot="1" x14ac:dyDescent="0.25">
      <c r="A5" s="517"/>
      <c r="B5" s="518">
        <v>2018</v>
      </c>
      <c r="C5" s="519">
        <v>2019</v>
      </c>
      <c r="D5" s="530">
        <v>2020</v>
      </c>
      <c r="E5" s="518">
        <v>2018</v>
      </c>
      <c r="F5" s="519">
        <v>2019</v>
      </c>
      <c r="G5" s="530">
        <v>2020</v>
      </c>
    </row>
    <row r="6" spans="1:7" ht="14.45" customHeight="1" x14ac:dyDescent="0.2">
      <c r="A6" s="502" t="s">
        <v>530</v>
      </c>
      <c r="B6" s="116">
        <v>19</v>
      </c>
      <c r="C6" s="116">
        <v>58</v>
      </c>
      <c r="D6" s="116">
        <v>105</v>
      </c>
      <c r="E6" s="531">
        <v>747</v>
      </c>
      <c r="F6" s="531">
        <v>3405</v>
      </c>
      <c r="G6" s="532">
        <v>6067</v>
      </c>
    </row>
    <row r="7" spans="1:7" ht="14.45" customHeight="1" x14ac:dyDescent="0.2">
      <c r="A7" s="537" t="s">
        <v>531</v>
      </c>
      <c r="B7" s="497">
        <v>15</v>
      </c>
      <c r="C7" s="497"/>
      <c r="D7" s="497"/>
      <c r="E7" s="533">
        <v>599</v>
      </c>
      <c r="F7" s="533"/>
      <c r="G7" s="534"/>
    </row>
    <row r="8" spans="1:7" ht="14.45" customHeight="1" x14ac:dyDescent="0.2">
      <c r="A8" s="537" t="s">
        <v>532</v>
      </c>
      <c r="B8" s="497"/>
      <c r="C8" s="497">
        <v>203</v>
      </c>
      <c r="D8" s="497">
        <v>244</v>
      </c>
      <c r="E8" s="533"/>
      <c r="F8" s="533">
        <v>46394.33</v>
      </c>
      <c r="G8" s="534">
        <v>53497.12999999999</v>
      </c>
    </row>
    <row r="9" spans="1:7" ht="14.45" customHeight="1" x14ac:dyDescent="0.2">
      <c r="A9" s="537" t="s">
        <v>533</v>
      </c>
      <c r="B9" s="497"/>
      <c r="C9" s="497"/>
      <c r="D9" s="497">
        <v>1</v>
      </c>
      <c r="E9" s="533"/>
      <c r="F9" s="533"/>
      <c r="G9" s="534">
        <v>153</v>
      </c>
    </row>
    <row r="10" spans="1:7" ht="14.45" customHeight="1" x14ac:dyDescent="0.2">
      <c r="A10" s="537" t="s">
        <v>534</v>
      </c>
      <c r="B10" s="497">
        <v>8</v>
      </c>
      <c r="C10" s="497">
        <v>1</v>
      </c>
      <c r="D10" s="497"/>
      <c r="E10" s="533">
        <v>20948</v>
      </c>
      <c r="F10" s="533">
        <v>151</v>
      </c>
      <c r="G10" s="534"/>
    </row>
    <row r="11" spans="1:7" ht="14.45" customHeight="1" x14ac:dyDescent="0.2">
      <c r="A11" s="537" t="s">
        <v>535</v>
      </c>
      <c r="B11" s="497">
        <v>4</v>
      </c>
      <c r="C11" s="497">
        <v>1</v>
      </c>
      <c r="D11" s="497"/>
      <c r="E11" s="533">
        <v>148</v>
      </c>
      <c r="F11" s="533">
        <v>38</v>
      </c>
      <c r="G11" s="534"/>
    </row>
    <row r="12" spans="1:7" ht="14.45" customHeight="1" thickBot="1" x14ac:dyDescent="0.25">
      <c r="A12" s="538" t="s">
        <v>536</v>
      </c>
      <c r="B12" s="489">
        <v>2113</v>
      </c>
      <c r="C12" s="489">
        <v>3174</v>
      </c>
      <c r="D12" s="489">
        <v>5792</v>
      </c>
      <c r="E12" s="535">
        <v>1618309.66</v>
      </c>
      <c r="F12" s="535">
        <v>2730821</v>
      </c>
      <c r="G12" s="536">
        <v>4556611.78</v>
      </c>
    </row>
    <row r="13" spans="1:7" ht="14.45" customHeight="1" x14ac:dyDescent="0.2">
      <c r="A13" s="437" t="s">
        <v>209</v>
      </c>
    </row>
    <row r="14" spans="1:7" ht="14.45" customHeight="1" x14ac:dyDescent="0.2">
      <c r="A14" s="438" t="s">
        <v>297</v>
      </c>
    </row>
    <row r="15" spans="1:7" ht="14.45" customHeight="1" x14ac:dyDescent="0.2">
      <c r="A15" s="437" t="s">
        <v>528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B465578-9E78-41FD-BAD4-2092670164B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05" t="s">
        <v>574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14.45" customHeight="1" thickBot="1" x14ac:dyDescent="0.25">
      <c r="A2" s="232" t="s">
        <v>235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124</v>
      </c>
      <c r="G3" s="102">
        <f t="shared" ref="G3:P3" si="0">SUBTOTAL(9,G6:G1048576)</f>
        <v>2159</v>
      </c>
      <c r="H3" s="103">
        <f t="shared" si="0"/>
        <v>1640751.6600000001</v>
      </c>
      <c r="I3" s="74"/>
      <c r="J3" s="74"/>
      <c r="K3" s="103">
        <f t="shared" si="0"/>
        <v>3439</v>
      </c>
      <c r="L3" s="103">
        <f t="shared" si="0"/>
        <v>2781930.67</v>
      </c>
      <c r="M3" s="74"/>
      <c r="N3" s="74"/>
      <c r="O3" s="103">
        <f t="shared" si="0"/>
        <v>6142.1</v>
      </c>
      <c r="P3" s="103">
        <f t="shared" si="0"/>
        <v>4616366.45</v>
      </c>
      <c r="Q3" s="75">
        <f>IF(L3=0,0,P3/L3)</f>
        <v>1.6594110341362318</v>
      </c>
      <c r="R3" s="104">
        <f>IF(O3=0,0,P3/O3)</f>
        <v>751.5941534654271</v>
      </c>
    </row>
    <row r="4" spans="1:18" ht="14.45" customHeight="1" x14ac:dyDescent="0.2">
      <c r="A4" s="414" t="s">
        <v>177</v>
      </c>
      <c r="B4" s="414" t="s">
        <v>93</v>
      </c>
      <c r="C4" s="422" t="s">
        <v>0</v>
      </c>
      <c r="D4" s="416" t="s">
        <v>94</v>
      </c>
      <c r="E4" s="421" t="s">
        <v>69</v>
      </c>
      <c r="F4" s="417" t="s">
        <v>68</v>
      </c>
      <c r="G4" s="418">
        <v>2018</v>
      </c>
      <c r="H4" s="419"/>
      <c r="I4" s="101"/>
      <c r="J4" s="101"/>
      <c r="K4" s="418">
        <v>2019</v>
      </c>
      <c r="L4" s="419"/>
      <c r="M4" s="101"/>
      <c r="N4" s="101"/>
      <c r="O4" s="418">
        <v>2020</v>
      </c>
      <c r="P4" s="419"/>
      <c r="Q4" s="420" t="s">
        <v>2</v>
      </c>
      <c r="R4" s="415" t="s">
        <v>96</v>
      </c>
    </row>
    <row r="5" spans="1:18" ht="14.45" customHeight="1" thickBot="1" x14ac:dyDescent="0.25">
      <c r="A5" s="539"/>
      <c r="B5" s="539"/>
      <c r="C5" s="540"/>
      <c r="D5" s="541"/>
      <c r="E5" s="542"/>
      <c r="F5" s="543"/>
      <c r="G5" s="544" t="s">
        <v>70</v>
      </c>
      <c r="H5" s="545" t="s">
        <v>13</v>
      </c>
      <c r="I5" s="546"/>
      <c r="J5" s="546"/>
      <c r="K5" s="544" t="s">
        <v>70</v>
      </c>
      <c r="L5" s="545" t="s">
        <v>13</v>
      </c>
      <c r="M5" s="546"/>
      <c r="N5" s="546"/>
      <c r="O5" s="544" t="s">
        <v>70</v>
      </c>
      <c r="P5" s="545" t="s">
        <v>13</v>
      </c>
      <c r="Q5" s="547"/>
      <c r="R5" s="548"/>
    </row>
    <row r="6" spans="1:18" ht="14.45" customHeight="1" x14ac:dyDescent="0.2">
      <c r="A6" s="458" t="s">
        <v>538</v>
      </c>
      <c r="B6" s="459" t="s">
        <v>539</v>
      </c>
      <c r="C6" s="459" t="s">
        <v>378</v>
      </c>
      <c r="D6" s="459" t="s">
        <v>540</v>
      </c>
      <c r="E6" s="459" t="s">
        <v>541</v>
      </c>
      <c r="F6" s="459"/>
      <c r="G6" s="116"/>
      <c r="H6" s="116"/>
      <c r="I6" s="459"/>
      <c r="J6" s="459"/>
      <c r="K6" s="116">
        <v>1</v>
      </c>
      <c r="L6" s="116">
        <v>2.44</v>
      </c>
      <c r="M6" s="459">
        <v>1</v>
      </c>
      <c r="N6" s="459">
        <v>2.44</v>
      </c>
      <c r="O6" s="116"/>
      <c r="P6" s="116"/>
      <c r="Q6" s="464"/>
      <c r="R6" s="488"/>
    </row>
    <row r="7" spans="1:18" ht="14.45" customHeight="1" x14ac:dyDescent="0.2">
      <c r="A7" s="465" t="s">
        <v>538</v>
      </c>
      <c r="B7" s="466" t="s">
        <v>539</v>
      </c>
      <c r="C7" s="466" t="s">
        <v>378</v>
      </c>
      <c r="D7" s="466" t="s">
        <v>540</v>
      </c>
      <c r="E7" s="466" t="s">
        <v>542</v>
      </c>
      <c r="F7" s="466" t="s">
        <v>543</v>
      </c>
      <c r="G7" s="497"/>
      <c r="H7" s="497"/>
      <c r="I7" s="466"/>
      <c r="J7" s="466"/>
      <c r="K7" s="497">
        <v>1</v>
      </c>
      <c r="L7" s="497">
        <v>1118.9000000000001</v>
      </c>
      <c r="M7" s="466">
        <v>1</v>
      </c>
      <c r="N7" s="466">
        <v>1118.9000000000001</v>
      </c>
      <c r="O7" s="497"/>
      <c r="P7" s="497"/>
      <c r="Q7" s="471"/>
      <c r="R7" s="498"/>
    </row>
    <row r="8" spans="1:18" ht="14.45" customHeight="1" x14ac:dyDescent="0.2">
      <c r="A8" s="465" t="s">
        <v>538</v>
      </c>
      <c r="B8" s="466" t="s">
        <v>539</v>
      </c>
      <c r="C8" s="466" t="s">
        <v>378</v>
      </c>
      <c r="D8" s="466" t="s">
        <v>540</v>
      </c>
      <c r="E8" s="466" t="s">
        <v>544</v>
      </c>
      <c r="F8" s="466" t="s">
        <v>545</v>
      </c>
      <c r="G8" s="497"/>
      <c r="H8" s="497"/>
      <c r="I8" s="466"/>
      <c r="J8" s="466"/>
      <c r="K8" s="497"/>
      <c r="L8" s="497"/>
      <c r="M8" s="466"/>
      <c r="N8" s="466"/>
      <c r="O8" s="497">
        <v>0.1</v>
      </c>
      <c r="P8" s="497">
        <v>37.54</v>
      </c>
      <c r="Q8" s="471"/>
      <c r="R8" s="498">
        <v>375.4</v>
      </c>
    </row>
    <row r="9" spans="1:18" ht="14.45" customHeight="1" x14ac:dyDescent="0.2">
      <c r="A9" s="465" t="s">
        <v>538</v>
      </c>
      <c r="B9" s="466" t="s">
        <v>539</v>
      </c>
      <c r="C9" s="466" t="s">
        <v>378</v>
      </c>
      <c r="D9" s="466" t="s">
        <v>540</v>
      </c>
      <c r="E9" s="466" t="s">
        <v>546</v>
      </c>
      <c r="F9" s="466" t="s">
        <v>547</v>
      </c>
      <c r="G9" s="497"/>
      <c r="H9" s="497"/>
      <c r="I9" s="466"/>
      <c r="J9" s="466"/>
      <c r="K9" s="497">
        <v>0</v>
      </c>
      <c r="L9" s="497">
        <v>0</v>
      </c>
      <c r="M9" s="466"/>
      <c r="N9" s="466"/>
      <c r="O9" s="497"/>
      <c r="P9" s="497"/>
      <c r="Q9" s="471"/>
      <c r="R9" s="498"/>
    </row>
    <row r="10" spans="1:18" ht="14.45" customHeight="1" x14ac:dyDescent="0.2">
      <c r="A10" s="465" t="s">
        <v>538</v>
      </c>
      <c r="B10" s="466" t="s">
        <v>539</v>
      </c>
      <c r="C10" s="466" t="s">
        <v>378</v>
      </c>
      <c r="D10" s="466" t="s">
        <v>548</v>
      </c>
      <c r="E10" s="466" t="s">
        <v>549</v>
      </c>
      <c r="F10" s="466" t="s">
        <v>550</v>
      </c>
      <c r="G10" s="497"/>
      <c r="H10" s="497"/>
      <c r="I10" s="466"/>
      <c r="J10" s="466"/>
      <c r="K10" s="497">
        <v>1</v>
      </c>
      <c r="L10" s="497">
        <v>151</v>
      </c>
      <c r="M10" s="466">
        <v>1</v>
      </c>
      <c r="N10" s="466">
        <v>151</v>
      </c>
      <c r="O10" s="497">
        <v>1</v>
      </c>
      <c r="P10" s="497">
        <v>153</v>
      </c>
      <c r="Q10" s="471">
        <v>1.0132450331125828</v>
      </c>
      <c r="R10" s="498">
        <v>153</v>
      </c>
    </row>
    <row r="11" spans="1:18" ht="14.45" customHeight="1" x14ac:dyDescent="0.2">
      <c r="A11" s="465" t="s">
        <v>538</v>
      </c>
      <c r="B11" s="466" t="s">
        <v>539</v>
      </c>
      <c r="C11" s="466" t="s">
        <v>378</v>
      </c>
      <c r="D11" s="466" t="s">
        <v>548</v>
      </c>
      <c r="E11" s="466" t="s">
        <v>551</v>
      </c>
      <c r="F11" s="466" t="s">
        <v>552</v>
      </c>
      <c r="G11" s="497">
        <v>196</v>
      </c>
      <c r="H11" s="497">
        <v>7252</v>
      </c>
      <c r="I11" s="466">
        <v>1.0097465886939572</v>
      </c>
      <c r="J11" s="466">
        <v>37</v>
      </c>
      <c r="K11" s="497">
        <v>189</v>
      </c>
      <c r="L11" s="497">
        <v>7182</v>
      </c>
      <c r="M11" s="466">
        <v>1</v>
      </c>
      <c r="N11" s="466">
        <v>38</v>
      </c>
      <c r="O11" s="497">
        <v>323</v>
      </c>
      <c r="P11" s="497">
        <v>12274</v>
      </c>
      <c r="Q11" s="471">
        <v>1.7089947089947091</v>
      </c>
      <c r="R11" s="498">
        <v>38</v>
      </c>
    </row>
    <row r="12" spans="1:18" ht="14.45" customHeight="1" x14ac:dyDescent="0.2">
      <c r="A12" s="465" t="s">
        <v>538</v>
      </c>
      <c r="B12" s="466" t="s">
        <v>539</v>
      </c>
      <c r="C12" s="466" t="s">
        <v>378</v>
      </c>
      <c r="D12" s="466" t="s">
        <v>548</v>
      </c>
      <c r="E12" s="466" t="s">
        <v>553</v>
      </c>
      <c r="F12" s="466" t="s">
        <v>554</v>
      </c>
      <c r="G12" s="497"/>
      <c r="H12" s="497"/>
      <c r="I12" s="466"/>
      <c r="J12" s="466"/>
      <c r="K12" s="497">
        <v>0</v>
      </c>
      <c r="L12" s="497">
        <v>0</v>
      </c>
      <c r="M12" s="466"/>
      <c r="N12" s="466"/>
      <c r="O12" s="497"/>
      <c r="P12" s="497"/>
      <c r="Q12" s="471"/>
      <c r="R12" s="498"/>
    </row>
    <row r="13" spans="1:18" ht="14.45" customHeight="1" x14ac:dyDescent="0.2">
      <c r="A13" s="465" t="s">
        <v>538</v>
      </c>
      <c r="B13" s="466" t="s">
        <v>539</v>
      </c>
      <c r="C13" s="466" t="s">
        <v>378</v>
      </c>
      <c r="D13" s="466" t="s">
        <v>548</v>
      </c>
      <c r="E13" s="466" t="s">
        <v>555</v>
      </c>
      <c r="F13" s="466" t="s">
        <v>556</v>
      </c>
      <c r="G13" s="497">
        <v>117</v>
      </c>
      <c r="H13" s="497">
        <v>55107</v>
      </c>
      <c r="I13" s="466">
        <v>0.40367879746835444</v>
      </c>
      <c r="J13" s="466">
        <v>471</v>
      </c>
      <c r="K13" s="497">
        <v>288</v>
      </c>
      <c r="L13" s="497">
        <v>136512</v>
      </c>
      <c r="M13" s="466">
        <v>1</v>
      </c>
      <c r="N13" s="466">
        <v>474</v>
      </c>
      <c r="O13" s="497">
        <v>374</v>
      </c>
      <c r="P13" s="497">
        <v>178398</v>
      </c>
      <c r="Q13" s="471">
        <v>1.3068301687763713</v>
      </c>
      <c r="R13" s="498">
        <v>477</v>
      </c>
    </row>
    <row r="14" spans="1:18" ht="14.45" customHeight="1" x14ac:dyDescent="0.2">
      <c r="A14" s="465" t="s">
        <v>538</v>
      </c>
      <c r="B14" s="466" t="s">
        <v>539</v>
      </c>
      <c r="C14" s="466" t="s">
        <v>378</v>
      </c>
      <c r="D14" s="466" t="s">
        <v>548</v>
      </c>
      <c r="E14" s="466" t="s">
        <v>557</v>
      </c>
      <c r="F14" s="466" t="s">
        <v>558</v>
      </c>
      <c r="G14" s="497">
        <v>101</v>
      </c>
      <c r="H14" s="497">
        <v>3366.66</v>
      </c>
      <c r="I14" s="466">
        <v>0.41908648094874729</v>
      </c>
      <c r="J14" s="466">
        <v>33.333267326732674</v>
      </c>
      <c r="K14" s="497">
        <v>241</v>
      </c>
      <c r="L14" s="497">
        <v>8033.33</v>
      </c>
      <c r="M14" s="466">
        <v>1</v>
      </c>
      <c r="N14" s="466">
        <v>33.333319502074687</v>
      </c>
      <c r="O14" s="497">
        <v>388</v>
      </c>
      <c r="P14" s="497">
        <v>14228.91</v>
      </c>
      <c r="Q14" s="471">
        <v>1.7712343449105166</v>
      </c>
      <c r="R14" s="498">
        <v>36.672448453608247</v>
      </c>
    </row>
    <row r="15" spans="1:18" ht="14.45" customHeight="1" x14ac:dyDescent="0.2">
      <c r="A15" s="465" t="s">
        <v>538</v>
      </c>
      <c r="B15" s="466" t="s">
        <v>539</v>
      </c>
      <c r="C15" s="466" t="s">
        <v>378</v>
      </c>
      <c r="D15" s="466" t="s">
        <v>548</v>
      </c>
      <c r="E15" s="466" t="s">
        <v>559</v>
      </c>
      <c r="F15" s="466" t="s">
        <v>560</v>
      </c>
      <c r="G15" s="497">
        <v>38</v>
      </c>
      <c r="H15" s="497">
        <v>1406</v>
      </c>
      <c r="I15" s="466">
        <v>1.1935483870967742</v>
      </c>
      <c r="J15" s="466">
        <v>37</v>
      </c>
      <c r="K15" s="497">
        <v>31</v>
      </c>
      <c r="L15" s="497">
        <v>1178</v>
      </c>
      <c r="M15" s="466">
        <v>1</v>
      </c>
      <c r="N15" s="466">
        <v>38</v>
      </c>
      <c r="O15" s="497">
        <v>59</v>
      </c>
      <c r="P15" s="497">
        <v>2242</v>
      </c>
      <c r="Q15" s="471">
        <v>1.903225806451613</v>
      </c>
      <c r="R15" s="498">
        <v>38</v>
      </c>
    </row>
    <row r="16" spans="1:18" ht="14.45" customHeight="1" x14ac:dyDescent="0.2">
      <c r="A16" s="465" t="s">
        <v>538</v>
      </c>
      <c r="B16" s="466" t="s">
        <v>539</v>
      </c>
      <c r="C16" s="466" t="s">
        <v>378</v>
      </c>
      <c r="D16" s="466" t="s">
        <v>548</v>
      </c>
      <c r="E16" s="466" t="s">
        <v>561</v>
      </c>
      <c r="F16" s="466" t="s">
        <v>562</v>
      </c>
      <c r="G16" s="497"/>
      <c r="H16" s="497"/>
      <c r="I16" s="466"/>
      <c r="J16" s="466"/>
      <c r="K16" s="497">
        <v>7</v>
      </c>
      <c r="L16" s="497">
        <v>938</v>
      </c>
      <c r="M16" s="466">
        <v>1</v>
      </c>
      <c r="N16" s="466">
        <v>134</v>
      </c>
      <c r="O16" s="497">
        <v>13</v>
      </c>
      <c r="P16" s="497">
        <v>1755</v>
      </c>
      <c r="Q16" s="471">
        <v>1.8710021321961621</v>
      </c>
      <c r="R16" s="498">
        <v>135</v>
      </c>
    </row>
    <row r="17" spans="1:18" ht="14.45" customHeight="1" x14ac:dyDescent="0.2">
      <c r="A17" s="465" t="s">
        <v>538</v>
      </c>
      <c r="B17" s="466" t="s">
        <v>539</v>
      </c>
      <c r="C17" s="466" t="s">
        <v>378</v>
      </c>
      <c r="D17" s="466" t="s">
        <v>548</v>
      </c>
      <c r="E17" s="466" t="s">
        <v>563</v>
      </c>
      <c r="F17" s="466" t="s">
        <v>564</v>
      </c>
      <c r="G17" s="497">
        <v>26</v>
      </c>
      <c r="H17" s="497">
        <v>6136</v>
      </c>
      <c r="I17" s="466">
        <v>1.9915611814345993</v>
      </c>
      <c r="J17" s="466">
        <v>236</v>
      </c>
      <c r="K17" s="497">
        <v>13</v>
      </c>
      <c r="L17" s="497">
        <v>3081</v>
      </c>
      <c r="M17" s="466">
        <v>1</v>
      </c>
      <c r="N17" s="466">
        <v>237</v>
      </c>
      <c r="O17" s="497">
        <v>18</v>
      </c>
      <c r="P17" s="497">
        <v>4302</v>
      </c>
      <c r="Q17" s="471">
        <v>1.3962999026290166</v>
      </c>
      <c r="R17" s="498">
        <v>239</v>
      </c>
    </row>
    <row r="18" spans="1:18" ht="14.45" customHeight="1" x14ac:dyDescent="0.2">
      <c r="A18" s="465" t="s">
        <v>538</v>
      </c>
      <c r="B18" s="466" t="s">
        <v>539</v>
      </c>
      <c r="C18" s="466" t="s">
        <v>378</v>
      </c>
      <c r="D18" s="466" t="s">
        <v>548</v>
      </c>
      <c r="E18" s="466" t="s">
        <v>565</v>
      </c>
      <c r="F18" s="466" t="s">
        <v>566</v>
      </c>
      <c r="G18" s="497"/>
      <c r="H18" s="497"/>
      <c r="I18" s="466"/>
      <c r="J18" s="466"/>
      <c r="K18" s="497"/>
      <c r="L18" s="497"/>
      <c r="M18" s="466"/>
      <c r="N18" s="466"/>
      <c r="O18" s="497">
        <v>5</v>
      </c>
      <c r="P18" s="497">
        <v>380</v>
      </c>
      <c r="Q18" s="471"/>
      <c r="R18" s="498">
        <v>76</v>
      </c>
    </row>
    <row r="19" spans="1:18" ht="14.45" customHeight="1" x14ac:dyDescent="0.2">
      <c r="A19" s="465" t="s">
        <v>538</v>
      </c>
      <c r="B19" s="466" t="s">
        <v>539</v>
      </c>
      <c r="C19" s="466" t="s">
        <v>378</v>
      </c>
      <c r="D19" s="466" t="s">
        <v>548</v>
      </c>
      <c r="E19" s="466" t="s">
        <v>567</v>
      </c>
      <c r="F19" s="466" t="s">
        <v>568</v>
      </c>
      <c r="G19" s="497">
        <v>4</v>
      </c>
      <c r="H19" s="497">
        <v>236</v>
      </c>
      <c r="I19" s="466">
        <v>0.16120218579234974</v>
      </c>
      <c r="J19" s="466">
        <v>59</v>
      </c>
      <c r="K19" s="497">
        <v>24</v>
      </c>
      <c r="L19" s="497">
        <v>1464</v>
      </c>
      <c r="M19" s="466">
        <v>1</v>
      </c>
      <c r="N19" s="466">
        <v>61</v>
      </c>
      <c r="O19" s="497">
        <v>34</v>
      </c>
      <c r="P19" s="497">
        <v>2108</v>
      </c>
      <c r="Q19" s="471">
        <v>1.4398907103825136</v>
      </c>
      <c r="R19" s="498">
        <v>62</v>
      </c>
    </row>
    <row r="20" spans="1:18" ht="14.45" customHeight="1" x14ac:dyDescent="0.2">
      <c r="A20" s="465" t="s">
        <v>538</v>
      </c>
      <c r="B20" s="466" t="s">
        <v>539</v>
      </c>
      <c r="C20" s="466" t="s">
        <v>378</v>
      </c>
      <c r="D20" s="466" t="s">
        <v>548</v>
      </c>
      <c r="E20" s="466" t="s">
        <v>569</v>
      </c>
      <c r="F20" s="466" t="s">
        <v>570</v>
      </c>
      <c r="G20" s="497">
        <v>1344</v>
      </c>
      <c r="H20" s="497">
        <v>352128</v>
      </c>
      <c r="I20" s="466">
        <v>0.64708714492055852</v>
      </c>
      <c r="J20" s="466">
        <v>262</v>
      </c>
      <c r="K20" s="497">
        <v>2077</v>
      </c>
      <c r="L20" s="497">
        <v>544174</v>
      </c>
      <c r="M20" s="466">
        <v>1</v>
      </c>
      <c r="N20" s="466">
        <v>262</v>
      </c>
      <c r="O20" s="497">
        <v>4025</v>
      </c>
      <c r="P20" s="497">
        <v>1054550</v>
      </c>
      <c r="Q20" s="471">
        <v>1.9378911892152142</v>
      </c>
      <c r="R20" s="498">
        <v>262</v>
      </c>
    </row>
    <row r="21" spans="1:18" ht="14.45" customHeight="1" x14ac:dyDescent="0.2">
      <c r="A21" s="465" t="s">
        <v>538</v>
      </c>
      <c r="B21" s="466" t="s">
        <v>539</v>
      </c>
      <c r="C21" s="466" t="s">
        <v>378</v>
      </c>
      <c r="D21" s="466" t="s">
        <v>548</v>
      </c>
      <c r="E21" s="466" t="s">
        <v>571</v>
      </c>
      <c r="F21" s="466" t="s">
        <v>572</v>
      </c>
      <c r="G21" s="497">
        <v>320</v>
      </c>
      <c r="H21" s="497">
        <v>1147520</v>
      </c>
      <c r="I21" s="466">
        <v>0.59701492537313428</v>
      </c>
      <c r="J21" s="466">
        <v>3586</v>
      </c>
      <c r="K21" s="497">
        <v>536</v>
      </c>
      <c r="L21" s="497">
        <v>1922096</v>
      </c>
      <c r="M21" s="466">
        <v>1</v>
      </c>
      <c r="N21" s="466">
        <v>3586</v>
      </c>
      <c r="O21" s="497">
        <v>833</v>
      </c>
      <c r="P21" s="497">
        <v>2987138</v>
      </c>
      <c r="Q21" s="471">
        <v>1.5541044776119404</v>
      </c>
      <c r="R21" s="498">
        <v>3586</v>
      </c>
    </row>
    <row r="22" spans="1:18" ht="14.45" customHeight="1" thickBot="1" x14ac:dyDescent="0.25">
      <c r="A22" s="473" t="s">
        <v>538</v>
      </c>
      <c r="B22" s="474" t="s">
        <v>539</v>
      </c>
      <c r="C22" s="474" t="s">
        <v>378</v>
      </c>
      <c r="D22" s="474" t="s">
        <v>548</v>
      </c>
      <c r="E22" s="474" t="s">
        <v>573</v>
      </c>
      <c r="F22" s="474" t="s">
        <v>572</v>
      </c>
      <c r="G22" s="489">
        <v>13</v>
      </c>
      <c r="H22" s="489">
        <v>67600</v>
      </c>
      <c r="I22" s="474">
        <v>0.43333333333333335</v>
      </c>
      <c r="J22" s="474">
        <v>5200</v>
      </c>
      <c r="K22" s="489">
        <v>30</v>
      </c>
      <c r="L22" s="489">
        <v>156000</v>
      </c>
      <c r="M22" s="474">
        <v>1</v>
      </c>
      <c r="N22" s="474">
        <v>5200</v>
      </c>
      <c r="O22" s="489">
        <v>69</v>
      </c>
      <c r="P22" s="489">
        <v>358800</v>
      </c>
      <c r="Q22" s="479">
        <v>2.2999999999999998</v>
      </c>
      <c r="R22" s="490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DCB3CF9-0A59-459C-813B-617BADDF0F9E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05" t="s">
        <v>575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4.45" customHeight="1" thickBot="1" x14ac:dyDescent="0.25">
      <c r="A2" s="232" t="s">
        <v>235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124</v>
      </c>
      <c r="H3" s="102">
        <f t="shared" ref="H3:Q3" si="0">SUBTOTAL(9,H6:H1048576)</f>
        <v>2159</v>
      </c>
      <c r="I3" s="103">
        <f t="shared" si="0"/>
        <v>1640751.6600000001</v>
      </c>
      <c r="J3" s="74"/>
      <c r="K3" s="74"/>
      <c r="L3" s="103">
        <f t="shared" si="0"/>
        <v>3439</v>
      </c>
      <c r="M3" s="103">
        <f t="shared" si="0"/>
        <v>2781930.67</v>
      </c>
      <c r="N3" s="74"/>
      <c r="O3" s="74"/>
      <c r="P3" s="103">
        <f t="shared" si="0"/>
        <v>6142.1</v>
      </c>
      <c r="Q3" s="103">
        <f t="shared" si="0"/>
        <v>4616366.45</v>
      </c>
      <c r="R3" s="75">
        <f>IF(M3=0,0,Q3/M3)</f>
        <v>1.6594110341362318</v>
      </c>
      <c r="S3" s="104">
        <f>IF(P3=0,0,Q3/P3)</f>
        <v>751.5941534654271</v>
      </c>
    </row>
    <row r="4" spans="1:19" ht="14.45" customHeight="1" x14ac:dyDescent="0.2">
      <c r="A4" s="414" t="s">
        <v>177</v>
      </c>
      <c r="B4" s="414" t="s">
        <v>93</v>
      </c>
      <c r="C4" s="422" t="s">
        <v>0</v>
      </c>
      <c r="D4" s="255" t="s">
        <v>131</v>
      </c>
      <c r="E4" s="416" t="s">
        <v>94</v>
      </c>
      <c r="F4" s="421" t="s">
        <v>69</v>
      </c>
      <c r="G4" s="417" t="s">
        <v>68</v>
      </c>
      <c r="H4" s="418">
        <v>2018</v>
      </c>
      <c r="I4" s="419"/>
      <c r="J4" s="101"/>
      <c r="K4" s="101"/>
      <c r="L4" s="418">
        <v>2019</v>
      </c>
      <c r="M4" s="419"/>
      <c r="N4" s="101"/>
      <c r="O4" s="101"/>
      <c r="P4" s="418">
        <v>2020</v>
      </c>
      <c r="Q4" s="419"/>
      <c r="R4" s="420" t="s">
        <v>2</v>
      </c>
      <c r="S4" s="415" t="s">
        <v>96</v>
      </c>
    </row>
    <row r="5" spans="1:19" ht="14.45" customHeight="1" thickBot="1" x14ac:dyDescent="0.25">
      <c r="A5" s="539"/>
      <c r="B5" s="539"/>
      <c r="C5" s="540"/>
      <c r="D5" s="549"/>
      <c r="E5" s="541"/>
      <c r="F5" s="542"/>
      <c r="G5" s="543"/>
      <c r="H5" s="544" t="s">
        <v>70</v>
      </c>
      <c r="I5" s="545" t="s">
        <v>13</v>
      </c>
      <c r="J5" s="546"/>
      <c r="K5" s="546"/>
      <c r="L5" s="544" t="s">
        <v>70</v>
      </c>
      <c r="M5" s="545" t="s">
        <v>13</v>
      </c>
      <c r="N5" s="546"/>
      <c r="O5" s="546"/>
      <c r="P5" s="544" t="s">
        <v>70</v>
      </c>
      <c r="Q5" s="545" t="s">
        <v>13</v>
      </c>
      <c r="R5" s="547"/>
      <c r="S5" s="548"/>
    </row>
    <row r="6" spans="1:19" ht="14.45" customHeight="1" x14ac:dyDescent="0.2">
      <c r="A6" s="458" t="s">
        <v>538</v>
      </c>
      <c r="B6" s="459" t="s">
        <v>539</v>
      </c>
      <c r="C6" s="459" t="s">
        <v>378</v>
      </c>
      <c r="D6" s="459" t="s">
        <v>530</v>
      </c>
      <c r="E6" s="459" t="s">
        <v>540</v>
      </c>
      <c r="F6" s="459" t="s">
        <v>546</v>
      </c>
      <c r="G6" s="459" t="s">
        <v>547</v>
      </c>
      <c r="H6" s="116"/>
      <c r="I6" s="116"/>
      <c r="J6" s="459"/>
      <c r="K6" s="459"/>
      <c r="L6" s="116">
        <v>0</v>
      </c>
      <c r="M6" s="116">
        <v>0</v>
      </c>
      <c r="N6" s="459"/>
      <c r="O6" s="459"/>
      <c r="P6" s="116"/>
      <c r="Q6" s="116"/>
      <c r="R6" s="464"/>
      <c r="S6" s="488"/>
    </row>
    <row r="7" spans="1:19" ht="14.45" customHeight="1" x14ac:dyDescent="0.2">
      <c r="A7" s="465" t="s">
        <v>538</v>
      </c>
      <c r="B7" s="466" t="s">
        <v>539</v>
      </c>
      <c r="C7" s="466" t="s">
        <v>378</v>
      </c>
      <c r="D7" s="466" t="s">
        <v>530</v>
      </c>
      <c r="E7" s="466" t="s">
        <v>548</v>
      </c>
      <c r="F7" s="466" t="s">
        <v>553</v>
      </c>
      <c r="G7" s="466" t="s">
        <v>554</v>
      </c>
      <c r="H7" s="497"/>
      <c r="I7" s="497"/>
      <c r="J7" s="466"/>
      <c r="K7" s="466"/>
      <c r="L7" s="497">
        <v>0</v>
      </c>
      <c r="M7" s="497">
        <v>0</v>
      </c>
      <c r="N7" s="466"/>
      <c r="O7" s="466"/>
      <c r="P7" s="497"/>
      <c r="Q7" s="497"/>
      <c r="R7" s="471"/>
      <c r="S7" s="498"/>
    </row>
    <row r="8" spans="1:19" ht="14.45" customHeight="1" x14ac:dyDescent="0.2">
      <c r="A8" s="465" t="s">
        <v>538</v>
      </c>
      <c r="B8" s="466" t="s">
        <v>539</v>
      </c>
      <c r="C8" s="466" t="s">
        <v>378</v>
      </c>
      <c r="D8" s="466" t="s">
        <v>530</v>
      </c>
      <c r="E8" s="466" t="s">
        <v>548</v>
      </c>
      <c r="F8" s="466" t="s">
        <v>559</v>
      </c>
      <c r="G8" s="466" t="s">
        <v>560</v>
      </c>
      <c r="H8" s="497">
        <v>17</v>
      </c>
      <c r="I8" s="497">
        <v>629</v>
      </c>
      <c r="J8" s="466">
        <v>0.59116541353383456</v>
      </c>
      <c r="K8" s="466">
        <v>37</v>
      </c>
      <c r="L8" s="497">
        <v>28</v>
      </c>
      <c r="M8" s="497">
        <v>1064</v>
      </c>
      <c r="N8" s="466">
        <v>1</v>
      </c>
      <c r="O8" s="466">
        <v>38</v>
      </c>
      <c r="P8" s="497">
        <v>58</v>
      </c>
      <c r="Q8" s="497">
        <v>2204</v>
      </c>
      <c r="R8" s="471">
        <v>2.0714285714285716</v>
      </c>
      <c r="S8" s="498">
        <v>38</v>
      </c>
    </row>
    <row r="9" spans="1:19" ht="14.45" customHeight="1" x14ac:dyDescent="0.2">
      <c r="A9" s="465" t="s">
        <v>538</v>
      </c>
      <c r="B9" s="466" t="s">
        <v>539</v>
      </c>
      <c r="C9" s="466" t="s">
        <v>378</v>
      </c>
      <c r="D9" s="466" t="s">
        <v>530</v>
      </c>
      <c r="E9" s="466" t="s">
        <v>548</v>
      </c>
      <c r="F9" s="466" t="s">
        <v>561</v>
      </c>
      <c r="G9" s="466" t="s">
        <v>562</v>
      </c>
      <c r="H9" s="497"/>
      <c r="I9" s="497"/>
      <c r="J9" s="466"/>
      <c r="K9" s="466"/>
      <c r="L9" s="497">
        <v>7</v>
      </c>
      <c r="M9" s="497">
        <v>938</v>
      </c>
      <c r="N9" s="466">
        <v>1</v>
      </c>
      <c r="O9" s="466">
        <v>134</v>
      </c>
      <c r="P9" s="497">
        <v>13</v>
      </c>
      <c r="Q9" s="497">
        <v>1755</v>
      </c>
      <c r="R9" s="471">
        <v>1.8710021321961621</v>
      </c>
      <c r="S9" s="498">
        <v>135</v>
      </c>
    </row>
    <row r="10" spans="1:19" ht="14.45" customHeight="1" x14ac:dyDescent="0.2">
      <c r="A10" s="465" t="s">
        <v>538</v>
      </c>
      <c r="B10" s="466" t="s">
        <v>539</v>
      </c>
      <c r="C10" s="466" t="s">
        <v>378</v>
      </c>
      <c r="D10" s="466" t="s">
        <v>530</v>
      </c>
      <c r="E10" s="466" t="s">
        <v>548</v>
      </c>
      <c r="F10" s="466" t="s">
        <v>567</v>
      </c>
      <c r="G10" s="466" t="s">
        <v>568</v>
      </c>
      <c r="H10" s="497">
        <v>2</v>
      </c>
      <c r="I10" s="497">
        <v>118</v>
      </c>
      <c r="J10" s="466">
        <v>8.4105488239486811E-2</v>
      </c>
      <c r="K10" s="466">
        <v>59</v>
      </c>
      <c r="L10" s="497">
        <v>23</v>
      </c>
      <c r="M10" s="497">
        <v>1403</v>
      </c>
      <c r="N10" s="466">
        <v>1</v>
      </c>
      <c r="O10" s="466">
        <v>61</v>
      </c>
      <c r="P10" s="497">
        <v>34</v>
      </c>
      <c r="Q10" s="497">
        <v>2108</v>
      </c>
      <c r="R10" s="471">
        <v>1.5024946543121882</v>
      </c>
      <c r="S10" s="498">
        <v>62</v>
      </c>
    </row>
    <row r="11" spans="1:19" ht="14.45" customHeight="1" x14ac:dyDescent="0.2">
      <c r="A11" s="465" t="s">
        <v>538</v>
      </c>
      <c r="B11" s="466" t="s">
        <v>539</v>
      </c>
      <c r="C11" s="466" t="s">
        <v>378</v>
      </c>
      <c r="D11" s="466" t="s">
        <v>531</v>
      </c>
      <c r="E11" s="466" t="s">
        <v>548</v>
      </c>
      <c r="F11" s="466" t="s">
        <v>559</v>
      </c>
      <c r="G11" s="466" t="s">
        <v>560</v>
      </c>
      <c r="H11" s="497">
        <v>13</v>
      </c>
      <c r="I11" s="497">
        <v>481</v>
      </c>
      <c r="J11" s="466"/>
      <c r="K11" s="466">
        <v>37</v>
      </c>
      <c r="L11" s="497"/>
      <c r="M11" s="497"/>
      <c r="N11" s="466"/>
      <c r="O11" s="466"/>
      <c r="P11" s="497"/>
      <c r="Q11" s="497"/>
      <c r="R11" s="471"/>
      <c r="S11" s="498"/>
    </row>
    <row r="12" spans="1:19" ht="14.45" customHeight="1" x14ac:dyDescent="0.2">
      <c r="A12" s="465" t="s">
        <v>538</v>
      </c>
      <c r="B12" s="466" t="s">
        <v>539</v>
      </c>
      <c r="C12" s="466" t="s">
        <v>378</v>
      </c>
      <c r="D12" s="466" t="s">
        <v>531</v>
      </c>
      <c r="E12" s="466" t="s">
        <v>548</v>
      </c>
      <c r="F12" s="466" t="s">
        <v>567</v>
      </c>
      <c r="G12" s="466" t="s">
        <v>568</v>
      </c>
      <c r="H12" s="497">
        <v>2</v>
      </c>
      <c r="I12" s="497">
        <v>118</v>
      </c>
      <c r="J12" s="466"/>
      <c r="K12" s="466">
        <v>59</v>
      </c>
      <c r="L12" s="497"/>
      <c r="M12" s="497"/>
      <c r="N12" s="466"/>
      <c r="O12" s="466"/>
      <c r="P12" s="497"/>
      <c r="Q12" s="497"/>
      <c r="R12" s="471"/>
      <c r="S12" s="498"/>
    </row>
    <row r="13" spans="1:19" ht="14.45" customHeight="1" x14ac:dyDescent="0.2">
      <c r="A13" s="465" t="s">
        <v>538</v>
      </c>
      <c r="B13" s="466" t="s">
        <v>539</v>
      </c>
      <c r="C13" s="466" t="s">
        <v>378</v>
      </c>
      <c r="D13" s="466" t="s">
        <v>532</v>
      </c>
      <c r="E13" s="466" t="s">
        <v>548</v>
      </c>
      <c r="F13" s="466" t="s">
        <v>551</v>
      </c>
      <c r="G13" s="466" t="s">
        <v>552</v>
      </c>
      <c r="H13" s="497"/>
      <c r="I13" s="497"/>
      <c r="J13" s="466"/>
      <c r="K13" s="466"/>
      <c r="L13" s="497">
        <v>50</v>
      </c>
      <c r="M13" s="497">
        <v>1900</v>
      </c>
      <c r="N13" s="466">
        <v>1</v>
      </c>
      <c r="O13" s="466">
        <v>38</v>
      </c>
      <c r="P13" s="497">
        <v>35</v>
      </c>
      <c r="Q13" s="497">
        <v>1330</v>
      </c>
      <c r="R13" s="471">
        <v>0.7</v>
      </c>
      <c r="S13" s="498">
        <v>38</v>
      </c>
    </row>
    <row r="14" spans="1:19" ht="14.45" customHeight="1" x14ac:dyDescent="0.2">
      <c r="A14" s="465" t="s">
        <v>538</v>
      </c>
      <c r="B14" s="466" t="s">
        <v>539</v>
      </c>
      <c r="C14" s="466" t="s">
        <v>378</v>
      </c>
      <c r="D14" s="466" t="s">
        <v>532</v>
      </c>
      <c r="E14" s="466" t="s">
        <v>548</v>
      </c>
      <c r="F14" s="466" t="s">
        <v>555</v>
      </c>
      <c r="G14" s="466" t="s">
        <v>556</v>
      </c>
      <c r="H14" s="497"/>
      <c r="I14" s="497"/>
      <c r="J14" s="466"/>
      <c r="K14" s="466"/>
      <c r="L14" s="497">
        <v>88</v>
      </c>
      <c r="M14" s="497">
        <v>41712</v>
      </c>
      <c r="N14" s="466">
        <v>1</v>
      </c>
      <c r="O14" s="466">
        <v>474</v>
      </c>
      <c r="P14" s="497">
        <v>99</v>
      </c>
      <c r="Q14" s="497">
        <v>47223</v>
      </c>
      <c r="R14" s="471">
        <v>1.1321202531645569</v>
      </c>
      <c r="S14" s="498">
        <v>477</v>
      </c>
    </row>
    <row r="15" spans="1:19" ht="14.45" customHeight="1" x14ac:dyDescent="0.2">
      <c r="A15" s="465" t="s">
        <v>538</v>
      </c>
      <c r="B15" s="466" t="s">
        <v>539</v>
      </c>
      <c r="C15" s="466" t="s">
        <v>378</v>
      </c>
      <c r="D15" s="466" t="s">
        <v>532</v>
      </c>
      <c r="E15" s="466" t="s">
        <v>548</v>
      </c>
      <c r="F15" s="466" t="s">
        <v>557</v>
      </c>
      <c r="G15" s="466" t="s">
        <v>558</v>
      </c>
      <c r="H15" s="497"/>
      <c r="I15" s="497"/>
      <c r="J15" s="466"/>
      <c r="K15" s="466"/>
      <c r="L15" s="497">
        <v>61</v>
      </c>
      <c r="M15" s="497">
        <v>2033.33</v>
      </c>
      <c r="N15" s="466">
        <v>1</v>
      </c>
      <c r="O15" s="466">
        <v>33.333278688524587</v>
      </c>
      <c r="P15" s="497">
        <v>104</v>
      </c>
      <c r="Q15" s="497">
        <v>3711.1299999999997</v>
      </c>
      <c r="R15" s="471">
        <v>1.8251488936867108</v>
      </c>
      <c r="S15" s="498">
        <v>35.683942307692305</v>
      </c>
    </row>
    <row r="16" spans="1:19" ht="14.45" customHeight="1" x14ac:dyDescent="0.2">
      <c r="A16" s="465" t="s">
        <v>538</v>
      </c>
      <c r="B16" s="466" t="s">
        <v>539</v>
      </c>
      <c r="C16" s="466" t="s">
        <v>378</v>
      </c>
      <c r="D16" s="466" t="s">
        <v>532</v>
      </c>
      <c r="E16" s="466" t="s">
        <v>548</v>
      </c>
      <c r="F16" s="466" t="s">
        <v>559</v>
      </c>
      <c r="G16" s="466" t="s">
        <v>560</v>
      </c>
      <c r="H16" s="497"/>
      <c r="I16" s="497"/>
      <c r="J16" s="466"/>
      <c r="K16" s="466"/>
      <c r="L16" s="497">
        <v>1</v>
      </c>
      <c r="M16" s="497">
        <v>38</v>
      </c>
      <c r="N16" s="466">
        <v>1</v>
      </c>
      <c r="O16" s="466">
        <v>38</v>
      </c>
      <c r="P16" s="497">
        <v>1</v>
      </c>
      <c r="Q16" s="497">
        <v>38</v>
      </c>
      <c r="R16" s="471">
        <v>1</v>
      </c>
      <c r="S16" s="498">
        <v>38</v>
      </c>
    </row>
    <row r="17" spans="1:19" ht="14.45" customHeight="1" x14ac:dyDescent="0.2">
      <c r="A17" s="465" t="s">
        <v>538</v>
      </c>
      <c r="B17" s="466" t="s">
        <v>539</v>
      </c>
      <c r="C17" s="466" t="s">
        <v>378</v>
      </c>
      <c r="D17" s="466" t="s">
        <v>532</v>
      </c>
      <c r="E17" s="466" t="s">
        <v>548</v>
      </c>
      <c r="F17" s="466" t="s">
        <v>563</v>
      </c>
      <c r="G17" s="466" t="s">
        <v>564</v>
      </c>
      <c r="H17" s="497"/>
      <c r="I17" s="497"/>
      <c r="J17" s="466"/>
      <c r="K17" s="466"/>
      <c r="L17" s="497">
        <v>3</v>
      </c>
      <c r="M17" s="497">
        <v>711</v>
      </c>
      <c r="N17" s="466">
        <v>1</v>
      </c>
      <c r="O17" s="466">
        <v>237</v>
      </c>
      <c r="P17" s="497">
        <v>5</v>
      </c>
      <c r="Q17" s="497">
        <v>1195</v>
      </c>
      <c r="R17" s="471">
        <v>1.680731364275668</v>
      </c>
      <c r="S17" s="498">
        <v>239</v>
      </c>
    </row>
    <row r="18" spans="1:19" ht="14.45" customHeight="1" x14ac:dyDescent="0.2">
      <c r="A18" s="465" t="s">
        <v>538</v>
      </c>
      <c r="B18" s="466" t="s">
        <v>539</v>
      </c>
      <c r="C18" s="466" t="s">
        <v>378</v>
      </c>
      <c r="D18" s="466" t="s">
        <v>534</v>
      </c>
      <c r="E18" s="466" t="s">
        <v>540</v>
      </c>
      <c r="F18" s="466" t="s">
        <v>541</v>
      </c>
      <c r="G18" s="466"/>
      <c r="H18" s="497"/>
      <c r="I18" s="497"/>
      <c r="J18" s="466"/>
      <c r="K18" s="466"/>
      <c r="L18" s="497">
        <v>1</v>
      </c>
      <c r="M18" s="497">
        <v>2.44</v>
      </c>
      <c r="N18" s="466">
        <v>1</v>
      </c>
      <c r="O18" s="466">
        <v>2.44</v>
      </c>
      <c r="P18" s="497"/>
      <c r="Q18" s="497"/>
      <c r="R18" s="471"/>
      <c r="S18" s="498"/>
    </row>
    <row r="19" spans="1:19" ht="14.45" customHeight="1" x14ac:dyDescent="0.2">
      <c r="A19" s="465" t="s">
        <v>538</v>
      </c>
      <c r="B19" s="466" t="s">
        <v>539</v>
      </c>
      <c r="C19" s="466" t="s">
        <v>378</v>
      </c>
      <c r="D19" s="466" t="s">
        <v>534</v>
      </c>
      <c r="E19" s="466" t="s">
        <v>540</v>
      </c>
      <c r="F19" s="466" t="s">
        <v>542</v>
      </c>
      <c r="G19" s="466" t="s">
        <v>543</v>
      </c>
      <c r="H19" s="497"/>
      <c r="I19" s="497"/>
      <c r="J19" s="466"/>
      <c r="K19" s="466"/>
      <c r="L19" s="497">
        <v>1</v>
      </c>
      <c r="M19" s="497">
        <v>1118.9000000000001</v>
      </c>
      <c r="N19" s="466">
        <v>1</v>
      </c>
      <c r="O19" s="466">
        <v>1118.9000000000001</v>
      </c>
      <c r="P19" s="497"/>
      <c r="Q19" s="497"/>
      <c r="R19" s="471"/>
      <c r="S19" s="498"/>
    </row>
    <row r="20" spans="1:19" ht="14.45" customHeight="1" x14ac:dyDescent="0.2">
      <c r="A20" s="465" t="s">
        <v>538</v>
      </c>
      <c r="B20" s="466" t="s">
        <v>539</v>
      </c>
      <c r="C20" s="466" t="s">
        <v>378</v>
      </c>
      <c r="D20" s="466" t="s">
        <v>534</v>
      </c>
      <c r="E20" s="466" t="s">
        <v>548</v>
      </c>
      <c r="F20" s="466" t="s">
        <v>549</v>
      </c>
      <c r="G20" s="466" t="s">
        <v>550</v>
      </c>
      <c r="H20" s="497"/>
      <c r="I20" s="497"/>
      <c r="J20" s="466"/>
      <c r="K20" s="466"/>
      <c r="L20" s="497">
        <v>1</v>
      </c>
      <c r="M20" s="497">
        <v>151</v>
      </c>
      <c r="N20" s="466">
        <v>1</v>
      </c>
      <c r="O20" s="466">
        <v>151</v>
      </c>
      <c r="P20" s="497"/>
      <c r="Q20" s="497"/>
      <c r="R20" s="471"/>
      <c r="S20" s="498"/>
    </row>
    <row r="21" spans="1:19" ht="14.45" customHeight="1" x14ac:dyDescent="0.2">
      <c r="A21" s="465" t="s">
        <v>538</v>
      </c>
      <c r="B21" s="466" t="s">
        <v>539</v>
      </c>
      <c r="C21" s="466" t="s">
        <v>378</v>
      </c>
      <c r="D21" s="466" t="s">
        <v>534</v>
      </c>
      <c r="E21" s="466" t="s">
        <v>548</v>
      </c>
      <c r="F21" s="466" t="s">
        <v>559</v>
      </c>
      <c r="G21" s="466" t="s">
        <v>560</v>
      </c>
      <c r="H21" s="497">
        <v>4</v>
      </c>
      <c r="I21" s="497">
        <v>148</v>
      </c>
      <c r="J21" s="466"/>
      <c r="K21" s="466">
        <v>37</v>
      </c>
      <c r="L21" s="497"/>
      <c r="M21" s="497"/>
      <c r="N21" s="466"/>
      <c r="O21" s="466"/>
      <c r="P21" s="497"/>
      <c r="Q21" s="497"/>
      <c r="R21" s="471"/>
      <c r="S21" s="498"/>
    </row>
    <row r="22" spans="1:19" ht="14.45" customHeight="1" x14ac:dyDescent="0.2">
      <c r="A22" s="465" t="s">
        <v>538</v>
      </c>
      <c r="B22" s="466" t="s">
        <v>539</v>
      </c>
      <c r="C22" s="466" t="s">
        <v>378</v>
      </c>
      <c r="D22" s="466" t="s">
        <v>534</v>
      </c>
      <c r="E22" s="466" t="s">
        <v>548</v>
      </c>
      <c r="F22" s="466" t="s">
        <v>573</v>
      </c>
      <c r="G22" s="466" t="s">
        <v>572</v>
      </c>
      <c r="H22" s="497">
        <v>4</v>
      </c>
      <c r="I22" s="497">
        <v>20800</v>
      </c>
      <c r="J22" s="466"/>
      <c r="K22" s="466">
        <v>5200</v>
      </c>
      <c r="L22" s="497"/>
      <c r="M22" s="497"/>
      <c r="N22" s="466"/>
      <c r="O22" s="466"/>
      <c r="P22" s="497"/>
      <c r="Q22" s="497"/>
      <c r="R22" s="471"/>
      <c r="S22" s="498"/>
    </row>
    <row r="23" spans="1:19" ht="14.45" customHeight="1" x14ac:dyDescent="0.2">
      <c r="A23" s="465" t="s">
        <v>538</v>
      </c>
      <c r="B23" s="466" t="s">
        <v>539</v>
      </c>
      <c r="C23" s="466" t="s">
        <v>378</v>
      </c>
      <c r="D23" s="466" t="s">
        <v>536</v>
      </c>
      <c r="E23" s="466" t="s">
        <v>548</v>
      </c>
      <c r="F23" s="466" t="s">
        <v>551</v>
      </c>
      <c r="G23" s="466" t="s">
        <v>552</v>
      </c>
      <c r="H23" s="497">
        <v>196</v>
      </c>
      <c r="I23" s="497">
        <v>7252</v>
      </c>
      <c r="J23" s="466">
        <v>1.3729647860658842</v>
      </c>
      <c r="K23" s="466">
        <v>37</v>
      </c>
      <c r="L23" s="497">
        <v>139</v>
      </c>
      <c r="M23" s="497">
        <v>5282</v>
      </c>
      <c r="N23" s="466">
        <v>1</v>
      </c>
      <c r="O23" s="466">
        <v>38</v>
      </c>
      <c r="P23" s="497">
        <v>288</v>
      </c>
      <c r="Q23" s="497">
        <v>10944</v>
      </c>
      <c r="R23" s="471">
        <v>2.0719424460431655</v>
      </c>
      <c r="S23" s="498">
        <v>38</v>
      </c>
    </row>
    <row r="24" spans="1:19" ht="14.45" customHeight="1" x14ac:dyDescent="0.2">
      <c r="A24" s="465" t="s">
        <v>538</v>
      </c>
      <c r="B24" s="466" t="s">
        <v>539</v>
      </c>
      <c r="C24" s="466" t="s">
        <v>378</v>
      </c>
      <c r="D24" s="466" t="s">
        <v>536</v>
      </c>
      <c r="E24" s="466" t="s">
        <v>548</v>
      </c>
      <c r="F24" s="466" t="s">
        <v>555</v>
      </c>
      <c r="G24" s="466" t="s">
        <v>556</v>
      </c>
      <c r="H24" s="497">
        <v>117</v>
      </c>
      <c r="I24" s="497">
        <v>55107</v>
      </c>
      <c r="J24" s="466">
        <v>0.58129746835443041</v>
      </c>
      <c r="K24" s="466">
        <v>471</v>
      </c>
      <c r="L24" s="497">
        <v>200</v>
      </c>
      <c r="M24" s="497">
        <v>94800</v>
      </c>
      <c r="N24" s="466">
        <v>1</v>
      </c>
      <c r="O24" s="466">
        <v>474</v>
      </c>
      <c r="P24" s="497">
        <v>275</v>
      </c>
      <c r="Q24" s="497">
        <v>131175</v>
      </c>
      <c r="R24" s="471">
        <v>1.3837025316455696</v>
      </c>
      <c r="S24" s="498">
        <v>477</v>
      </c>
    </row>
    <row r="25" spans="1:19" ht="14.45" customHeight="1" x14ac:dyDescent="0.2">
      <c r="A25" s="465" t="s">
        <v>538</v>
      </c>
      <c r="B25" s="466" t="s">
        <v>539</v>
      </c>
      <c r="C25" s="466" t="s">
        <v>378</v>
      </c>
      <c r="D25" s="466" t="s">
        <v>536</v>
      </c>
      <c r="E25" s="466" t="s">
        <v>548</v>
      </c>
      <c r="F25" s="466" t="s">
        <v>557</v>
      </c>
      <c r="G25" s="466" t="s">
        <v>558</v>
      </c>
      <c r="H25" s="497">
        <v>101</v>
      </c>
      <c r="I25" s="497">
        <v>3366.66</v>
      </c>
      <c r="J25" s="466">
        <v>0.56111</v>
      </c>
      <c r="K25" s="466">
        <v>33.333267326732674</v>
      </c>
      <c r="L25" s="497">
        <v>180</v>
      </c>
      <c r="M25" s="497">
        <v>6000</v>
      </c>
      <c r="N25" s="466">
        <v>1</v>
      </c>
      <c r="O25" s="466">
        <v>33.333333333333336</v>
      </c>
      <c r="P25" s="497">
        <v>284</v>
      </c>
      <c r="Q25" s="497">
        <v>10517.78</v>
      </c>
      <c r="R25" s="471">
        <v>1.7529633333333334</v>
      </c>
      <c r="S25" s="498">
        <v>37.034436619718313</v>
      </c>
    </row>
    <row r="26" spans="1:19" ht="14.45" customHeight="1" x14ac:dyDescent="0.2">
      <c r="A26" s="465" t="s">
        <v>538</v>
      </c>
      <c r="B26" s="466" t="s">
        <v>539</v>
      </c>
      <c r="C26" s="466" t="s">
        <v>378</v>
      </c>
      <c r="D26" s="466" t="s">
        <v>536</v>
      </c>
      <c r="E26" s="466" t="s">
        <v>548</v>
      </c>
      <c r="F26" s="466" t="s">
        <v>559</v>
      </c>
      <c r="G26" s="466" t="s">
        <v>560</v>
      </c>
      <c r="H26" s="497"/>
      <c r="I26" s="497"/>
      <c r="J26" s="466"/>
      <c r="K26" s="466"/>
      <c r="L26" s="497">
        <v>1</v>
      </c>
      <c r="M26" s="497">
        <v>38</v>
      </c>
      <c r="N26" s="466">
        <v>1</v>
      </c>
      <c r="O26" s="466">
        <v>38</v>
      </c>
      <c r="P26" s="497"/>
      <c r="Q26" s="497"/>
      <c r="R26" s="471"/>
      <c r="S26" s="498"/>
    </row>
    <row r="27" spans="1:19" ht="14.45" customHeight="1" x14ac:dyDescent="0.2">
      <c r="A27" s="465" t="s">
        <v>538</v>
      </c>
      <c r="B27" s="466" t="s">
        <v>539</v>
      </c>
      <c r="C27" s="466" t="s">
        <v>378</v>
      </c>
      <c r="D27" s="466" t="s">
        <v>536</v>
      </c>
      <c r="E27" s="466" t="s">
        <v>548</v>
      </c>
      <c r="F27" s="466" t="s">
        <v>563</v>
      </c>
      <c r="G27" s="466" t="s">
        <v>564</v>
      </c>
      <c r="H27" s="497">
        <v>26</v>
      </c>
      <c r="I27" s="497">
        <v>6136</v>
      </c>
      <c r="J27" s="466">
        <v>2.5890295358649791</v>
      </c>
      <c r="K27" s="466">
        <v>236</v>
      </c>
      <c r="L27" s="497">
        <v>10</v>
      </c>
      <c r="M27" s="497">
        <v>2370</v>
      </c>
      <c r="N27" s="466">
        <v>1</v>
      </c>
      <c r="O27" s="466">
        <v>237</v>
      </c>
      <c r="P27" s="497">
        <v>13</v>
      </c>
      <c r="Q27" s="497">
        <v>3107</v>
      </c>
      <c r="R27" s="471">
        <v>1.3109704641350211</v>
      </c>
      <c r="S27" s="498">
        <v>239</v>
      </c>
    </row>
    <row r="28" spans="1:19" ht="14.45" customHeight="1" x14ac:dyDescent="0.2">
      <c r="A28" s="465" t="s">
        <v>538</v>
      </c>
      <c r="B28" s="466" t="s">
        <v>539</v>
      </c>
      <c r="C28" s="466" t="s">
        <v>378</v>
      </c>
      <c r="D28" s="466" t="s">
        <v>536</v>
      </c>
      <c r="E28" s="466" t="s">
        <v>548</v>
      </c>
      <c r="F28" s="466" t="s">
        <v>565</v>
      </c>
      <c r="G28" s="466" t="s">
        <v>566</v>
      </c>
      <c r="H28" s="497"/>
      <c r="I28" s="497"/>
      <c r="J28" s="466"/>
      <c r="K28" s="466"/>
      <c r="L28" s="497"/>
      <c r="M28" s="497"/>
      <c r="N28" s="466"/>
      <c r="O28" s="466"/>
      <c r="P28" s="497">
        <v>5</v>
      </c>
      <c r="Q28" s="497">
        <v>380</v>
      </c>
      <c r="R28" s="471"/>
      <c r="S28" s="498">
        <v>76</v>
      </c>
    </row>
    <row r="29" spans="1:19" ht="14.45" customHeight="1" x14ac:dyDescent="0.2">
      <c r="A29" s="465" t="s">
        <v>538</v>
      </c>
      <c r="B29" s="466" t="s">
        <v>539</v>
      </c>
      <c r="C29" s="466" t="s">
        <v>378</v>
      </c>
      <c r="D29" s="466" t="s">
        <v>536</v>
      </c>
      <c r="E29" s="466" t="s">
        <v>548</v>
      </c>
      <c r="F29" s="466" t="s">
        <v>567</v>
      </c>
      <c r="G29" s="466" t="s">
        <v>568</v>
      </c>
      <c r="H29" s="497"/>
      <c r="I29" s="497"/>
      <c r="J29" s="466"/>
      <c r="K29" s="466"/>
      <c r="L29" s="497">
        <v>1</v>
      </c>
      <c r="M29" s="497">
        <v>61</v>
      </c>
      <c r="N29" s="466">
        <v>1</v>
      </c>
      <c r="O29" s="466">
        <v>61</v>
      </c>
      <c r="P29" s="497"/>
      <c r="Q29" s="497"/>
      <c r="R29" s="471"/>
      <c r="S29" s="498"/>
    </row>
    <row r="30" spans="1:19" ht="14.45" customHeight="1" x14ac:dyDescent="0.2">
      <c r="A30" s="465" t="s">
        <v>538</v>
      </c>
      <c r="B30" s="466" t="s">
        <v>539</v>
      </c>
      <c r="C30" s="466" t="s">
        <v>378</v>
      </c>
      <c r="D30" s="466" t="s">
        <v>536</v>
      </c>
      <c r="E30" s="466" t="s">
        <v>548</v>
      </c>
      <c r="F30" s="466" t="s">
        <v>569</v>
      </c>
      <c r="G30" s="466" t="s">
        <v>570</v>
      </c>
      <c r="H30" s="497">
        <v>1344</v>
      </c>
      <c r="I30" s="497">
        <v>352128</v>
      </c>
      <c r="J30" s="466">
        <v>0.64708714492055852</v>
      </c>
      <c r="K30" s="466">
        <v>262</v>
      </c>
      <c r="L30" s="497">
        <v>2077</v>
      </c>
      <c r="M30" s="497">
        <v>544174</v>
      </c>
      <c r="N30" s="466">
        <v>1</v>
      </c>
      <c r="O30" s="466">
        <v>262</v>
      </c>
      <c r="P30" s="497">
        <v>4025</v>
      </c>
      <c r="Q30" s="497">
        <v>1054550</v>
      </c>
      <c r="R30" s="471">
        <v>1.9378911892152142</v>
      </c>
      <c r="S30" s="498">
        <v>262</v>
      </c>
    </row>
    <row r="31" spans="1:19" ht="14.45" customHeight="1" x14ac:dyDescent="0.2">
      <c r="A31" s="465" t="s">
        <v>538</v>
      </c>
      <c r="B31" s="466" t="s">
        <v>539</v>
      </c>
      <c r="C31" s="466" t="s">
        <v>378</v>
      </c>
      <c r="D31" s="466" t="s">
        <v>536</v>
      </c>
      <c r="E31" s="466" t="s">
        <v>548</v>
      </c>
      <c r="F31" s="466" t="s">
        <v>571</v>
      </c>
      <c r="G31" s="466" t="s">
        <v>572</v>
      </c>
      <c r="H31" s="497">
        <v>320</v>
      </c>
      <c r="I31" s="497">
        <v>1147520</v>
      </c>
      <c r="J31" s="466">
        <v>0.59701492537313428</v>
      </c>
      <c r="K31" s="466">
        <v>3586</v>
      </c>
      <c r="L31" s="497">
        <v>536</v>
      </c>
      <c r="M31" s="497">
        <v>1922096</v>
      </c>
      <c r="N31" s="466">
        <v>1</v>
      </c>
      <c r="O31" s="466">
        <v>3586</v>
      </c>
      <c r="P31" s="497">
        <v>833</v>
      </c>
      <c r="Q31" s="497">
        <v>2987138</v>
      </c>
      <c r="R31" s="471">
        <v>1.5541044776119404</v>
      </c>
      <c r="S31" s="498">
        <v>3586</v>
      </c>
    </row>
    <row r="32" spans="1:19" ht="14.45" customHeight="1" x14ac:dyDescent="0.2">
      <c r="A32" s="465" t="s">
        <v>538</v>
      </c>
      <c r="B32" s="466" t="s">
        <v>539</v>
      </c>
      <c r="C32" s="466" t="s">
        <v>378</v>
      </c>
      <c r="D32" s="466" t="s">
        <v>536</v>
      </c>
      <c r="E32" s="466" t="s">
        <v>548</v>
      </c>
      <c r="F32" s="466" t="s">
        <v>573</v>
      </c>
      <c r="G32" s="466" t="s">
        <v>572</v>
      </c>
      <c r="H32" s="497">
        <v>9</v>
      </c>
      <c r="I32" s="497">
        <v>46800</v>
      </c>
      <c r="J32" s="466">
        <v>0.3</v>
      </c>
      <c r="K32" s="466">
        <v>5200</v>
      </c>
      <c r="L32" s="497">
        <v>30</v>
      </c>
      <c r="M32" s="497">
        <v>156000</v>
      </c>
      <c r="N32" s="466">
        <v>1</v>
      </c>
      <c r="O32" s="466">
        <v>5200</v>
      </c>
      <c r="P32" s="497">
        <v>69</v>
      </c>
      <c r="Q32" s="497">
        <v>358800</v>
      </c>
      <c r="R32" s="471">
        <v>2.2999999999999998</v>
      </c>
      <c r="S32" s="498">
        <v>5200</v>
      </c>
    </row>
    <row r="33" spans="1:19" ht="14.45" customHeight="1" x14ac:dyDescent="0.2">
      <c r="A33" s="465" t="s">
        <v>538</v>
      </c>
      <c r="B33" s="466" t="s">
        <v>539</v>
      </c>
      <c r="C33" s="466" t="s">
        <v>378</v>
      </c>
      <c r="D33" s="466" t="s">
        <v>535</v>
      </c>
      <c r="E33" s="466" t="s">
        <v>548</v>
      </c>
      <c r="F33" s="466" t="s">
        <v>559</v>
      </c>
      <c r="G33" s="466" t="s">
        <v>560</v>
      </c>
      <c r="H33" s="497">
        <v>4</v>
      </c>
      <c r="I33" s="497">
        <v>148</v>
      </c>
      <c r="J33" s="466">
        <v>3.8947368421052633</v>
      </c>
      <c r="K33" s="466">
        <v>37</v>
      </c>
      <c r="L33" s="497">
        <v>1</v>
      </c>
      <c r="M33" s="497">
        <v>38</v>
      </c>
      <c r="N33" s="466">
        <v>1</v>
      </c>
      <c r="O33" s="466">
        <v>38</v>
      </c>
      <c r="P33" s="497"/>
      <c r="Q33" s="497"/>
      <c r="R33" s="471"/>
      <c r="S33" s="498"/>
    </row>
    <row r="34" spans="1:19" ht="14.45" customHeight="1" x14ac:dyDescent="0.2">
      <c r="A34" s="465" t="s">
        <v>538</v>
      </c>
      <c r="B34" s="466" t="s">
        <v>539</v>
      </c>
      <c r="C34" s="466" t="s">
        <v>378</v>
      </c>
      <c r="D34" s="466" t="s">
        <v>533</v>
      </c>
      <c r="E34" s="466" t="s">
        <v>540</v>
      </c>
      <c r="F34" s="466" t="s">
        <v>544</v>
      </c>
      <c r="G34" s="466" t="s">
        <v>545</v>
      </c>
      <c r="H34" s="497"/>
      <c r="I34" s="497"/>
      <c r="J34" s="466"/>
      <c r="K34" s="466"/>
      <c r="L34" s="497"/>
      <c r="M34" s="497"/>
      <c r="N34" s="466"/>
      <c r="O34" s="466"/>
      <c r="P34" s="497">
        <v>0.1</v>
      </c>
      <c r="Q34" s="497">
        <v>37.54</v>
      </c>
      <c r="R34" s="471"/>
      <c r="S34" s="498">
        <v>375.4</v>
      </c>
    </row>
    <row r="35" spans="1:19" ht="14.45" customHeight="1" thickBot="1" x14ac:dyDescent="0.25">
      <c r="A35" s="473" t="s">
        <v>538</v>
      </c>
      <c r="B35" s="474" t="s">
        <v>539</v>
      </c>
      <c r="C35" s="474" t="s">
        <v>378</v>
      </c>
      <c r="D35" s="474" t="s">
        <v>533</v>
      </c>
      <c r="E35" s="474" t="s">
        <v>548</v>
      </c>
      <c r="F35" s="474" t="s">
        <v>549</v>
      </c>
      <c r="G35" s="474" t="s">
        <v>550</v>
      </c>
      <c r="H35" s="489"/>
      <c r="I35" s="489"/>
      <c r="J35" s="474"/>
      <c r="K35" s="474"/>
      <c r="L35" s="489"/>
      <c r="M35" s="489"/>
      <c r="N35" s="474"/>
      <c r="O35" s="474"/>
      <c r="P35" s="489">
        <v>1</v>
      </c>
      <c r="Q35" s="489">
        <v>153</v>
      </c>
      <c r="R35" s="479"/>
      <c r="S35" s="490">
        <v>153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123F187-7938-4A32-A7DB-EA9F00203390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17" t="s">
        <v>123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5" customHeight="1" thickBot="1" x14ac:dyDescent="0.25">
      <c r="A2" s="232" t="s">
        <v>235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124</v>
      </c>
      <c r="B3" s="221">
        <f>SUBTOTAL(9,B6:B1048576)</f>
        <v>3739.33</v>
      </c>
      <c r="C3" s="222">
        <f t="shared" ref="C3:R3" si="0">SUBTOTAL(9,C6:C1048576)</f>
        <v>2.0877697856901807</v>
      </c>
      <c r="D3" s="222">
        <f t="shared" si="0"/>
        <v>15640</v>
      </c>
      <c r="E3" s="222">
        <f t="shared" si="0"/>
        <v>8</v>
      </c>
      <c r="F3" s="222">
        <f t="shared" si="0"/>
        <v>20099</v>
      </c>
      <c r="G3" s="225">
        <f>IF(D3&lt;&gt;0,F3/D3,"")</f>
        <v>1.2851023017902814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07" t="s">
        <v>103</v>
      </c>
      <c r="B4" s="408" t="s">
        <v>97</v>
      </c>
      <c r="C4" s="409"/>
      <c r="D4" s="409"/>
      <c r="E4" s="409"/>
      <c r="F4" s="409"/>
      <c r="G4" s="411"/>
      <c r="H4" s="408" t="s">
        <v>98</v>
      </c>
      <c r="I4" s="409"/>
      <c r="J4" s="409"/>
      <c r="K4" s="409"/>
      <c r="L4" s="409"/>
      <c r="M4" s="411"/>
      <c r="N4" s="408" t="s">
        <v>99</v>
      </c>
      <c r="O4" s="409"/>
      <c r="P4" s="409"/>
      <c r="Q4" s="409"/>
      <c r="R4" s="409"/>
      <c r="S4" s="411"/>
    </row>
    <row r="5" spans="1:19" ht="14.45" customHeight="1" thickBot="1" x14ac:dyDescent="0.25">
      <c r="A5" s="517"/>
      <c r="B5" s="518">
        <v>2018</v>
      </c>
      <c r="C5" s="519"/>
      <c r="D5" s="519">
        <v>2019</v>
      </c>
      <c r="E5" s="519"/>
      <c r="F5" s="519">
        <v>2020</v>
      </c>
      <c r="G5" s="550" t="s">
        <v>2</v>
      </c>
      <c r="H5" s="518">
        <v>2018</v>
      </c>
      <c r="I5" s="519"/>
      <c r="J5" s="519">
        <v>2019</v>
      </c>
      <c r="K5" s="519"/>
      <c r="L5" s="519">
        <v>2020</v>
      </c>
      <c r="M5" s="550" t="s">
        <v>2</v>
      </c>
      <c r="N5" s="518">
        <v>2018</v>
      </c>
      <c r="O5" s="519"/>
      <c r="P5" s="519">
        <v>2019</v>
      </c>
      <c r="Q5" s="519"/>
      <c r="R5" s="519">
        <v>2020</v>
      </c>
      <c r="S5" s="550" t="s">
        <v>2</v>
      </c>
    </row>
    <row r="6" spans="1:19" ht="14.45" customHeight="1" x14ac:dyDescent="0.2">
      <c r="A6" s="502" t="s">
        <v>576</v>
      </c>
      <c r="B6" s="531">
        <v>546</v>
      </c>
      <c r="C6" s="459"/>
      <c r="D6" s="531"/>
      <c r="E6" s="459"/>
      <c r="F6" s="531">
        <v>315</v>
      </c>
      <c r="G6" s="464"/>
      <c r="H6" s="531"/>
      <c r="I6" s="459"/>
      <c r="J6" s="531"/>
      <c r="K6" s="459"/>
      <c r="L6" s="531"/>
      <c r="M6" s="464"/>
      <c r="N6" s="531"/>
      <c r="O6" s="459"/>
      <c r="P6" s="531"/>
      <c r="Q6" s="459"/>
      <c r="R6" s="531"/>
      <c r="S6" s="122"/>
    </row>
    <row r="7" spans="1:19" ht="14.45" customHeight="1" x14ac:dyDescent="0.2">
      <c r="A7" s="537" t="s">
        <v>577</v>
      </c>
      <c r="B7" s="533">
        <v>1086.33</v>
      </c>
      <c r="C7" s="466">
        <v>0.27329056603773583</v>
      </c>
      <c r="D7" s="533">
        <v>3975</v>
      </c>
      <c r="E7" s="466">
        <v>1</v>
      </c>
      <c r="F7" s="533">
        <v>6130</v>
      </c>
      <c r="G7" s="471">
        <v>1.5421383647798743</v>
      </c>
      <c r="H7" s="533"/>
      <c r="I7" s="466"/>
      <c r="J7" s="533"/>
      <c r="K7" s="466"/>
      <c r="L7" s="533"/>
      <c r="M7" s="471"/>
      <c r="N7" s="533"/>
      <c r="O7" s="466"/>
      <c r="P7" s="533"/>
      <c r="Q7" s="466"/>
      <c r="R7" s="533"/>
      <c r="S7" s="472"/>
    </row>
    <row r="8" spans="1:19" ht="14.45" customHeight="1" x14ac:dyDescent="0.2">
      <c r="A8" s="537" t="s">
        <v>578</v>
      </c>
      <c r="B8" s="533">
        <v>508</v>
      </c>
      <c r="C8" s="466">
        <v>0.9921875</v>
      </c>
      <c r="D8" s="533">
        <v>512</v>
      </c>
      <c r="E8" s="466">
        <v>1</v>
      </c>
      <c r="F8" s="533">
        <v>477</v>
      </c>
      <c r="G8" s="471">
        <v>0.931640625</v>
      </c>
      <c r="H8" s="533"/>
      <c r="I8" s="466"/>
      <c r="J8" s="533"/>
      <c r="K8" s="466"/>
      <c r="L8" s="533"/>
      <c r="M8" s="471"/>
      <c r="N8" s="533"/>
      <c r="O8" s="466"/>
      <c r="P8" s="533"/>
      <c r="Q8" s="466"/>
      <c r="R8" s="533"/>
      <c r="S8" s="472"/>
    </row>
    <row r="9" spans="1:19" ht="14.45" customHeight="1" x14ac:dyDescent="0.2">
      <c r="A9" s="537" t="s">
        <v>579</v>
      </c>
      <c r="B9" s="533">
        <v>310</v>
      </c>
      <c r="C9" s="466">
        <v>5.2694203637599864E-2</v>
      </c>
      <c r="D9" s="533">
        <v>5883</v>
      </c>
      <c r="E9" s="466">
        <v>1</v>
      </c>
      <c r="F9" s="533">
        <v>7077</v>
      </c>
      <c r="G9" s="471">
        <v>1.202957674655788</v>
      </c>
      <c r="H9" s="533"/>
      <c r="I9" s="466"/>
      <c r="J9" s="533"/>
      <c r="K9" s="466"/>
      <c r="L9" s="533"/>
      <c r="M9" s="471"/>
      <c r="N9" s="533"/>
      <c r="O9" s="466"/>
      <c r="P9" s="533"/>
      <c r="Q9" s="466"/>
      <c r="R9" s="533"/>
      <c r="S9" s="472"/>
    </row>
    <row r="10" spans="1:19" ht="14.45" customHeight="1" x14ac:dyDescent="0.2">
      <c r="A10" s="537" t="s">
        <v>580</v>
      </c>
      <c r="B10" s="533"/>
      <c r="C10" s="466"/>
      <c r="D10" s="533">
        <v>38</v>
      </c>
      <c r="E10" s="466">
        <v>1</v>
      </c>
      <c r="F10" s="533"/>
      <c r="G10" s="471"/>
      <c r="H10" s="533"/>
      <c r="I10" s="466"/>
      <c r="J10" s="533"/>
      <c r="K10" s="466"/>
      <c r="L10" s="533"/>
      <c r="M10" s="471"/>
      <c r="N10" s="533"/>
      <c r="O10" s="466"/>
      <c r="P10" s="533"/>
      <c r="Q10" s="466"/>
      <c r="R10" s="533"/>
      <c r="S10" s="472"/>
    </row>
    <row r="11" spans="1:19" ht="14.45" customHeight="1" x14ac:dyDescent="0.2">
      <c r="A11" s="537" t="s">
        <v>581</v>
      </c>
      <c r="B11" s="533"/>
      <c r="C11" s="466"/>
      <c r="D11" s="533"/>
      <c r="E11" s="466"/>
      <c r="F11" s="533">
        <v>277</v>
      </c>
      <c r="G11" s="471"/>
      <c r="H11" s="533"/>
      <c r="I11" s="466"/>
      <c r="J11" s="533"/>
      <c r="K11" s="466"/>
      <c r="L11" s="533"/>
      <c r="M11" s="471"/>
      <c r="N11" s="533"/>
      <c r="O11" s="466"/>
      <c r="P11" s="533"/>
      <c r="Q11" s="466"/>
      <c r="R11" s="533"/>
      <c r="S11" s="472"/>
    </row>
    <row r="12" spans="1:19" ht="14.45" customHeight="1" x14ac:dyDescent="0.2">
      <c r="A12" s="537" t="s">
        <v>582</v>
      </c>
      <c r="B12" s="533"/>
      <c r="C12" s="466"/>
      <c r="D12" s="533"/>
      <c r="E12" s="466"/>
      <c r="F12" s="533">
        <v>716</v>
      </c>
      <c r="G12" s="471"/>
      <c r="H12" s="533"/>
      <c r="I12" s="466"/>
      <c r="J12" s="533"/>
      <c r="K12" s="466"/>
      <c r="L12" s="533"/>
      <c r="M12" s="471"/>
      <c r="N12" s="533"/>
      <c r="O12" s="466"/>
      <c r="P12" s="533"/>
      <c r="Q12" s="466"/>
      <c r="R12" s="533"/>
      <c r="S12" s="472"/>
    </row>
    <row r="13" spans="1:19" ht="14.45" customHeight="1" x14ac:dyDescent="0.2">
      <c r="A13" s="537" t="s">
        <v>583</v>
      </c>
      <c r="B13" s="533"/>
      <c r="C13" s="466"/>
      <c r="D13" s="533">
        <v>152</v>
      </c>
      <c r="E13" s="466">
        <v>1</v>
      </c>
      <c r="F13" s="533"/>
      <c r="G13" s="471"/>
      <c r="H13" s="533"/>
      <c r="I13" s="466"/>
      <c r="J13" s="533"/>
      <c r="K13" s="466"/>
      <c r="L13" s="533"/>
      <c r="M13" s="471"/>
      <c r="N13" s="533"/>
      <c r="O13" s="466"/>
      <c r="P13" s="533"/>
      <c r="Q13" s="466"/>
      <c r="R13" s="533"/>
      <c r="S13" s="472"/>
    </row>
    <row r="14" spans="1:19" ht="14.45" customHeight="1" x14ac:dyDescent="0.2">
      <c r="A14" s="537" t="s">
        <v>584</v>
      </c>
      <c r="B14" s="533">
        <v>1215</v>
      </c>
      <c r="C14" s="466">
        <v>0.2827554107516872</v>
      </c>
      <c r="D14" s="533">
        <v>4297</v>
      </c>
      <c r="E14" s="466">
        <v>1</v>
      </c>
      <c r="F14" s="533">
        <v>2384</v>
      </c>
      <c r="G14" s="471">
        <v>0.55480567838026529</v>
      </c>
      <c r="H14" s="533"/>
      <c r="I14" s="466"/>
      <c r="J14" s="533"/>
      <c r="K14" s="466"/>
      <c r="L14" s="533"/>
      <c r="M14" s="471"/>
      <c r="N14" s="533"/>
      <c r="O14" s="466"/>
      <c r="P14" s="533"/>
      <c r="Q14" s="466"/>
      <c r="R14" s="533"/>
      <c r="S14" s="472"/>
    </row>
    <row r="15" spans="1:19" ht="14.45" customHeight="1" x14ac:dyDescent="0.2">
      <c r="A15" s="537" t="s">
        <v>585</v>
      </c>
      <c r="B15" s="533">
        <v>37</v>
      </c>
      <c r="C15" s="466"/>
      <c r="D15" s="533"/>
      <c r="E15" s="466"/>
      <c r="F15" s="533">
        <v>477</v>
      </c>
      <c r="G15" s="471"/>
      <c r="H15" s="533"/>
      <c r="I15" s="466"/>
      <c r="J15" s="533"/>
      <c r="K15" s="466"/>
      <c r="L15" s="533"/>
      <c r="M15" s="471"/>
      <c r="N15" s="533"/>
      <c r="O15" s="466"/>
      <c r="P15" s="533"/>
      <c r="Q15" s="466"/>
      <c r="R15" s="533"/>
      <c r="S15" s="472"/>
    </row>
    <row r="16" spans="1:19" ht="14.45" customHeight="1" x14ac:dyDescent="0.2">
      <c r="A16" s="537" t="s">
        <v>586</v>
      </c>
      <c r="B16" s="533">
        <v>37</v>
      </c>
      <c r="C16" s="466">
        <v>0.48684210526315791</v>
      </c>
      <c r="D16" s="533">
        <v>76</v>
      </c>
      <c r="E16" s="466">
        <v>1</v>
      </c>
      <c r="F16" s="533">
        <v>2246</v>
      </c>
      <c r="G16" s="471">
        <v>29.55263157894737</v>
      </c>
      <c r="H16" s="533"/>
      <c r="I16" s="466"/>
      <c r="J16" s="533"/>
      <c r="K16" s="466"/>
      <c r="L16" s="533"/>
      <c r="M16" s="471"/>
      <c r="N16" s="533"/>
      <c r="O16" s="466"/>
      <c r="P16" s="533"/>
      <c r="Q16" s="466"/>
      <c r="R16" s="533"/>
      <c r="S16" s="472"/>
    </row>
    <row r="17" spans="1:19" ht="14.45" customHeight="1" thickBot="1" x14ac:dyDescent="0.25">
      <c r="A17" s="538" t="s">
        <v>587</v>
      </c>
      <c r="B17" s="535"/>
      <c r="C17" s="474"/>
      <c r="D17" s="535">
        <v>707</v>
      </c>
      <c r="E17" s="474">
        <v>1</v>
      </c>
      <c r="F17" s="535"/>
      <c r="G17" s="479"/>
      <c r="H17" s="535"/>
      <c r="I17" s="474"/>
      <c r="J17" s="535"/>
      <c r="K17" s="474"/>
      <c r="L17" s="535"/>
      <c r="M17" s="479"/>
      <c r="N17" s="535"/>
      <c r="O17" s="474"/>
      <c r="P17" s="535"/>
      <c r="Q17" s="474"/>
      <c r="R17" s="535"/>
      <c r="S17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AE1E9AF-24BA-465E-8996-3A862C7DD35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05" t="s">
        <v>602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5" customHeight="1" thickBot="1" x14ac:dyDescent="0.25">
      <c r="A2" s="232" t="s">
        <v>235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124</v>
      </c>
      <c r="F3" s="102">
        <f t="shared" ref="F3:O3" si="0">SUBTOTAL(9,F6:F1048576)</f>
        <v>21</v>
      </c>
      <c r="G3" s="103">
        <f t="shared" si="0"/>
        <v>3739.33</v>
      </c>
      <c r="H3" s="103"/>
      <c r="I3" s="103"/>
      <c r="J3" s="103">
        <f t="shared" si="0"/>
        <v>29</v>
      </c>
      <c r="K3" s="103">
        <f t="shared" si="0"/>
        <v>15640</v>
      </c>
      <c r="L3" s="103"/>
      <c r="M3" s="103"/>
      <c r="N3" s="103">
        <f t="shared" si="0"/>
        <v>67</v>
      </c>
      <c r="O3" s="103">
        <f t="shared" si="0"/>
        <v>20099</v>
      </c>
      <c r="P3" s="75">
        <f>IF(K3=0,0,O3/K3)</f>
        <v>1.2851023017902814</v>
      </c>
      <c r="Q3" s="104">
        <f>IF(N3=0,0,O3/N3)</f>
        <v>299.9850746268657</v>
      </c>
    </row>
    <row r="4" spans="1:17" ht="14.45" customHeight="1" x14ac:dyDescent="0.2">
      <c r="A4" s="416" t="s">
        <v>67</v>
      </c>
      <c r="B4" s="414" t="s">
        <v>93</v>
      </c>
      <c r="C4" s="416" t="s">
        <v>94</v>
      </c>
      <c r="D4" s="425" t="s">
        <v>95</v>
      </c>
      <c r="E4" s="417" t="s">
        <v>68</v>
      </c>
      <c r="F4" s="423">
        <v>2018</v>
      </c>
      <c r="G4" s="424"/>
      <c r="H4" s="105"/>
      <c r="I4" s="105"/>
      <c r="J4" s="423">
        <v>2019</v>
      </c>
      <c r="K4" s="424"/>
      <c r="L4" s="105"/>
      <c r="M4" s="105"/>
      <c r="N4" s="423">
        <v>2020</v>
      </c>
      <c r="O4" s="424"/>
      <c r="P4" s="426" t="s">
        <v>2</v>
      </c>
      <c r="Q4" s="415" t="s">
        <v>96</v>
      </c>
    </row>
    <row r="5" spans="1:17" ht="14.45" customHeight="1" thickBot="1" x14ac:dyDescent="0.25">
      <c r="A5" s="541"/>
      <c r="B5" s="539"/>
      <c r="C5" s="541"/>
      <c r="D5" s="551"/>
      <c r="E5" s="543"/>
      <c r="F5" s="552" t="s">
        <v>70</v>
      </c>
      <c r="G5" s="553" t="s">
        <v>13</v>
      </c>
      <c r="H5" s="554"/>
      <c r="I5" s="554"/>
      <c r="J5" s="552" t="s">
        <v>70</v>
      </c>
      <c r="K5" s="553" t="s">
        <v>13</v>
      </c>
      <c r="L5" s="554"/>
      <c r="M5" s="554"/>
      <c r="N5" s="552" t="s">
        <v>70</v>
      </c>
      <c r="O5" s="553" t="s">
        <v>13</v>
      </c>
      <c r="P5" s="555"/>
      <c r="Q5" s="548"/>
    </row>
    <row r="6" spans="1:17" ht="14.45" customHeight="1" x14ac:dyDescent="0.2">
      <c r="A6" s="458" t="s">
        <v>588</v>
      </c>
      <c r="B6" s="459" t="s">
        <v>539</v>
      </c>
      <c r="C6" s="459" t="s">
        <v>548</v>
      </c>
      <c r="D6" s="459" t="s">
        <v>551</v>
      </c>
      <c r="E6" s="459" t="s">
        <v>552</v>
      </c>
      <c r="F6" s="116">
        <v>2</v>
      </c>
      <c r="G6" s="116">
        <v>74</v>
      </c>
      <c r="H6" s="116"/>
      <c r="I6" s="116">
        <v>37</v>
      </c>
      <c r="J6" s="116"/>
      <c r="K6" s="116"/>
      <c r="L6" s="116"/>
      <c r="M6" s="116"/>
      <c r="N6" s="116">
        <v>2</v>
      </c>
      <c r="O6" s="116">
        <v>76</v>
      </c>
      <c r="P6" s="464"/>
      <c r="Q6" s="488">
        <v>38</v>
      </c>
    </row>
    <row r="7" spans="1:17" ht="14.45" customHeight="1" x14ac:dyDescent="0.2">
      <c r="A7" s="465" t="s">
        <v>588</v>
      </c>
      <c r="B7" s="466" t="s">
        <v>539</v>
      </c>
      <c r="C7" s="466" t="s">
        <v>548</v>
      </c>
      <c r="D7" s="466" t="s">
        <v>563</v>
      </c>
      <c r="E7" s="466" t="s">
        <v>564</v>
      </c>
      <c r="F7" s="497">
        <v>2</v>
      </c>
      <c r="G7" s="497">
        <v>472</v>
      </c>
      <c r="H7" s="497"/>
      <c r="I7" s="497">
        <v>236</v>
      </c>
      <c r="J7" s="497"/>
      <c r="K7" s="497"/>
      <c r="L7" s="497"/>
      <c r="M7" s="497"/>
      <c r="N7" s="497">
        <v>1</v>
      </c>
      <c r="O7" s="497">
        <v>239</v>
      </c>
      <c r="P7" s="471"/>
      <c r="Q7" s="498">
        <v>239</v>
      </c>
    </row>
    <row r="8" spans="1:17" ht="14.45" customHeight="1" x14ac:dyDescent="0.2">
      <c r="A8" s="465" t="s">
        <v>589</v>
      </c>
      <c r="B8" s="466" t="s">
        <v>539</v>
      </c>
      <c r="C8" s="466" t="s">
        <v>548</v>
      </c>
      <c r="D8" s="466" t="s">
        <v>551</v>
      </c>
      <c r="E8" s="466" t="s">
        <v>552</v>
      </c>
      <c r="F8" s="497">
        <v>3</v>
      </c>
      <c r="G8" s="497">
        <v>111</v>
      </c>
      <c r="H8" s="497">
        <v>0.73026315789473684</v>
      </c>
      <c r="I8" s="497">
        <v>37</v>
      </c>
      <c r="J8" s="497">
        <v>4</v>
      </c>
      <c r="K8" s="497">
        <v>152</v>
      </c>
      <c r="L8" s="497">
        <v>1</v>
      </c>
      <c r="M8" s="497">
        <v>38</v>
      </c>
      <c r="N8" s="497">
        <v>23</v>
      </c>
      <c r="O8" s="497">
        <v>874</v>
      </c>
      <c r="P8" s="471">
        <v>5.75</v>
      </c>
      <c r="Q8" s="498">
        <v>38</v>
      </c>
    </row>
    <row r="9" spans="1:17" ht="14.45" customHeight="1" x14ac:dyDescent="0.2">
      <c r="A9" s="465" t="s">
        <v>589</v>
      </c>
      <c r="B9" s="466" t="s">
        <v>539</v>
      </c>
      <c r="C9" s="466" t="s">
        <v>548</v>
      </c>
      <c r="D9" s="466" t="s">
        <v>555</v>
      </c>
      <c r="E9" s="466" t="s">
        <v>556</v>
      </c>
      <c r="F9" s="497">
        <v>2</v>
      </c>
      <c r="G9" s="497">
        <v>942</v>
      </c>
      <c r="H9" s="497"/>
      <c r="I9" s="497">
        <v>471</v>
      </c>
      <c r="J9" s="497"/>
      <c r="K9" s="497"/>
      <c r="L9" s="497"/>
      <c r="M9" s="497"/>
      <c r="N9" s="497">
        <v>3</v>
      </c>
      <c r="O9" s="497">
        <v>1431</v>
      </c>
      <c r="P9" s="471"/>
      <c r="Q9" s="498">
        <v>477</v>
      </c>
    </row>
    <row r="10" spans="1:17" ht="14.45" customHeight="1" x14ac:dyDescent="0.2">
      <c r="A10" s="465" t="s">
        <v>589</v>
      </c>
      <c r="B10" s="466" t="s">
        <v>539</v>
      </c>
      <c r="C10" s="466" t="s">
        <v>548</v>
      </c>
      <c r="D10" s="466" t="s">
        <v>557</v>
      </c>
      <c r="E10" s="466" t="s">
        <v>558</v>
      </c>
      <c r="F10" s="497">
        <v>1</v>
      </c>
      <c r="G10" s="497">
        <v>33.33</v>
      </c>
      <c r="H10" s="497"/>
      <c r="I10" s="497">
        <v>33.33</v>
      </c>
      <c r="J10" s="497"/>
      <c r="K10" s="497"/>
      <c r="L10" s="497"/>
      <c r="M10" s="497"/>
      <c r="N10" s="497"/>
      <c r="O10" s="497"/>
      <c r="P10" s="471"/>
      <c r="Q10" s="498"/>
    </row>
    <row r="11" spans="1:17" ht="14.45" customHeight="1" x14ac:dyDescent="0.2">
      <c r="A11" s="465" t="s">
        <v>589</v>
      </c>
      <c r="B11" s="466" t="s">
        <v>539</v>
      </c>
      <c r="C11" s="466" t="s">
        <v>548</v>
      </c>
      <c r="D11" s="466" t="s">
        <v>563</v>
      </c>
      <c r="E11" s="466" t="s">
        <v>564</v>
      </c>
      <c r="F11" s="497"/>
      <c r="G11" s="497"/>
      <c r="H11" s="497"/>
      <c r="I11" s="497"/>
      <c r="J11" s="497">
        <v>1</v>
      </c>
      <c r="K11" s="497">
        <v>237</v>
      </c>
      <c r="L11" s="497">
        <v>1</v>
      </c>
      <c r="M11" s="497">
        <v>237</v>
      </c>
      <c r="N11" s="497">
        <v>1</v>
      </c>
      <c r="O11" s="497">
        <v>239</v>
      </c>
      <c r="P11" s="471">
        <v>1.0084388185654007</v>
      </c>
      <c r="Q11" s="498">
        <v>239</v>
      </c>
    </row>
    <row r="12" spans="1:17" ht="14.45" customHeight="1" x14ac:dyDescent="0.2">
      <c r="A12" s="465" t="s">
        <v>589</v>
      </c>
      <c r="B12" s="466" t="s">
        <v>539</v>
      </c>
      <c r="C12" s="466" t="s">
        <v>548</v>
      </c>
      <c r="D12" s="466" t="s">
        <v>571</v>
      </c>
      <c r="E12" s="466" t="s">
        <v>572</v>
      </c>
      <c r="F12" s="497"/>
      <c r="G12" s="497"/>
      <c r="H12" s="497"/>
      <c r="I12" s="497"/>
      <c r="J12" s="497">
        <v>1</v>
      </c>
      <c r="K12" s="497">
        <v>3586</v>
      </c>
      <c r="L12" s="497">
        <v>1</v>
      </c>
      <c r="M12" s="497">
        <v>3586</v>
      </c>
      <c r="N12" s="497">
        <v>1</v>
      </c>
      <c r="O12" s="497">
        <v>3586</v>
      </c>
      <c r="P12" s="471">
        <v>1</v>
      </c>
      <c r="Q12" s="498">
        <v>3586</v>
      </c>
    </row>
    <row r="13" spans="1:17" ht="14.45" customHeight="1" x14ac:dyDescent="0.2">
      <c r="A13" s="465" t="s">
        <v>590</v>
      </c>
      <c r="B13" s="466" t="s">
        <v>539</v>
      </c>
      <c r="C13" s="466" t="s">
        <v>548</v>
      </c>
      <c r="D13" s="466" t="s">
        <v>551</v>
      </c>
      <c r="E13" s="466" t="s">
        <v>552</v>
      </c>
      <c r="F13" s="497">
        <v>1</v>
      </c>
      <c r="G13" s="497">
        <v>37</v>
      </c>
      <c r="H13" s="497">
        <v>0.97368421052631582</v>
      </c>
      <c r="I13" s="497">
        <v>37</v>
      </c>
      <c r="J13" s="497">
        <v>1</v>
      </c>
      <c r="K13" s="497">
        <v>38</v>
      </c>
      <c r="L13" s="497">
        <v>1</v>
      </c>
      <c r="M13" s="497">
        <v>38</v>
      </c>
      <c r="N13" s="497"/>
      <c r="O13" s="497"/>
      <c r="P13" s="471"/>
      <c r="Q13" s="498"/>
    </row>
    <row r="14" spans="1:17" ht="14.45" customHeight="1" x14ac:dyDescent="0.2">
      <c r="A14" s="465" t="s">
        <v>590</v>
      </c>
      <c r="B14" s="466" t="s">
        <v>539</v>
      </c>
      <c r="C14" s="466" t="s">
        <v>548</v>
      </c>
      <c r="D14" s="466" t="s">
        <v>555</v>
      </c>
      <c r="E14" s="466" t="s">
        <v>556</v>
      </c>
      <c r="F14" s="497">
        <v>1</v>
      </c>
      <c r="G14" s="497">
        <v>471</v>
      </c>
      <c r="H14" s="497">
        <v>0.99367088607594933</v>
      </c>
      <c r="I14" s="497">
        <v>471</v>
      </c>
      <c r="J14" s="497">
        <v>1</v>
      </c>
      <c r="K14" s="497">
        <v>474</v>
      </c>
      <c r="L14" s="497">
        <v>1</v>
      </c>
      <c r="M14" s="497">
        <v>474</v>
      </c>
      <c r="N14" s="497">
        <v>1</v>
      </c>
      <c r="O14" s="497">
        <v>477</v>
      </c>
      <c r="P14" s="471">
        <v>1.0063291139240507</v>
      </c>
      <c r="Q14" s="498">
        <v>477</v>
      </c>
    </row>
    <row r="15" spans="1:17" ht="14.45" customHeight="1" x14ac:dyDescent="0.2">
      <c r="A15" s="465" t="s">
        <v>591</v>
      </c>
      <c r="B15" s="466" t="s">
        <v>539</v>
      </c>
      <c r="C15" s="466" t="s">
        <v>548</v>
      </c>
      <c r="D15" s="466" t="s">
        <v>551</v>
      </c>
      <c r="E15" s="466" t="s">
        <v>552</v>
      </c>
      <c r="F15" s="497">
        <v>2</v>
      </c>
      <c r="G15" s="497">
        <v>74</v>
      </c>
      <c r="H15" s="497">
        <v>0.64912280701754388</v>
      </c>
      <c r="I15" s="497">
        <v>37</v>
      </c>
      <c r="J15" s="497">
        <v>3</v>
      </c>
      <c r="K15" s="497">
        <v>114</v>
      </c>
      <c r="L15" s="497">
        <v>1</v>
      </c>
      <c r="M15" s="497">
        <v>38</v>
      </c>
      <c r="N15" s="497">
        <v>4</v>
      </c>
      <c r="O15" s="497">
        <v>152</v>
      </c>
      <c r="P15" s="471">
        <v>1.3333333333333333</v>
      </c>
      <c r="Q15" s="498">
        <v>38</v>
      </c>
    </row>
    <row r="16" spans="1:17" ht="14.45" customHeight="1" x14ac:dyDescent="0.2">
      <c r="A16" s="465" t="s">
        <v>591</v>
      </c>
      <c r="B16" s="466" t="s">
        <v>539</v>
      </c>
      <c r="C16" s="466" t="s">
        <v>548</v>
      </c>
      <c r="D16" s="466" t="s">
        <v>555</v>
      </c>
      <c r="E16" s="466" t="s">
        <v>556</v>
      </c>
      <c r="F16" s="497"/>
      <c r="G16" s="497"/>
      <c r="H16" s="497"/>
      <c r="I16" s="497"/>
      <c r="J16" s="497">
        <v>3</v>
      </c>
      <c r="K16" s="497">
        <v>1422</v>
      </c>
      <c r="L16" s="497">
        <v>1</v>
      </c>
      <c r="M16" s="497">
        <v>474</v>
      </c>
      <c r="N16" s="497">
        <v>7</v>
      </c>
      <c r="O16" s="497">
        <v>3339</v>
      </c>
      <c r="P16" s="471">
        <v>2.3481012658227849</v>
      </c>
      <c r="Q16" s="498">
        <v>477</v>
      </c>
    </row>
    <row r="17" spans="1:17" ht="14.45" customHeight="1" x14ac:dyDescent="0.2">
      <c r="A17" s="465" t="s">
        <v>591</v>
      </c>
      <c r="B17" s="466" t="s">
        <v>539</v>
      </c>
      <c r="C17" s="466" t="s">
        <v>548</v>
      </c>
      <c r="D17" s="466" t="s">
        <v>563</v>
      </c>
      <c r="E17" s="466" t="s">
        <v>564</v>
      </c>
      <c r="F17" s="497">
        <v>1</v>
      </c>
      <c r="G17" s="497">
        <v>236</v>
      </c>
      <c r="H17" s="497">
        <v>0.99578059071729963</v>
      </c>
      <c r="I17" s="497">
        <v>236</v>
      </c>
      <c r="J17" s="497">
        <v>1</v>
      </c>
      <c r="K17" s="497">
        <v>237</v>
      </c>
      <c r="L17" s="497">
        <v>1</v>
      </c>
      <c r="M17" s="497">
        <v>237</v>
      </c>
      <c r="N17" s="497"/>
      <c r="O17" s="497"/>
      <c r="P17" s="471"/>
      <c r="Q17" s="498"/>
    </row>
    <row r="18" spans="1:17" ht="14.45" customHeight="1" x14ac:dyDescent="0.2">
      <c r="A18" s="465" t="s">
        <v>591</v>
      </c>
      <c r="B18" s="466" t="s">
        <v>539</v>
      </c>
      <c r="C18" s="466" t="s">
        <v>548</v>
      </c>
      <c r="D18" s="466" t="s">
        <v>569</v>
      </c>
      <c r="E18" s="466" t="s">
        <v>570</v>
      </c>
      <c r="F18" s="497"/>
      <c r="G18" s="497"/>
      <c r="H18" s="497"/>
      <c r="I18" s="497"/>
      <c r="J18" s="497">
        <v>2</v>
      </c>
      <c r="K18" s="497">
        <v>524</v>
      </c>
      <c r="L18" s="497">
        <v>1</v>
      </c>
      <c r="M18" s="497">
        <v>262</v>
      </c>
      <c r="N18" s="497"/>
      <c r="O18" s="497"/>
      <c r="P18" s="471"/>
      <c r="Q18" s="498"/>
    </row>
    <row r="19" spans="1:17" ht="14.45" customHeight="1" x14ac:dyDescent="0.2">
      <c r="A19" s="465" t="s">
        <v>591</v>
      </c>
      <c r="B19" s="466" t="s">
        <v>539</v>
      </c>
      <c r="C19" s="466" t="s">
        <v>548</v>
      </c>
      <c r="D19" s="466" t="s">
        <v>571</v>
      </c>
      <c r="E19" s="466" t="s">
        <v>572</v>
      </c>
      <c r="F19" s="497"/>
      <c r="G19" s="497"/>
      <c r="H19" s="497"/>
      <c r="I19" s="497"/>
      <c r="J19" s="497">
        <v>1</v>
      </c>
      <c r="K19" s="497">
        <v>3586</v>
      </c>
      <c r="L19" s="497">
        <v>1</v>
      </c>
      <c r="M19" s="497">
        <v>3586</v>
      </c>
      <c r="N19" s="497">
        <v>1</v>
      </c>
      <c r="O19" s="497">
        <v>3586</v>
      </c>
      <c r="P19" s="471">
        <v>1</v>
      </c>
      <c r="Q19" s="498">
        <v>3586</v>
      </c>
    </row>
    <row r="20" spans="1:17" ht="14.45" customHeight="1" x14ac:dyDescent="0.2">
      <c r="A20" s="465" t="s">
        <v>592</v>
      </c>
      <c r="B20" s="466" t="s">
        <v>539</v>
      </c>
      <c r="C20" s="466" t="s">
        <v>548</v>
      </c>
      <c r="D20" s="466" t="s">
        <v>551</v>
      </c>
      <c r="E20" s="466" t="s">
        <v>552</v>
      </c>
      <c r="F20" s="497"/>
      <c r="G20" s="497"/>
      <c r="H20" s="497"/>
      <c r="I20" s="497"/>
      <c r="J20" s="497">
        <v>1</v>
      </c>
      <c r="K20" s="497">
        <v>38</v>
      </c>
      <c r="L20" s="497">
        <v>1</v>
      </c>
      <c r="M20" s="497">
        <v>38</v>
      </c>
      <c r="N20" s="497"/>
      <c r="O20" s="497"/>
      <c r="P20" s="471"/>
      <c r="Q20" s="498"/>
    </row>
    <row r="21" spans="1:17" ht="14.45" customHeight="1" x14ac:dyDescent="0.2">
      <c r="A21" s="465" t="s">
        <v>593</v>
      </c>
      <c r="B21" s="466" t="s">
        <v>539</v>
      </c>
      <c r="C21" s="466" t="s">
        <v>548</v>
      </c>
      <c r="D21" s="466" t="s">
        <v>551</v>
      </c>
      <c r="E21" s="466" t="s">
        <v>552</v>
      </c>
      <c r="F21" s="497"/>
      <c r="G21" s="497"/>
      <c r="H21" s="497"/>
      <c r="I21" s="497"/>
      <c r="J21" s="497"/>
      <c r="K21" s="497"/>
      <c r="L21" s="497"/>
      <c r="M21" s="497"/>
      <c r="N21" s="497">
        <v>1</v>
      </c>
      <c r="O21" s="497">
        <v>38</v>
      </c>
      <c r="P21" s="471"/>
      <c r="Q21" s="498">
        <v>38</v>
      </c>
    </row>
    <row r="22" spans="1:17" ht="14.45" customHeight="1" x14ac:dyDescent="0.2">
      <c r="A22" s="465" t="s">
        <v>593</v>
      </c>
      <c r="B22" s="466" t="s">
        <v>539</v>
      </c>
      <c r="C22" s="466" t="s">
        <v>548</v>
      </c>
      <c r="D22" s="466" t="s">
        <v>563</v>
      </c>
      <c r="E22" s="466" t="s">
        <v>564</v>
      </c>
      <c r="F22" s="497"/>
      <c r="G22" s="497"/>
      <c r="H22" s="497"/>
      <c r="I22" s="497"/>
      <c r="J22" s="497"/>
      <c r="K22" s="497"/>
      <c r="L22" s="497"/>
      <c r="M22" s="497"/>
      <c r="N22" s="497">
        <v>1</v>
      </c>
      <c r="O22" s="497">
        <v>239</v>
      </c>
      <c r="P22" s="471"/>
      <c r="Q22" s="498">
        <v>239</v>
      </c>
    </row>
    <row r="23" spans="1:17" ht="14.45" customHeight="1" x14ac:dyDescent="0.2">
      <c r="A23" s="465" t="s">
        <v>594</v>
      </c>
      <c r="B23" s="466" t="s">
        <v>539</v>
      </c>
      <c r="C23" s="466" t="s">
        <v>548</v>
      </c>
      <c r="D23" s="466" t="s">
        <v>555</v>
      </c>
      <c r="E23" s="466" t="s">
        <v>556</v>
      </c>
      <c r="F23" s="497"/>
      <c r="G23" s="497"/>
      <c r="H23" s="497"/>
      <c r="I23" s="497"/>
      <c r="J23" s="497"/>
      <c r="K23" s="497"/>
      <c r="L23" s="497"/>
      <c r="M23" s="497"/>
      <c r="N23" s="497">
        <v>1</v>
      </c>
      <c r="O23" s="497">
        <v>477</v>
      </c>
      <c r="P23" s="471"/>
      <c r="Q23" s="498">
        <v>477</v>
      </c>
    </row>
    <row r="24" spans="1:17" ht="14.45" customHeight="1" x14ac:dyDescent="0.2">
      <c r="A24" s="465" t="s">
        <v>594</v>
      </c>
      <c r="B24" s="466" t="s">
        <v>539</v>
      </c>
      <c r="C24" s="466" t="s">
        <v>548</v>
      </c>
      <c r="D24" s="466" t="s">
        <v>563</v>
      </c>
      <c r="E24" s="466" t="s">
        <v>564</v>
      </c>
      <c r="F24" s="497"/>
      <c r="G24" s="497"/>
      <c r="H24" s="497"/>
      <c r="I24" s="497"/>
      <c r="J24" s="497"/>
      <c r="K24" s="497"/>
      <c r="L24" s="497"/>
      <c r="M24" s="497"/>
      <c r="N24" s="497">
        <v>1</v>
      </c>
      <c r="O24" s="497">
        <v>239</v>
      </c>
      <c r="P24" s="471"/>
      <c r="Q24" s="498">
        <v>239</v>
      </c>
    </row>
    <row r="25" spans="1:17" ht="14.45" customHeight="1" x14ac:dyDescent="0.2">
      <c r="A25" s="465" t="s">
        <v>595</v>
      </c>
      <c r="B25" s="466" t="s">
        <v>539</v>
      </c>
      <c r="C25" s="466" t="s">
        <v>548</v>
      </c>
      <c r="D25" s="466" t="s">
        <v>551</v>
      </c>
      <c r="E25" s="466" t="s">
        <v>552</v>
      </c>
      <c r="F25" s="497"/>
      <c r="G25" s="497"/>
      <c r="H25" s="497"/>
      <c r="I25" s="497"/>
      <c r="J25" s="497">
        <v>4</v>
      </c>
      <c r="K25" s="497">
        <v>152</v>
      </c>
      <c r="L25" s="497">
        <v>1</v>
      </c>
      <c r="M25" s="497">
        <v>38</v>
      </c>
      <c r="N25" s="497"/>
      <c r="O25" s="497"/>
      <c r="P25" s="471"/>
      <c r="Q25" s="498"/>
    </row>
    <row r="26" spans="1:17" ht="14.45" customHeight="1" x14ac:dyDescent="0.2">
      <c r="A26" s="465" t="s">
        <v>596</v>
      </c>
      <c r="B26" s="466" t="s">
        <v>539</v>
      </c>
      <c r="C26" s="466" t="s">
        <v>548</v>
      </c>
      <c r="D26" s="466" t="s">
        <v>551</v>
      </c>
      <c r="E26" s="466" t="s">
        <v>552</v>
      </c>
      <c r="F26" s="497">
        <v>1</v>
      </c>
      <c r="G26" s="497">
        <v>37</v>
      </c>
      <c r="H26" s="497"/>
      <c r="I26" s="497">
        <v>37</v>
      </c>
      <c r="J26" s="497"/>
      <c r="K26" s="497"/>
      <c r="L26" s="497"/>
      <c r="M26" s="497"/>
      <c r="N26" s="497">
        <v>5</v>
      </c>
      <c r="O26" s="497">
        <v>190</v>
      </c>
      <c r="P26" s="471"/>
      <c r="Q26" s="498">
        <v>38</v>
      </c>
    </row>
    <row r="27" spans="1:17" ht="14.45" customHeight="1" x14ac:dyDescent="0.2">
      <c r="A27" s="465" t="s">
        <v>596</v>
      </c>
      <c r="B27" s="466" t="s">
        <v>539</v>
      </c>
      <c r="C27" s="466" t="s">
        <v>548</v>
      </c>
      <c r="D27" s="466" t="s">
        <v>555</v>
      </c>
      <c r="E27" s="466" t="s">
        <v>556</v>
      </c>
      <c r="F27" s="497">
        <v>2</v>
      </c>
      <c r="G27" s="497">
        <v>942</v>
      </c>
      <c r="H27" s="497">
        <v>1.9873417721518987</v>
      </c>
      <c r="I27" s="497">
        <v>471</v>
      </c>
      <c r="J27" s="497">
        <v>1</v>
      </c>
      <c r="K27" s="497">
        <v>474</v>
      </c>
      <c r="L27" s="497">
        <v>1</v>
      </c>
      <c r="M27" s="497">
        <v>474</v>
      </c>
      <c r="N27" s="497">
        <v>3</v>
      </c>
      <c r="O27" s="497">
        <v>1431</v>
      </c>
      <c r="P27" s="471">
        <v>3.018987341772152</v>
      </c>
      <c r="Q27" s="498">
        <v>477</v>
      </c>
    </row>
    <row r="28" spans="1:17" ht="14.45" customHeight="1" x14ac:dyDescent="0.2">
      <c r="A28" s="465" t="s">
        <v>596</v>
      </c>
      <c r="B28" s="466" t="s">
        <v>539</v>
      </c>
      <c r="C28" s="466" t="s">
        <v>548</v>
      </c>
      <c r="D28" s="466" t="s">
        <v>563</v>
      </c>
      <c r="E28" s="466" t="s">
        <v>564</v>
      </c>
      <c r="F28" s="497">
        <v>1</v>
      </c>
      <c r="G28" s="497">
        <v>236</v>
      </c>
      <c r="H28" s="497">
        <v>0.99578059071729963</v>
      </c>
      <c r="I28" s="497">
        <v>236</v>
      </c>
      <c r="J28" s="497">
        <v>1</v>
      </c>
      <c r="K28" s="497">
        <v>237</v>
      </c>
      <c r="L28" s="497">
        <v>1</v>
      </c>
      <c r="M28" s="497">
        <v>237</v>
      </c>
      <c r="N28" s="497">
        <v>1</v>
      </c>
      <c r="O28" s="497">
        <v>239</v>
      </c>
      <c r="P28" s="471">
        <v>1.0084388185654007</v>
      </c>
      <c r="Q28" s="498">
        <v>239</v>
      </c>
    </row>
    <row r="29" spans="1:17" ht="14.45" customHeight="1" x14ac:dyDescent="0.2">
      <c r="A29" s="465" t="s">
        <v>596</v>
      </c>
      <c r="B29" s="466" t="s">
        <v>539</v>
      </c>
      <c r="C29" s="466" t="s">
        <v>548</v>
      </c>
      <c r="D29" s="466" t="s">
        <v>569</v>
      </c>
      <c r="E29" s="466" t="s">
        <v>570</v>
      </c>
      <c r="F29" s="497"/>
      <c r="G29" s="497"/>
      <c r="H29" s="497"/>
      <c r="I29" s="497"/>
      <c r="J29" s="497"/>
      <c r="K29" s="497"/>
      <c r="L29" s="497"/>
      <c r="M29" s="497"/>
      <c r="N29" s="497">
        <v>2</v>
      </c>
      <c r="O29" s="497">
        <v>524</v>
      </c>
      <c r="P29" s="471"/>
      <c r="Q29" s="498">
        <v>262</v>
      </c>
    </row>
    <row r="30" spans="1:17" ht="14.45" customHeight="1" x14ac:dyDescent="0.2">
      <c r="A30" s="465" t="s">
        <v>596</v>
      </c>
      <c r="B30" s="466" t="s">
        <v>539</v>
      </c>
      <c r="C30" s="466" t="s">
        <v>548</v>
      </c>
      <c r="D30" s="466" t="s">
        <v>571</v>
      </c>
      <c r="E30" s="466" t="s">
        <v>572</v>
      </c>
      <c r="F30" s="497"/>
      <c r="G30" s="497"/>
      <c r="H30" s="497"/>
      <c r="I30" s="497"/>
      <c r="J30" s="497">
        <v>1</v>
      </c>
      <c r="K30" s="497">
        <v>3586</v>
      </c>
      <c r="L30" s="497">
        <v>1</v>
      </c>
      <c r="M30" s="497">
        <v>3586</v>
      </c>
      <c r="N30" s="497">
        <v>0</v>
      </c>
      <c r="O30" s="497">
        <v>0</v>
      </c>
      <c r="P30" s="471">
        <v>0</v>
      </c>
      <c r="Q30" s="498"/>
    </row>
    <row r="31" spans="1:17" ht="14.45" customHeight="1" x14ac:dyDescent="0.2">
      <c r="A31" s="465" t="s">
        <v>597</v>
      </c>
      <c r="B31" s="466" t="s">
        <v>539</v>
      </c>
      <c r="C31" s="466" t="s">
        <v>548</v>
      </c>
      <c r="D31" s="466" t="s">
        <v>551</v>
      </c>
      <c r="E31" s="466" t="s">
        <v>552</v>
      </c>
      <c r="F31" s="497">
        <v>1</v>
      </c>
      <c r="G31" s="497">
        <v>37</v>
      </c>
      <c r="H31" s="497"/>
      <c r="I31" s="497">
        <v>37</v>
      </c>
      <c r="J31" s="497"/>
      <c r="K31" s="497"/>
      <c r="L31" s="497"/>
      <c r="M31" s="497"/>
      <c r="N31" s="497"/>
      <c r="O31" s="497"/>
      <c r="P31" s="471"/>
      <c r="Q31" s="498"/>
    </row>
    <row r="32" spans="1:17" ht="14.45" customHeight="1" x14ac:dyDescent="0.2">
      <c r="A32" s="465" t="s">
        <v>597</v>
      </c>
      <c r="B32" s="466" t="s">
        <v>539</v>
      </c>
      <c r="C32" s="466" t="s">
        <v>548</v>
      </c>
      <c r="D32" s="466" t="s">
        <v>555</v>
      </c>
      <c r="E32" s="466" t="s">
        <v>556</v>
      </c>
      <c r="F32" s="497"/>
      <c r="G32" s="497"/>
      <c r="H32" s="497"/>
      <c r="I32" s="497"/>
      <c r="J32" s="497"/>
      <c r="K32" s="497"/>
      <c r="L32" s="497"/>
      <c r="M32" s="497"/>
      <c r="N32" s="497">
        <v>1</v>
      </c>
      <c r="O32" s="497">
        <v>477</v>
      </c>
      <c r="P32" s="471"/>
      <c r="Q32" s="498">
        <v>477</v>
      </c>
    </row>
    <row r="33" spans="1:17" ht="14.45" customHeight="1" x14ac:dyDescent="0.2">
      <c r="A33" s="465" t="s">
        <v>598</v>
      </c>
      <c r="B33" s="466" t="s">
        <v>539</v>
      </c>
      <c r="C33" s="466" t="s">
        <v>548</v>
      </c>
      <c r="D33" s="466" t="s">
        <v>551</v>
      </c>
      <c r="E33" s="466" t="s">
        <v>552</v>
      </c>
      <c r="F33" s="497">
        <v>1</v>
      </c>
      <c r="G33" s="497">
        <v>37</v>
      </c>
      <c r="H33" s="497">
        <v>0.48684210526315791</v>
      </c>
      <c r="I33" s="497">
        <v>37</v>
      </c>
      <c r="J33" s="497">
        <v>2</v>
      </c>
      <c r="K33" s="497">
        <v>76</v>
      </c>
      <c r="L33" s="497">
        <v>1</v>
      </c>
      <c r="M33" s="497">
        <v>38</v>
      </c>
      <c r="N33" s="497">
        <v>2</v>
      </c>
      <c r="O33" s="497">
        <v>76</v>
      </c>
      <c r="P33" s="471">
        <v>1</v>
      </c>
      <c r="Q33" s="498">
        <v>38</v>
      </c>
    </row>
    <row r="34" spans="1:17" ht="14.45" customHeight="1" x14ac:dyDescent="0.2">
      <c r="A34" s="465" t="s">
        <v>598</v>
      </c>
      <c r="B34" s="466" t="s">
        <v>539</v>
      </c>
      <c r="C34" s="466" t="s">
        <v>548</v>
      </c>
      <c r="D34" s="466" t="s">
        <v>555</v>
      </c>
      <c r="E34" s="466" t="s">
        <v>556</v>
      </c>
      <c r="F34" s="497"/>
      <c r="G34" s="497"/>
      <c r="H34" s="497"/>
      <c r="I34" s="497"/>
      <c r="J34" s="497"/>
      <c r="K34" s="497"/>
      <c r="L34" s="497"/>
      <c r="M34" s="497"/>
      <c r="N34" s="497">
        <v>4</v>
      </c>
      <c r="O34" s="497">
        <v>1908</v>
      </c>
      <c r="P34" s="471"/>
      <c r="Q34" s="498">
        <v>477</v>
      </c>
    </row>
    <row r="35" spans="1:17" ht="14.45" customHeight="1" x14ac:dyDescent="0.2">
      <c r="A35" s="465" t="s">
        <v>598</v>
      </c>
      <c r="B35" s="466" t="s">
        <v>539</v>
      </c>
      <c r="C35" s="466" t="s">
        <v>548</v>
      </c>
      <c r="D35" s="466" t="s">
        <v>569</v>
      </c>
      <c r="E35" s="466" t="s">
        <v>570</v>
      </c>
      <c r="F35" s="497"/>
      <c r="G35" s="497"/>
      <c r="H35" s="497"/>
      <c r="I35" s="497"/>
      <c r="J35" s="497"/>
      <c r="K35" s="497"/>
      <c r="L35" s="497"/>
      <c r="M35" s="497"/>
      <c r="N35" s="497">
        <v>1</v>
      </c>
      <c r="O35" s="497">
        <v>262</v>
      </c>
      <c r="P35" s="471"/>
      <c r="Q35" s="498">
        <v>262</v>
      </c>
    </row>
    <row r="36" spans="1:17" ht="14.45" customHeight="1" x14ac:dyDescent="0.2">
      <c r="A36" s="465" t="s">
        <v>598</v>
      </c>
      <c r="B36" s="466" t="s">
        <v>539</v>
      </c>
      <c r="C36" s="466" t="s">
        <v>548</v>
      </c>
      <c r="D36" s="466" t="s">
        <v>571</v>
      </c>
      <c r="E36" s="466" t="s">
        <v>572</v>
      </c>
      <c r="F36" s="497"/>
      <c r="G36" s="497"/>
      <c r="H36" s="497"/>
      <c r="I36" s="497"/>
      <c r="J36" s="497"/>
      <c r="K36" s="497"/>
      <c r="L36" s="497"/>
      <c r="M36" s="497"/>
      <c r="N36" s="497">
        <v>0</v>
      </c>
      <c r="O36" s="497">
        <v>0</v>
      </c>
      <c r="P36" s="471"/>
      <c r="Q36" s="498"/>
    </row>
    <row r="37" spans="1:17" ht="14.45" customHeight="1" thickBot="1" x14ac:dyDescent="0.25">
      <c r="A37" s="473" t="s">
        <v>599</v>
      </c>
      <c r="B37" s="474" t="s">
        <v>539</v>
      </c>
      <c r="C37" s="474" t="s">
        <v>548</v>
      </c>
      <c r="D37" s="474" t="s">
        <v>600</v>
      </c>
      <c r="E37" s="474" t="s">
        <v>601</v>
      </c>
      <c r="F37" s="489"/>
      <c r="G37" s="489"/>
      <c r="H37" s="489"/>
      <c r="I37" s="489"/>
      <c r="J37" s="489">
        <v>1</v>
      </c>
      <c r="K37" s="489">
        <v>707</v>
      </c>
      <c r="L37" s="489">
        <v>1</v>
      </c>
      <c r="M37" s="489">
        <v>707</v>
      </c>
      <c r="N37" s="489"/>
      <c r="O37" s="489"/>
      <c r="P37" s="479"/>
      <c r="Q37" s="4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FD69081-4EC7-4835-932C-6B64FC17636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2020-09-24T10:06:26Z</dcterms:modified>
</cp:coreProperties>
</file>