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6" hidden="1">'OD TISS'!$A$5:$N$5</definedName>
    <definedName name="_xlnm._FilterDatabase" localSheetId="23" hidden="1">Total!$A$4:$W$4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_xlnm.Print_Area" localSheetId="22">ALOS!$A$1:$M$45</definedName>
    <definedName name="_xlnm.Print_Area" localSheetId="21">CaseMix!$A$1:$M$48</definedName>
  </definedNames>
  <calcPr calcId="145621"/>
</workbook>
</file>

<file path=xl/calcChain.xml><?xml version="1.0" encoding="utf-8"?>
<calcChain xmlns="http://schemas.openxmlformats.org/spreadsheetml/2006/main">
  <c r="V99" i="371" l="1"/>
  <c r="U99" i="371"/>
  <c r="T99" i="371"/>
  <c r="S99" i="371"/>
  <c r="R99" i="371"/>
  <c r="Q99" i="371"/>
  <c r="V98" i="371"/>
  <c r="U98" i="371"/>
  <c r="T98" i="371"/>
  <c r="S98" i="371"/>
  <c r="R98" i="371"/>
  <c r="Q98" i="371"/>
  <c r="V97" i="371"/>
  <c r="U97" i="371"/>
  <c r="T97" i="371"/>
  <c r="S97" i="371"/>
  <c r="R97" i="371"/>
  <c r="Q97" i="371"/>
  <c r="T96" i="371"/>
  <c r="V96" i="371" s="1"/>
  <c r="S96" i="371"/>
  <c r="R96" i="371"/>
  <c r="Q96" i="371"/>
  <c r="V95" i="371"/>
  <c r="U95" i="371"/>
  <c r="T95" i="371"/>
  <c r="S95" i="371"/>
  <c r="R95" i="371"/>
  <c r="Q95" i="371"/>
  <c r="T94" i="371"/>
  <c r="V94" i="371" s="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V90" i="371"/>
  <c r="U90" i="371"/>
  <c r="T90" i="371"/>
  <c r="S90" i="371"/>
  <c r="R90" i="371"/>
  <c r="Q90" i="371"/>
  <c r="V89" i="371"/>
  <c r="T89" i="371"/>
  <c r="U89" i="371" s="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T86" i="371"/>
  <c r="V86" i="371" s="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T81" i="371"/>
  <c r="U81" i="371" s="1"/>
  <c r="S81" i="371"/>
  <c r="R81" i="371"/>
  <c r="Q81" i="371"/>
  <c r="T80" i="371"/>
  <c r="V80" i="371" s="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T68" i="371"/>
  <c r="V68" i="371" s="1"/>
  <c r="S68" i="371"/>
  <c r="R68" i="371"/>
  <c r="Q68" i="371"/>
  <c r="V67" i="371"/>
  <c r="T67" i="371"/>
  <c r="U67" i="371" s="1"/>
  <c r="S67" i="371"/>
  <c r="R67" i="371"/>
  <c r="Q67" i="371"/>
  <c r="T66" i="371"/>
  <c r="V66" i="371" s="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T63" i="371"/>
  <c r="U63" i="371" s="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T43" i="371"/>
  <c r="U43" i="371" s="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T40" i="371"/>
  <c r="V40" i="371" s="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T37" i="371"/>
  <c r="U37" i="371" s="1"/>
  <c r="S37" i="371"/>
  <c r="R37" i="371"/>
  <c r="Q37" i="371"/>
  <c r="V36" i="371"/>
  <c r="U36" i="371"/>
  <c r="T36" i="371"/>
  <c r="S36" i="371"/>
  <c r="R36" i="371"/>
  <c r="Q36" i="371"/>
  <c r="V35" i="371"/>
  <c r="T35" i="371"/>
  <c r="U35" i="371" s="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T31" i="371"/>
  <c r="U31" i="371" s="1"/>
  <c r="S31" i="371"/>
  <c r="R31" i="371"/>
  <c r="Q31" i="371"/>
  <c r="V30" i="371"/>
  <c r="U30" i="371"/>
  <c r="T30" i="371"/>
  <c r="S30" i="371"/>
  <c r="R30" i="371"/>
  <c r="Q30" i="371"/>
  <c r="V29" i="371"/>
  <c r="T29" i="371"/>
  <c r="U29" i="371" s="1"/>
  <c r="S29" i="371"/>
  <c r="R29" i="371"/>
  <c r="Q29" i="371"/>
  <c r="V28" i="371"/>
  <c r="U28" i="371"/>
  <c r="T28" i="37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T11" i="371"/>
  <c r="U11" i="371" s="1"/>
  <c r="S11" i="371"/>
  <c r="R11" i="371"/>
  <c r="Q11" i="371"/>
  <c r="V10" i="371"/>
  <c r="U10" i="371"/>
  <c r="T10" i="371"/>
  <c r="S10" i="371"/>
  <c r="R10" i="371"/>
  <c r="Q10" i="371"/>
  <c r="V9" i="371"/>
  <c r="T9" i="371"/>
  <c r="U9" i="371" s="1"/>
  <c r="S9" i="371"/>
  <c r="R9" i="371"/>
  <c r="Q9" i="371"/>
  <c r="V8" i="371"/>
  <c r="U8" i="371"/>
  <c r="T8" i="371"/>
  <c r="S8" i="371"/>
  <c r="R8" i="371"/>
  <c r="Q8" i="371"/>
  <c r="V7" i="371"/>
  <c r="T7" i="371"/>
  <c r="U7" i="371" s="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U16" i="371"/>
  <c r="U22" i="371"/>
  <c r="U26" i="371"/>
  <c r="U38" i="371"/>
  <c r="U40" i="371"/>
  <c r="U44" i="371"/>
  <c r="U52" i="371"/>
  <c r="U54" i="371"/>
  <c r="U64" i="371"/>
  <c r="U66" i="371"/>
  <c r="U68" i="371"/>
  <c r="U74" i="371"/>
  <c r="U80" i="371"/>
  <c r="U86" i="371"/>
  <c r="U94" i="371"/>
  <c r="U96" i="371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8" i="414"/>
  <c r="A27" i="414"/>
  <c r="A26" i="414"/>
  <c r="A25" i="414"/>
  <c r="A24" i="414"/>
  <c r="A23" i="414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5" i="414"/>
  <c r="E24" i="414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H48" i="370"/>
  <c r="M48" i="370" s="1"/>
  <c r="G48" i="370"/>
  <c r="F48" i="370"/>
  <c r="I48" i="370" s="1"/>
  <c r="D48" i="370"/>
  <c r="L48" i="370" s="1"/>
  <c r="C48" i="370"/>
  <c r="B48" i="370"/>
  <c r="E48" i="370" s="1"/>
  <c r="D25" i="414" s="1"/>
  <c r="H36" i="370"/>
  <c r="I36" i="370" s="1"/>
  <c r="G36" i="370"/>
  <c r="F36" i="370"/>
  <c r="D36" i="370"/>
  <c r="E36" i="370" s="1"/>
  <c r="C36" i="370"/>
  <c r="B36" i="370"/>
  <c r="H24" i="370"/>
  <c r="I24" i="370" s="1"/>
  <c r="G24" i="370"/>
  <c r="F24" i="370"/>
  <c r="D24" i="370"/>
  <c r="E24" i="370" s="1"/>
  <c r="D23" i="414" s="1"/>
  <c r="E23" i="414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1" i="414"/>
  <c r="M36" i="370" l="1"/>
  <c r="D24" i="414" s="1"/>
  <c r="E12" i="370"/>
  <c r="D22" i="414" s="1"/>
  <c r="E22" i="414" s="1"/>
  <c r="L12" i="370"/>
  <c r="I12" i="370"/>
  <c r="D26" i="414" s="1"/>
  <c r="E26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P3" i="345"/>
  <c r="N3" i="345"/>
  <c r="M3" i="345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J3" i="372" l="1"/>
  <c r="N3" i="372"/>
  <c r="C28" i="414"/>
  <c r="E28" i="414" s="1"/>
  <c r="H3" i="390"/>
  <c r="Q3" i="347"/>
  <c r="S3" i="347"/>
  <c r="U3" i="347"/>
  <c r="K3" i="390"/>
  <c r="G5" i="339"/>
  <c r="G6" i="339"/>
  <c r="G7" i="339"/>
  <c r="G8" i="339"/>
  <c r="G9" i="339"/>
  <c r="A11" i="383"/>
  <c r="A4" i="383"/>
  <c r="A33" i="383"/>
  <c r="A32" i="383"/>
  <c r="A31" i="383"/>
  <c r="A30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7" i="414" s="1"/>
  <c r="E27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<sst xmlns="http://schemas.openxmlformats.org/spreadsheetml/2006/main" count="15132" uniqueCount="4731">
  <si>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</si>
  <si>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</si>
  <si>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</si>
  <si>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</si>
  <si>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</si>
  <si>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</si>
  <si>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</si>
  <si>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</si>
  <si>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</si>
  <si>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</si>
  <si>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</si>
  <si>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</si>
  <si>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</si>
  <si>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</si>
  <si>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</si>
  <si>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</si>
  <si>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</si>
  <si>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</si>
  <si>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</si>
  <si>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</si>
  <si>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</si>
  <si>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</si>
  <si>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</si>
  <si>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</si>
  <si>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</si>
  <si>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</si>
  <si>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</si>
  <si>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</si>
  <si>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</si>
  <si>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</si>
  <si>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</si>
  <si>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</si>
  <si>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</si>
  <si>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</si>
  <si>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</si>
  <si>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</si>
  <si>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</si>
  <si>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</si>
  <si>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</si>
  <si>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</si>
  <si>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</si>
  <si>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</si>
  <si>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</si>
  <si>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</si>
  <si>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</si>
  <si>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</si>
  <si>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</si>
  <si>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</si>
  <si>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</si>
  <si>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</si>
  <si>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</si>
  <si>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</si>
  <si>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</si>
  <si>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</si>
  <si>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</si>
  <si>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</si>
  <si>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</si>
  <si>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</si>
  <si>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</si>
  <si>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</si>
  <si>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</si>
  <si>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</si>
  <si>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</si>
  <si>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</si>
  <si>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</si>
  <si>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</si>
  <si>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</si>
  <si>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</si>
  <si>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</si>
  <si>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</si>
  <si>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</si>
  <si>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</si>
  <si>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</si>
  <si>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</si>
  <si>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</si>
  <si>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</si>
  <si>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</si>
  <si>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</si>
  <si>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</si>
  <si>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</si>
  <si>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</si>
  <si>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</si>
  <si>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</si>
  <si>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</si>
  <si>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</si>
  <si>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</si>
  <si>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</si>
  <si>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</si>
  <si>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</si>
  <si>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</si>
  <si>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</si>
  <si>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</si>
  <si>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</si>
  <si>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</si>
  <si>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</si>
  <si>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</si>
  <si>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</si>
  <si>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</si>
  <si>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</si>
  <si>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</si>
  <si>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</si>
  <si>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</si>
  <si>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</si>
  <si>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</si>
  <si>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</si>
  <si>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</si>
  <si>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</si>
  <si>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</si>
  <si>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</si>
  <si>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</si>
  <si>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</si>
  <si>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</si>
  <si>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</si>
  <si>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</si>
  <si>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</si>
  <si>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</si>
  <si>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</si>
  <si>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</si>
  <si>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</si>
  <si>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</si>
  <si>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</si>
  <si>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</si>
  <si>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</si>
  <si>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</si>
  <si>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</si>
  <si>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</si>
  <si>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</si>
  <si>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</si>
  <si>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</si>
  <si>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</si>
  <si>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</si>
  <si>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</si>
  <si>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</si>
  <si>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</si>
  <si>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</si>
  <si>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</si>
  <si>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</si>
  <si>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</si>
  <si>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</si>
  <si>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</si>
  <si>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</si>
  <si>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</si>
  <si>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</si>
  <si>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</si>
  <si>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</si>
  <si>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</si>
  <si>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</si>
  <si>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</si>
  <si>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</si>
  <si>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</si>
  <si>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</si>
  <si>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</si>
  <si>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</si>
  <si>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</si>
  <si>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</si>
  <si>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</si>
  <si>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</si>
  <si>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</si>
  <si>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</si>
  <si>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</si>
  <si>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</si>
  <si>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</si>
  <si>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</si>
  <si>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</si>
  <si>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</si>
  <si>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</si>
  <si>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</si>
  <si>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</si>
  <si>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</si>
  <si>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</si>
  <si>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</si>
  <si>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</si>
  <si>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</si>
  <si>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</si>
  <si>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</si>
  <si>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</si>
  <si>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</si>
  <si>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</si>
  <si>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</si>
  <si>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</si>
  <si>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</si>
  <si>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</si>
  <si>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</si>
  <si>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</si>
  <si>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</si>
  <si>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</si>
  <si>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</si>
  <si>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</si>
  <si>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</si>
  <si>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</si>
  <si>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</si>
  <si>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</si>
  <si>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</si>
  <si>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</si>
  <si>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</si>
  <si>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</si>
  <si>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</si>
  <si>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</si>
  <si>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</si>
  <si>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</si>
  <si>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</si>
  <si>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</si>
  <si>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</si>
  <si>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</si>
  <si>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</si>
  <si>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</si>
  <si>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</si>
  <si>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</si>
  <si>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</si>
  <si>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</si>
  <si>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</si>
  <si>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</si>
  <si>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</si>
  <si>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</si>
  <si>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</si>
  <si>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</si>
  <si>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</si>
  <si>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</si>
  <si>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</si>
  <si>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</si>
  <si>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</si>
  <si>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</si>
  <si>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</si>
  <si>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</si>
  <si>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</si>
  <si>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</si>
  <si>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</si>
  <si>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</si>
  <si>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</si>
  <si>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</si>
  <si>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</si>
  <si>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</si>
  <si>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</si>
  <si>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</si>
  <si>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</si>
  <si>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</si>
  <si>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</si>
  <si>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</si>
  <si>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</si>
  <si>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</si>
  <si>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</si>
  <si>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</si>
  <si>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</si>
  <si>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</si>
  <si>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</si>
  <si>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intenzivní péče chirurgických oborů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</si>
  <si>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</si>
  <si>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</si>
  <si>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</si>
  <si>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</si>
  <si>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</si>
  <si>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</si>
  <si>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</si>
  <si>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</si>
  <si>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</si>
  <si>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</si>
  <si>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</si>
  <si>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</si>
  <si>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</si>
  <si>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</si>
  <si>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</si>
  <si>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</si>
  <si>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</si>
  <si>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</si>
  <si>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</si>
  <si>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</si>
  <si>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</si>
  <si>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</si>
  <si>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</si>
  <si>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</si>
  <si>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</si>
  <si>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</si>
  <si>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</si>
  <si>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</si>
  <si>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</si>
  <si>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</si>
  <si>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</si>
  <si>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</si>
  <si>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</si>
  <si>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</si>
  <si>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</si>
  <si>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</si>
  <si>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</si>
  <si>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</si>
  <si>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</si>
  <si>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</si>
  <si>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</si>
  <si>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</si>
  <si>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</si>
  <si>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</si>
  <si>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</si>
  <si>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</si>
  <si>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</si>
  <si>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</si>
  <si>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</si>
  <si>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</si>
  <si>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</si>
  <si>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</si>
  <si>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</si>
  <si>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</si>
  <si>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</si>
  <si>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</si>
  <si>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</si>
  <si>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</si>
  <si>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</si>
  <si>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</si>
  <si>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</si>
  <si>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</si>
  <si>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</si>
  <si>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</si>
  <si>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</si>
  <si>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</si>
  <si>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</si>
  <si>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</si>
  <si>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</si>
  <si>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</si>
  <si>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</si>
  <si>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</si>
  <si>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</si>
  <si>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</si>
  <si>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</si>
  <si>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</si>
  <si>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</si>
  <si>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</si>
  <si>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</si>
  <si>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</si>
  <si>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</si>
  <si>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</si>
  <si>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</si>
  <si>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</si>
  <si>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</si>
  <si>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</si>
  <si>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</si>
  <si>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</si>
  <si>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</si>
  <si>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</si>
  <si>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</si>
  <si>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</si>
  <si>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</si>
  <si>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</si>
  <si>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</si>
  <si>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</si>
  <si>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</si>
  <si>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</si>
  <si>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</si>
  <si>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</si>
  <si>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</si>
  <si>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</si>
  <si>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</si>
  <si>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</si>
  <si>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</si>
  <si>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</si>
  <si>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</si>
  <si>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</si>
  <si>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</si>
  <si>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</si>
  <si>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</si>
  <si>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</si>
  <si>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</si>
  <si>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</si>
  <si>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</si>
  <si>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osobám(PaM)</t>
  </si>
  <si>
    <t>54925000     odškodn.-náhr.mzdy zam.(PaM)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</si>
  <si>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</si>
  <si>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</si>
  <si>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</si>
  <si>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</si>
  <si>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</si>
  <si>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</si>
  <si>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</si>
  <si>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</si>
  <si>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</si>
  <si>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</si>
  <si>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</si>
  <si>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</si>
  <si>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</si>
  <si>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</si>
  <si>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</si>
  <si>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</si>
  <si>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</si>
  <si>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</si>
  <si>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</si>
  <si>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</si>
  <si>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</si>
  <si>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</si>
  <si>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</si>
  <si>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</si>
  <si>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</si>
  <si>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</si>
  <si>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</si>
  <si>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</si>
  <si>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</si>
  <si>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</si>
  <si>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</si>
  <si>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</si>
  <si>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</si>
  <si>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</si>
  <si>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</si>
  <si>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</si>
  <si>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</si>
  <si>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</si>
  <si>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</si>
  <si>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</si>
  <si>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</si>
  <si>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64804000     čerpání FRM - na opravy a udržování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</si>
  <si>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</si>
  <si>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</si>
  <si>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</si>
  <si>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</si>
  <si>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</si>
  <si>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</si>
  <si>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</si>
  <si>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</si>
  <si>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</si>
  <si>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</si>
  <si>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</si>
  <si>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</si>
  <si>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</si>
  <si>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</si>
  <si>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</si>
  <si>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</si>
  <si>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</si>
  <si>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</si>
  <si>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</si>
  <si>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</si>
  <si>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</si>
  <si>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</si>
  <si>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</si>
  <si>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</si>
  <si>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</si>
  <si>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</si>
  <si>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</si>
  <si>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</si>
  <si>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</si>
  <si>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</si>
  <si>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</si>
  <si>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59</t>
  </si>
  <si>
    <t/>
  </si>
  <si>
    <t>Oddělení int. péče chirurg. oborů</t>
  </si>
  <si>
    <t>50113001</t>
  </si>
  <si>
    <t>Lékárna - léčiva</t>
  </si>
  <si>
    <t>50113006</t>
  </si>
  <si>
    <t>Lékárna - enterární výživa</t>
  </si>
  <si>
    <t>50113007</t>
  </si>
  <si>
    <t>Lékárna - deriváty</t>
  </si>
  <si>
    <t>50113008</t>
  </si>
  <si>
    <t>393 TO krevní deriváty IVLP (112 01 003)</t>
  </si>
  <si>
    <t>50113013</t>
  </si>
  <si>
    <t>Lékárna - antibiotika</t>
  </si>
  <si>
    <t>50113014</t>
  </si>
  <si>
    <t>Lékárna - antimykotika</t>
  </si>
  <si>
    <t>SumaKL</t>
  </si>
  <si>
    <t>5931</t>
  </si>
  <si>
    <t>Oddělení int. péče chirurg. oborů, JIP 51</t>
  </si>
  <si>
    <t>SumaNS</t>
  </si>
  <si>
    <t>mezeraNS</t>
  </si>
  <si>
    <t>103801</t>
  </si>
  <si>
    <t>3801</t>
  </si>
  <si>
    <t>CONCOR COR 2.5 MG</t>
  </si>
  <si>
    <t>TBL OBD 28X2.5MG</t>
  </si>
  <si>
    <t>113316</t>
  </si>
  <si>
    <t>13316</t>
  </si>
  <si>
    <t>LUSOPRESS</t>
  </si>
  <si>
    <t>TBL 28X20MG</t>
  </si>
  <si>
    <t>130805</t>
  </si>
  <si>
    <t>30805</t>
  </si>
  <si>
    <t>REMOOD 20 MG</t>
  </si>
  <si>
    <t>POR TBL FLM 30X20MG</t>
  </si>
  <si>
    <t>131739</t>
  </si>
  <si>
    <t>31739</t>
  </si>
  <si>
    <t>HELICID « 40 INF. LYOF.1X40MG</t>
  </si>
  <si>
    <t>132963</t>
  </si>
  <si>
    <t>32963</t>
  </si>
  <si>
    <t>BISOPROLOL-RATIOPHARM 5 MG</t>
  </si>
  <si>
    <t>POR TBL NOB 30X5MG</t>
  </si>
  <si>
    <t>146981</t>
  </si>
  <si>
    <t>46981</t>
  </si>
  <si>
    <t>BETALOC SR 200MG</t>
  </si>
  <si>
    <t>TBL RET 30X200MG</t>
  </si>
  <si>
    <t>197027</t>
  </si>
  <si>
    <t>97027</t>
  </si>
  <si>
    <t>LORISTA H 50 MG/12,5 MG</t>
  </si>
  <si>
    <t>POR TBL FLM 28</t>
  </si>
  <si>
    <t>845090</t>
  </si>
  <si>
    <t>109411</t>
  </si>
  <si>
    <t>NOLPAZA 40 MG ENTEROSOLVENTNÍ TABLETY</t>
  </si>
  <si>
    <t>POR TBL ENT 28X40MG</t>
  </si>
  <si>
    <t>117190</t>
  </si>
  <si>
    <t>17190</t>
  </si>
  <si>
    <t>LACTULOSA BIOMEDICA</t>
  </si>
  <si>
    <t>POR SIR 250ML 50%</t>
  </si>
  <si>
    <t>130187</t>
  </si>
  <si>
    <t>30187</t>
  </si>
  <si>
    <t>MIDAZOLAM TORREX 5MG/ML</t>
  </si>
  <si>
    <t>INJ 10X1ML/5MG</t>
  </si>
  <si>
    <t>185526</t>
  </si>
  <si>
    <t>85526</t>
  </si>
  <si>
    <t>SUFENTA FORTE I.V.</t>
  </si>
  <si>
    <t>INJ 5X1ML/0.05MG</t>
  </si>
  <si>
    <t>196600</t>
  </si>
  <si>
    <t>96600</t>
  </si>
  <si>
    <t>SEDACORON</t>
  </si>
  <si>
    <t>INJ 5X3ML/150MG</t>
  </si>
  <si>
    <t>171950</t>
  </si>
  <si>
    <t>71950</t>
  </si>
  <si>
    <t>ISOPTIN SR 240</t>
  </si>
  <si>
    <t>TBL OBD 30X240MG</t>
  </si>
  <si>
    <t>141447</t>
  </si>
  <si>
    <t>41447</t>
  </si>
  <si>
    <t>YASNAL 10 MG</t>
  </si>
  <si>
    <t>POR TBL FLM 28X10MG</t>
  </si>
  <si>
    <t>194948</t>
  </si>
  <si>
    <t>94948</t>
  </si>
  <si>
    <t>SEROPRAM</t>
  </si>
  <si>
    <t>TBL OBD 28X20MG</t>
  </si>
  <si>
    <t>847149</t>
  </si>
  <si>
    <t>124115</t>
  </si>
  <si>
    <t>PRESTANCE 10 MG/5 MG</t>
  </si>
  <si>
    <t>POR TBL NOB 30</t>
  </si>
  <si>
    <t>114987</t>
  </si>
  <si>
    <t>14987</t>
  </si>
  <si>
    <t>DORMICUM</t>
  </si>
  <si>
    <t>INJ SOL 5X10ML/50MG</t>
  </si>
  <si>
    <t>142952</t>
  </si>
  <si>
    <t>42952</t>
  </si>
  <si>
    <t>XYZAL</t>
  </si>
  <si>
    <t>POR TBL FLM 14X5MG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</si>
  <si>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</si>
  <si>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</si>
  <si>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</si>
  <si>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</si>
  <si>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</si>
  <si>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</si>
  <si>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</si>
  <si>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</si>
  <si>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</si>
  <si>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</si>
  <si>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</si>
  <si>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</si>
  <si>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</si>
  <si>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</si>
  <si>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</si>
  <si>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96414</t>
  </si>
  <si>
    <t>GENTAMICIN LEK 80 MG/2 ML</t>
  </si>
  <si>
    <t>INJ SOL 10X2ML/80MG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</si>
  <si>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</si>
  <si>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</si>
  <si>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</si>
  <si>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</si>
  <si>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</si>
  <si>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</si>
  <si>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</si>
  <si>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</si>
  <si>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</si>
  <si>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</si>
  <si>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</si>
  <si>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</si>
  <si>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</si>
  <si>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</si>
  <si>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</si>
  <si>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</si>
  <si>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</si>
  <si>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</si>
  <si>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</si>
  <si>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</si>
  <si>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</si>
  <si>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</si>
  <si>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</si>
  <si>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</si>
  <si>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</si>
  <si>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</si>
  <si>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</si>
  <si>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</si>
  <si>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</si>
  <si>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</si>
  <si>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</si>
  <si>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</si>
  <si>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</si>
  <si>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</si>
  <si>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</si>
  <si>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</si>
  <si>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</si>
  <si>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</si>
  <si>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</si>
  <si>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</si>
  <si>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</si>
  <si>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</si>
  <si>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</si>
  <si>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</si>
  <si>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</si>
  <si>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</si>
  <si>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</si>
  <si>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</si>
  <si>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</si>
  <si>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</si>
  <si>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</si>
  <si>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</si>
  <si>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</si>
  <si>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</si>
  <si>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</si>
  <si>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</si>
  <si>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</si>
  <si>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</si>
  <si>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</si>
  <si>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</si>
  <si>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</si>
  <si>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</si>
  <si>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</si>
  <si>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</si>
  <si>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</si>
  <si>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</si>
  <si>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</si>
  <si>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</si>
  <si>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</si>
  <si>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</si>
  <si>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</si>
  <si>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</si>
  <si>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</si>
  <si>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</si>
  <si>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</si>
  <si>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</si>
  <si>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</si>
  <si>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</si>
  <si>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</si>
  <si>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</si>
  <si>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</si>
  <si>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</si>
  <si>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</si>
  <si>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</si>
  <si>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</si>
  <si>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</si>
  <si>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</si>
  <si>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</si>
  <si>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</si>
  <si>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104361</t>
  </si>
  <si>
    <t>4361</t>
  </si>
  <si>
    <t>ANAVENOL</t>
  </si>
  <si>
    <t>DRG 60X32MG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</si>
  <si>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</si>
  <si>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</si>
  <si>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</si>
  <si>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</si>
  <si>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</si>
  <si>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</si>
  <si>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</si>
  <si>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</si>
  <si>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</si>
  <si>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</si>
  <si>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</si>
  <si>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</si>
  <si>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</si>
  <si>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</si>
  <si>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</si>
  <si>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</si>
  <si>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</si>
  <si>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</si>
  <si>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</si>
  <si>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</si>
  <si>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</si>
  <si>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</si>
  <si>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</si>
  <si>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</si>
  <si>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</si>
  <si>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</si>
  <si>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</si>
  <si>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</si>
  <si>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</si>
  <si>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</si>
  <si>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</si>
  <si>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113808</t>
  </si>
  <si>
    <t>13808</t>
  </si>
  <si>
    <t>URSOSAN</t>
  </si>
  <si>
    <t>POR CPSDUR100X250MG</t>
  </si>
  <si>
    <t>114773</t>
  </si>
  <si>
    <t>14773</t>
  </si>
  <si>
    <t>ISUPREL inj.</t>
  </si>
  <si>
    <t>5x1 ml</t>
  </si>
  <si>
    <t>114799</t>
  </si>
  <si>
    <t>14799</t>
  </si>
  <si>
    <t>FURORESE 20 INJEKT</t>
  </si>
  <si>
    <t>INJ SOL 5X2ML/20MG</t>
  </si>
  <si>
    <t>114933</t>
  </si>
  <si>
    <t>14933</t>
  </si>
  <si>
    <t>INHIBACE PLUS</t>
  </si>
  <si>
    <t>114937</t>
  </si>
  <si>
    <t>14937</t>
  </si>
  <si>
    <t>ROCALTROL 0.25 MCG</t>
  </si>
  <si>
    <t>POR CPSMOL30X0.25RG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</si>
  <si>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</si>
  <si>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</si>
  <si>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</si>
  <si>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</si>
  <si>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</si>
  <si>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</si>
  <si>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</si>
  <si>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</si>
  <si>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</si>
  <si>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</si>
  <si>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</si>
  <si>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</si>
  <si>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</si>
  <si>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</si>
  <si>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</si>
  <si>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</si>
  <si>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</si>
  <si>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</si>
  <si>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128816</t>
  </si>
  <si>
    <t>28816</t>
  </si>
  <si>
    <t>AERIUS 5 MG</t>
  </si>
  <si>
    <t>POR TBL DIS 30X5MG</t>
  </si>
  <si>
    <t>131654</t>
  </si>
  <si>
    <t>CEFTAZIDIM KABI 1 GM</t>
  </si>
  <si>
    <t>INJ PLV SOL 10X1GM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</si>
  <si>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</si>
  <si>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</si>
  <si>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</si>
  <si>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</si>
  <si>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</si>
  <si>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</si>
  <si>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</si>
  <si>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</si>
  <si>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</si>
  <si>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</si>
  <si>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</si>
  <si>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</si>
  <si>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140122</t>
  </si>
  <si>
    <t>40122</t>
  </si>
  <si>
    <t>HYDROCORTISON VALEANT</t>
  </si>
  <si>
    <t>140157</t>
  </si>
  <si>
    <t>40157</t>
  </si>
  <si>
    <t>SUCCINYLCHOLINJOD.VALEANT 100MG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</si>
  <si>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</si>
  <si>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</si>
  <si>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</si>
  <si>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</si>
  <si>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</si>
  <si>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</si>
  <si>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</si>
  <si>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</si>
  <si>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</si>
  <si>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</si>
  <si>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</si>
  <si>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</si>
  <si>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</si>
  <si>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</si>
  <si>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</si>
  <si>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</si>
  <si>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155823</t>
  </si>
  <si>
    <t>55823</t>
  </si>
  <si>
    <t>TBL OBD 20X500MG</t>
  </si>
  <si>
    <t>156804</t>
  </si>
  <si>
    <t>56804</t>
  </si>
  <si>
    <t>FURORESE 40</t>
  </si>
  <si>
    <t>TBL 50X40MG</t>
  </si>
  <si>
    <t>156992</t>
  </si>
  <si>
    <t>56992</t>
  </si>
  <si>
    <t>CODEIN SLOVAKOFARMA 15MG</t>
  </si>
  <si>
    <t>TBL 10X15MG-BLISTR</t>
  </si>
  <si>
    <t>157483</t>
  </si>
  <si>
    <t>57483</t>
  </si>
  <si>
    <t>CALCIUM RESONIUM</t>
  </si>
  <si>
    <t>PLV 1X300GM</t>
  </si>
  <si>
    <t>158746</t>
  </si>
  <si>
    <t>58746</t>
  </si>
  <si>
    <t>KARDEGIC 0.5 G</t>
  </si>
  <si>
    <t>INJ PSO LQF 6+SOL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</si>
  <si>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</si>
  <si>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</si>
  <si>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</si>
  <si>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</si>
  <si>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</si>
  <si>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</si>
  <si>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</si>
  <si>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</si>
  <si>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</si>
  <si>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</si>
  <si>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</si>
  <si>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</si>
  <si>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</si>
  <si>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</si>
  <si>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</si>
  <si>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</si>
  <si>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</si>
  <si>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</si>
  <si>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</si>
  <si>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</si>
  <si>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</si>
  <si>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</si>
  <si>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</si>
  <si>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</si>
  <si>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183059</t>
  </si>
  <si>
    <t>83059</t>
  </si>
  <si>
    <t>TBL RET 14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</si>
  <si>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</si>
  <si>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</si>
  <si>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</si>
  <si>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</si>
  <si>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</si>
  <si>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</si>
  <si>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</si>
  <si>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</si>
  <si>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184284</t>
  </si>
  <si>
    <t>CONCOR COMBI 5 MG/5 MG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</si>
  <si>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</si>
  <si>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</si>
  <si>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</si>
  <si>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</si>
  <si>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</si>
  <si>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</si>
  <si>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</si>
  <si>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</si>
  <si>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</si>
  <si>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</si>
  <si>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</si>
  <si>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</si>
  <si>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</si>
  <si>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</si>
  <si>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</si>
  <si>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</si>
  <si>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</si>
  <si>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</si>
  <si>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</si>
  <si>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</si>
  <si>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</si>
  <si>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</si>
  <si>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</si>
  <si>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</si>
  <si>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</si>
  <si>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</si>
  <si>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</si>
  <si>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</si>
  <si>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</si>
  <si>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</si>
  <si>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</si>
  <si>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</si>
  <si>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</si>
  <si>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</si>
  <si>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</si>
  <si>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</si>
  <si>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</si>
  <si>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</si>
  <si>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</si>
  <si>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</si>
  <si>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</si>
  <si>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</si>
  <si>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</si>
  <si>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</si>
  <si>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</si>
  <si>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</si>
  <si>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</si>
  <si>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</si>
  <si>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</si>
  <si>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</si>
  <si>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</si>
  <si>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</si>
  <si>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</si>
  <si>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</si>
  <si>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</si>
  <si>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</si>
  <si>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</si>
  <si>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</si>
  <si>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</si>
  <si>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</si>
  <si>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</si>
  <si>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197682</t>
  </si>
  <si>
    <t>97682</t>
  </si>
  <si>
    <t>CHLORID SODNY 0.9% BRAUN, REF.3500381</t>
  </si>
  <si>
    <t>INFSOL1X250ML-PELAH</t>
  </si>
  <si>
    <t>198219</t>
  </si>
  <si>
    <t>98219</t>
  </si>
  <si>
    <t>FURON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</si>
  <si>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</si>
  <si>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</si>
  <si>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</si>
  <si>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</si>
  <si>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</si>
  <si>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</si>
  <si>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</si>
  <si>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</si>
  <si>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</si>
  <si>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</si>
  <si>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</si>
  <si>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</si>
  <si>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395997</t>
  </si>
  <si>
    <t>0</t>
  </si>
  <si>
    <t>DZ SOFTASEPT N BEZBARVÝ 250 ml</t>
  </si>
  <si>
    <t>500798</t>
  </si>
  <si>
    <t>DZ DEBRIEKASAN roztok s rozpraš. 500 ml</t>
  </si>
  <si>
    <t>roztok</t>
  </si>
  <si>
    <t>840220</t>
  </si>
  <si>
    <t>Lactobacillus acidophil.cps.75 bez laktózy</t>
  </si>
  <si>
    <t>841535</t>
  </si>
  <si>
    <t>MENALIND Kožní ochranný krém 200 ml</t>
  </si>
  <si>
    <t>842230</t>
  </si>
  <si>
    <t>Vazelina bílá kosmetic.Valinka 100ml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</si>
  <si>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</si>
  <si>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</si>
  <si>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</si>
  <si>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</si>
  <si>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</si>
  <si>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</si>
  <si>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</si>
  <si>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845008</t>
  </si>
  <si>
    <t>107806</t>
  </si>
  <si>
    <t>AESCIN-TEVA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</si>
  <si>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</si>
  <si>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</si>
  <si>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</si>
  <si>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</si>
  <si>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</si>
  <si>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</si>
  <si>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</si>
  <si>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</si>
  <si>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</si>
  <si>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</si>
  <si>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</si>
  <si>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</si>
  <si>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</si>
  <si>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</si>
  <si>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</si>
  <si>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</si>
  <si>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</si>
  <si>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</si>
  <si>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</si>
  <si>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</si>
  <si>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</si>
  <si>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</si>
  <si>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</si>
  <si>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848632</t>
  </si>
  <si>
    <t>125315</t>
  </si>
  <si>
    <t>TIAPRIDAL</t>
  </si>
  <si>
    <t>INJ SOL 12X2ML/100MG</t>
  </si>
  <si>
    <t>850104</t>
  </si>
  <si>
    <t>164344</t>
  </si>
  <si>
    <t>MONO MACK DEPOT</t>
  </si>
  <si>
    <t>POR TBL PRO 28X100MG</t>
  </si>
  <si>
    <t>850551</t>
  </si>
  <si>
    <t>167859</t>
  </si>
  <si>
    <t>TWYNSTA 80 MG/10 MG</t>
  </si>
  <si>
    <t>POR TBL NOB 28</t>
  </si>
  <si>
    <t>905098</t>
  </si>
  <si>
    <t>23989</t>
  </si>
  <si>
    <t>DZ OCTENISEPT 1 l</t>
  </si>
  <si>
    <t>DPH 15 %</t>
  </si>
  <si>
    <t>930065</t>
  </si>
  <si>
    <t>DZ PRONTOSAN ROZTOK 350ml</t>
  </si>
  <si>
    <t>987464</t>
  </si>
  <si>
    <t>Menalind Professional čistící pěna 400ml</t>
  </si>
  <si>
    <t>51384</t>
  </si>
  <si>
    <t>INF SOL 10X1000MLPLAH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</si>
  <si>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</si>
  <si>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</si>
  <si>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</si>
  <si>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</si>
  <si>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</si>
  <si>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</si>
  <si>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</si>
  <si>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</si>
  <si>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</si>
  <si>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</si>
  <si>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</si>
  <si>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</si>
  <si>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</si>
  <si>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</si>
  <si>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</si>
  <si>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</si>
  <si>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</si>
  <si>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</si>
  <si>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104380</t>
  </si>
  <si>
    <t>4380</t>
  </si>
  <si>
    <t>TENSAMIN</t>
  </si>
  <si>
    <t>INJ 10X5ML</t>
  </si>
  <si>
    <t>109844</t>
  </si>
  <si>
    <t>9844</t>
  </si>
  <si>
    <t>DRG 50X6.5MG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</si>
  <si>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</si>
  <si>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</si>
  <si>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</si>
  <si>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</si>
  <si>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</si>
  <si>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</si>
  <si>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</si>
  <si>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</si>
  <si>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</si>
  <si>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</si>
  <si>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</si>
  <si>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</si>
  <si>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116467</t>
  </si>
  <si>
    <t>16467</t>
  </si>
  <si>
    <t>IMACORT</t>
  </si>
  <si>
    <t>DRM CRM 1X20GM</t>
  </si>
  <si>
    <t>118305</t>
  </si>
  <si>
    <t>18305</t>
  </si>
  <si>
    <t>INF SOL10X1000ML PE</t>
  </si>
  <si>
    <t>125361</t>
  </si>
  <si>
    <t>25361</t>
  </si>
  <si>
    <t>HELICID 10 ZENTIVA</t>
  </si>
  <si>
    <t>POR CPS ETD 14X10MG</t>
  </si>
  <si>
    <t>125362</t>
  </si>
  <si>
    <t>25362</t>
  </si>
  <si>
    <t>POR CPS ETD 28X10MG</t>
  </si>
  <si>
    <t>132272</t>
  </si>
  <si>
    <t>32272</t>
  </si>
  <si>
    <t>IMODIUM</t>
  </si>
  <si>
    <t>CPS 8X2MG</t>
  </si>
  <si>
    <t>146991</t>
  </si>
  <si>
    <t>46991</t>
  </si>
  <si>
    <t>CPS 20X2MG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</si>
  <si>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</si>
  <si>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</si>
  <si>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</si>
  <si>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</si>
  <si>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</si>
  <si>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</si>
  <si>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</si>
  <si>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</si>
  <si>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169059</t>
  </si>
  <si>
    <t>69059</t>
  </si>
  <si>
    <t>CEREBROLYSIN</t>
  </si>
  <si>
    <t>INJ 5X10ML</t>
  </si>
  <si>
    <t>172564</t>
  </si>
  <si>
    <t>72564</t>
  </si>
  <si>
    <t>INF 5X0.5ML/20MG</t>
  </si>
  <si>
    <t>175567</t>
  </si>
  <si>
    <t>75567</t>
  </si>
  <si>
    <t>SALOFALK 500</t>
  </si>
  <si>
    <t>TBLOBD ENT100X500MG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</si>
  <si>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</si>
  <si>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</si>
  <si>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</si>
  <si>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</si>
  <si>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</si>
  <si>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</si>
  <si>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</si>
  <si>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</si>
  <si>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</si>
  <si>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</si>
  <si>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</si>
  <si>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</si>
  <si>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</si>
  <si>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</si>
  <si>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</si>
  <si>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</si>
  <si>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</si>
  <si>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</si>
  <si>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</si>
  <si>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</si>
  <si>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</si>
  <si>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</si>
  <si>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</si>
  <si>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</si>
  <si>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</si>
  <si>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</si>
  <si>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196873</t>
  </si>
  <si>
    <t>96873</t>
  </si>
  <si>
    <t>GLUCOSE 5 BRAUN (PLASCO LAHV.), REF. 3600010</t>
  </si>
  <si>
    <t>INF 1X500ML 5%</t>
  </si>
  <si>
    <t>196877</t>
  </si>
  <si>
    <t>96877</t>
  </si>
  <si>
    <t>GLUCOSE 10 BRAUN (PLASCO LAHV.)</t>
  </si>
  <si>
    <t>INF 1X500ML 10%</t>
  </si>
  <si>
    <t>196884</t>
  </si>
  <si>
    <t>96884</t>
  </si>
  <si>
    <t>0.9% W/V SODIUM CHLORIDE I.V. REF.3500390</t>
  </si>
  <si>
    <t>INF 1X500ML(PE)</t>
  </si>
  <si>
    <t>197698</t>
  </si>
  <si>
    <t>97698</t>
  </si>
  <si>
    <t>PENTOMER RETARD 400MG</t>
  </si>
  <si>
    <t>TBL OBD 20X400MG</t>
  </si>
  <si>
    <t>500269</t>
  </si>
  <si>
    <t>KL UNG.LENIENS, 200G</t>
  </si>
  <si>
    <t>841541</t>
  </si>
  <si>
    <t>MENALIND Mycí emulze 500ml</t>
  </si>
  <si>
    <t>845329</t>
  </si>
  <si>
    <t>Biopron9 tob.60</t>
  </si>
  <si>
    <t>848172</t>
  </si>
  <si>
    <t>Biopron9  Premium tob.60</t>
  </si>
  <si>
    <t>848560</t>
  </si>
  <si>
    <t>125752</t>
  </si>
  <si>
    <t>ESSENTIALE FORTE N</t>
  </si>
  <si>
    <t>POR CPS DUR 50</t>
  </si>
  <si>
    <t>848802</t>
  </si>
  <si>
    <t>163138</t>
  </si>
  <si>
    <t>FLAVOBION</t>
  </si>
  <si>
    <t>POR TBL FLM 50X70MG</t>
  </si>
  <si>
    <t>849034</t>
  </si>
  <si>
    <t>Emspoma M 200ml/chladivá tuba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</si>
  <si>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</si>
  <si>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</si>
  <si>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</si>
  <si>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</si>
  <si>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</si>
  <si>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</si>
  <si>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</si>
  <si>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</si>
  <si>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</si>
  <si>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</si>
  <si>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</si>
  <si>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104071</t>
  </si>
  <si>
    <t>4071</t>
  </si>
  <si>
    <t>DITHIADEN</t>
  </si>
  <si>
    <t>INJ 10X2ML</t>
  </si>
  <si>
    <t>154539</t>
  </si>
  <si>
    <t>54539</t>
  </si>
  <si>
    <t>DOLMINA INJ.</t>
  </si>
  <si>
    <t>INJ 5X3ML/75MG</t>
  </si>
  <si>
    <t>165633</t>
  </si>
  <si>
    <t>165751</t>
  </si>
  <si>
    <t>GELASPAN 4% EBI20x500 ml</t>
  </si>
  <si>
    <t>INF SOL20X500ML VAK</t>
  </si>
  <si>
    <t>183274</t>
  </si>
  <si>
    <t>83275</t>
  </si>
  <si>
    <t>GELOFUSINE 20x500 ml</t>
  </si>
  <si>
    <t>INF SOL20X500ML</t>
  </si>
  <si>
    <t>847400</t>
  </si>
  <si>
    <t>Cathejell Lidokain gel anestezující inj</t>
  </si>
  <si>
    <t>1x12,5g</t>
  </si>
  <si>
    <t>47247</t>
  </si>
  <si>
    <t>INF SOL 10X1000ML-PE</t>
  </si>
  <si>
    <t>47706</t>
  </si>
  <si>
    <t>GLUKÓZA 20 BRAUN</t>
  </si>
  <si>
    <t>98236</t>
  </si>
  <si>
    <t>HYDROGENUHLIČITAN SODNÝ 4.2%(W/V)-BRAUN</t>
  </si>
  <si>
    <t>INF SOL 1X250ML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</si>
  <si>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</si>
  <si>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</si>
  <si>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</si>
  <si>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</si>
  <si>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</si>
  <si>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</si>
  <si>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</si>
  <si>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</si>
  <si>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</si>
  <si>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</si>
  <si>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131656</t>
  </si>
  <si>
    <t>CEFTAZIDIM KABI 2 GM</t>
  </si>
  <si>
    <t>INJ+INF PLV SOL 10X2GM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</si>
  <si>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</si>
  <si>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</si>
  <si>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</si>
  <si>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</si>
  <si>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</si>
  <si>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</si>
  <si>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</si>
  <si>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</si>
  <si>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</si>
  <si>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</si>
  <si>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</si>
  <si>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</si>
  <si>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</si>
  <si>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</si>
  <si>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</si>
  <si>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</si>
  <si>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</si>
  <si>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</si>
  <si>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</si>
  <si>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</si>
  <si>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</si>
  <si>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</si>
  <si>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</si>
  <si>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</si>
  <si>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</si>
  <si>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</si>
  <si>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196885</t>
  </si>
  <si>
    <t>96885</t>
  </si>
  <si>
    <t>0.9% W/V SODIUM CHLORIDE I.V.   REF. 3500403</t>
  </si>
  <si>
    <t>INF 1X1000ML(PE)</t>
  </si>
  <si>
    <t>500280</t>
  </si>
  <si>
    <t>159836</t>
  </si>
  <si>
    <t>Propanorm 35mg/10ml inj.10 x 10 ml/35mg</t>
  </si>
  <si>
    <t>500697</t>
  </si>
  <si>
    <t>Amikacin B.Braun 10mg/ml EP 100ml</t>
  </si>
  <si>
    <t>10X100ML</t>
  </si>
  <si>
    <t>843740</t>
  </si>
  <si>
    <t>AVIRIL Dětský zásyp s azulenem sypačka</t>
  </si>
  <si>
    <t>844078</t>
  </si>
  <si>
    <t>Lacrisyn gtt.ophth.10ml</t>
  </si>
  <si>
    <t>921458</t>
  </si>
  <si>
    <t>KL ETHER 200G</t>
  </si>
  <si>
    <t>100392</t>
  </si>
  <si>
    <t>392</t>
  </si>
  <si>
    <t>ATROPIN BIOTIKA 0.5MG</t>
  </si>
  <si>
    <t>162317</t>
  </si>
  <si>
    <t>62317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</si>
  <si>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</si>
  <si>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</si>
  <si>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</si>
  <si>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</si>
  <si>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</si>
  <si>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</si>
  <si>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</si>
  <si>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</si>
  <si>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</si>
  <si>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</si>
  <si>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</si>
  <si>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</si>
  <si>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</si>
  <si>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</si>
  <si>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</si>
  <si>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</si>
  <si>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</si>
  <si>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198864</t>
  </si>
  <si>
    <t>98864</t>
  </si>
  <si>
    <t>FYZIOLOGICKÝ ROZTOK VIAFLO</t>
  </si>
  <si>
    <t>INF SOL 50X100ML</t>
  </si>
  <si>
    <t>900321</t>
  </si>
  <si>
    <t>KL PRIPRAVEK</t>
  </si>
  <si>
    <t>55919</t>
  </si>
  <si>
    <t>CHLORID SODNÝ 10% BRAUN</t>
  </si>
  <si>
    <t>INF CNC SOL 20X10ML</t>
  </si>
  <si>
    <t>100512</t>
  </si>
  <si>
    <t>512</t>
  </si>
  <si>
    <t>INJ 10X5ML 10%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</si>
  <si>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</si>
  <si>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</si>
  <si>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</si>
  <si>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</si>
  <si>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</si>
  <si>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</si>
  <si>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</si>
  <si>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</si>
  <si>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</si>
  <si>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</si>
  <si>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</si>
  <si>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</si>
  <si>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</si>
  <si>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</si>
  <si>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</si>
  <si>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</si>
  <si>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</si>
  <si>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</si>
  <si>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123700</t>
  </si>
  <si>
    <t>23700</t>
  </si>
  <si>
    <t>PERFALGAN 10 MG/ML</t>
  </si>
  <si>
    <t>INF SOL12X100ML/1GM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</si>
  <si>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</si>
  <si>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</si>
  <si>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</si>
  <si>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</si>
  <si>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</si>
  <si>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</si>
  <si>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</si>
  <si>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</si>
  <si>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</si>
  <si>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</si>
  <si>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</si>
  <si>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</si>
  <si>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</si>
  <si>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</si>
  <si>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</si>
  <si>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</si>
  <si>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</si>
  <si>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</si>
  <si>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</si>
  <si>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</si>
  <si>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185060</t>
  </si>
  <si>
    <t>85060</t>
  </si>
  <si>
    <t>ATARAX</t>
  </si>
  <si>
    <t>TBL OBD 25X25MG</t>
  </si>
  <si>
    <t>394618</t>
  </si>
  <si>
    <t>112786</t>
  </si>
  <si>
    <t>Gentamycin B.Braun 1mg/ml inf.sol.20 x 80 ml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</si>
  <si>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</si>
  <si>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</si>
  <si>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</si>
  <si>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</si>
  <si>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</si>
  <si>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</si>
  <si>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841543</t>
  </si>
  <si>
    <t>MENALIND Krém na ruce 200ml</t>
  </si>
  <si>
    <t>841560</t>
  </si>
  <si>
    <t>KL SOL.HYD.PEROX.30% 20kg</t>
  </si>
  <si>
    <t>841577</t>
  </si>
  <si>
    <t>MENALIND Professional olej.přís. 500ml</t>
  </si>
  <si>
    <t>846873</t>
  </si>
  <si>
    <t>DZ PRONTODERM ROZTOK 500 ml</t>
  </si>
  <si>
    <t>25746</t>
  </si>
  <si>
    <t>INVANZ 1 G</t>
  </si>
  <si>
    <t>INF PLV SOL 1X1GM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</si>
  <si>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</si>
  <si>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</si>
  <si>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</si>
  <si>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</si>
  <si>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</si>
  <si>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</si>
  <si>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</si>
  <si>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</si>
  <si>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</si>
  <si>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</si>
  <si>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</si>
  <si>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159358</t>
  </si>
  <si>
    <t>59358</t>
  </si>
  <si>
    <t>INF 10X1000ML(LDPE)</t>
  </si>
  <si>
    <t>187299</t>
  </si>
  <si>
    <t>87299</t>
  </si>
  <si>
    <t>IMUNOR</t>
  </si>
  <si>
    <t>LYO 4X10MG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</si>
  <si>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</si>
  <si>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</si>
  <si>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</si>
  <si>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</si>
  <si>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</si>
  <si>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</si>
  <si>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</si>
  <si>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</si>
  <si>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</si>
  <si>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</si>
  <si>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</si>
  <si>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</si>
  <si>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</si>
  <si>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</si>
  <si>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</si>
  <si>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198169</t>
  </si>
  <si>
    <t>98169</t>
  </si>
  <si>
    <t>BUSCOPAN</t>
  </si>
  <si>
    <t>INJ 5X1ML/20MG</t>
  </si>
  <si>
    <t>501065</t>
  </si>
  <si>
    <t>KL SIGNATURY</t>
  </si>
  <si>
    <t>100750</t>
  </si>
  <si>
    <t>750</t>
  </si>
  <si>
    <t>CHAMOMILLA</t>
  </si>
  <si>
    <t>LIQ 100ML</t>
  </si>
  <si>
    <t>121668</t>
  </si>
  <si>
    <t>21668</t>
  </si>
  <si>
    <t>ARTRODAR</t>
  </si>
  <si>
    <t>POR CPS DUR 30X50MG</t>
  </si>
  <si>
    <t>153940</t>
  </si>
  <si>
    <t>53940</t>
  </si>
  <si>
    <t>TBL 20X15MG(BLISTR)</t>
  </si>
  <si>
    <t>191032</t>
  </si>
  <si>
    <t>91032</t>
  </si>
  <si>
    <t>SECATOXIN /R/ FORTE</t>
  </si>
  <si>
    <t>GTT 25ML 25MG/10ML</t>
  </si>
  <si>
    <t>193157</t>
  </si>
  <si>
    <t>93157</t>
  </si>
  <si>
    <t>ISOCHOL (DRAZOVKA)</t>
  </si>
  <si>
    <t>DRG 30X400MG</t>
  </si>
  <si>
    <t>840333</t>
  </si>
  <si>
    <t>Vincentka přírod.0.7l-nevrat.láhev</t>
  </si>
  <si>
    <t>845813</t>
  </si>
  <si>
    <t>DECA DURABOLIN  50</t>
  </si>
  <si>
    <t xml:space="preserve">INJ SOL 1X1ML/50MG </t>
  </si>
  <si>
    <t>921184</t>
  </si>
  <si>
    <t>KL UNGUENTUM</t>
  </si>
  <si>
    <t>100810</t>
  </si>
  <si>
    <t>810</t>
  </si>
  <si>
    <t>SANORIN EMULSIO</t>
  </si>
  <si>
    <t>GTT NAS 10ML 0.1%</t>
  </si>
  <si>
    <t>106091</t>
  </si>
  <si>
    <t>6091</t>
  </si>
  <si>
    <t>GUTRON 2.5MG</t>
  </si>
  <si>
    <t>TBL 20X2.5MG</t>
  </si>
  <si>
    <t>129707</t>
  </si>
  <si>
    <t>29707</t>
  </si>
  <si>
    <t>ADVAGRAF 1 MG</t>
  </si>
  <si>
    <t>POR CPS PRO 60X1MG</t>
  </si>
  <si>
    <t>196879</t>
  </si>
  <si>
    <t>96879</t>
  </si>
  <si>
    <t>INF 1X500ML-PE</t>
  </si>
  <si>
    <t>395019</t>
  </si>
  <si>
    <t>KL CHLADIVE MAZANI 450 g FAGRON</t>
  </si>
  <si>
    <t>DPH 15%</t>
  </si>
  <si>
    <t>841314</t>
  </si>
  <si>
    <t>MENALIND Ochranná pěna 100ml</t>
  </si>
  <si>
    <t>847962</t>
  </si>
  <si>
    <t>AESCIN 30mg tbl.60 VULM</t>
  </si>
  <si>
    <t>102132</t>
  </si>
  <si>
    <t>2132</t>
  </si>
  <si>
    <t>CARDILAN</t>
  </si>
  <si>
    <t>INJ 10X10ML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</si>
  <si>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</si>
  <si>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</si>
  <si>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</si>
  <si>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</si>
  <si>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</si>
  <si>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</si>
  <si>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</si>
  <si>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INF 1X200ML</t>
  </si>
  <si>
    <t>395927</t>
  </si>
  <si>
    <t>98237</t>
  </si>
  <si>
    <t>HYDROGENUHLIČITAN SODNÝ 8,4 (W/V)-BRAUN</t>
  </si>
  <si>
    <t>INF SOL 10X250ML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</si>
  <si>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</si>
  <si>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</si>
  <si>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</si>
  <si>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</si>
  <si>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</si>
  <si>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</si>
  <si>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</si>
  <si>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850729</t>
  </si>
  <si>
    <t>157875</t>
  </si>
  <si>
    <t>PARACETAMOL KABI 10MG/ML</t>
  </si>
  <si>
    <t>INF SOL 10X100ML/1000MG</t>
  </si>
  <si>
    <t>102439</t>
  </si>
  <si>
    <t>2439</t>
  </si>
  <si>
    <t>MARCAINE 0.5%</t>
  </si>
  <si>
    <t>INJ SOL5X20ML/100MG</t>
  </si>
  <si>
    <t>144982</t>
  </si>
  <si>
    <t>44982</t>
  </si>
  <si>
    <t>BETOPTIC S</t>
  </si>
  <si>
    <t>SUS OPH 1X5ML</t>
  </si>
  <si>
    <t>178635</t>
  </si>
  <si>
    <t>PARACETAMOL B. BRAUN 10 MG/ML</t>
  </si>
  <si>
    <t>INF SOL 10X100ML/1GM</t>
  </si>
  <si>
    <t>847585</t>
  </si>
  <si>
    <t>119926</t>
  </si>
  <si>
    <t>IGAMPLIA 160 MG/ML</t>
  </si>
  <si>
    <t>INJ SOL 1X5ML/800MG</t>
  </si>
  <si>
    <t>850675</t>
  </si>
  <si>
    <t>Menalind professional tělové mléko 500ml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</si>
  <si>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</si>
  <si>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</si>
  <si>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</si>
  <si>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</si>
  <si>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</si>
  <si>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</si>
  <si>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</si>
  <si>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</si>
  <si>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192204</t>
  </si>
  <si>
    <t>ELOCOM</t>
  </si>
  <si>
    <t>DRM UNG 1X15GM 0.1%</t>
  </si>
  <si>
    <t>2584</t>
  </si>
  <si>
    <t>GLUKÓZA 40 BRAUN</t>
  </si>
  <si>
    <t>844242</t>
  </si>
  <si>
    <t>105937</t>
  </si>
  <si>
    <t>TETRASPAN 6%</t>
  </si>
  <si>
    <t>130229</t>
  </si>
  <si>
    <t>30229</t>
  </si>
  <si>
    <t>PARALEN PLUS</t>
  </si>
  <si>
    <t>TBL OBD 24</t>
  </si>
  <si>
    <t>147466</t>
  </si>
  <si>
    <t>EUTHYROX 137 MIKROGRAMŮ</t>
  </si>
  <si>
    <t>POR TBL NOB 100X137RG II</t>
  </si>
  <si>
    <t>197694</t>
  </si>
  <si>
    <t>97694</t>
  </si>
  <si>
    <t>843996</t>
  </si>
  <si>
    <t>100191</t>
  </si>
  <si>
    <t>VOLUVEN  6%</t>
  </si>
  <si>
    <t>INF SOL 20X500MLVAK+P</t>
  </si>
  <si>
    <t>900012</t>
  </si>
  <si>
    <t>KL SOL.HYD.PEROX.3% 200G</t>
  </si>
  <si>
    <t>447</t>
  </si>
  <si>
    <t>EPHEDRIN BIOTIKA</t>
  </si>
  <si>
    <t>INJ SOL 10X1ML/50MG</t>
  </si>
  <si>
    <t>187000</t>
  </si>
  <si>
    <t>87000</t>
  </si>
  <si>
    <t>ARDEAOSMOSOL MA 20 (Mannitol)</t>
  </si>
  <si>
    <t>790012</t>
  </si>
  <si>
    <t>Emspoma O 500g/hřejivá</t>
  </si>
  <si>
    <t>100699</t>
  </si>
  <si>
    <t>699</t>
  </si>
  <si>
    <t>CHOLAGOL</t>
  </si>
  <si>
    <t>GTT 1X10ML</t>
  </si>
  <si>
    <t>100812</t>
  </si>
  <si>
    <t>812</t>
  </si>
  <si>
    <t>SANORIN</t>
  </si>
  <si>
    <t>LIQ 10ML 0.1%</t>
  </si>
  <si>
    <t>920362</t>
  </si>
  <si>
    <t>KL SOL.BORGLYCEROLI 3% 1000 G</t>
  </si>
  <si>
    <t>192414</t>
  </si>
  <si>
    <t>92414</t>
  </si>
  <si>
    <t>SEPTONEX</t>
  </si>
  <si>
    <t>SPR 1X45ML</t>
  </si>
  <si>
    <t>850680</t>
  </si>
  <si>
    <t>120407</t>
  </si>
  <si>
    <t>THIOPENTAL VUAB INJ. PLV. SOL. 1,0 G</t>
  </si>
  <si>
    <t>INJ PLV SOL 1X1GM</t>
  </si>
  <si>
    <t>187814</t>
  </si>
  <si>
    <t>87814</t>
  </si>
  <si>
    <t>CALYPSOL</t>
  </si>
  <si>
    <t>INJ 5X10ML/500MG</t>
  </si>
  <si>
    <t>101845</t>
  </si>
  <si>
    <t>1845</t>
  </si>
  <si>
    <t>TISERCIN</t>
  </si>
  <si>
    <t>INJ 10X1ML/25MG</t>
  </si>
  <si>
    <t>115369</t>
  </si>
  <si>
    <t>15369</t>
  </si>
  <si>
    <t>PULMOZYME</t>
  </si>
  <si>
    <t>INH SOL 6X2.5ML</t>
  </si>
  <si>
    <t>187825</t>
  </si>
  <si>
    <t>87825</t>
  </si>
  <si>
    <t>ARDEAELYTOSOL NA.HYDR.CARB.8.4%</t>
  </si>
  <si>
    <t>194763</t>
  </si>
  <si>
    <t>94763</t>
  </si>
  <si>
    <t>NALOXONE POLFA</t>
  </si>
  <si>
    <t>INJ 10X1ML/0.4MG</t>
  </si>
  <si>
    <t>844257</t>
  </si>
  <si>
    <t>29816</t>
  </si>
  <si>
    <t>AVAMYS NAS.SPR.SUS 120X27,5RG</t>
  </si>
  <si>
    <t>156675</t>
  </si>
  <si>
    <t>56675</t>
  </si>
  <si>
    <t>FLOXAL</t>
  </si>
  <si>
    <t>GTT OPH 1X5ML</t>
  </si>
  <si>
    <t>501001</t>
  </si>
  <si>
    <t>1000</t>
  </si>
  <si>
    <t>RP MESOCAIN GEL STERILNÍ V TUBĚ 20G</t>
  </si>
  <si>
    <t>řidší konzistence</t>
  </si>
  <si>
    <t>169726</t>
  </si>
  <si>
    <t>69726</t>
  </si>
  <si>
    <t>ARDEAELYTOSOL NATRIUMCHLOR.5.85</t>
  </si>
  <si>
    <t>INF 1X80ML</t>
  </si>
  <si>
    <t>799044</t>
  </si>
  <si>
    <t>Herbacos Rybilka dětská mast</t>
  </si>
  <si>
    <t>394942</t>
  </si>
  <si>
    <t>93527</t>
  </si>
  <si>
    <t>ARDEAELYTOSOL R1/1</t>
  </si>
  <si>
    <t>INF 1X500ML</t>
  </si>
  <si>
    <t>920141</t>
  </si>
  <si>
    <t>KL ETHANOL.C.BENZINO 400G</t>
  </si>
  <si>
    <t>140921</t>
  </si>
  <si>
    <t>40921</t>
  </si>
  <si>
    <t>COMBIGAN</t>
  </si>
  <si>
    <t>OPH GTT SOL 1X5ML</t>
  </si>
  <si>
    <t>921399</t>
  </si>
  <si>
    <t>KL ETHER 75G</t>
  </si>
  <si>
    <t>175569</t>
  </si>
  <si>
    <t>75569</t>
  </si>
  <si>
    <t>SUP 30X500MG</t>
  </si>
  <si>
    <t>900014</t>
  </si>
  <si>
    <t>KL SOL.HYD.PEROX.3% 500G</t>
  </si>
  <si>
    <t>500696</t>
  </si>
  <si>
    <t>Amikacin B.Braun 5mg/ml EP 100ml</t>
  </si>
  <si>
    <t>103481</t>
  </si>
  <si>
    <t>3481</t>
  </si>
  <si>
    <t>KEMADRIN</t>
  </si>
  <si>
    <t>POR TBL NOB 100X5MG</t>
  </si>
  <si>
    <t>124934</t>
  </si>
  <si>
    <t>ARTISS FROZEN</t>
  </si>
  <si>
    <t>GKU SOL 2ML (1X1ML+1ML)</t>
  </si>
  <si>
    <t>500553</t>
  </si>
  <si>
    <t>Lapis tyčinka na bradavice</t>
  </si>
  <si>
    <t>P</t>
  </si>
  <si>
    <t>56972</t>
  </si>
  <si>
    <t>TRITACE 1,25 MG</t>
  </si>
  <si>
    <t>POR TBL NOB 20X1.25MG</t>
  </si>
  <si>
    <t>104063</t>
  </si>
  <si>
    <t>4063</t>
  </si>
  <si>
    <t>CAVINTON</t>
  </si>
  <si>
    <t>TBL 50X5MG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</si>
  <si>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</si>
  <si>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</si>
  <si>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</si>
  <si>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</si>
  <si>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</si>
  <si>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</si>
  <si>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</si>
  <si>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</si>
  <si>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</si>
  <si>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</si>
  <si>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</si>
  <si>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116926</t>
  </si>
  <si>
    <t>16926</t>
  </si>
  <si>
    <t>MOXOSTAD 0,3 MG</t>
  </si>
  <si>
    <t>POR TBL FLM 100X0.3MG</t>
  </si>
  <si>
    <t>117121</t>
  </si>
  <si>
    <t>17121</t>
  </si>
  <si>
    <t>LANZUL</t>
  </si>
  <si>
    <t>CPS 28X30MG</t>
  </si>
  <si>
    <t>125034</t>
  </si>
  <si>
    <t>25034</t>
  </si>
  <si>
    <t>INJ SOL 10X1ML/5MG</t>
  </si>
  <si>
    <t>133343</t>
  </si>
  <si>
    <t>33343</t>
  </si>
  <si>
    <t>CUBITAN S PŘÍCHUTÍ JAHODOVOU (SOL)</t>
  </si>
  <si>
    <t>POR SOL 1X200ML</t>
  </si>
  <si>
    <t>147141</t>
  </si>
  <si>
    <t>47141</t>
  </si>
  <si>
    <t>LETROX 50</t>
  </si>
  <si>
    <t>TBL 100X50RG</t>
  </si>
  <si>
    <t>147144</t>
  </si>
  <si>
    <t>47144</t>
  </si>
  <si>
    <t>LETROX 100</t>
  </si>
  <si>
    <t>TBL 100X100RG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</si>
  <si>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</si>
  <si>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</si>
  <si>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</si>
  <si>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</si>
  <si>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</si>
  <si>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</si>
  <si>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</si>
  <si>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</si>
  <si>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</si>
  <si>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</si>
  <si>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</si>
  <si>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</si>
  <si>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</si>
  <si>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</si>
  <si>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</si>
  <si>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</si>
  <si>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</si>
  <si>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</si>
  <si>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</si>
  <si>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</si>
  <si>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159672</t>
  </si>
  <si>
    <t>59672</t>
  </si>
  <si>
    <t>TRALGIT SR 100</t>
  </si>
  <si>
    <t>POR TBL RET30X100MG</t>
  </si>
  <si>
    <t>166030</t>
  </si>
  <si>
    <t>66030</t>
  </si>
  <si>
    <t>ZODAC</t>
  </si>
  <si>
    <t>TBL OBD 30X10MG</t>
  </si>
  <si>
    <t>182952</t>
  </si>
  <si>
    <t>82952</t>
  </si>
  <si>
    <t>QUAMATEL</t>
  </si>
  <si>
    <t>INJ SIC 5X20MG+SOLV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</si>
  <si>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</si>
  <si>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</si>
  <si>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</si>
  <si>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</si>
  <si>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</si>
  <si>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</si>
  <si>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</si>
  <si>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847488</t>
  </si>
  <si>
    <t>107869</t>
  </si>
  <si>
    <t>APO-ALLOPURINOL</t>
  </si>
  <si>
    <t>POR TBL NOB 100X100MG</t>
  </si>
  <si>
    <t>848765</t>
  </si>
  <si>
    <t>107938</t>
  </si>
  <si>
    <t>INJ SOL 6X3ML/150MG</t>
  </si>
  <si>
    <t>850087</t>
  </si>
  <si>
    <t>120791</t>
  </si>
  <si>
    <t>APO-PERINDO 4 MG</t>
  </si>
  <si>
    <t>POR TBL NOB 30X4MG</t>
  </si>
  <si>
    <t>117425</t>
  </si>
  <si>
    <t>17425</t>
  </si>
  <si>
    <t>CITALEC 10 ZENTIVA</t>
  </si>
  <si>
    <t>POR TBL FLM30X10MG</t>
  </si>
  <si>
    <t>125516</t>
  </si>
  <si>
    <t>APO-METOPROLOL 50</t>
  </si>
  <si>
    <t>POR TBL NOB 100X50MG</t>
  </si>
  <si>
    <t>126786</t>
  </si>
  <si>
    <t>26786</t>
  </si>
  <si>
    <t>NOVORAPID 100 U/ML</t>
  </si>
  <si>
    <t>142546</t>
  </si>
  <si>
    <t>42546</t>
  </si>
  <si>
    <t>LACTULOSE AL SIRUP</t>
  </si>
  <si>
    <t>POR SIR 1X200ML</t>
  </si>
  <si>
    <t>149531</t>
  </si>
  <si>
    <t>49531</t>
  </si>
  <si>
    <t>CONTROLOC I.V.</t>
  </si>
  <si>
    <t>INJ PLV SOL 1X40MG</t>
  </si>
  <si>
    <t>848947</t>
  </si>
  <si>
    <t>135928</t>
  </si>
  <si>
    <t>ESOPREX 10 MG</t>
  </si>
  <si>
    <t>POR TBL FLM 30X10MG</t>
  </si>
  <si>
    <t>112319</t>
  </si>
  <si>
    <t>12319</t>
  </si>
  <si>
    <t>TRANSMETIL 500MG INJEKCE</t>
  </si>
  <si>
    <t>INJ SIC 5X500MG+5ML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</si>
  <si>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</si>
  <si>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</si>
  <si>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</si>
  <si>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</si>
  <si>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</si>
  <si>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</si>
  <si>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</si>
  <si>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</si>
  <si>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</si>
  <si>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INJ SOL 5X3ML/15MG</t>
  </si>
  <si>
    <t>130160</t>
  </si>
  <si>
    <t>30160</t>
  </si>
  <si>
    <t>MIDAZOLAM TORREX 1MG/ML</t>
  </si>
  <si>
    <t>INJ 10X2ML/2MG</t>
  </si>
  <si>
    <t>112317</t>
  </si>
  <si>
    <t>12317</t>
  </si>
  <si>
    <t>TRANSMETIL 500MG TABLETY</t>
  </si>
  <si>
    <t>TBL ENT 10X500MG</t>
  </si>
  <si>
    <t>129767</t>
  </si>
  <si>
    <t>IMIPENEM/CILASTATIN KABI 500 MG/500 MG</t>
  </si>
  <si>
    <t>INF PLV SOL 10LAH/20ML</t>
  </si>
  <si>
    <t>147133</t>
  </si>
  <si>
    <t>47133</t>
  </si>
  <si>
    <t>LETROX 150</t>
  </si>
  <si>
    <t>TBL 100X150RG</t>
  </si>
  <si>
    <t>850116</t>
  </si>
  <si>
    <t>120796</t>
  </si>
  <si>
    <t>POR TBL NOB 100X4MG</t>
  </si>
  <si>
    <t>110820</t>
  </si>
  <si>
    <t>10820</t>
  </si>
  <si>
    <t>ZOFRAN</t>
  </si>
  <si>
    <t>INJ SOL 5X4ML/8MG</t>
  </si>
  <si>
    <t>117431</t>
  </si>
  <si>
    <t>17431</t>
  </si>
  <si>
    <t>CITALEC 20 ZENTIVA</t>
  </si>
  <si>
    <t>POR TBL FLM30X20MG</t>
  </si>
  <si>
    <t>130021</t>
  </si>
  <si>
    <t>30021</t>
  </si>
  <si>
    <t>LETROX 125</t>
  </si>
  <si>
    <t>POR TBL NOB 100X125MCG</t>
  </si>
  <si>
    <t>848352</t>
  </si>
  <si>
    <t>130172</t>
  </si>
  <si>
    <t>APO-VENLAFAXIN PROLONG 75 MG</t>
  </si>
  <si>
    <t>POR CPS PRO 30X75MG</t>
  </si>
  <si>
    <t>130164</t>
  </si>
  <si>
    <t>30164</t>
  </si>
  <si>
    <t>INJ 10X5ML/5MG</t>
  </si>
  <si>
    <t>847766</t>
  </si>
  <si>
    <t>125520</t>
  </si>
  <si>
    <t>APO-TIC</t>
  </si>
  <si>
    <t>POR TBL FLM 30X250MG</t>
  </si>
  <si>
    <t>115245</t>
  </si>
  <si>
    <t>15245</t>
  </si>
  <si>
    <t>SANDOSTATIN 0.1 MG/ML</t>
  </si>
  <si>
    <t>INJ SOL 5X1ML/0.1MG</t>
  </si>
  <si>
    <t>847134</t>
  </si>
  <si>
    <t>151050</t>
  </si>
  <si>
    <t>DEPAKINE</t>
  </si>
  <si>
    <t>INJ PSO LQF 4X4ML/400MG</t>
  </si>
  <si>
    <t>130215</t>
  </si>
  <si>
    <t>30215</t>
  </si>
  <si>
    <t>INJ 10X10ML/50MG</t>
  </si>
  <si>
    <t>142392</t>
  </si>
  <si>
    <t>42392</t>
  </si>
  <si>
    <t>TRACRIUM 50</t>
  </si>
  <si>
    <t>INJ 5X5ML/50MG</t>
  </si>
  <si>
    <t>33648</t>
  </si>
  <si>
    <t>NUTILIS POWDER</t>
  </si>
  <si>
    <t>POR PLV 1X300GM</t>
  </si>
  <si>
    <t>33084</t>
  </si>
  <si>
    <t>RECONVAN</t>
  </si>
  <si>
    <t>POR SOL 1X500ML</t>
  </si>
  <si>
    <t>33525</t>
  </si>
  <si>
    <t>PULMOCARE 500 ML PŘÍCHUŤ VANILKA</t>
  </si>
  <si>
    <t>846327</t>
  </si>
  <si>
    <t>Calogen Neutral por.eml. 1x200ml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</si>
  <si>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</si>
  <si>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</si>
  <si>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</si>
  <si>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</si>
  <si>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</si>
  <si>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</si>
  <si>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</si>
  <si>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</si>
  <si>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</si>
  <si>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</si>
  <si>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</si>
  <si>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</si>
  <si>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</si>
  <si>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</si>
  <si>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</si>
  <si>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120908</t>
  </si>
  <si>
    <t>20908</t>
  </si>
  <si>
    <t>NEPHROTECT</t>
  </si>
  <si>
    <t>INF 10X500ML</t>
  </si>
  <si>
    <t>841569</t>
  </si>
  <si>
    <t>Fresubin hepa 15x500ml</t>
  </si>
  <si>
    <t>846016</t>
  </si>
  <si>
    <t>Nutrison Advanced Protison 500ml</t>
  </si>
  <si>
    <t>1X500ML</t>
  </si>
  <si>
    <t>103414</t>
  </si>
  <si>
    <t>3414</t>
  </si>
  <si>
    <t>NUTRIFLEX PERI</t>
  </si>
  <si>
    <t>INF 5X2000ML</t>
  </si>
  <si>
    <t>142003</t>
  </si>
  <si>
    <t>INF SOL 10X500ML</t>
  </si>
  <si>
    <t>149415</t>
  </si>
  <si>
    <t>49415</t>
  </si>
  <si>
    <t>AMINOPLASMAL B.BRAUN 10%</t>
  </si>
  <si>
    <t>196890</t>
  </si>
  <si>
    <t>96890</t>
  </si>
  <si>
    <t>AMINOPLASMAL HEPA-10%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</si>
  <si>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</si>
  <si>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</si>
  <si>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</si>
  <si>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</si>
  <si>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</si>
  <si>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</si>
  <si>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</si>
  <si>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172563</t>
  </si>
  <si>
    <t>72563</t>
  </si>
  <si>
    <t>AMINOPLASMAL 15%</t>
  </si>
  <si>
    <t>116338</t>
  </si>
  <si>
    <t>16338</t>
  </si>
  <si>
    <t>INFEML10X500ML-SKLO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</si>
  <si>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</si>
  <si>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</si>
  <si>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</si>
  <si>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</si>
  <si>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</si>
  <si>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</si>
  <si>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</si>
  <si>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</si>
  <si>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</si>
  <si>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</si>
  <si>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</si>
  <si>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</si>
  <si>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</si>
  <si>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</si>
  <si>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</si>
  <si>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</si>
  <si>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</si>
  <si>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</si>
  <si>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</si>
  <si>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</si>
  <si>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</si>
  <si>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33527</t>
  </si>
  <si>
    <t>NUTRISON</t>
  </si>
  <si>
    <t>133146</t>
  </si>
  <si>
    <t>33146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</si>
  <si>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</si>
  <si>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</si>
  <si>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</si>
  <si>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</si>
  <si>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</si>
  <si>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</si>
  <si>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33526</t>
  </si>
  <si>
    <t>POR SOL 1X1000ML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</si>
  <si>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</si>
  <si>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</si>
  <si>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</si>
  <si>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</si>
  <si>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</si>
  <si>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</si>
  <si>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</si>
  <si>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</si>
  <si>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133322</t>
  </si>
  <si>
    <t>33322</t>
  </si>
  <si>
    <t>NUTRIDRINK S ČOKOL. PŘÍCHUTÍ</t>
  </si>
  <si>
    <t>133323</t>
  </si>
  <si>
    <t>33323</t>
  </si>
  <si>
    <t>NUTRIDRINK S KARAMEL. PŘÍCHUTÍ</t>
  </si>
  <si>
    <t>847098</t>
  </si>
  <si>
    <t>33705</t>
  </si>
  <si>
    <t>NUTRIDRINK S PŘÍCH. VANILKOVOU 200ml</t>
  </si>
  <si>
    <t>126041</t>
  </si>
  <si>
    <t>26041</t>
  </si>
  <si>
    <t>KIOVIG 100MG/ML</t>
  </si>
  <si>
    <t>IVN INF SOL 1X5GM/50ML</t>
  </si>
  <si>
    <t>83050</t>
  </si>
  <si>
    <t>198192</t>
  </si>
  <si>
    <t>SEFOTAK 1 G</t>
  </si>
  <si>
    <t>102205</t>
  </si>
  <si>
    <t>2205</t>
  </si>
  <si>
    <t>CEFAZOLINE PANPHARMA</t>
  </si>
  <si>
    <t>INJ SIC 25X1GM</t>
  </si>
  <si>
    <t>197654</t>
  </si>
  <si>
    <t>97654</t>
  </si>
  <si>
    <t>DOXYBENE 100MG</t>
  </si>
  <si>
    <t>CPS 10X100MG</t>
  </si>
  <si>
    <t>162496</t>
  </si>
  <si>
    <t>TAZIP 4 G/0,5 G</t>
  </si>
  <si>
    <t>INJ+INF PLV SOL 10X4,5GM</t>
  </si>
  <si>
    <t>847759</t>
  </si>
  <si>
    <t>142077</t>
  </si>
  <si>
    <t>Tienam i.v.500mg</t>
  </si>
  <si>
    <t>inf.plv.sol.10</t>
  </si>
  <si>
    <t>101066</t>
  </si>
  <si>
    <t>1066</t>
  </si>
  <si>
    <t>FRAMYKOIN</t>
  </si>
  <si>
    <t>UNG 1X10GM</t>
  </si>
  <si>
    <t>101076</t>
  </si>
  <si>
    <t>1076</t>
  </si>
  <si>
    <t>OPHTHALMO-FRAMYKOIN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</si>
  <si>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</si>
  <si>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</si>
  <si>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</si>
  <si>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</si>
  <si>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</si>
  <si>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</si>
  <si>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</si>
  <si>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</si>
  <si>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120605</t>
  </si>
  <si>
    <t>20605</t>
  </si>
  <si>
    <t>COLOMYCIN INJEKCE 1000000 IU</t>
  </si>
  <si>
    <t>INJ PLV SOL 10X1MU</t>
  </si>
  <si>
    <t>168998</t>
  </si>
  <si>
    <t>68998</t>
  </si>
  <si>
    <t>AMPICILIN BIOTIKA</t>
  </si>
  <si>
    <t>INJ 10X1000MG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</si>
  <si>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</si>
  <si>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</si>
  <si>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</si>
  <si>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</si>
  <si>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</si>
  <si>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</si>
  <si>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</si>
  <si>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</si>
  <si>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192359</t>
  </si>
  <si>
    <t>92359</t>
  </si>
  <si>
    <t>PROSTAPHLIN 1000MG</t>
  </si>
  <si>
    <t>INJ SIC 1X1000MG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</si>
  <si>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</si>
  <si>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</si>
  <si>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</si>
  <si>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</si>
  <si>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</si>
  <si>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</si>
  <si>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</si>
  <si>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</si>
  <si>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</si>
  <si>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</si>
  <si>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</si>
  <si>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</si>
  <si>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</si>
  <si>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</si>
  <si>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</si>
  <si>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</si>
  <si>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144285</t>
  </si>
  <si>
    <t>44285</t>
  </si>
  <si>
    <t>NORMIX</t>
  </si>
  <si>
    <t>TBL OBD 12X200MG</t>
  </si>
  <si>
    <t>197000</t>
  </si>
  <si>
    <t>97000</t>
  </si>
  <si>
    <t>METRONIDAZOLE 0.5% POLFA</t>
  </si>
  <si>
    <t>INJ 1X100ML 5MG/1ML</t>
  </si>
  <si>
    <t>846790</t>
  </si>
  <si>
    <t>121238</t>
  </si>
  <si>
    <t>CEFTRIAXON KABI 1 G</t>
  </si>
  <si>
    <t>INJ PLV SOL 10X1G</t>
  </si>
  <si>
    <t>111785</t>
  </si>
  <si>
    <t>11785</t>
  </si>
  <si>
    <t>AMIKIN</t>
  </si>
  <si>
    <t>INJ 1X4ML/1GM</t>
  </si>
  <si>
    <t>103952</t>
  </si>
  <si>
    <t>3952</t>
  </si>
  <si>
    <t>INJ 1X2ML/500MG</t>
  </si>
  <si>
    <t>111706</t>
  </si>
  <si>
    <t>11706</t>
  </si>
  <si>
    <t>BISEPTOL 480</t>
  </si>
  <si>
    <t>113973</t>
  </si>
  <si>
    <t>13973</t>
  </si>
  <si>
    <t>TOBREX LA</t>
  </si>
  <si>
    <t>OPH GTT SOL5ML/15MG</t>
  </si>
  <si>
    <t>187199</t>
  </si>
  <si>
    <t>87199</t>
  </si>
  <si>
    <t>MAXIPIME 1GM</t>
  </si>
  <si>
    <t>INJ SIC 1X1GM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</si>
  <si>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</si>
  <si>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</si>
  <si>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</si>
  <si>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</si>
  <si>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</si>
  <si>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</si>
  <si>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</si>
  <si>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</si>
  <si>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</si>
  <si>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</si>
  <si>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</si>
  <si>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</si>
  <si>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117810</t>
  </si>
  <si>
    <t>17810</t>
  </si>
  <si>
    <t>TAZOCIN 4.5 G</t>
  </si>
  <si>
    <t>INJ PLV SOL12X4.5GM</t>
  </si>
  <si>
    <t>153202</t>
  </si>
  <si>
    <t>53202</t>
  </si>
  <si>
    <t>CIPHIN 500</t>
  </si>
  <si>
    <t>TBL OBD 10X500MG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</si>
  <si>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</si>
  <si>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</si>
  <si>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</si>
  <si>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</si>
  <si>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</si>
  <si>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</si>
  <si>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</si>
  <si>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</si>
  <si>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</si>
  <si>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</si>
  <si>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</si>
  <si>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</si>
  <si>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</si>
  <si>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</si>
  <si>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</si>
  <si>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</si>
  <si>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</si>
  <si>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</si>
  <si>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</si>
  <si>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</si>
  <si>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</si>
  <si>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</si>
  <si>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</si>
  <si>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</si>
  <si>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</si>
  <si>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</si>
  <si>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</si>
  <si>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</si>
  <si>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</si>
  <si>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</si>
  <si>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</si>
  <si>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844576</t>
  </si>
  <si>
    <t>100339</t>
  </si>
  <si>
    <t>DALACIN C 300 MG</t>
  </si>
  <si>
    <t>POR CPS DUR 16X300MG</t>
  </si>
  <si>
    <t>117041</t>
  </si>
  <si>
    <t>17041</t>
  </si>
  <si>
    <t>CEFOBID 1 G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</si>
  <si>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</si>
  <si>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</si>
  <si>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</si>
  <si>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</si>
  <si>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</si>
  <si>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</si>
  <si>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</si>
  <si>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</si>
  <si>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</si>
  <si>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</si>
  <si>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</si>
  <si>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</si>
  <si>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</si>
  <si>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</si>
  <si>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</si>
  <si>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</si>
  <si>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</si>
  <si>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</si>
  <si>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177044</t>
  </si>
  <si>
    <t>77044</t>
  </si>
  <si>
    <t>INJ SIC 1X750MG</t>
  </si>
  <si>
    <t>113798</t>
  </si>
  <si>
    <t>13798</t>
  </si>
  <si>
    <t>CANESTEN KRÉM</t>
  </si>
  <si>
    <t>CRM 1X20GM/200MG</t>
  </si>
  <si>
    <t>117171</t>
  </si>
  <si>
    <t>17171</t>
  </si>
  <si>
    <t>BELOGENT MAST</t>
  </si>
  <si>
    <t>131109</t>
  </si>
  <si>
    <t>31109</t>
  </si>
  <si>
    <t>NIZORAL</t>
  </si>
  <si>
    <t>TBL 10X200MG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</si>
  <si>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</si>
  <si>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</si>
  <si>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</si>
  <si>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</si>
  <si>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</si>
  <si>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</si>
  <si>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</si>
  <si>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166037</t>
  </si>
  <si>
    <t>66037</t>
  </si>
  <si>
    <t>MYCOMAX 100</t>
  </si>
  <si>
    <t>CPS 7X100MG</t>
  </si>
  <si>
    <t>6480</t>
  </si>
  <si>
    <t>Ocplex 20ml 500 I.U. Phoenix</t>
  </si>
  <si>
    <t>97910</t>
  </si>
  <si>
    <t>Human Albumin 20% 100 ml GRIFOLS</t>
  </si>
  <si>
    <t>137483</t>
  </si>
  <si>
    <t>ANBINEX 1000 I.U. Grifols</t>
  </si>
  <si>
    <t>29980</t>
  </si>
  <si>
    <t>FLEBOGAMMA 10g DIF Grifols</t>
  </si>
  <si>
    <t>137484</t>
  </si>
  <si>
    <t>ANBINEX 500 I.U. Grifols</t>
  </si>
  <si>
    <t>0062464</t>
  </si>
  <si>
    <t>Haemocomplettan P 1000mg</t>
  </si>
  <si>
    <t>97909</t>
  </si>
  <si>
    <t>Human Albumin 20% 50 ml GRIFOLS</t>
  </si>
  <si>
    <t>5931 - Oddělení int. péče chirurg. oborů, JIP 51</t>
  </si>
  <si>
    <t>Přehled plnění PL - Spotřeba léčivých přípravků dle objemu Kč mimo PL</t>
  </si>
  <si>
    <t>N05CD08 - Midazolam</t>
  </si>
  <si>
    <t>N01AH03 - Sufentanyl</t>
  </si>
  <si>
    <t>V06XX - Potraviny pro zvláštní lékařské účely (PZLÚ)</t>
  </si>
  <si>
    <t>J01CR05 - Piperacilin a enzymový inhibitor</t>
  </si>
  <si>
    <t>J01DD01 - Cefotaxim</t>
  </si>
  <si>
    <t>C01BD01 - Amiodaron</t>
  </si>
  <si>
    <t>N06AB04 - Citalopram</t>
  </si>
  <si>
    <t>A06AD11 - Laktulóza</t>
  </si>
  <si>
    <t>N06DA02 - Donepezil</t>
  </si>
  <si>
    <t>J01DH51 - Imipenem a enzymový inhibitor</t>
  </si>
  <si>
    <t>J01DB04 - Cefazolin</t>
  </si>
  <si>
    <t>A02BC02 - Pantoprazol</t>
  </si>
  <si>
    <t>C09BB04 - Perindopril a amlodipin</t>
  </si>
  <si>
    <t>N06AB05 - Paroxetin</t>
  </si>
  <si>
    <t>C08DA01 - Verapamil</t>
  </si>
  <si>
    <t>R06AE09 - Levocetirizin</t>
  </si>
  <si>
    <t>C07AB07 - Bisoprolol</t>
  </si>
  <si>
    <t>C07AB02 - Metoprolol</t>
  </si>
  <si>
    <t>C09DA01 - Losartan a diuretika</t>
  </si>
  <si>
    <t>H03AA01 - Levothyroxin, sodná sůl</t>
  </si>
  <si>
    <t>C08CA08 - Nitrendipin</t>
  </si>
  <si>
    <t>J01AA02 - Doxycyklin</t>
  </si>
  <si>
    <t>J01DD12 - Cefoperazon</t>
  </si>
  <si>
    <t>N02AX02 - Tramadol</t>
  </si>
  <si>
    <t>M03AC04 - Atrakurium</t>
  </si>
  <si>
    <t>C09AA04 - Perindopril</t>
  </si>
  <si>
    <t>C02AC05 - Moxonidin</t>
  </si>
  <si>
    <t>H01CB02 - Oktreotid</t>
  </si>
  <si>
    <t>A16AA02 - Ademethionin</t>
  </si>
  <si>
    <t>H02AB04 - Methylprednisolon</t>
  </si>
  <si>
    <t>A02BC01 - Omeprazol</t>
  </si>
  <si>
    <t>C09AA05 - Ramipril</t>
  </si>
  <si>
    <t>C09BA04 - Perindopril a diuretika</t>
  </si>
  <si>
    <t>J01FA09 - Klarithromycin</t>
  </si>
  <si>
    <t>A10AB05 - Inzulin aspart</t>
  </si>
  <si>
    <t>J01FA10 - Azithromycin</t>
  </si>
  <si>
    <t>J01DH02 - Meropenem</t>
  </si>
  <si>
    <t>J01MA01 - Ofloxacin</t>
  </si>
  <si>
    <t>C09CA01 - Losartan</t>
  </si>
  <si>
    <t>J01XA01 - Vankomycin</t>
  </si>
  <si>
    <t>J01FF01 - Klindamycin</t>
  </si>
  <si>
    <t>J01AA12 - Tigecyklin</t>
  </si>
  <si>
    <t>J01MA02 - Ciprofloxacin</t>
  </si>
  <si>
    <t>J01CR01 - Ampicilin a enzymový inhibitor</t>
  </si>
  <si>
    <t>J02AC01 - Flukonazol</t>
  </si>
  <si>
    <t>J01CR02 - Amoxicilin a enzymový inhibitor</t>
  </si>
  <si>
    <t>M04AA01 - Alopurinol</t>
  </si>
  <si>
    <t>A02BA03 - Famotidin</t>
  </si>
  <si>
    <t>N01AX10 - Propofol</t>
  </si>
  <si>
    <t>C07AB05 - Betaxolol</t>
  </si>
  <si>
    <t>N03AG01 - Kyselina valproová</t>
  </si>
  <si>
    <t>N06AB10 - Escitalopram</t>
  </si>
  <si>
    <t>B01AB06 - Nadroparin</t>
  </si>
  <si>
    <t>N06BX18 - Vinpocetin</t>
  </si>
  <si>
    <t>R03AC02 - Salbutamol</t>
  </si>
  <si>
    <t>N06AX16 - Venlafaxin</t>
  </si>
  <si>
    <t>A02BC03 - Lansoprazol</t>
  </si>
  <si>
    <t>B01AC05 - Tiklopidin</t>
  </si>
  <si>
    <t>A10BA02 - Metformin</t>
  </si>
  <si>
    <t>R06AE07 - Cetirizin</t>
  </si>
  <si>
    <t>J01DD02 - Ceftazidim</t>
  </si>
  <si>
    <t>J01DD04 - Ceftriaxon</t>
  </si>
  <si>
    <t>A04AA01 - Ondansetron</t>
  </si>
  <si>
    <t>J01DC02 - Cefuroxim</t>
  </si>
  <si>
    <t>A02BA03</t>
  </si>
  <si>
    <t>A02BC01</t>
  </si>
  <si>
    <t>HELICID 40 INF</t>
  </si>
  <si>
    <t>INF PLV SOL 1X40MG</t>
  </si>
  <si>
    <t>A02BC02</t>
  </si>
  <si>
    <t>A02BC03</t>
  </si>
  <si>
    <t>LANZUL 30 MG</t>
  </si>
  <si>
    <t>POR CPS DUR 28X30MG</t>
  </si>
  <si>
    <t>A04AA01</t>
  </si>
  <si>
    <t>A06AD11</t>
  </si>
  <si>
    <t>POR SIR 1X250ML 50%</t>
  </si>
  <si>
    <t>A10AB05</t>
  </si>
  <si>
    <t>A10BA02</t>
  </si>
  <si>
    <t>POR TBL FLM 60X500MG</t>
  </si>
  <si>
    <t>A16AA02</t>
  </si>
  <si>
    <t>TRANSMETIL 500 MG TABLETY</t>
  </si>
  <si>
    <t>POR TBL ENT 10X500MG</t>
  </si>
  <si>
    <t>TRANSMETIL 500 MG INJEKCE</t>
  </si>
  <si>
    <t>INJ PSO LQF 5X500MG</t>
  </si>
  <si>
    <t>B01AB06</t>
  </si>
  <si>
    <t>INJ SOL 10X5ML/47.5KU</t>
  </si>
  <si>
    <t>B01AC05</t>
  </si>
  <si>
    <t>C01BD01</t>
  </si>
  <si>
    <t>POR TBL NOB 30X200MG</t>
  </si>
  <si>
    <t>POR TBL NOB 60X200MG</t>
  </si>
  <si>
    <t>INJ SOL 5X3ML/150MG</t>
  </si>
  <si>
    <t>C02AC05</t>
  </si>
  <si>
    <t>C07AB02</t>
  </si>
  <si>
    <t>BETALOC SR 200 MG</t>
  </si>
  <si>
    <t>POR TBL PRO 30X200MG</t>
  </si>
  <si>
    <t>C07AB05</t>
  </si>
  <si>
    <t>C07AB07</t>
  </si>
  <si>
    <t>CONCOR COR 2,5 MG</t>
  </si>
  <si>
    <t>POR TBL FLM 28X2.5MG</t>
  </si>
  <si>
    <t>C08CA08</t>
  </si>
  <si>
    <t>POR TBL NOB 28X20MG</t>
  </si>
  <si>
    <t>C08DA01</t>
  </si>
  <si>
    <t>ISOPTIN SR 240 MG</t>
  </si>
  <si>
    <t>POR TBL PRO 30X240MG</t>
  </si>
  <si>
    <t>C09AA04</t>
  </si>
  <si>
    <t>C09AA05</t>
  </si>
  <si>
    <t>TRITACE 5 MG</t>
  </si>
  <si>
    <t>C09BA04</t>
  </si>
  <si>
    <t>C09BB04</t>
  </si>
  <si>
    <t>C09CA01</t>
  </si>
  <si>
    <t>C09DA01</t>
  </si>
  <si>
    <t>POR TBL FLM 28X50/12.5MG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</si>
  <si>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</si>
  <si>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</si>
  <si>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</si>
  <si>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</si>
  <si>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</si>
  <si>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</si>
  <si>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</si>
  <si>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EUTHYROX 75 MIKROGRAMŮ</t>
  </si>
  <si>
    <t>POR TBL NOB 100X75RG</t>
  </si>
  <si>
    <t>POR TBL NOB 100X150RG</t>
  </si>
  <si>
    <t>POR TBL NOB 100X50RG I</t>
  </si>
  <si>
    <t>POR TBL NOB 100X100RG I</t>
  </si>
  <si>
    <t>J01AA02</t>
  </si>
  <si>
    <t>DOXYBENE 100 MG</t>
  </si>
  <si>
    <t>POR CPS MOL 10X100MG</t>
  </si>
  <si>
    <t>J01AA12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</si>
  <si>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</si>
  <si>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</si>
  <si>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</si>
  <si>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</si>
  <si>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</si>
  <si>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</si>
  <si>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</si>
  <si>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</si>
  <si>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J01CR05</t>
  </si>
  <si>
    <t>TAZOCIN 4,5 G</t>
  </si>
  <si>
    <t>INJ PLV SOL 12X4.5GM</t>
  </si>
  <si>
    <t>J01DB04</t>
  </si>
  <si>
    <t>INJ PLV SOL 25X1GM</t>
  </si>
  <si>
    <t>J01DC02</t>
  </si>
  <si>
    <t>ZINACEF 1,5 G</t>
  </si>
  <si>
    <t>ZINACEF 750 MG</t>
  </si>
  <si>
    <t>INJ PLV SOL 1X750MG</t>
  </si>
  <si>
    <t>J01DD01</t>
  </si>
  <si>
    <t>J01DD02</t>
  </si>
  <si>
    <t>J01DD04</t>
  </si>
  <si>
    <t>J01DD12</t>
  </si>
  <si>
    <t>J01DH02</t>
  </si>
  <si>
    <t>MERONEM 1 G</t>
  </si>
  <si>
    <t>INJ+INF PLV SOL 10X1GM</t>
  </si>
  <si>
    <t>J01DH51</t>
  </si>
  <si>
    <t>TIENAM 500 MG/500 MG I.V.</t>
  </si>
  <si>
    <t>INF PLV SOL 1X10LAH/20ML</t>
  </si>
  <si>
    <t>J01FA09</t>
  </si>
  <si>
    <t>INF PLV SOL 1X500MG</t>
  </si>
  <si>
    <t>J01FA10</t>
  </si>
  <si>
    <t>J01FF01</t>
  </si>
  <si>
    <t>INJ SOL 1X2ML/300MG</t>
  </si>
  <si>
    <t>INJ SOL 1X4ML/600MG</t>
  </si>
  <si>
    <t>J01MA01</t>
  </si>
  <si>
    <t>INF SOL 1X100ML/200MG</t>
  </si>
  <si>
    <t>J01MA02</t>
  </si>
  <si>
    <t>POR TBL FLM 10X500MG</t>
  </si>
  <si>
    <t>CIPHIN PRO INFUSIONE 200 MG/100 ML</t>
  </si>
  <si>
    <t>J01XA01</t>
  </si>
  <si>
    <t>EDICIN 0,5 G</t>
  </si>
  <si>
    <t>INJ PLV SOL 1X500MG</t>
  </si>
  <si>
    <t>EDICIN 1 G</t>
  </si>
  <si>
    <t>J02AC01</t>
  </si>
  <si>
    <t>MYCOMAX INF</t>
  </si>
  <si>
    <t>INF SOL 100ML/200MG</t>
  </si>
  <si>
    <t>POR CPS DUR 7X100MG</t>
  </si>
  <si>
    <t>M03AC04</t>
  </si>
  <si>
    <t>INJ SOL 5X5ML/50MG</t>
  </si>
  <si>
    <t>M04AA01</t>
  </si>
  <si>
    <t>N01AH03</t>
  </si>
  <si>
    <t>SUFENTA FORTE</t>
  </si>
  <si>
    <t>INJ SOL 5X1ML/50RG</t>
  </si>
  <si>
    <t>N01AX10</t>
  </si>
  <si>
    <t>N02AX02</t>
  </si>
  <si>
    <t>POR TBL PRO 30X100MG</t>
  </si>
  <si>
    <t>N03AG01</t>
  </si>
  <si>
    <t>N05CD08</t>
  </si>
  <si>
    <t>MIDAZOLAM TORREX 1 MG/ML</t>
  </si>
  <si>
    <t>INJ SOL 10X2ML/2MG</t>
  </si>
  <si>
    <t>INJ SOL 10X5ML/5MG</t>
  </si>
  <si>
    <t>MIDAZOLAM TORREX 5 MG/ML</t>
  </si>
  <si>
    <t>INJ SOL 10X10ML/50MG</t>
  </si>
  <si>
    <t>N06AB04</t>
  </si>
  <si>
    <t>POR TBL FLM 30X10 MG</t>
  </si>
  <si>
    <t>POR TBL FLM 30X20 MG</t>
  </si>
  <si>
    <t>SEROPRAM 20 MG</t>
  </si>
  <si>
    <t>N06AB05</t>
  </si>
  <si>
    <t>N06AB10</t>
  </si>
  <si>
    <t>N06AX16</t>
  </si>
  <si>
    <t>N06BX18</t>
  </si>
  <si>
    <t>POR TBL NOB 50X5MG</t>
  </si>
  <si>
    <t>N06DA02</t>
  </si>
  <si>
    <t>R03AC02</t>
  </si>
  <si>
    <t>R06AE07</t>
  </si>
  <si>
    <t>R06AE09</t>
  </si>
  <si>
    <t>V06XX</t>
  </si>
  <si>
    <t>NUTRISON PROTEIN PLUS MULTI FIBRE</t>
  </si>
  <si>
    <t>NUTRIDRINK S PŘÍCHUTÍ ČOKOLÁDOVOU</t>
  </si>
  <si>
    <t>NUTRIDRINK S PŘÍCHUTÍ KARAMELOVOU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</si>
  <si>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</si>
  <si>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</si>
  <si>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</si>
  <si>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</si>
  <si>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ČOKOLÁDOVOU</t>
  </si>
  <si>
    <t>CUBITAN S PŘÍCHUTÍ JAHODOVOU</t>
  </si>
  <si>
    <t>NUTRISON ADVANCED DIASON LOW ENERGY</t>
  </si>
  <si>
    <t>DIASIP S PŘÍCHUTÍ CAPPUCCINO</t>
  </si>
  <si>
    <t>NUTRIDRINK S PŘÍCHUTÍ VANILKOVOU</t>
  </si>
  <si>
    <t>HVLP</t>
  </si>
  <si>
    <t>IPLP</t>
  </si>
  <si>
    <t>89301594</t>
  </si>
  <si>
    <t>Nutriční ambulance Celkem</t>
  </si>
  <si>
    <t>Oddělení int. péče chirurg. oborů Celkem</t>
  </si>
  <si>
    <t>Bohanes Tomáš</t>
  </si>
  <si>
    <t>Hrabalová Monika</t>
  </si>
  <si>
    <t>Karásková Eva</t>
  </si>
  <si>
    <t>Molitorová Ivana</t>
  </si>
  <si>
    <t>Vinklerová Ilona</t>
  </si>
  <si>
    <t>Vrzalová Drahomíra</t>
  </si>
  <si>
    <t>Jiná</t>
  </si>
  <si>
    <t>999999</t>
  </si>
  <si>
    <t>Jiný</t>
  </si>
  <si>
    <t>Potraviny pro zvláštní lékařské účely (PZLÚ)</t>
  </si>
  <si>
    <t>33331</t>
  </si>
  <si>
    <t>NUTRIDRINK BALÍČEK 5+1</t>
  </si>
  <si>
    <t>POR SOL 6X200ML</t>
  </si>
  <si>
    <t>33489</t>
  </si>
  <si>
    <t>NUTRIDRINK PROTEIN S PŘÍCHUTÍ ČOKOLÁDOVOU</t>
  </si>
  <si>
    <t>Omeprazol</t>
  </si>
  <si>
    <t>122114</t>
  </si>
  <si>
    <t>APO-OME 20</t>
  </si>
  <si>
    <t>POR CPS ETD 100X20MG</t>
  </si>
  <si>
    <t>33326</t>
  </si>
  <si>
    <t>NUTRIDRINK MULTI FIBRE S PŘÍCHUTÍ VANILKOVOU</t>
  </si>
  <si>
    <t>33327</t>
  </si>
  <si>
    <t>NUTRIDRINK NEUTRAL</t>
  </si>
  <si>
    <t>NUTRIDRINK BALICEK 5+1</t>
  </si>
  <si>
    <t>33473</t>
  </si>
  <si>
    <t>NUTRIDRINK JUICE STYLE S PŘÍCHUTÍ JAHODOVOU</t>
  </si>
  <si>
    <t>33488</t>
  </si>
  <si>
    <t>NUTRIDRINK PROTEIN S PRICHUTI VANILKOVOU</t>
  </si>
  <si>
    <t>NUTRIDRINK PROTEIN S PŘÍCHUTÍ VANILKOVOU</t>
  </si>
  <si>
    <t>NUTRIDRINK PROTEIN S PRICHUTI COKOLADOVOU</t>
  </si>
  <si>
    <t>33530</t>
  </si>
  <si>
    <t>33741</t>
  </si>
  <si>
    <t>NUTRIDRINK COMPACT PROTEIN S PŘÍCHUTÍ BANÁNOVOU</t>
  </si>
  <si>
    <t>POR SOL 4X125ML</t>
  </si>
  <si>
    <t>33742</t>
  </si>
  <si>
    <t>NUTRIDRINK COMPACT PROTEIN S PŘÍCHUTÍ JAHODOVOU</t>
  </si>
  <si>
    <t>33584</t>
  </si>
  <si>
    <t>FRESUBIN ENERGY</t>
  </si>
  <si>
    <t>POR SOL 15X500ML</t>
  </si>
  <si>
    <t>1401013</t>
  </si>
  <si>
    <t>1401014</t>
  </si>
  <si>
    <t>1402001</t>
  </si>
  <si>
    <t>NUTRIDRINK S PRICHUTI KARAMELOVOU</t>
  </si>
  <si>
    <t>DIASIP S PRICHUTI VANILKOVOU</t>
  </si>
  <si>
    <t>Alopurinol</t>
  </si>
  <si>
    <t>Amoxicilin a enzymový inhibitor</t>
  </si>
  <si>
    <t>Hořčík (různé sole v kombinaci)</t>
  </si>
  <si>
    <t>66555</t>
  </si>
  <si>
    <t>MAGNOSOLV</t>
  </si>
  <si>
    <t>POR GRA SOL 30</t>
  </si>
  <si>
    <t>Kodein</t>
  </si>
  <si>
    <t>56993</t>
  </si>
  <si>
    <t>CODEIN SLOVAKOFARMA 30 MG</t>
  </si>
  <si>
    <t>POR TBL NOB 10X30MG</t>
  </si>
  <si>
    <t>Kyselina ursodeoxycholová</t>
  </si>
  <si>
    <t>POR CPS DUR 100X250MG</t>
  </si>
  <si>
    <t>Lansoprazol</t>
  </si>
  <si>
    <t>17122</t>
  </si>
  <si>
    <t>POR CPS DUR 56X30MG</t>
  </si>
  <si>
    <t>Multienzymové přípravky (lipáza, proteáza apod.)</t>
  </si>
  <si>
    <t>14811</t>
  </si>
  <si>
    <t>KREON 25 000</t>
  </si>
  <si>
    <t>POR CPS ETD 50</t>
  </si>
  <si>
    <t>14812</t>
  </si>
  <si>
    <t>POR CPS ETD 100</t>
  </si>
  <si>
    <t>Nadroparin</t>
  </si>
  <si>
    <t>32064</t>
  </si>
  <si>
    <t>FRAXIPARINE</t>
  </si>
  <si>
    <t>INJ SOL 10X1ML</t>
  </si>
  <si>
    <t>59806</t>
  </si>
  <si>
    <t>FRAXIPARINE FORTE</t>
  </si>
  <si>
    <t>INJ SOL 10X0.6ML</t>
  </si>
  <si>
    <t>Nifuroxazid</t>
  </si>
  <si>
    <t>46405</t>
  </si>
  <si>
    <t>ERCEFURYL 200 MG CPS.</t>
  </si>
  <si>
    <t>POR CPS DUR 14X200MG</t>
  </si>
  <si>
    <t>47473</t>
  </si>
  <si>
    <t>GASEC-20</t>
  </si>
  <si>
    <t>POR CPS DUR 56X20MG</t>
  </si>
  <si>
    <t>NUTRIDRINK S PRICHUTI COKOLADOVOU</t>
  </si>
  <si>
    <t>33329</t>
  </si>
  <si>
    <t>NUTRIDRINK YOGHURT S PRICHUTI MALINA</t>
  </si>
  <si>
    <t>NUTRIDRINK YOGHURT S PŘÍCHUTÍ MALINA</t>
  </si>
  <si>
    <t>33490</t>
  </si>
  <si>
    <t>NUTRIDRINK PROTEIN S PŘÍCHUTÍ LESNÍHO OVOCE</t>
  </si>
  <si>
    <t>NUTRIDRINK S PRICHUTI VANILKOVOU</t>
  </si>
  <si>
    <t>Prokinetika</t>
  </si>
  <si>
    <t>166760</t>
  </si>
  <si>
    <t>KINITO 50 MG, POTAHOVANÉ TABLETY</t>
  </si>
  <si>
    <t>POR TBL FLM 100X50MG</t>
  </si>
  <si>
    <t>Sodná sůl dokusátu, včetně kombinací</t>
  </si>
  <si>
    <t>RCT SOL 2X67.5ML</t>
  </si>
  <si>
    <t>Tramadol</t>
  </si>
  <si>
    <t>57793</t>
  </si>
  <si>
    <t>TRAMAL KAPKY 100 MG/1 ML</t>
  </si>
  <si>
    <t>POR GTT SOL 1X96ML</t>
  </si>
  <si>
    <t>Nutriční ambulance</t>
  </si>
  <si>
    <t>Přehled plnění PL - Preskripce léčivých přípravků dle objemu Kč mimo PL</t>
  </si>
  <si>
    <t>A03FA - Prokinetika</t>
  </si>
  <si>
    <t>A03FA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</si>
  <si>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</si>
  <si>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</si>
  <si>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</si>
  <si>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</si>
  <si>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</si>
  <si>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</si>
  <si>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</si>
  <si>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</si>
  <si>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</si>
  <si>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</si>
  <si>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</si>
  <si>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</si>
  <si>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</si>
  <si>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</si>
  <si>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</si>
  <si>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</si>
  <si>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</si>
  <si>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</si>
  <si>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</si>
  <si>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</si>
  <si>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5921</t>
  </si>
  <si>
    <t>Oddělení int. péče chirurg. oborů, Nutriční ambula</t>
  </si>
  <si>
    <t>ZA314</t>
  </si>
  <si>
    <t>Obinadlo idealast-haft 8 cm x   4 m 9311113</t>
  </si>
  <si>
    <t>ZA324</t>
  </si>
  <si>
    <t>Náplast tegaderm 10 x 12 cm 1626W</t>
  </si>
  <si>
    <t>ZA464</t>
  </si>
  <si>
    <t>Kompresa NT 10 x 10 cm / 2 ks sterilní 26520</t>
  </si>
  <si>
    <t>ZA593</t>
  </si>
  <si>
    <t>Tampon sterilní stáčený 20 x 20 cm   / 5 ks 28003</t>
  </si>
  <si>
    <t>ZA603</t>
  </si>
  <si>
    <t>Kompresa gáza 7,5 x 7,5 cm / 2 ks sterilní karton á 1000 ks 26005</t>
  </si>
  <si>
    <t>ZB084</t>
  </si>
  <si>
    <t>Náplast transpore 2,5   x 9,14 1527-1</t>
  </si>
  <si>
    <t>ZC702</t>
  </si>
  <si>
    <t>Náplast tegaderm 6 x 7 cm 1624W</t>
  </si>
  <si>
    <t>ZD740</t>
  </si>
  <si>
    <t>Kompresa gáza 7,5 x 7,5 cm / 5 ks sterilní 1325019265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</si>
  <si>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</si>
  <si>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</si>
  <si>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</si>
  <si>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</si>
  <si>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</si>
  <si>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</si>
  <si>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ZA602</t>
  </si>
  <si>
    <t>Kompresa gáza 5 x 5 cm / 2 ks sterilní karton á 1000 ks 26001</t>
  </si>
  <si>
    <t>ZA705</t>
  </si>
  <si>
    <t>Hadička spojovací HS 1,8 x 450UNIV</t>
  </si>
  <si>
    <t>ZA727</t>
  </si>
  <si>
    <t>Kontejner 30 ml sterilní 331690251750</t>
  </si>
  <si>
    <t>ZA738</t>
  </si>
  <si>
    <t>Filtr mini spike zelený 4550242</t>
  </si>
  <si>
    <t>ZA753</t>
  </si>
  <si>
    <t>Sonda flocare PUR CH8/110 cm enlock 2778398</t>
  </si>
  <si>
    <t>ZA787</t>
  </si>
  <si>
    <t>Stříkačka injekční 10 ml 4606108V</t>
  </si>
  <si>
    <t>ZA788</t>
  </si>
  <si>
    <t>Stříkačka injekční 20 ml 4606205V</t>
  </si>
  <si>
    <t>ZA790</t>
  </si>
  <si>
    <t>Stříkačka injekční   5 ml 4606051V</t>
  </si>
  <si>
    <t>ZB501</t>
  </si>
  <si>
    <t>Přerušovač sání fingertip sterilní bal. á 100 ks 07.031.00.000</t>
  </si>
  <si>
    <t>ZB662</t>
  </si>
  <si>
    <t>Konektor bezjehlový maxplus 7 denní 7010003</t>
  </si>
  <si>
    <t>ZC769</t>
  </si>
  <si>
    <t>Hadička spojovací HS 1,8 x 450LL 606301</t>
  </si>
  <si>
    <t>ZC863</t>
  </si>
  <si>
    <t>Hadička spojovací HS 1,8 x 1800LL 606304</t>
  </si>
  <si>
    <t>ZF973</t>
  </si>
  <si>
    <t>Hadička tlaková spojovací unicath 1,5 x 25 cm LL na obou koncích male-</t>
  </si>
  <si>
    <t>ZH168</t>
  </si>
  <si>
    <t>Stříkačka tuberkulin 1 ml KD-JECT III 831786</t>
  </si>
  <si>
    <t>ZH546</t>
  </si>
  <si>
    <t>Flocare infinity pack set mobile 2778307</t>
  </si>
  <si>
    <t>ZK798</t>
  </si>
  <si>
    <t xml:space="preserve">Zátka combi modrá 4495152 </t>
  </si>
  <si>
    <t>ZD533</t>
  </si>
  <si>
    <t>Port polysulfon-titanový nízkoprof.21-4083-24</t>
  </si>
  <si>
    <t>ZA715</t>
  </si>
  <si>
    <t>Set infuzní intrafix 4062957</t>
  </si>
  <si>
    <t>ZB715</t>
  </si>
  <si>
    <t>Set kangaro univerzální bal. á 30 ks 777304</t>
  </si>
  <si>
    <t>ZE973</t>
  </si>
  <si>
    <t>Set pro parenterenterální výživu 8701148SP</t>
  </si>
  <si>
    <t>ZA999</t>
  </si>
  <si>
    <t>Jehla injekční 0,5 x   16 mm oranžová 4657853</t>
  </si>
  <si>
    <t>ZB556</t>
  </si>
  <si>
    <t>Jehla injekční 1,2 x   40 mm růžová 4665120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</si>
  <si>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</si>
  <si>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</si>
  <si>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</si>
  <si>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</si>
  <si>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ZA006</t>
  </si>
  <si>
    <t>Obinadlo pruban č.  8 427308</t>
  </si>
  <si>
    <t>ZA318</t>
  </si>
  <si>
    <t>Náplast transpore 1,25 x 9,15 1527-0</t>
  </si>
  <si>
    <t>ZA325</t>
  </si>
  <si>
    <t>Krytí hypro-sorb R 65 x 55 mm 002</t>
  </si>
  <si>
    <t>ZA340</t>
  </si>
  <si>
    <t>Obinadlo hydrofilní 12 cm x   5 m 13008</t>
  </si>
  <si>
    <t>ZA416</t>
  </si>
  <si>
    <t>Krytí mastný tyl grassolind neutral 10 x 10 cm bal. á 10 ks 4993147</t>
  </si>
  <si>
    <t>ZA418</t>
  </si>
  <si>
    <t>Náplast metaline pod TS 8 x 9 cm 23094</t>
  </si>
  <si>
    <t>ZA419</t>
  </si>
  <si>
    <t>Náplast betaplast 10 cm x 5 m 510W</t>
  </si>
  <si>
    <t>ZA421</t>
  </si>
  <si>
    <t>Obinadlo elastické idealtex 10 cm x 5 m 931062</t>
  </si>
  <si>
    <t>ZA423</t>
  </si>
  <si>
    <t>Obinadlo elastické idealtex 12 cm x 5 m 931063</t>
  </si>
  <si>
    <t>ZA444</t>
  </si>
  <si>
    <t>Tampon 20 x 19 cm nesterilní stáčený 1320300404</t>
  </si>
  <si>
    <t>ZA446</t>
  </si>
  <si>
    <t>Vata buničitá přířezy 20 x 30 cm 1230200129</t>
  </si>
  <si>
    <t>ZA451</t>
  </si>
  <si>
    <t>Náplast omniplast 5 cm x 9,2 m 900429</t>
  </si>
  <si>
    <t>ZA454</t>
  </si>
  <si>
    <t>Kompresa AB 10 x 10 cm / 1 ks sterilní 1230114011</t>
  </si>
  <si>
    <t>ZA459</t>
  </si>
  <si>
    <t>Kompresa AB 10 x 20 cm / 1 ks sterilní 1230114021</t>
  </si>
  <si>
    <t>ZA463</t>
  </si>
  <si>
    <t>Kompresa NT 10 x 20 cm / 2 ks sterilní 26620</t>
  </si>
  <si>
    <t>ZA466</t>
  </si>
  <si>
    <t>Tyčinka vatová sterilní 14 cm 967950</t>
  </si>
  <si>
    <t>ZA467</t>
  </si>
  <si>
    <t>Tyčinka vatová nesterilní 15 cm 967936</t>
  </si>
  <si>
    <t>ZA478</t>
  </si>
  <si>
    <t>Krytí actisorb plus 10,5 x 10,5 cm bal. á 10 ks SYSMAP105_1/5</t>
  </si>
  <si>
    <t>ZA505</t>
  </si>
  <si>
    <t>Krytí mepore film 15 x 20 cm bal. á 10 ks 273000-02</t>
  </si>
  <si>
    <t>ZA518</t>
  </si>
  <si>
    <t>Kompresa NT 7,5 x 7,5 cm nesterilní 06102</t>
  </si>
  <si>
    <t>ZA530</t>
  </si>
  <si>
    <t>Vložky hygienické samu 716221</t>
  </si>
  <si>
    <t>ZA537</t>
  </si>
  <si>
    <t>Krytí mepilex heel 13 x 20 cm bal. á 5 ks 288100-01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</si>
  <si>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</si>
  <si>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</si>
  <si>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</si>
  <si>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</si>
  <si>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</si>
  <si>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</si>
  <si>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</si>
  <si>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</si>
  <si>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</si>
  <si>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</si>
  <si>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</si>
  <si>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bal. á 70 ks 1230114051</t>
  </si>
  <si>
    <t>ZA562</t>
  </si>
  <si>
    <t>Náplast cosmopor i. v. 6 x 8 cm 9008054</t>
  </si>
  <si>
    <t>ZA563</t>
  </si>
  <si>
    <t>Kompresa AB 20 x 20 cm / 1 ks sterilní bal. á 120 ks 1230114041</t>
  </si>
  <si>
    <t>ZA597</t>
  </si>
  <si>
    <t>Krytí aquacel  hydrofibre 5 x  5 cm á 10 ks 1161262</t>
  </si>
  <si>
    <t>ZA617</t>
  </si>
  <si>
    <t>Tampon TC-OC k ošetření dutiny ústní á 250 ks 12240</t>
  </si>
  <si>
    <t>ZA639</t>
  </si>
  <si>
    <t>Krytí tenderwet 24 active 10 x 10 cm bal. á 20 ks 609822</t>
  </si>
  <si>
    <t>ZA643</t>
  </si>
  <si>
    <t>Kompresa vliwasoft 10 x 20 nesterilní á 100 ks 12070</t>
  </si>
  <si>
    <t>ZA664</t>
  </si>
  <si>
    <t>Flamigel 250 ml FLAM250</t>
  </si>
  <si>
    <t>ZB404</t>
  </si>
  <si>
    <t>Náplast cosmos 8 cm x 1m 540335</t>
  </si>
  <si>
    <t>ZC100</t>
  </si>
  <si>
    <t>Vata buničitá dělená 2 role / 500 ks 40 x 50 mm 1230200310</t>
  </si>
  <si>
    <t>ZC843</t>
  </si>
  <si>
    <t>Gelitacel 5 x 7 cm GC-507, á 15 ks,  742532</t>
  </si>
  <si>
    <t>ZC845</t>
  </si>
  <si>
    <t>Kompresa NT 10 x 20 cm / 5 ks sterilní 26621</t>
  </si>
  <si>
    <t>ZC846</t>
  </si>
  <si>
    <t>Kompresa AB 15 x 25 cm /1 ks sterilní bal. á 140 ks 1230114031</t>
  </si>
  <si>
    <t>ZC857</t>
  </si>
  <si>
    <t>Krytí mastný tyl grassolind 10 x 20 cm 4993368</t>
  </si>
  <si>
    <t>ZC885</t>
  </si>
  <si>
    <t>Náplast omnifix E 10 cm x 10 m 900650</t>
  </si>
  <si>
    <t>ZD104</t>
  </si>
  <si>
    <t>Náplast omniplast 10,0 cm x 10,0 m 900535</t>
  </si>
  <si>
    <t>ZD482</t>
  </si>
  <si>
    <t>Sprej Opsite 240 ml,á 12 ks 66004980</t>
  </si>
  <si>
    <t>ZD631</t>
  </si>
  <si>
    <t>Krytí pharmafoam-trach.s výřezem 8 x 8 cm bal. á 10 ks P-Tracheo 808</t>
  </si>
  <si>
    <t>ZD633</t>
  </si>
  <si>
    <t>Krytí mepilex border sacrum 18 x 18 cm bal. á 5 ks 282000-01</t>
  </si>
  <si>
    <t>ZD634</t>
  </si>
  <si>
    <t>Krytí mepilex border sacrum 23 x 23 cm bal. á 5 ks 282400-01</t>
  </si>
  <si>
    <t>ZE748</t>
  </si>
  <si>
    <t>Krytí melgisorb Ag alginátové absorpční 10 x 10 cm bal. á 10 ks 256100-00</t>
  </si>
  <si>
    <t>ZE749</t>
  </si>
  <si>
    <t>Krytí hypergel 15 g bal. á 10 ks 361500</t>
  </si>
  <si>
    <t>ZF746</t>
  </si>
  <si>
    <t>Hydrosorb 5 x 7,5 cm sterilní bal. á 5 ks 900853</t>
  </si>
  <si>
    <t>ZH011</t>
  </si>
  <si>
    <t>Náplast micropore 1,25 cm x 9,15 m 1530-0</t>
  </si>
  <si>
    <t>ZH012</t>
  </si>
  <si>
    <t>Náplast micropore 2,50 cm x 9,15 m 7600-1</t>
  </si>
  <si>
    <t>ZI601</t>
  </si>
  <si>
    <t>Náplast curapor 10 x 20 cm 22123 ( náhrada za cosmopor )</t>
  </si>
  <si>
    <t>ZI973</t>
  </si>
  <si>
    <t>Pěna malá  V.A.C M6275051</t>
  </si>
  <si>
    <t>ZI977</t>
  </si>
  <si>
    <t>Kanystr s gelem V.A.C. 500 ml M6275063</t>
  </si>
  <si>
    <t>ZK352</t>
  </si>
  <si>
    <t>Roztok hyiodine na chronické rány bal. á 50 ml HYIODINE</t>
  </si>
  <si>
    <t>ZA442</t>
  </si>
  <si>
    <t>Steh náplasťový Steri-strip 6 x 75 mm bal. á 50 ks R1541</t>
  </si>
  <si>
    <t>ZA479</t>
  </si>
  <si>
    <t>Krytí pěnové tielle 11 x 11 cm bal. á 10 ks SYSMTL101EE</t>
  </si>
  <si>
    <t>ZA543</t>
  </si>
  <si>
    <t>Krytí pěnové tielle  7 x  9 cm bal. á 10 ks SYSMTL100EE</t>
  </si>
  <si>
    <t>ZA553</t>
  </si>
  <si>
    <t xml:space="preserve">Krytí pěnové tielle 18 x 18 cm bal. á 5 ks MTL103 </t>
  </si>
  <si>
    <t>ZD619</t>
  </si>
  <si>
    <t>Krytí aquacel hydrofibre 10 x 10 cm á 10 ks 177902</t>
  </si>
  <si>
    <t>ZD632</t>
  </si>
  <si>
    <t>Krytí pharmapore silver-polšt.se stříbrem 8 x 10 cm bal. á 100 ks P8010S</t>
  </si>
  <si>
    <t>ZE485</t>
  </si>
  <si>
    <t>Krytí mepore film 20 x 30 cm bal. á 5 ks 273500-02</t>
  </si>
  <si>
    <t>ZA473</t>
  </si>
  <si>
    <t>Krytí melgisorb pro dutiny 3 x 32 cm bal. á 5 ks 253000</t>
  </si>
  <si>
    <t>ZA119</t>
  </si>
  <si>
    <t>Trokar hrudní CH18 636.18</t>
  </si>
  <si>
    <t>ZA428</t>
  </si>
  <si>
    <t>Systém odsávací uzavřený CH14 jednocestný 57 cm 72 hod. bal. á 20 ks</t>
  </si>
  <si>
    <t>ZA688</t>
  </si>
  <si>
    <t>Sáček močový curity s hod.diurézou 400 ml 8150</t>
  </si>
  <si>
    <t>ZA691</t>
  </si>
  <si>
    <t>Rampa 3 kohouty discofix 16600C/4085434/</t>
  </si>
  <si>
    <t>ZA713</t>
  </si>
  <si>
    <t>Měřič žilního tlaku 01 646992</t>
  </si>
  <si>
    <t>ZA728</t>
  </si>
  <si>
    <t>Lopatka lékařská nesterilní 16-0001</t>
  </si>
  <si>
    <t>ZA763</t>
  </si>
  <si>
    <t>Pohár na moč 250 ml UH 712253</t>
  </si>
  <si>
    <t>ZA789</t>
  </si>
  <si>
    <t>Stříkačka injekční   2 ml 4606027V</t>
  </si>
  <si>
    <t>ZA812</t>
  </si>
  <si>
    <t>Uzávěr do katetrů 4435001</t>
  </si>
  <si>
    <t>ZA860</t>
  </si>
  <si>
    <t>Spojka dvojitá otočná čistá á 20 ks 23412</t>
  </si>
  <si>
    <t>ZA883</t>
  </si>
  <si>
    <t>Rourka rektální CH18, délka 40 cm 19-18.100</t>
  </si>
  <si>
    <t>ZA884</t>
  </si>
  <si>
    <t>Rourka rektální CH22, délka 40 cm 19-22.100</t>
  </si>
  <si>
    <t>ZA964</t>
  </si>
  <si>
    <t>Stříkačka janett 60 ml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</si>
  <si>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</si>
  <si>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</si>
  <si>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</si>
  <si>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</si>
  <si>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</si>
  <si>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</si>
  <si>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ZB231</t>
  </si>
  <si>
    <t>Pinzeta anatomická 14 cm P00894</t>
  </si>
  <si>
    <t>ZB249</t>
  </si>
  <si>
    <t>Sáček močový 2000 ml s kříž.výpustí, sterilní A-TNU201601</t>
  </si>
  <si>
    <t>ZB301</t>
  </si>
  <si>
    <t>Rampa 5 kohoutů bal. á 20 ks RP 5000 M</t>
  </si>
  <si>
    <t>ZB314</t>
  </si>
  <si>
    <t>Kanyla TS 8,0 s manžetou bal. á 2 ks 100/523/080</t>
  </si>
  <si>
    <t>ZB337</t>
  </si>
  <si>
    <t>Manžeta na měření TK M1575A</t>
  </si>
  <si>
    <t>ZB361</t>
  </si>
  <si>
    <t>Láhev respiflo 1000 ml 21000</t>
  </si>
  <si>
    <t>ZB386</t>
  </si>
  <si>
    <t>Kanyla ET 7,5 s manžetou 9475E cen.nab. CZ130043</t>
  </si>
  <si>
    <t>ZB387</t>
  </si>
  <si>
    <t>Kanyla ET 8,0 s manžetou 9480E cen.nab. CZ130043</t>
  </si>
  <si>
    <t>ZB388</t>
  </si>
  <si>
    <t>Kanyla ET 8,5 s manžetou 9485E cen.nab. CZ130043</t>
  </si>
  <si>
    <t>ZB449</t>
  </si>
  <si>
    <t>Kanyla ET 7,0 s manžetou 9570E cen.nab. CZ130043</t>
  </si>
  <si>
    <t>ZB477</t>
  </si>
  <si>
    <t>Kohout trojcestný lopez valve AA-011-M9000 S</t>
  </si>
  <si>
    <t>ZB487</t>
  </si>
  <si>
    <t>Peán rovný Rochester 16 cm P00662</t>
  </si>
  <si>
    <t>ZB488</t>
  </si>
  <si>
    <t>Sprej cavilon 28 ml 3346E</t>
  </si>
  <si>
    <t>ZB543</t>
  </si>
  <si>
    <t>Souprava odběrová tracheální G05206</t>
  </si>
  <si>
    <t>ZB582</t>
  </si>
  <si>
    <t>Rampa 5 kohouty discofix proset - 5 x konektor 4085450SF</t>
  </si>
  <si>
    <t>ZB598</t>
  </si>
  <si>
    <t>Spojka přímá symetrická 7 x 7 mm 120 430</t>
  </si>
  <si>
    <t>ZB621</t>
  </si>
  <si>
    <t>Adaptér respiflo MN 1072-16</t>
  </si>
  <si>
    <t>ZB656</t>
  </si>
  <si>
    <t>Senzor flotrac set 152 cm MHD6R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</si>
  <si>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</si>
  <si>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</si>
  <si>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</si>
  <si>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</si>
  <si>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</si>
  <si>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</si>
  <si>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</si>
  <si>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</si>
  <si>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</si>
  <si>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</si>
  <si>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</si>
  <si>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</si>
  <si>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</si>
  <si>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</si>
  <si>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</si>
  <si>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</si>
  <si>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</si>
  <si>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</si>
  <si>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ZB768</t>
  </si>
  <si>
    <t>Jehla vakuová 216/38 mm zelená 450076</t>
  </si>
  <si>
    <t>ZB769</t>
  </si>
  <si>
    <t>Jehla vakuová 206/38 mm žlutá 450077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</si>
  <si>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</si>
  <si>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</si>
  <si>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</si>
  <si>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</si>
  <si>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</si>
  <si>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</si>
  <si>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</si>
  <si>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</si>
  <si>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</si>
  <si>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</si>
  <si>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</si>
  <si>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</si>
  <si>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</si>
  <si>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</si>
  <si>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ZB815</t>
  </si>
  <si>
    <t>Stříkačka k perfusoru černá s jehlou 50 ml 8728828F</t>
  </si>
  <si>
    <t>ZB893</t>
  </si>
  <si>
    <t>Stříkačka inzulinová omnican 0,5 ml 100j 9151125S</t>
  </si>
  <si>
    <t>ZB899</t>
  </si>
  <si>
    <t>Senzor spirologický bal. á 5 ks 8403735-03</t>
  </si>
  <si>
    <t>ZB908</t>
  </si>
  <si>
    <t>Hadička spojovací stíněná 1 mm/150 cm 1100 1150 E</t>
  </si>
  <si>
    <t>ZB948</t>
  </si>
  <si>
    <t>Mikronebulizér MicroMist bal. á 50 ks 41891</t>
  </si>
  <si>
    <t>ZB966</t>
  </si>
  <si>
    <t>Nůžky chirurgické rovné hrotnaté 15 cm b397113920005</t>
  </si>
  <si>
    <t>ZC059</t>
  </si>
  <si>
    <t>Láhev redon drenofast 400 ml-kompletní bal. á 40 ks 28 400</t>
  </si>
  <si>
    <t>ZC074</t>
  </si>
  <si>
    <t>Nebulizátor Typ 753 pro dospělé 01.000.08.753</t>
  </si>
  <si>
    <t>ZC166</t>
  </si>
  <si>
    <t>Manžeta přetlaková   500 ml 100 051-018-803</t>
  </si>
  <si>
    <t>ZC366</t>
  </si>
  <si>
    <t>Převodník tlakový PX260 á 20 ks T100209A</t>
  </si>
  <si>
    <t>ZC506</t>
  </si>
  <si>
    <t>Kompresa NT 10 x 10 cm / 5 ks sterilní bal. á 750 ks 1325020275</t>
  </si>
  <si>
    <t>ZC648</t>
  </si>
  <si>
    <t>Elektroda EKG s gelem ovál 51 x 33 mm pro dospělé H-108006</t>
  </si>
  <si>
    <t>ZC738</t>
  </si>
  <si>
    <t>Husí krk Expandi-flex 22362</t>
  </si>
  <si>
    <t>ZC755</t>
  </si>
  <si>
    <t>Čepelka skalpelová 22 BB522</t>
  </si>
  <si>
    <t>ZC756</t>
  </si>
  <si>
    <t>Čepelka skalpelová 23 BB523</t>
  </si>
  <si>
    <t>ZC798</t>
  </si>
  <si>
    <t>Fonendoskop oboustranný KVS-30L</t>
  </si>
  <si>
    <t>ZC906</t>
  </si>
  <si>
    <t>Škrtidlo se sponou KVS25500</t>
  </si>
  <si>
    <t>ZD040</t>
  </si>
  <si>
    <t>Pásek bepa clip  á 12ks NKS:200502</t>
  </si>
  <si>
    <t>ZD190</t>
  </si>
  <si>
    <t>Kyveta CO2 pro dospělé, á10ks, MP 01062</t>
  </si>
  <si>
    <t>ZD534</t>
  </si>
  <si>
    <t>Okruh dýchací compact II 2,0 m 2151000/W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</si>
  <si>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</si>
  <si>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</si>
  <si>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</si>
  <si>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</si>
  <si>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</si>
  <si>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</si>
  <si>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</si>
  <si>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</si>
  <si>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ZD995</t>
  </si>
  <si>
    <t>Spojka symetrická 4-4 nest.,bal.á 50 ks, 86051572</t>
  </si>
  <si>
    <t>ZE146</t>
  </si>
  <si>
    <t>Micro mist nebulizer bal. á 50 ks 41745</t>
  </si>
  <si>
    <t>ZE159</t>
  </si>
  <si>
    <t>Nádoba na kontaminovaný odpad 2 l 15-0003</t>
  </si>
  <si>
    <t>ZF047</t>
  </si>
  <si>
    <t>Katetr rektální Actiflo 6 cm 32011</t>
  </si>
  <si>
    <t>ZF159</t>
  </si>
  <si>
    <t>Nádoba na kontaminovaný odpad 1 l 15-0002</t>
  </si>
  <si>
    <t>ZF233</t>
  </si>
  <si>
    <t>Stříkačka arteriální line-draw L/S á 200 ks 4043E</t>
  </si>
  <si>
    <t>ZG515</t>
  </si>
  <si>
    <t>Zkumavka močová vacuette 10,5 ml bal. á 50 ks 331980455007</t>
  </si>
  <si>
    <t>ZH491</t>
  </si>
  <si>
    <t>Stříkačka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</si>
  <si>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</si>
  <si>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</si>
  <si>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</si>
  <si>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</si>
  <si>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</si>
  <si>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</si>
  <si>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</si>
  <si>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</si>
  <si>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</si>
  <si>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</si>
  <si>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</si>
  <si>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SOFT H-103106</t>
  </si>
  <si>
    <t>ZJ312</t>
  </si>
  <si>
    <t>Sonda žaludeční CH16 1200mm s RTG linkou 412016</t>
  </si>
  <si>
    <t>ZJ569</t>
  </si>
  <si>
    <t>Proužky Accu-Check senzor komfort Pro Control á 50 ks</t>
  </si>
  <si>
    <t>ZJ659</t>
  </si>
  <si>
    <t>Kohout trojcestný s bezjehlovým konektorem Discofix C bal. á 100 ks</t>
  </si>
  <si>
    <t>ZJ695</t>
  </si>
  <si>
    <t>Sonda žaludeční CH14 1200mm s RTG linkou 412014</t>
  </si>
  <si>
    <t>ZJ696</t>
  </si>
  <si>
    <t>Sonda žaludeční CH18 1200mm s RTG linkou 412018</t>
  </si>
  <si>
    <t>ZJ729</t>
  </si>
  <si>
    <t>Roztok dermacyn 500 ml 11A0031</t>
  </si>
  <si>
    <t>ZK179</t>
  </si>
  <si>
    <t>Sonda žaludeční CH12 1200mm s RTG linkou bal. á 10 ks 412012</t>
  </si>
  <si>
    <t>ZK435</t>
  </si>
  <si>
    <t>Rampa 5 kohouty discofix bal. á 50 ks 4085450</t>
  </si>
  <si>
    <t>ZK445</t>
  </si>
  <si>
    <t>Rampa 3 kohouty discofix proset - 3 x konektor 4085434SF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</si>
  <si>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</si>
  <si>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</si>
  <si>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</si>
  <si>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</si>
  <si>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</si>
  <si>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</si>
  <si>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</si>
  <si>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</si>
  <si>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</si>
  <si>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</si>
  <si>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</si>
  <si>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</si>
  <si>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</si>
  <si>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</t>
  </si>
  <si>
    <t>ZA036</t>
  </si>
  <si>
    <t>Svorka na kolostomické sáčky á 10 ks 0003169</t>
  </si>
  <si>
    <t>ZA279</t>
  </si>
  <si>
    <t>Kanyla TS 7,0 s manžetou 100/800/070</t>
  </si>
  <si>
    <t>ZA725</t>
  </si>
  <si>
    <t>Kanyla TS 8,0 s manžetou bal. á 10 ks 100/860/080</t>
  </si>
  <si>
    <t>ZA810</t>
  </si>
  <si>
    <t>Vzduchovod ústní vel. 3   90 mm bal. á 10 ks P03051a</t>
  </si>
  <si>
    <t>ZA852</t>
  </si>
  <si>
    <t>Sonda flocare PUR CH8/110 cm 35243</t>
  </si>
  <si>
    <t>ZA905</t>
  </si>
  <si>
    <t>Maska tracheostomická 2400</t>
  </si>
  <si>
    <t>ZB038</t>
  </si>
  <si>
    <t>Medisize hydrovent S filt./HM</t>
  </si>
  <si>
    <t>ZB054</t>
  </si>
  <si>
    <t>Láhev 2,00 l šroubový uzávěr 111-888-200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</si>
  <si>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</si>
  <si>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</si>
  <si>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</si>
  <si>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</si>
  <si>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</si>
  <si>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1x2 zuby 14,5 cm 397114080381</t>
  </si>
  <si>
    <t>ZB507</t>
  </si>
  <si>
    <t>Páska fixační SOFT FIX, set-4druhy,  9 rolí NKS:30-05</t>
  </si>
  <si>
    <t>ZB533</t>
  </si>
  <si>
    <t>Zkumavka na kovy 6 ml 456080</t>
  </si>
  <si>
    <t>ZB548</t>
  </si>
  <si>
    <t>Kanyla TS 9,0 s manžetou bal. á 10 ks 100/800/090</t>
  </si>
  <si>
    <t>ZB647</t>
  </si>
  <si>
    <t>Minitrach seldinger kit 100/461/000</t>
  </si>
  <si>
    <t>ZB648</t>
  </si>
  <si>
    <t>Hand Fix 30 bal. á 2 ks NKS:60-65</t>
  </si>
  <si>
    <t>ZB812</t>
  </si>
  <si>
    <t>Manžeta fixační Ute-Fix bal. á 20 ks NKS:40-05</t>
  </si>
  <si>
    <t>ZB877</t>
  </si>
  <si>
    <t>Vzduchovod ústní vel. 4 105 mm bal. á 10 ks P03052a</t>
  </si>
  <si>
    <t>ZB937</t>
  </si>
  <si>
    <t>Nůžky chirurgické rovné hrotnaté P00770</t>
  </si>
  <si>
    <t>ZB947</t>
  </si>
  <si>
    <t>Manžeta na měření TK M1574A</t>
  </si>
  <si>
    <t>ZC654</t>
  </si>
  <si>
    <t>Manžeta přetlaková   500 ml s manometrem KVS PM 05M</t>
  </si>
  <si>
    <t>ZC705</t>
  </si>
  <si>
    <t>Vzduchovod ústní vel. 2   80 mm bal. á 10 ks P03050a</t>
  </si>
  <si>
    <t>ZD273</t>
  </si>
  <si>
    <t>Sonda Freka žaludeční CH15,100 cm TR/F 7980111</t>
  </si>
  <si>
    <t>ZF283</t>
  </si>
  <si>
    <t>Držák pro zásobník katetrů NO77.1030</t>
  </si>
  <si>
    <t>ZF512</t>
  </si>
  <si>
    <t>Pásek bepa clip bal. á 6 ks NKS:200602</t>
  </si>
  <si>
    <t>ZG087</t>
  </si>
  <si>
    <t>Ambuvak - set resuscitační pro dospělé pro opak.použití VAD:S-660-11</t>
  </si>
  <si>
    <t>ZH335</t>
  </si>
  <si>
    <t>Kanyla TS 7,0 s manžetou bal. á 2 ks 100/523/070</t>
  </si>
  <si>
    <t>ZI344</t>
  </si>
  <si>
    <t>Sáček vypouštěcí natura pr. 70 mm 82655 (náhrada za 0086797)</t>
  </si>
  <si>
    <t>ZI346</t>
  </si>
  <si>
    <t>Podložka natura flexibilní pr. 70 mm á 5 ks 125904</t>
  </si>
  <si>
    <t>ZI347</t>
  </si>
  <si>
    <t>Podložka natura flexibilní pr. 57 mm á 5 ks 125903</t>
  </si>
  <si>
    <t>ZL671</t>
  </si>
  <si>
    <t>Sonda Freka CH/FR 12, 120cm LL 7981811</t>
  </si>
  <si>
    <t>ZA978</t>
  </si>
  <si>
    <t>Houbička odsávací s reg. vakua 2201</t>
  </si>
  <si>
    <t>ZL688</t>
  </si>
  <si>
    <t>Proužky Accu-Check Inform IIStrip 50 EU1 á 50 ks 05942861</t>
  </si>
  <si>
    <t>ZL781</t>
  </si>
  <si>
    <t>Konektor bezjehlový K-NECT 7 denní M79400845</t>
  </si>
  <si>
    <t>ZH776</t>
  </si>
  <si>
    <t>Lžíce laryngoskopu č.3 jednorázová bal. á 10 ks 02-2060-3C</t>
  </si>
  <si>
    <t>ZH775</t>
  </si>
  <si>
    <t>Lžíce laryngoskopu č.4 jednorázová bal. á 10 ks 02-2060-4C</t>
  </si>
  <si>
    <t>ZC898</t>
  </si>
  <si>
    <t>Souprava infuzní stíněná PF 170</t>
  </si>
  <si>
    <t>ZC081</t>
  </si>
  <si>
    <t>Močoměr bez teploměru 710363</t>
  </si>
  <si>
    <t>ZD933</t>
  </si>
  <si>
    <t>Listerine 1,0 l 450669</t>
  </si>
  <si>
    <t>ZC615</t>
  </si>
  <si>
    <t>Katetr CVC 3 lumen certofix trio V720 bal. á 10 ks 4163214P</t>
  </si>
  <si>
    <t>ZC637</t>
  </si>
  <si>
    <t>Arteriofix bal. á 20 ks 20G 5206324</t>
  </si>
  <si>
    <t>ZD053</t>
  </si>
  <si>
    <t>Katetr neurovent-P, 5F 92 946</t>
  </si>
  <si>
    <t>ZD827</t>
  </si>
  <si>
    <t>Katetr CVC 3 lumen certofix trio SB720 bal. á 10 ks 4163206E</t>
  </si>
  <si>
    <t>ZE069</t>
  </si>
  <si>
    <t>Katetr CVC 1 lumen certofix mono 320 bal. á 10 ks 4160258E</t>
  </si>
  <si>
    <t>ZD909</t>
  </si>
  <si>
    <t>Katetr CVC 2 lumen certofix duo 720 á 10 ks 4162200E</t>
  </si>
  <si>
    <t>ZA206</t>
  </si>
  <si>
    <t>Set perkutální PEG-24-PULL-I-S</t>
  </si>
  <si>
    <t>ZA869</t>
  </si>
  <si>
    <t>Set transfúzní LLP s filtrem pro provzdušněním hemomed 05223</t>
  </si>
  <si>
    <t>ZC393</t>
  </si>
  <si>
    <t>Set applix smart/vision 7751691</t>
  </si>
  <si>
    <t>ZE079</t>
  </si>
  <si>
    <t>Set transfúzní non PVC s odvzdušněním a bakteriálním filtrem A-I-TS</t>
  </si>
  <si>
    <t>ZB834</t>
  </si>
  <si>
    <t>Šití nurolon bk 2/0 bal. á 36 ks EH6604H</t>
  </si>
  <si>
    <t>ZC259</t>
  </si>
  <si>
    <t>Šití synthofil - nyní premicron 3/0 bal. á 36 ks C0812218</t>
  </si>
  <si>
    <t>ZB882</t>
  </si>
  <si>
    <t>Šití merslen 2/0 bal. á 36 ks EH6854H</t>
  </si>
  <si>
    <t>ZF937</t>
  </si>
  <si>
    <t>Šití premicron 3/0 bal. á 36 ks C0026553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</si>
  <si>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</si>
  <si>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</si>
  <si>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</si>
  <si>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</si>
  <si>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</si>
  <si>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</si>
  <si>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</si>
  <si>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</si>
  <si>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ZA836</t>
  </si>
  <si>
    <t>Jehla injekční 0,9 x   70 mm žlutá</t>
  </si>
  <si>
    <t>ZB481</t>
  </si>
  <si>
    <t>Jehla chirurgická B13</t>
  </si>
  <si>
    <t>ZB276</t>
  </si>
  <si>
    <t>Jehla chirurgická B8</t>
  </si>
  <si>
    <t>ZB466</t>
  </si>
  <si>
    <t>Jehla chirurgická B14</t>
  </si>
  <si>
    <t>ZD370</t>
  </si>
  <si>
    <t>Rukavice nitril promedica bez p.M á 100 ks 98897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</si>
  <si>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</si>
  <si>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</si>
  <si>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</si>
  <si>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</si>
  <si>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</si>
  <si>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</t>
  </si>
  <si>
    <t>ZK476</t>
  </si>
  <si>
    <t>Rukavice operační latexové s pudrem ansell medigrip plus vel. 7,5 302925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</si>
  <si>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</si>
  <si>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</si>
  <si>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</si>
  <si>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</si>
  <si>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</si>
  <si>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</si>
  <si>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ZL131</t>
  </si>
  <si>
    <t>Rukavice nitril promedica bez p.L á 100 ks 98898</t>
  </si>
  <si>
    <t>803610</t>
  </si>
  <si>
    <t>-Diagnostická souprava ABO set monoklonální na 30 1536</t>
  </si>
  <si>
    <t>803929</t>
  </si>
  <si>
    <t>-Bactec Plus Aerobic 442192</t>
  </si>
  <si>
    <t>803930</t>
  </si>
  <si>
    <t>-Bactec Plus Anaerobic 442193</t>
  </si>
  <si>
    <t>385033</t>
  </si>
  <si>
    <t>-PROUZKY TETRAPHAN DIA  KATALOGO VE CISLO 1303950 50</t>
  </si>
  <si>
    <t>910047</t>
  </si>
  <si>
    <t xml:space="preserve">-UNIV.INDIK.PAPIRKY pH 0-12 </t>
  </si>
  <si>
    <t>801577</t>
  </si>
  <si>
    <t>-BG/ELETTR./Glu/Lac/Hct 300 CAMPIONI 0024330009</t>
  </si>
  <si>
    <t>708 - Pracoviště anesteziologicko - resuscitační</t>
  </si>
  <si>
    <t>708</t>
  </si>
  <si>
    <t>V</t>
  </si>
  <si>
    <t>06415</t>
  </si>
  <si>
    <t>EDUKACE NUTRIČNÍM TERAPEUTEM</t>
  </si>
  <si>
    <t>06419</t>
  </si>
  <si>
    <t>PROPOČET NUTRIČNÍ BILANCE (SW NÁSTROJEM)</t>
  </si>
  <si>
    <t>09511</t>
  </si>
  <si>
    <t>MINIMÁLNÍ KONTAKT LÉKAŘE S PACIENTEM</t>
  </si>
  <si>
    <t>11511</t>
  </si>
  <si>
    <t>PARENTERÁLNÍ VÝŽIVA PROVÁDĚNÁ VE VLASTNÍM SOCIÁLNÍ</t>
  </si>
  <si>
    <t>11513</t>
  </si>
  <si>
    <t>PUMPOU APLIKOVANÁ ENTERÁLNÍ VÝŽIVA PROVÁDĚNÁ VE VL</t>
  </si>
  <si>
    <t>78022</t>
  </si>
  <si>
    <t>CÍLENÉ VYŠETŘENÍ ANESTEZIOLOGEM</t>
  </si>
  <si>
    <t>78023</t>
  </si>
  <si>
    <t>KONTROLNÍ VYŠETŘENÍ ANESTEZIOLOGEM</t>
  </si>
  <si>
    <t>09543</t>
  </si>
  <si>
    <t>REGULAČNÍ POPLATEK ZA NÁVŠTĚVU -- POPLATEK UHRAZEN</t>
  </si>
  <si>
    <t>01 - I. INTERNÍ  KLINIKA</t>
  </si>
  <si>
    <t>02 - II. INTERNÍ  KLINIKA</t>
  </si>
  <si>
    <t>03 - III. INTERNÍ  KLINIKA</t>
  </si>
  <si>
    <t>04 - I. CHIRURGICKÁ KLINIKA</t>
  </si>
  <si>
    <t>08 - PORODNICKO-GYNEKOLOGICKÁ KLINIKA</t>
  </si>
  <si>
    <t>10 - DĚTSKÁ KLINIKA</t>
  </si>
  <si>
    <t>12 - UROLOGICKÁ KLINIKA</t>
  </si>
  <si>
    <t>13 - OTOLARYNGOLOGICKÁ KLINIKA</t>
  </si>
  <si>
    <t>16 - KLINIKA PLICNÍCH NEMOCÍ A TUBERKULÓZY</t>
  </si>
  <si>
    <t>17 - NEUROLOGICKÁ KLINIKA</t>
  </si>
  <si>
    <t>21 - ONKOLOGICKÁ KLINIKA</t>
  </si>
  <si>
    <t>25 - KLINIKA ÚSTNÍ, ČELISTNÍ A OBLIČEJOVÉ CHIRURGIE</t>
  </si>
  <si>
    <t>30 - ODDĚLENÍ GERIATRIE</t>
  </si>
  <si>
    <t>31 - TRAUMATOLOGICKÉ ODDĚLENÍ</t>
  </si>
  <si>
    <t>32 - HEMATO-ONKOLOGICKÁ KLINIKA</t>
  </si>
  <si>
    <t>59 - ODD. INTENZIVNÍ PÉČE CHIRURGICKÝCH OBORŮ</t>
  </si>
  <si>
    <t>01</t>
  </si>
  <si>
    <t>02</t>
  </si>
  <si>
    <t>03</t>
  </si>
  <si>
    <t>04</t>
  </si>
  <si>
    <t>7T8</t>
  </si>
  <si>
    <t>08</t>
  </si>
  <si>
    <t>09544</t>
  </si>
  <si>
    <t>REGULAČNÍ POPLATEK ZA KAŽDÝ DEN LŮŽKOVÉ PÉČE -- PO</t>
  </si>
  <si>
    <t>10</t>
  </si>
  <si>
    <t>12</t>
  </si>
  <si>
    <t>13</t>
  </si>
  <si>
    <t>16</t>
  </si>
  <si>
    <t>17</t>
  </si>
  <si>
    <t>21</t>
  </si>
  <si>
    <t>25</t>
  </si>
  <si>
    <t>30</t>
  </si>
  <si>
    <t>31</t>
  </si>
  <si>
    <t>32</t>
  </si>
  <si>
    <t>5F1</t>
  </si>
  <si>
    <t>51111</t>
  </si>
  <si>
    <t>OPERACE CYSTY NEBO HEMANGIOMU NEBO LIPOMU NEBO PIL</t>
  </si>
  <si>
    <t>51115</t>
  </si>
  <si>
    <t>OPERACE KRČNÍHO DIVERTIKLU JÍCNU</t>
  </si>
  <si>
    <t>51117</t>
  </si>
  <si>
    <t>KRČNÍ EZOFAGOSTOMIE</t>
  </si>
  <si>
    <t>51127</t>
  </si>
  <si>
    <t>HEMITYROIDEKTOMIE (TOTÁLNÍ LOBEKTOMIE ŠTÍTNÉ ŽLÁZY</t>
  </si>
  <si>
    <t>51217</t>
  </si>
  <si>
    <t>EZOFAGEKTOMIE BEZ TORAKOTOMIE S NÁHRADOU JÍCNU ŽAL</t>
  </si>
  <si>
    <t>51311</t>
  </si>
  <si>
    <t>SPLENEKTOMIE</t>
  </si>
  <si>
    <t>51321</t>
  </si>
  <si>
    <t>LEVOSTRANNÁ PANKREATEKTOMIE SE SPLENEKTOMIÍ</t>
  </si>
  <si>
    <t>51326</t>
  </si>
  <si>
    <t>DRENÁŽNÍ OPERACE PŘI AKUTNÍ PANKEATITIDĚ, DRENÁŽ A</t>
  </si>
  <si>
    <t>51345</t>
  </si>
  <si>
    <t>PARCIÁLNÍ RESEKCE JATER NEBO OŠETŘENÍ VĚTŠÍHO PORA</t>
  </si>
  <si>
    <t>51353</t>
  </si>
  <si>
    <t>PUNKCE, ODSÁTÍ TENKÉHO STŘEVA, MANIPULACE SE STŘEV</t>
  </si>
  <si>
    <t>51355</t>
  </si>
  <si>
    <t>DVOJ - A VÍCENÁSOBNÁ RESEKCE A (NEBO) ANASTOMÓZA T</t>
  </si>
  <si>
    <t>51357</t>
  </si>
  <si>
    <t>JEJUNOSTOMIE, ILEOSTOMIE NEBO KOLOSTOMIE, ANTEPOZI</t>
  </si>
  <si>
    <t>51359</t>
  </si>
  <si>
    <t>RESEKCE A ANASTOMÓZA TLUSTÉHO STŘEVA NEBO REKTOSIG</t>
  </si>
  <si>
    <t>51361</t>
  </si>
  <si>
    <t>KOLEKTOMIE SUBTOTÁLNÍ S ILEOSTOMIÍ A UZÁVĚREM REKT</t>
  </si>
  <si>
    <t>APENDEKTOMIE NEBO OPERAČNÍ DRENÁŽ PERIAPENDIKULÁRN</t>
  </si>
  <si>
    <t>51371</t>
  </si>
  <si>
    <t>CHOLECYSTEKTOMIE</t>
  </si>
  <si>
    <t>51377</t>
  </si>
  <si>
    <t xml:space="preserve">BILIODIGESTIVNÍ SPOJKA SE ŽALUDKEM, DUODENEM NEBO </t>
  </si>
  <si>
    <t>51381</t>
  </si>
  <si>
    <t>REKONSTRUKČNÍ VÝKON NA ŽLUČOVÝCH CESTÁCH</t>
  </si>
  <si>
    <t>GASTROTOMIE, DUODENOTOMIE NEBO JEDNODUCHÁ PYLOROPL</t>
  </si>
  <si>
    <t>51385</t>
  </si>
  <si>
    <t>RESEKCE ŽALUDKU S ANASTOMÓZOU</t>
  </si>
  <si>
    <t>51386</t>
  </si>
  <si>
    <t>SUTURA EV. EXCIZE A SUTURA LÉZE STĚNY ŽALUDKU NEBO</t>
  </si>
  <si>
    <t>51389</t>
  </si>
  <si>
    <t xml:space="preserve">KMENOVÁ A SELEKTIVNÍ  PŘÍP. PROXIMÁLNÍ SELEKTIVNÍ </t>
  </si>
  <si>
    <t>51391</t>
  </si>
  <si>
    <t>LAPAROTOMIE A OŠETŘENÍ VÍCEČETNÉHO VISCERÁLNÍHO PO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</si>
  <si>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</si>
  <si>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</si>
  <si>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</si>
  <si>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</si>
  <si>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</si>
  <si>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</si>
  <si>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51396</t>
  </si>
  <si>
    <t>PUNKCE DUTINY BŘIŠNÍ S DRENÁŽÍ EV. LAVAŽÍ</t>
  </si>
  <si>
    <t>51397</t>
  </si>
  <si>
    <t>OTEVŘENÁ LAVÁŽ PERITONEÁLNÍ DUTINY, SEC. LOOK, LAP</t>
  </si>
  <si>
    <t>51517</t>
  </si>
  <si>
    <t>OPERACE KÝLY S POUŽITÍM ŠTĚPU ČI IMPLANTÁTU, OPERA</t>
  </si>
  <si>
    <t>51518</t>
  </si>
  <si>
    <t>OPERACE VNITŘNÍ KÝLY</t>
  </si>
  <si>
    <t>51623</t>
  </si>
  <si>
    <t>POUŽITÍ ULTRAZVUKOVÉHO SKALPELU</t>
  </si>
  <si>
    <t>51811</t>
  </si>
  <si>
    <t>ABSCES NEBO HEMATOM SUBKUTANNÍ, PILONIDÁLNÍ, INTRA</t>
  </si>
  <si>
    <t>51819</t>
  </si>
  <si>
    <t>OŠETŘENÍ A OBVAZ ROZSÁHLÉ RÁNY V CELKOVÉ ANESTEZII</t>
  </si>
  <si>
    <t>51821</t>
  </si>
  <si>
    <t>CHIRURGICKÉ ODSTRANĚNÍ CIZÍHO TĚLESA</t>
  </si>
  <si>
    <t>51825</t>
  </si>
  <si>
    <t>SEKUNDÁRNÍ SUTURA RÁNY</t>
  </si>
  <si>
    <t>51827</t>
  </si>
  <si>
    <t>MULTIORGÁNOVÝ ODBĚR</t>
  </si>
  <si>
    <t>51850</t>
  </si>
  <si>
    <t>PŘEVAZ RÁNY METODOU V. A. C. (VACUUM ASISTED CLOSU</t>
  </si>
  <si>
    <t>54120</t>
  </si>
  <si>
    <t>ANEURYSMA BŘIŠNÍ AORTY (NÁHRADA BIFURKAČNÍ PROTÉZO</t>
  </si>
  <si>
    <t>54170</t>
  </si>
  <si>
    <t>PROFUNDOPLASTIKA</t>
  </si>
  <si>
    <t>54190</t>
  </si>
  <si>
    <t>OSTATNÍ REKONSTRUKCE TEPEN A BY-PASSY</t>
  </si>
  <si>
    <t>54310</t>
  </si>
  <si>
    <t>AORTOILICKÝ ÚSEK - ENDARTEREKTOMIE</t>
  </si>
  <si>
    <t>54320</t>
  </si>
  <si>
    <t xml:space="preserve">ENDARTEREKTOMIE KAROTICKÁ A OSTATNÍCH PERIFERNÍCH </t>
  </si>
  <si>
    <t>54325</t>
  </si>
  <si>
    <t>AORTOILICKÁ EMBOLEKTOMIE NEBO TROMBEKTOMIE BIFURKA</t>
  </si>
  <si>
    <t>54340</t>
  </si>
  <si>
    <t>TEPENNÁ EMBOLEKTOMIE, TROMBEKTOMIE</t>
  </si>
  <si>
    <t>54510</t>
  </si>
  <si>
    <t>PEROPERAČNÍ TRANSLUMINÁLNÍ ANGIOPLASTIKA</t>
  </si>
  <si>
    <t>54810</t>
  </si>
  <si>
    <t>PEROPERAČNÍ ANGIOGRAFIE</t>
  </si>
  <si>
    <t>54990</t>
  </si>
  <si>
    <t>ODBĚR ŽILNÍHO ŠTĚPU</t>
  </si>
  <si>
    <t>56419</t>
  </si>
  <si>
    <t>POUŽITÍ OPERAČNÍHO MIKROSKOPU Á 15 MINUT</t>
  </si>
  <si>
    <t>57113</t>
  </si>
  <si>
    <t>TORAKOSKOPIE KLASICKÁ LÉČEBNÁ</t>
  </si>
  <si>
    <t>57231</t>
  </si>
  <si>
    <t>MEDIASTINOTOMIE</t>
  </si>
  <si>
    <t>57235</t>
  </si>
  <si>
    <t>TORAKOTOMIE PROSTÁ NEBO S BIOPSIÍ, EVAKUACÍ HEMATO</t>
  </si>
  <si>
    <t>57239</t>
  </si>
  <si>
    <t>UZAVŘENÍ BRONCHOPLEURÁLNÍ PÍŠTĚLE</t>
  </si>
  <si>
    <t>57241</t>
  </si>
  <si>
    <t>DEKORTIKACE PLÍCE</t>
  </si>
  <si>
    <t>57247</t>
  </si>
  <si>
    <t>PNEUMONEKTOMIE, NEBO LOBEKTOMIE, NEBO BILOBEKTOMIE</t>
  </si>
  <si>
    <t>57251</t>
  </si>
  <si>
    <t>KLÍNOVITÁ RESEKCE PLIC NEBO ENUKLEACE TUMORU</t>
  </si>
  <si>
    <t>57253</t>
  </si>
  <si>
    <t>PLEUREKTOMIE - ABRAZE</t>
  </si>
  <si>
    <t>61115</t>
  </si>
  <si>
    <t xml:space="preserve">REVIZE, EXCIZE A SUTURA PORANĚNÍ KŮŽE A PODKOŽÍ A </t>
  </si>
  <si>
    <t>61119</t>
  </si>
  <si>
    <t>SUTURA PERIFERNÍHO NERVU MIKROCHIRURGICKOU TECHNIK</t>
  </si>
  <si>
    <t>61121</t>
  </si>
  <si>
    <t>CÉVNÍ ANASTOMOSA MIKROCHIRURGICKOU TECHNIKOU</t>
  </si>
  <si>
    <t>61129</t>
  </si>
  <si>
    <t>EXCIZE KOŽNÍ LÉZE, SUTURA OD 2 DO 10 CM</t>
  </si>
  <si>
    <t>61143</t>
  </si>
  <si>
    <t>ODBĚR CÉVNÍHO ŠTĚPU MALÉHO KALIBRU (PRO MIKROCHIRU</t>
  </si>
  <si>
    <t>61149</t>
  </si>
  <si>
    <t xml:space="preserve">UZAVŘENÍ DEFEKTU  KOŽNÍM LALOKEM MÍSTNÍM OD 10 DO </t>
  </si>
  <si>
    <t>61165</t>
  </si>
  <si>
    <t>ROZPROSTŘENÍ NEBO MODELACE LALOKU</t>
  </si>
  <si>
    <t>61173</t>
  </si>
  <si>
    <t>VOLNÝ PŘENOS SVALOVÉHO A SVALOVĚ KOŽNÍHO LALOKU MI</t>
  </si>
  <si>
    <t>62310</t>
  </si>
  <si>
    <t>NEKREKTOMIE DO 1% POVRCHU TĚLA</t>
  </si>
  <si>
    <t>66829</t>
  </si>
  <si>
    <t>ZAVEDENÍ PROPLACHOVÉ LAVÁŽE</t>
  </si>
  <si>
    <t>66851</t>
  </si>
  <si>
    <t>AMPUTACE DLOUHÉ KOSTI / EXARTIKULACE VELKÉHO KLOUB</t>
  </si>
  <si>
    <t>66915</t>
  </si>
  <si>
    <t>DEKOMPRESE FASCIÁLNÍHO LOŽE</t>
  </si>
  <si>
    <t>71717</t>
  </si>
  <si>
    <t>TRACHEOTOMIE</t>
  </si>
  <si>
    <t>07546</t>
  </si>
  <si>
    <t>(DRG) OTEVŘENÝ PŘÍSTUP</t>
  </si>
  <si>
    <t>07413</t>
  </si>
  <si>
    <t>(VZP) PLASTIKA A. FEMORALIS A JEJÍCH VĚTVÍ PROTETI</t>
  </si>
  <si>
    <t>07429</t>
  </si>
  <si>
    <t>(VZP) REVIZE TEPEN STEHNA PRO INOPERABILNÍ NÁLEZ</t>
  </si>
  <si>
    <t>07531</t>
  </si>
  <si>
    <t>(VZP) ARTERIOGRAFIE PEROPERAČNÍ</t>
  </si>
  <si>
    <t>07545</t>
  </si>
  <si>
    <t>(DRG) DRUHÁ A DALŠÍ REOPERACE</t>
  </si>
  <si>
    <t>07564</t>
  </si>
  <si>
    <t>(DRG) EMERGENTNÍ OPERACE KVCH</t>
  </si>
  <si>
    <t>07562</t>
  </si>
  <si>
    <t>(DRG) PLÁNOVANÁ OPERACE KVCH</t>
  </si>
  <si>
    <t>07563</t>
  </si>
  <si>
    <t>(DRG) URGENTNÍ OPERACE KVCH</t>
  </si>
  <si>
    <t>07543</t>
  </si>
  <si>
    <t>(DRG) PRIMOOPERACE</t>
  </si>
  <si>
    <t>07350</t>
  </si>
  <si>
    <t>(VZP) ENDARTERECTOMIE BŘIŠNÍ AORTY</t>
  </si>
  <si>
    <t>07522</t>
  </si>
  <si>
    <t>(VZP) REANASTOMOSA A-V SHUNTU</t>
  </si>
  <si>
    <t>07418</t>
  </si>
  <si>
    <t>(VZP) TROMBECTOMIE  A. FEMORALIS A JEJÍCH VĚTVÍ</t>
  </si>
  <si>
    <t>07521</t>
  </si>
  <si>
    <t>(VZP) VYTVOŘENÍ A-V SHUNTU PROTÉZOU</t>
  </si>
  <si>
    <t>07544</t>
  </si>
  <si>
    <t>(DRG) PRVNÍ REOPERACE</t>
  </si>
  <si>
    <t>07523</t>
  </si>
  <si>
    <t>(VZP) TROMBECTOMIE A-V SHUNTU</t>
  </si>
  <si>
    <t>07552</t>
  </si>
  <si>
    <t>(DRG) OPERAČNÍ VÝKON BEZ MIMOTĚLNÍHO OBĚHU</t>
  </si>
  <si>
    <t>07424</t>
  </si>
  <si>
    <t>(VZP) EMBOLECTOMIE A. FEMORALIS SUPERFICIALIS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</si>
  <si>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</si>
  <si>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</si>
  <si>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</si>
  <si>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</si>
  <si>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</si>
  <si>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</si>
  <si>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07329</t>
  </si>
  <si>
    <t>(VZP) NÁHRADA AORTO - AORTÁLNÍ PROTETICKÁ</t>
  </si>
  <si>
    <t>07319</t>
  </si>
  <si>
    <t>(VZP) BYPASS NEBO NÁHRADA TEPEN HORNÍCH KONČETIN P</t>
  </si>
  <si>
    <t>07392</t>
  </si>
  <si>
    <t>(VZP) NEPŘÍMÁ  TROMBECTOMIE A.ILIACA CESTOU A. FEM</t>
  </si>
  <si>
    <t>07351</t>
  </si>
  <si>
    <t>(VZP) TROMBECTOMIE BŘIŠNÍ AORTY</t>
  </si>
  <si>
    <t>07309</t>
  </si>
  <si>
    <t>(VZP) JINÉ OPERACE VĚTVÍ OBLOUKU AORTY BEZ STERNOT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</si>
  <si>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</si>
  <si>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</si>
  <si>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</si>
  <si>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</si>
  <si>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</si>
  <si>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</si>
  <si>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5F3</t>
  </si>
  <si>
    <t>51855</t>
  </si>
  <si>
    <t>FIXAČNÍ SÁDROVÁ DLAHA CELÉ HORNÍ KONČETINY</t>
  </si>
  <si>
    <t>51859</t>
  </si>
  <si>
    <t>FIXAČNÍ SÁDROVÁ DLAHA - NOHA, BÉREC</t>
  </si>
  <si>
    <t>51863</t>
  </si>
  <si>
    <t>FIXAČNÍ SÁDROVÁ DLAHA CELÉ DOLNÍ KONČETINY</t>
  </si>
  <si>
    <t>51877</t>
  </si>
  <si>
    <t>PŘILOŽENÍ LÉČEBNÉ POMŮCKY - ORTÉZY</t>
  </si>
  <si>
    <t>53119</t>
  </si>
  <si>
    <t>ZAVŘENÁ REPOZICE ZLOMENIN PŘEDLOKTÍ, LOKTE, PAŽE N</t>
  </si>
  <si>
    <t>53155</t>
  </si>
  <si>
    <t>OTEVŘENÁ REPOZICE - SYNTÉZA LUXACE KARPU - INTRAAR</t>
  </si>
  <si>
    <t>53157</t>
  </si>
  <si>
    <t>OTEVŘENÁ REPOZICE A OSTEOSYNTÉZA ZLOMENINY JEDNÉ K</t>
  </si>
  <si>
    <t>53161</t>
  </si>
  <si>
    <t>OTEVŘENÁ REPOZICE A OSTEOSYNTÉZA IZOLOVANÉ ZLOMENI</t>
  </si>
  <si>
    <t>53163</t>
  </si>
  <si>
    <t>OTEVŘENÁ REPOZICE A OSTEOSYNTÉZA VÍCEÚLOMKOVÝCH ZL</t>
  </si>
  <si>
    <t>53213</t>
  </si>
  <si>
    <t>ZAVŘENÁ REPOZICE A NITRODŘEŇOVA OSTEOSYNTÉZA ZLOME</t>
  </si>
  <si>
    <t>53253</t>
  </si>
  <si>
    <t xml:space="preserve">OTEVŘENÁ REPOZICE A OSTEOSYNTÉZA ZLOMENIN DIAFÝZY </t>
  </si>
  <si>
    <t>53413</t>
  </si>
  <si>
    <t>ZAVŘENÁ REPOZICE ZLOMENINY BÉRCE VČETNĚ NITROKLOUB</t>
  </si>
  <si>
    <t>53415</t>
  </si>
  <si>
    <t>ZAVŘENÁ REPOZICE LUXACE KOLENNÍHO KLOUBU NEBO PATE</t>
  </si>
  <si>
    <t>53425</t>
  </si>
  <si>
    <t>ZLOMENINY PÁNEVNÍHO KRUHU - NESTABILNÍ - KONZERVAT</t>
  </si>
  <si>
    <t>53457</t>
  </si>
  <si>
    <t>ZLOMENINY DOLNÍHO KONCE BÉRCE A HLEZNA S NITROKLOU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</si>
  <si>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</si>
  <si>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</si>
  <si>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</si>
  <si>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</si>
  <si>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</si>
  <si>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</si>
  <si>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53490</t>
  </si>
  <si>
    <t>ROZSÁHLÉ DEBRIDEMENT SLOŽITÝCH OTEVŘENÝCH ZLOMENIN</t>
  </si>
  <si>
    <t>53517</t>
  </si>
  <si>
    <t>SUTURA NEBO REINSERCE ŠLACHY FLEXORU RUKY A ZÁPĚST</t>
  </si>
  <si>
    <t>53525</t>
  </si>
  <si>
    <t>SUTURA ČERSTVÉHO ROZSÁHLÉHO PORANĚNÍ VAZIVOVÉHO AP</t>
  </si>
  <si>
    <t>NEKREKTOMIE DO 5 % POVRCHU TĚLA - TANGENCIÁLNÍ NEB</t>
  </si>
  <si>
    <t>62440</t>
  </si>
  <si>
    <t>ŠTĚP PŘI POPÁLENÍ (A OSTATNÍCH KOŽNÍCH ZTRÁTÁCH) D</t>
  </si>
  <si>
    <t>62640</t>
  </si>
  <si>
    <t>ODBĚR DERMOEPIDERMÁLNÍHO ŠTĚPU: 1 - 5 % Z PLOCHY P</t>
  </si>
  <si>
    <t>66127</t>
  </si>
  <si>
    <t>MANIPULACE V CELKOVÉ NEBO LOKÁLNÍ ANESTÉZII</t>
  </si>
  <si>
    <t>66457</t>
  </si>
  <si>
    <t>REKONSTRUKCE VAZŮ - LOKET, PŘEDLOKTÍ</t>
  </si>
  <si>
    <t>66461</t>
  </si>
  <si>
    <t>REKONSTRUKCE PAKLOUBU NA HK</t>
  </si>
  <si>
    <t>66811</t>
  </si>
  <si>
    <t>INJEKCE DO BURZY, GANGLIA, POCHVY ŠLACHOVÉ</t>
  </si>
  <si>
    <t>66819</t>
  </si>
  <si>
    <t>APLIKACE ZEVNÍHO FIXATÉRU</t>
  </si>
  <si>
    <t>66821</t>
  </si>
  <si>
    <t>PERKUTÁNNÍ FIXACE K-DRÁTEM</t>
  </si>
  <si>
    <t>5F5</t>
  </si>
  <si>
    <t>07572</t>
  </si>
  <si>
    <t>(DRG) DRUHÁ A DALŠÍ POOPERAČNÍ REVIZE PRO KRVÁCENÍ</t>
  </si>
  <si>
    <t>07277</t>
  </si>
  <si>
    <t>(DRG) APLIKACE NEBO VÝMĚNA DPWT DO MEDIASTINA</t>
  </si>
  <si>
    <t>5F6</t>
  </si>
  <si>
    <t>56117</t>
  </si>
  <si>
    <t>INTRAKRANIÁLNÍ REKONSTRUKČNÍ OPERACE PŘI LIKVOREI</t>
  </si>
  <si>
    <t>56119</t>
  </si>
  <si>
    <t>DEKOMPRESIVNÍ KRANIEKTOMIE</t>
  </si>
  <si>
    <t>56145</t>
  </si>
  <si>
    <t>OŠETŘENÍ JEDNODUCHÉ - VPÁČENÉ ZLOMENINY LEBKY</t>
  </si>
  <si>
    <t>56147</t>
  </si>
  <si>
    <t>OŠETŘENÍ KOMPLIKOVANÉ ZLOMENINY LEBKY S (BEZ) REPA</t>
  </si>
  <si>
    <t>56151</t>
  </si>
  <si>
    <t>TREPANACE PRO EXTRACEREBRÁLNÍ HEMATOM NEBO KRANIOT</t>
  </si>
  <si>
    <t>56177</t>
  </si>
  <si>
    <t>KRANIOTOMIE A RESEK., PŘ. LOBEKTOM.PRO TUMOR ČI ME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</si>
  <si>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</si>
  <si>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</si>
  <si>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</si>
  <si>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</si>
  <si>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66315</t>
  </si>
  <si>
    <t xml:space="preserve">INSTRUMENTACE C, T, L, S PÁTEŘE - PŘEDNÍ I ZADNÍ, </t>
  </si>
  <si>
    <t>66327</t>
  </si>
  <si>
    <t>RESEKCE OBRATLE - ZADNÍ - LAMINEKTOMIE INKOMPLETNÍ</t>
  </si>
  <si>
    <t>66331</t>
  </si>
  <si>
    <t>FŮZE PÁTEŘE - STANDARDNÍ ZADNÍ - 1 SEGMENT</t>
  </si>
  <si>
    <t>66339</t>
  </si>
  <si>
    <t>OPERAČNÍ PŘÍSTUP NA PÁTEŘ - STANDARDNÍ - ZADNÍ SKE</t>
  </si>
  <si>
    <t>66341</t>
  </si>
  <si>
    <t>OPERAČNÍ PŘÍSTUP K PÁTEŘI - STANDARDNÍ - ZADNÍ TZV</t>
  </si>
  <si>
    <t>66815</t>
  </si>
  <si>
    <t>AUTOGENNÍ ŠTĚP</t>
  </si>
  <si>
    <t>6F1</t>
  </si>
  <si>
    <t>61151</t>
  </si>
  <si>
    <t>UZAVŘENÍ DEFEKTU KOŽNÍM LALOKEM MÍSTNÍM NAD 20 CM^</t>
  </si>
  <si>
    <t>62460</t>
  </si>
  <si>
    <t>ŠTĚP PŘI POPÁLENÍ (A OSTATNCH KOŽNÍCH ZTRÁTÁCH), 5</t>
  </si>
  <si>
    <t>62720</t>
  </si>
  <si>
    <t>SÍŤOVÁNÍ (MESHOVÁNÍ) ŠTĚPU NAD 5 % MAX. DO 20 %</t>
  </si>
  <si>
    <t>62810</t>
  </si>
  <si>
    <t xml:space="preserve">ODBĚR KOŽNÍHO ŠTĚPU V PLNÉ TLOUŠŤCE DO ROZSAHU 20 </t>
  </si>
  <si>
    <t>6F3</t>
  </si>
  <si>
    <t>51711</t>
  </si>
  <si>
    <t>VÝKON LAPAROSKOPICKÝ A TORAKOSKOPICKÝ</t>
  </si>
  <si>
    <t>90782</t>
  </si>
  <si>
    <t>(DRG) LAVÁŽ A ODSÁTÍ DUTINY PERITONEÁLNÍ LAPAROSKO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</si>
  <si>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</si>
  <si>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</si>
  <si>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</si>
  <si>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</si>
  <si>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</si>
  <si>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</si>
  <si>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</si>
  <si>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</si>
  <si>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</si>
  <si>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65211</t>
  </si>
  <si>
    <t>OŠETŘENÍ ZLOMENINY ČELISTI DESTIČKOVOU ŠROUBOVANOU</t>
  </si>
  <si>
    <t>65213</t>
  </si>
  <si>
    <t>OŠETŘENÍ ZLOMENIN ČELISTI KOSTNÍM STEHEM</t>
  </si>
  <si>
    <t>65215</t>
  </si>
  <si>
    <t>DENTÁLNÍ DRÁTĚNÁ DLAHA Z VOLNÉ RUKY - JEDNA ČELIST</t>
  </si>
  <si>
    <t>65221</t>
  </si>
  <si>
    <t>ZÁVĚSY STŘEDNÍ OBLIČEJOVÉ ETÁŽE DRÁTĚNÉ PŘI ZLOMEN</t>
  </si>
  <si>
    <t>65611</t>
  </si>
  <si>
    <t>EXCIZE LÉZE V DUTINĚ ÚSTNÍ NAD 4 CM</t>
  </si>
  <si>
    <t>65935</t>
  </si>
  <si>
    <t xml:space="preserve">REPOZICE A FIXACE ZLOMENINY ZYGOMATIKOMAXILÁRNÍHO </t>
  </si>
  <si>
    <t>71653</t>
  </si>
  <si>
    <t>ZAVŘENÁ REPOZICE FRAKTURY KŮSTEK NOSNÍCH</t>
  </si>
  <si>
    <t>75381</t>
  </si>
  <si>
    <t>REKOSTRUKCE SPODINY OČNICE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</si>
  <si>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</si>
  <si>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</si>
  <si>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</si>
  <si>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</si>
  <si>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</si>
  <si>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</si>
  <si>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</si>
  <si>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</si>
  <si>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71635</t>
  </si>
  <si>
    <t>MUKOTOMIE NEBO KONCHEKTOMIE</t>
  </si>
  <si>
    <t>71639</t>
  </si>
  <si>
    <t>ENDOSKOPICKÁ OPERACE V NOSNÍ DUTINĚ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</si>
  <si>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</si>
  <si>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</si>
  <si>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</si>
  <si>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</si>
  <si>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</si>
  <si>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</si>
  <si>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71723</t>
  </si>
  <si>
    <t>UZAVŘENÍ PERZISTUJÍCÍHO TRACHEOTOMICKÉHO KANÁLU</t>
  </si>
  <si>
    <t>7F5</t>
  </si>
  <si>
    <t>75371</t>
  </si>
  <si>
    <t>ENUKLEACE A EVISCERACE BULBU</t>
  </si>
  <si>
    <t>7F6</t>
  </si>
  <si>
    <t>76335</t>
  </si>
  <si>
    <t>OPERAČNÍ REVIZE PERIRENÁLNÍCH NEBO PERIURETERÁLNÍC</t>
  </si>
  <si>
    <t>76345</t>
  </si>
  <si>
    <t>REIMPLANTACE URETERU (UCNA)</t>
  </si>
  <si>
    <t>76365</t>
  </si>
  <si>
    <t>PUNKČNÍ EPICYSTOSTOMIE</t>
  </si>
  <si>
    <t>76479</t>
  </si>
  <si>
    <t>NEFREKTOMIE TRANSPERITONEÁLNÍ</t>
  </si>
  <si>
    <t>77129</t>
  </si>
  <si>
    <t>JEDNODOBÁ URETROPLASTIKA BEZ CHORDEKTOMIE NEBO II.</t>
  </si>
  <si>
    <t>1</t>
  </si>
  <si>
    <t>0003952</t>
  </si>
  <si>
    <t xml:space="preserve">AMIKIN 500 MG                                     </t>
  </si>
  <si>
    <t>0004234</t>
  </si>
  <si>
    <t xml:space="preserve">DALACIN C                                         </t>
  </si>
  <si>
    <t>0005113</t>
  </si>
  <si>
    <t xml:space="preserve">TARGOCID 400 MG                                   </t>
  </si>
  <si>
    <t>0006480</t>
  </si>
  <si>
    <t xml:space="preserve">OCPLEX                                            </t>
  </si>
  <si>
    <t>0008807</t>
  </si>
  <si>
    <t>0008808</t>
  </si>
  <si>
    <t>0011592</t>
  </si>
  <si>
    <t xml:space="preserve">METRONIDAZOL B. BRAUN 5 MG/ML                     </t>
  </si>
  <si>
    <t>0011692</t>
  </si>
  <si>
    <t>0011785</t>
  </si>
  <si>
    <t xml:space="preserve">AMIKIN 1 G                                        </t>
  </si>
  <si>
    <t>0014583</t>
  </si>
  <si>
    <t xml:space="preserve">TIENAM 500 MG/500 MG I.V.                         </t>
  </si>
  <si>
    <t>0015273</t>
  </si>
  <si>
    <t xml:space="preserve">SULPERAZON 2 G IM/IV                              </t>
  </si>
  <si>
    <t>0015651</t>
  </si>
  <si>
    <t xml:space="preserve">CIPLOX INFÚZNÍ ROZTOK                             </t>
  </si>
  <si>
    <t>0016600</t>
  </si>
  <si>
    <t xml:space="preserve">UNASYN                                            </t>
  </si>
  <si>
    <t>0016982</t>
  </si>
  <si>
    <t xml:space="preserve">FLUCONAZOL ARDEZ                                  </t>
  </si>
  <si>
    <t>0017041</t>
  </si>
  <si>
    <t xml:space="preserve">CEFOBID 1 G                                       </t>
  </si>
  <si>
    <t>0017377</t>
  </si>
  <si>
    <t xml:space="preserve">GAMMAGARD S/D                                     </t>
  </si>
  <si>
    <t>0017810</t>
  </si>
  <si>
    <t xml:space="preserve">TAZOCIN 4,5 G                                     </t>
  </si>
  <si>
    <t>0020605</t>
  </si>
  <si>
    <t xml:space="preserve">COLOMYCIN INJEKCE 1000000 IU                      </t>
  </si>
  <si>
    <t>0025746</t>
  </si>
  <si>
    <t xml:space="preserve">INVANZ 1 G                                        </t>
  </si>
  <si>
    <t>0026041</t>
  </si>
  <si>
    <t xml:space="preserve">KIOVIG 100MG/ML                                   </t>
  </si>
  <si>
    <t>0026127</t>
  </si>
  <si>
    <t xml:space="preserve">TYGACIL 50 MG                                     </t>
  </si>
  <si>
    <t>0026902</t>
  </si>
  <si>
    <t xml:space="preserve">VFEND 200 MG                                      </t>
  </si>
  <si>
    <t>0027429</t>
  </si>
  <si>
    <t xml:space="preserve">CANCIDAS 50 MG                                    </t>
  </si>
  <si>
    <t>0029191</t>
  </si>
  <si>
    <t xml:space="preserve">ECALTA 100 MG                                     </t>
  </si>
  <si>
    <t>0031547</t>
  </si>
  <si>
    <t xml:space="preserve">SPORANOX I.V.                                     </t>
  </si>
  <si>
    <t>0045119</t>
  </si>
  <si>
    <t xml:space="preserve">VISIPAQUE 270 MG I/ML                             </t>
  </si>
  <si>
    <t>0045123</t>
  </si>
  <si>
    <t xml:space="preserve">VISIPAQUE 320 MG I/ML                             </t>
  </si>
  <si>
    <t>0049193</t>
  </si>
  <si>
    <t xml:space="preserve">CEFTAX 1000                                       </t>
  </si>
  <si>
    <t>0053922</t>
  </si>
  <si>
    <t xml:space="preserve">CIPHIN PRO INFUSIONE 200 MG/100 ML                </t>
  </si>
  <si>
    <t>0058092</t>
  </si>
  <si>
    <t xml:space="preserve">CEFAZOLIN SANDOZ 1 G                              </t>
  </si>
  <si>
    <t>0059830</t>
  </si>
  <si>
    <t xml:space="preserve">CIPRINOL 200 MG/100 ML                            </t>
  </si>
  <si>
    <t xml:space="preserve">HAEMOCOMPLETTAN P                                 </t>
  </si>
  <si>
    <t>0064630</t>
  </si>
  <si>
    <t xml:space="preserve">KLIMICIN                                          </t>
  </si>
  <si>
    <t>0065989</t>
  </si>
  <si>
    <t xml:space="preserve">MYCOMAX INF                                       </t>
  </si>
  <si>
    <t>0066137</t>
  </si>
  <si>
    <t xml:space="preserve">OFLOXIN INF                                       </t>
  </si>
  <si>
    <t>0072972</t>
  </si>
  <si>
    <t xml:space="preserve">AMOKSIKLAV 1,2 G                                  </t>
  </si>
  <si>
    <t>0075634</t>
  </si>
  <si>
    <t xml:space="preserve">PROTHROMPLEX TOTAL NF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</si>
  <si>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</si>
  <si>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</si>
  <si>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</si>
  <si>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</si>
  <si>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</si>
  <si>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</si>
  <si>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0077018</t>
  </si>
  <si>
    <t xml:space="preserve">ULTRAVIST 370                                     </t>
  </si>
  <si>
    <t>0077044</t>
  </si>
  <si>
    <t xml:space="preserve">ZINACEF 750 MG                                    </t>
  </si>
  <si>
    <t>0083050</t>
  </si>
  <si>
    <t xml:space="preserve">SEFOTAK 1 G                                       </t>
  </si>
  <si>
    <t>0083417</t>
  </si>
  <si>
    <t xml:space="preserve">MERONEM 1 G                                       </t>
  </si>
  <si>
    <t>0083487</t>
  </si>
  <si>
    <t xml:space="preserve">MERONEM 500 MG                                    </t>
  </si>
  <si>
    <t>0085516</t>
  </si>
  <si>
    <t xml:space="preserve">FLEBOGAMMA 5%                                     </t>
  </si>
  <si>
    <t>0087199</t>
  </si>
  <si>
    <t xml:space="preserve">MAXIPIME 1 G                                      </t>
  </si>
  <si>
    <t>0087239</t>
  </si>
  <si>
    <t xml:space="preserve">FANHDI 50 I.U./ML                                 </t>
  </si>
  <si>
    <t>0087240</t>
  </si>
  <si>
    <t xml:space="preserve">FANHDI 100 I.U./ML                                </t>
  </si>
  <si>
    <t>0092289</t>
  </si>
  <si>
    <t xml:space="preserve">EDICIN 0,5 G                                      </t>
  </si>
  <si>
    <t>0092290</t>
  </si>
  <si>
    <t xml:space="preserve">EDICIN 1 G                                        </t>
  </si>
  <si>
    <t>0093173</t>
  </si>
  <si>
    <t xml:space="preserve">ANTITHROMBIN III IMMUNO                           </t>
  </si>
  <si>
    <t>0094155</t>
  </si>
  <si>
    <t xml:space="preserve">ABAKTAL 400 MG/5 ML                               </t>
  </si>
  <si>
    <t>0096414</t>
  </si>
  <si>
    <t xml:space="preserve">GENTAMICIN LEK 80 MG/2 ML                         </t>
  </si>
  <si>
    <t>0097577</t>
  </si>
  <si>
    <t xml:space="preserve">TAZOCIN 2,25 G                                    </t>
  </si>
  <si>
    <t>0097878</t>
  </si>
  <si>
    <t>0097909</t>
  </si>
  <si>
    <t xml:space="preserve">HUMAN ALBUMIN GRIFOLS 20%                         </t>
  </si>
  <si>
    <t>0097910</t>
  </si>
  <si>
    <t>0098212</t>
  </si>
  <si>
    <t>0104051</t>
  </si>
  <si>
    <t xml:space="preserve">HUMAN ALBUMIN 200 G/L BAXTER                      </t>
  </si>
  <si>
    <t>0112782</t>
  </si>
  <si>
    <t xml:space="preserve">GENTAMICIN B.BRAUN 3 MG/ML INFUZNÍ ROZTOK         </t>
  </si>
  <si>
    <t>0119095</t>
  </si>
  <si>
    <t xml:space="preserve">FLEXBUMIN 200 G/L                                 </t>
  </si>
  <si>
    <t>0121238</t>
  </si>
  <si>
    <t xml:space="preserve">CEFTRIAXON KABI 1 G                               </t>
  </si>
  <si>
    <t>0125249</t>
  </si>
  <si>
    <t xml:space="preserve">CIPROFLOXACIN KABI 400 MG/200 ML INFUZNÍ ROZTOK   </t>
  </si>
  <si>
    <t>0129767</t>
  </si>
  <si>
    <t xml:space="preserve">IMIPENEM/CILASTATIN KABI 500 MG/500 MG            </t>
  </si>
  <si>
    <t>0131654</t>
  </si>
  <si>
    <t xml:space="preserve">CEFTAZIDIM KABI 1 GM                              </t>
  </si>
  <si>
    <t>0131656</t>
  </si>
  <si>
    <t xml:space="preserve">CEFTAZIDIM KABI 2 GM                              </t>
  </si>
  <si>
    <t>0137483</t>
  </si>
  <si>
    <t xml:space="preserve">ANBINEX                                           </t>
  </si>
  <si>
    <t>0137484</t>
  </si>
  <si>
    <t>0162187</t>
  </si>
  <si>
    <t>0162809</t>
  </si>
  <si>
    <t xml:space="preserve">AVELOX 400 MG/250 ML INFUZNÍ ROZTOK               </t>
  </si>
  <si>
    <t>0164350</t>
  </si>
  <si>
    <t xml:space="preserve">TAZOCIN 4 G/0,5 G                                 </t>
  </si>
  <si>
    <t>0198192</t>
  </si>
  <si>
    <t>0025449</t>
  </si>
  <si>
    <t xml:space="preserve">NOXAFIL 40 MG/ML                                  </t>
  </si>
  <si>
    <t>2</t>
  </si>
  <si>
    <t>0007905</t>
  </si>
  <si>
    <t xml:space="preserve">ERYTROCYTY Z ODBĚRU PLNÉ KRVE                     </t>
  </si>
  <si>
    <t>0007909</t>
  </si>
  <si>
    <t xml:space="preserve">Erytrocyty resuspendované                         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</si>
  <si>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</si>
  <si>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</si>
  <si>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</si>
  <si>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</si>
  <si>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0007957</t>
  </si>
  <si>
    <t>0007963</t>
  </si>
  <si>
    <t xml:space="preserve">ERYTROCYTY Z AFERÉZY                              </t>
  </si>
  <si>
    <t>0007964</t>
  </si>
  <si>
    <t xml:space="preserve">ERYTROCYTY Z AFERÉZY DELEUKOTIZOVANÉ              </t>
  </si>
  <si>
    <t>0107931</t>
  </si>
  <si>
    <t xml:space="preserve">TROMBOCYTY Z AFERÉZY                              </t>
  </si>
  <si>
    <t>0107936</t>
  </si>
  <si>
    <t xml:space="preserve">TROMBOCYTY Z BUFFY COATU SMĚSNÉ, DELEUKOTIZOVANÉ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</si>
  <si>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</si>
  <si>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</si>
  <si>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</si>
  <si>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</si>
  <si>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0207922</t>
  </si>
  <si>
    <t xml:space="preserve">PLAZMA PATOGEN-INAKTIVOVANÁ                       </t>
  </si>
  <si>
    <t>0407942</t>
  </si>
  <si>
    <t xml:space="preserve">PŘÍPLATEK ZA OZÁŘENÍ                              </t>
  </si>
  <si>
    <t>3</t>
  </si>
  <si>
    <t>0001018</t>
  </si>
  <si>
    <t xml:space="preserve">ŠROUB SAMOŘEZNÝ KORTIKÁLNÍ MALÝ FRAGMENTY OCEL    </t>
  </si>
  <si>
    <t>0001052</t>
  </si>
  <si>
    <t xml:space="preserve">DLAHA LC-DCP ROVNÁ MALÉ FRAGMENT OCEL             </t>
  </si>
  <si>
    <t>0001739</t>
  </si>
  <si>
    <t xml:space="preserve">DRÁT KIRSCHNERŮV OCEL                             </t>
  </si>
  <si>
    <t>0001948</t>
  </si>
  <si>
    <t xml:space="preserve">ŠROUB SAMOŘEZNÝ KANYLOVANÝ OCEL                   </t>
  </si>
  <si>
    <t>0001974</t>
  </si>
  <si>
    <t xml:space="preserve">PODLOŽKA SPONGIOZNÍ OCEL                          </t>
  </si>
  <si>
    <t>0002264</t>
  </si>
  <si>
    <t xml:space="preserve">FIXÁTOR ZEVNÍ TRUBKOVÝ, SYNTHES                   </t>
  </si>
  <si>
    <t>0002370</t>
  </si>
  <si>
    <t>0002425</t>
  </si>
  <si>
    <t>0005606</t>
  </si>
  <si>
    <t>NÁVLEK NA OPMI, TYP 71                      306071</t>
  </si>
  <si>
    <t>0010767</t>
  </si>
  <si>
    <t>0010768</t>
  </si>
  <si>
    <t>0012683</t>
  </si>
  <si>
    <t xml:space="preserve">IMPLANTÁT MAXILLOFACIÁLNÍ                         </t>
  </si>
  <si>
    <t>0012715</t>
  </si>
  <si>
    <t>0012996</t>
  </si>
  <si>
    <t>ZÁSOBNÍK DO LINEÁRNÍHO STAPLERU S BŘITEM TCR,TVR,T</t>
  </si>
  <si>
    <t>0012999</t>
  </si>
  <si>
    <t xml:space="preserve">STAPLER LINEÁRNÍ S BŘITEM TCT55 TLC55             </t>
  </si>
  <si>
    <t>0013004</t>
  </si>
  <si>
    <t xml:space="preserve">STAPLER LINEÁRNÍ TX 60B TX60G                     </t>
  </si>
  <si>
    <t>0013009</t>
  </si>
  <si>
    <t>ZÁSOBNÍK DO LINEÁRNÍHO STAPLERU S BŘITEM TCR75,TRT</t>
  </si>
  <si>
    <t>0013010</t>
  </si>
  <si>
    <t xml:space="preserve">STAPLER LINEÁRNÍ S BŘITEM TCT75,TLC75,TCD75       </t>
  </si>
  <si>
    <t>0017424</t>
  </si>
  <si>
    <t xml:space="preserve">ŠROUB KORTIKÁLNÍ VELKÝ FRAGMENT OCEL              </t>
  </si>
  <si>
    <t>0017486</t>
  </si>
  <si>
    <t xml:space="preserve">ŠROUB VELKÝ FRAGMENT MALEOLÁRNÍ OCEL              </t>
  </si>
  <si>
    <t>0017735</t>
  </si>
  <si>
    <t xml:space="preserve">DRÁT CERKLÁŽNÍ OCEL                               </t>
  </si>
  <si>
    <t>0017743</t>
  </si>
  <si>
    <t>0017745</t>
  </si>
  <si>
    <t>0024981</t>
  </si>
  <si>
    <t xml:space="preserve">KOTVIČKA MITEK GII 210393,210493(+ORTH)           </t>
  </si>
  <si>
    <t>0027930</t>
  </si>
  <si>
    <t>STENT PERIFERNÍ URETERÁLNÍ WHITE STAR INTRAOPERATI</t>
  </si>
  <si>
    <t>0028370</t>
  </si>
  <si>
    <t xml:space="preserve">SET RENÁLNÍ A NEFROSTOMICKÝ RE 421112             </t>
  </si>
  <si>
    <t>0028382</t>
  </si>
  <si>
    <t xml:space="preserve">SET RENÁLNÍ A NEFROSTOMICKÝ RE 440720             </t>
  </si>
  <si>
    <t>0029181</t>
  </si>
  <si>
    <t xml:space="preserve">SET NEFROSTOMICKÝ PUNKČNÍ, 340012,.13,.14;341200  </t>
  </si>
  <si>
    <t>0030409</t>
  </si>
  <si>
    <t xml:space="preserve">ŠROUB LCP SAMOŘEZNÝ VELKÝ FRAGMENT OCEL           </t>
  </si>
  <si>
    <t>0030415</t>
  </si>
  <si>
    <t>0030418</t>
  </si>
  <si>
    <t>0030454</t>
  </si>
  <si>
    <t xml:space="preserve">ŠROUB LCP SAMOŘEZNÝ MALÝ FRAGMENT TITAN           </t>
  </si>
  <si>
    <t>0030512</t>
  </si>
  <si>
    <t>ZÁSOBNÍK PRO LINEÁRNÍ STAPLER TA PREMIUM 30-4.8 DL</t>
  </si>
  <si>
    <t>0030515</t>
  </si>
  <si>
    <t>ZÁSOBNÍK PRO LINEÁRNÍ STAPLER TA PREMIUM 55-4.8 DL</t>
  </si>
  <si>
    <t>0030518</t>
  </si>
  <si>
    <t>ZÁSOBNÍK PRO LINEÁRNÍ STAPLER TA PREMIUM 90-4.8 DL</t>
  </si>
  <si>
    <t>0030617</t>
  </si>
  <si>
    <t xml:space="preserve">STAPLER KOŽNÍ ROYAL - 35W                         </t>
  </si>
  <si>
    <t>0031337</t>
  </si>
  <si>
    <t>0031437</t>
  </si>
  <si>
    <t xml:space="preserve">DLAHA LCP A VA-LCP HUMERUS DISTÁLNÍ MALÝ FRAGMENT </t>
  </si>
  <si>
    <t>0031468</t>
  </si>
  <si>
    <t>DLAHA LCP TIBIE PROXIMÁLNÍ OCEL MALÝ FRAGMENT TITA</t>
  </si>
  <si>
    <t>0031983</t>
  </si>
  <si>
    <t xml:space="preserve">ŠROUB STARDRIVE ZAJIŠŤOVACÍ TITAN                 </t>
  </si>
  <si>
    <t>0034333</t>
  </si>
  <si>
    <t xml:space="preserve">JEHLA PUNKČNÍ, MITTY-POLACKOVA,ECHOTIP            </t>
  </si>
  <si>
    <t>0034884</t>
  </si>
  <si>
    <t>0037145</t>
  </si>
  <si>
    <t xml:space="preserve">PROTÉZA GORE-TEX CÉVNÍ - PRUŽNÁ TENKOSTĚNNÁ       </t>
  </si>
  <si>
    <t>0037174</t>
  </si>
  <si>
    <t>PROTÉZA GORE-TEX CÉVNÍ - PRUŽNÁ TENK.S ODSTR.KROUŽ</t>
  </si>
  <si>
    <t>0046894</t>
  </si>
  <si>
    <t xml:space="preserve">PROTÉZA CÉVNÍ GELSOFT PLUS DÉLKA 30/25 CM         </t>
  </si>
  <si>
    <t>0046898</t>
  </si>
  <si>
    <t xml:space="preserve">PROTÉZA CÉVNÍ BIF.GELSOFT PLUS DÉLKA 45CM         </t>
  </si>
  <si>
    <t>0047574</t>
  </si>
  <si>
    <t xml:space="preserve">DRÁT DIAGNOST.ZAVÁDĚCÍ ST J1.5, J3.0, J6.0, DE    </t>
  </si>
  <si>
    <t>0048989</t>
  </si>
  <si>
    <t xml:space="preserve">ELEKTRODA KOAGULAČNÍ JEDNORÁZOVÁ GN211            </t>
  </si>
  <si>
    <t>0053772</t>
  </si>
  <si>
    <t xml:space="preserve">STAPLER LINEÁRNÍ S BŘITEM  TCT10,TLC10            </t>
  </si>
  <si>
    <t>0053774</t>
  </si>
  <si>
    <t>ZÁSOBNÍK DO LINEÁRNÍHO STAPLERU S BŘITEM  TRT10,TC</t>
  </si>
  <si>
    <t>0056289</t>
  </si>
  <si>
    <t xml:space="preserve">KATETR BALONKOVÝ FOGARTY 120803F                  </t>
  </si>
  <si>
    <t>0056290</t>
  </si>
  <si>
    <t xml:space="preserve">KATETR BALONKOVÝ FOGARTY 120404F                  </t>
  </si>
  <si>
    <t>0056291</t>
  </si>
  <si>
    <t xml:space="preserve">KATETR BALONKOVÝ FOGARTY 120804F                  </t>
  </si>
  <si>
    <t>0056292</t>
  </si>
  <si>
    <t xml:space="preserve">KATETR BALONKOVÝ FOGARTY 120805F                  </t>
  </si>
  <si>
    <t>0056293</t>
  </si>
  <si>
    <t xml:space="preserve">KATETR BALONKOVÝ FOGARTY 120806F                  </t>
  </si>
  <si>
    <t>0056302</t>
  </si>
  <si>
    <t xml:space="preserve">KATETR BALONKOVÝ FOGARTY TRU-LUMEN 12TLW806F      </t>
  </si>
  <si>
    <t>0056305</t>
  </si>
  <si>
    <t xml:space="preserve">KATETR BALONKOVÝ FOGARTY 620404F                  </t>
  </si>
  <si>
    <t>0056310</t>
  </si>
  <si>
    <t xml:space="preserve">KATETR FOGARTY 140808                             </t>
  </si>
  <si>
    <t>0056344</t>
  </si>
  <si>
    <t>SADA PUNKČNÍ SUPRAPUBICKÁ - EASYCYST, 170718..1707</t>
  </si>
  <si>
    <t>0058353</t>
  </si>
  <si>
    <t xml:space="preserve">LAVÁŽ A ODSÁTÍ DUTINY PERITONEÁLNÍ DRG 90782      </t>
  </si>
  <si>
    <t>0058624</t>
  </si>
  <si>
    <t xml:space="preserve">SET NEFROSTOMICKÝ PUNKČNÍ RENODRAIN TYP YELLOW    </t>
  </si>
  <si>
    <t>0059979</t>
  </si>
  <si>
    <t xml:space="preserve">KLIPY EXTRA TITAN LT300,LT400                     </t>
  </si>
  <si>
    <t>0060648</t>
  </si>
  <si>
    <t xml:space="preserve">IMPLANTÁT KRANIOMAXILLOFACIÁLNÍ TI                </t>
  </si>
  <si>
    <t>0066995</t>
  </si>
  <si>
    <t xml:space="preserve">IMPLANTÁT SPINÁLNÍ SYSTÉM CERVIFIX                </t>
  </si>
  <si>
    <t>0067160</t>
  </si>
  <si>
    <t xml:space="preserve">IMPLANTÁT ORBITÁLNÍ PDS ZX3,ZX4,ZX7 VSTŘEBATELNÝ  </t>
  </si>
  <si>
    <t>0068052</t>
  </si>
  <si>
    <t>IMPLANTÁT SPINÁLNÍ SYSTÉM FIXAČNÍ CONTROL CABLE  1</t>
  </si>
  <si>
    <t>0069500</t>
  </si>
  <si>
    <t xml:space="preserve">KANYLA TRACHEOSTOMICKÁ  S NÍZKOTLAKOU  MANŽETOU   </t>
  </si>
  <si>
    <t>0071601</t>
  </si>
  <si>
    <t>0071602</t>
  </si>
  <si>
    <t>0071605</t>
  </si>
  <si>
    <t>0073660</t>
  </si>
  <si>
    <t>0073667</t>
  </si>
  <si>
    <t>0073673</t>
  </si>
  <si>
    <t>0073679</t>
  </si>
  <si>
    <t>0074314</t>
  </si>
  <si>
    <t xml:space="preserve">ŠROUB ZAJIŠŤOVACÍ  TITANOVÝ TARGON                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</si>
  <si>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</si>
  <si>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</si>
  <si>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</si>
  <si>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</si>
  <si>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</si>
  <si>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</si>
  <si>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0081997</t>
  </si>
  <si>
    <t xml:space="preserve">V.A.C. ATS SBĚRNÁ NÁDOBA S GELEM                  </t>
  </si>
  <si>
    <t>0081999</t>
  </si>
  <si>
    <t xml:space="preserve">V.A.C.GRANUFOAM(PU PĚNA) VELIKOST S               </t>
  </si>
  <si>
    <t>0082000</t>
  </si>
  <si>
    <t xml:space="preserve">V.A.C.GRANUFOAM(PU PĚNA) VELIKOST M               </t>
  </si>
  <si>
    <t>0082001</t>
  </si>
  <si>
    <t xml:space="preserve">V.A.C.GRANUFOAM(PU PĚNA) VELIKOST L               </t>
  </si>
  <si>
    <t>0082002</t>
  </si>
  <si>
    <t xml:space="preserve">V.A.C.GRANUFOAM(PU PĚNA) VELIKOST XL              </t>
  </si>
  <si>
    <t>0082079</t>
  </si>
  <si>
    <t xml:space="preserve">KRYTÍ COM 30 OBVAZOVÁ TEXTÍLIE KOMBINOVANÁ        </t>
  </si>
  <si>
    <t>0082509</t>
  </si>
  <si>
    <t xml:space="preserve">DLAHA FIXAČNÍ - RUKA,PŘEDLOKTÍ - SÁDRA            </t>
  </si>
  <si>
    <t>0082513</t>
  </si>
  <si>
    <t xml:space="preserve">DLAHA FIXAČNÍ CELÉ HORNÍ KONČETINY - SÁDRA        </t>
  </si>
  <si>
    <t>0082517</t>
  </si>
  <si>
    <t xml:space="preserve">DLAHA FIXAČNÍ - NOHA,BÉREC - SÁDRA                </t>
  </si>
  <si>
    <t>0082521</t>
  </si>
  <si>
    <t xml:space="preserve">DLAHA FIXAČNÍ CELÉ DOLNÍ KONČETINY - SÁDRA        </t>
  </si>
  <si>
    <t>0083233</t>
  </si>
  <si>
    <t>DLAHA LCP TIBIE DISTÁLNÍ MEDIÁLNÍ MALÝ FRAGMENT OC</t>
  </si>
  <si>
    <t>0092078</t>
  </si>
  <si>
    <t>STAPLER LINEÁRNÍ ZAHNUTÝ S NOŽEM - NÍZKÁ RESEKCE -</t>
  </si>
  <si>
    <t>0092079</t>
  </si>
  <si>
    <t>ZÁSOBNÍK DO LINEÁRNÍHO STAPLERU CR40B,CR40G (PRO P</t>
  </si>
  <si>
    <t>0092435</t>
  </si>
  <si>
    <t xml:space="preserve">STAPLER LIN. BEZ NOŽE SGIA DST 60-3,8 SGIA6038S   </t>
  </si>
  <si>
    <t>0097790</t>
  </si>
  <si>
    <t xml:space="preserve">DLAHA LCP HUMERUS DISTÁLNÍ MALÝ FRAGMENT TITAN    </t>
  </si>
  <si>
    <t>0097835</t>
  </si>
  <si>
    <t xml:space="preserve">DRÁT VODÍCÍ                                       </t>
  </si>
  <si>
    <t>0098657</t>
  </si>
  <si>
    <t xml:space="preserve">ŠROUB DUTÝ                                        </t>
  </si>
  <si>
    <t>0098663</t>
  </si>
  <si>
    <t>0099076</t>
  </si>
  <si>
    <t xml:space="preserve">HŘEB FEMORÁLNÍ PROXIMÁLNÍ, TI                     </t>
  </si>
  <si>
    <t>0099081</t>
  </si>
  <si>
    <t xml:space="preserve">ŠROUB KOTVÍCÍ, TI                                 </t>
  </si>
  <si>
    <t>0099486</t>
  </si>
  <si>
    <t xml:space="preserve">SYSTÉM HŘEBŮ INTRAMEDULÁRNÍ T2                    </t>
  </si>
  <si>
    <t>0099754</t>
  </si>
  <si>
    <t xml:space="preserve">ZASLEPOVACÍ HLAVA TIBIE ÚHLOVĚ STABILNÍ TITAN     </t>
  </si>
  <si>
    <t>0099756</t>
  </si>
  <si>
    <t xml:space="preserve">HŘEB KANYLOVANÝ FEMUR LATERÁLNÍ TITAN             </t>
  </si>
  <si>
    <t>0099862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</si>
  <si>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</si>
  <si>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</si>
  <si>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</si>
  <si>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</si>
  <si>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0105752</t>
  </si>
  <si>
    <t>ŠROUB HLADKÝ ALPS PRO FIXACI FRAKTURY V DISTÁLNÍ Č</t>
  </si>
  <si>
    <t>0108027</t>
  </si>
  <si>
    <t>KOTVIČKA NEVSTŘEBATELNÁ (PEEK) HEALIX BR PRO SUTUR</t>
  </si>
  <si>
    <t>0141868</t>
  </si>
  <si>
    <t>STENTGRAFT PERIFERNÍ,SAMOEXPANDIBILNÍ,NITINOL,POTA</t>
  </si>
  <si>
    <t>0161942</t>
  </si>
  <si>
    <t>IMPLANTÁT SPINÁLNÍ FIXAČNÍ SYSTÉM MATRIX 5.5 HRUD/</t>
  </si>
  <si>
    <t>0161944</t>
  </si>
  <si>
    <t>0161952</t>
  </si>
  <si>
    <t>0161954</t>
  </si>
  <si>
    <t>0163202</t>
  </si>
  <si>
    <t xml:space="preserve">IMPLANTÁT KRANIOFACIÁLNÍ LA FÓRTE SYSTÉM          </t>
  </si>
  <si>
    <t>0163208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</si>
  <si>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</si>
  <si>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</si>
  <si>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</si>
  <si>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</si>
  <si>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</si>
  <si>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</si>
  <si>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0163261</t>
  </si>
  <si>
    <t>0097836</t>
  </si>
  <si>
    <t xml:space="preserve">DRÁT VODÍCÍ ZÁVITOVÝ OCEL                         </t>
  </si>
  <si>
    <t>00651</t>
  </si>
  <si>
    <t>OD TYPU 51 - PRO NEMOCNICE TYPU 3, (KATEGORIE 6) -</t>
  </si>
  <si>
    <t>00652</t>
  </si>
  <si>
    <t>OD TYPU 52 - PRO NEMOCNICE TYPU 3, (KATEGORIE 6) -</t>
  </si>
  <si>
    <t>00653</t>
  </si>
  <si>
    <t>OD TYPU 53 - PRO NEMOCNICE TYPU 3, (KATEGORIE 6) -</t>
  </si>
  <si>
    <t>00655</t>
  </si>
  <si>
    <t>OD TYPU 55 - PRO NEMOCNICE TYPU 3, (KATEGORIE 6) -</t>
  </si>
  <si>
    <t>00657</t>
  </si>
  <si>
    <t>OD TYPU 57 - PRO NEMOCNICE TYPU 3, (KATEGORIE 6) -</t>
  </si>
  <si>
    <t>00658</t>
  </si>
  <si>
    <t>OD TYPU 58 - PRO NEMOCNICE TYPU 3, (KATEGORIE 6) -</t>
  </si>
  <si>
    <t>04801</t>
  </si>
  <si>
    <t>ZEVNÍ INCISE</t>
  </si>
  <si>
    <t>11505</t>
  </si>
  <si>
    <t>SPECIÁLNÍ PARENTERÁLNÍ VÝŽIVA</t>
  </si>
  <si>
    <t>11506</t>
  </si>
  <si>
    <t>PLNOHODNOTNÁ PARENTERÁLNÍ VÝŽIVA</t>
  </si>
  <si>
    <t>15401</t>
  </si>
  <si>
    <t>ESOFAGOGASTRODUODENOSKOPIE</t>
  </si>
  <si>
    <t>15403</t>
  </si>
  <si>
    <t>KOLOSKOPIE NEÚPLNÁ  (NEBO SIGMOIDEOSKOPIE)</t>
  </si>
  <si>
    <t>51021</t>
  </si>
  <si>
    <t>KOMPLEXNÍ VYŠETŘENÍ CHIRURGEM</t>
  </si>
  <si>
    <t>51022</t>
  </si>
  <si>
    <t>CÍLENÉ VYŠETŘENÍ CHIRURGEM</t>
  </si>
  <si>
    <t>51123</t>
  </si>
  <si>
    <t>BIOPSIE CHIRURGICKÁ TYREOIDEY, EXCIZE DROBNÉHO UZL</t>
  </si>
  <si>
    <t>51227</t>
  </si>
  <si>
    <t>OPERACE VARIXŮ JÍCNU TRANSABDOMINÁLNĚ</t>
  </si>
  <si>
    <t>51333</t>
  </si>
  <si>
    <t>PANKREATODIGESTIVNÍ SPOJKY</t>
  </si>
  <si>
    <t>51373</t>
  </si>
  <si>
    <t>CHOLECYSTOSTOMIE</t>
  </si>
  <si>
    <t>51388</t>
  </si>
  <si>
    <t>GASTROENTEROANASTOMÓZA  NEBO RESEKCE A (NEBO) ANAS</t>
  </si>
  <si>
    <t>51425</t>
  </si>
  <si>
    <t>HEMOROIDEKTOMIE</t>
  </si>
  <si>
    <t>53461</t>
  </si>
  <si>
    <t>ZLOMENINA HORNÍHO KONCE TIBIE - DIAKONDYLICKÁ - (T</t>
  </si>
  <si>
    <t>53471</t>
  </si>
  <si>
    <t>ZLOMENINA HORNÍHO KONCE FEMURU - REPOZICE OTEVŘENÁ</t>
  </si>
  <si>
    <t>56163</t>
  </si>
  <si>
    <t>ZEVNÍ KOMOROVÁ DRENÁŽ NEBO ZAVEDENÍ ČIDLA NA MĚŘEN</t>
  </si>
  <si>
    <t>65949</t>
  </si>
  <si>
    <t>OŠETŘENÍ KOLEMČELISTNÍHO ZÁNĚTU A DRENÁŽ</t>
  </si>
  <si>
    <t>66627</t>
  </si>
  <si>
    <t>DEKOMPRESE - PÁNEV, KYČEL</t>
  </si>
  <si>
    <t>66681</t>
  </si>
  <si>
    <t>EXARTIKULACE (AMPUTACE METATARZÁLNÍ) FALANGEÁLNÍ -</t>
  </si>
  <si>
    <t>66749</t>
  </si>
  <si>
    <t>REKONSTRUKCE VAZŮ TC KLOUBU</t>
  </si>
  <si>
    <t>66823</t>
  </si>
  <si>
    <t>ODSTRANĚNÍ ZEVNÍHO FIXATÉRU</t>
  </si>
  <si>
    <t>66825</t>
  </si>
  <si>
    <t>UPRAVENÍ ZEVNÍHO FIXATÉRU</t>
  </si>
  <si>
    <t>71747</t>
  </si>
  <si>
    <t>ČÁSTEČNÁ EXSTIRPACE KRČNÍCH UZLIN</t>
  </si>
  <si>
    <t>71749</t>
  </si>
  <si>
    <t>BLOKOVÁ DISEKCE KRČNÍCH UZLIN</t>
  </si>
  <si>
    <t>71763</t>
  </si>
  <si>
    <t>TONZILEKTOMIE</t>
  </si>
  <si>
    <t>76439</t>
  </si>
  <si>
    <t>ORCHIECTOMIE JEDNOSTRANNÁ</t>
  </si>
  <si>
    <t>76477</t>
  </si>
  <si>
    <t>NEFREKTOMIE LUMBÁLNÍ JEDNOSTRANNÁ</t>
  </si>
  <si>
    <t>78011</t>
  </si>
  <si>
    <t xml:space="preserve"> </t>
  </si>
  <si>
    <t>78012</t>
  </si>
  <si>
    <t>78021</t>
  </si>
  <si>
    <t>KOMPLEXNÍ VYŠETŘENÍ ANESTEZIOLOGEM</t>
  </si>
  <si>
    <t>78310</t>
  </si>
  <si>
    <t xml:space="preserve">NEODKLADNÁ KARDIOPULMONÁLNÍ RESUSCITACE ROZŠÍŘENÁ </t>
  </si>
  <si>
    <t>78320</t>
  </si>
  <si>
    <t>78880</t>
  </si>
  <si>
    <t xml:space="preserve">PÉČE O DÁRCE ORGÁNU, SPOLUPRÁCE S TRANSPLANTAČNÍM 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</si>
  <si>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</si>
  <si>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</si>
  <si>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</si>
  <si>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</si>
  <si>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</si>
  <si>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</si>
  <si>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</si>
  <si>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</si>
  <si>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</si>
  <si>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</si>
  <si>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</si>
  <si>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</si>
  <si>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90903</t>
  </si>
  <si>
    <t xml:space="preserve">(DRG) DOBA TRVÁNÍ UMĚLÉ PLICNÍ VENTILACE VÍCE NEŽ </t>
  </si>
  <si>
    <t>90901</t>
  </si>
  <si>
    <t>(DRG) DOBA TRVÁNÍ UMĚLÉ PLICNÍ VENTILACE DO 24 HOD</t>
  </si>
  <si>
    <t>90902</t>
  </si>
  <si>
    <t>99980</t>
  </si>
  <si>
    <t>(VZP) PACIENT S DIAGNOSTIKOVANÝM POLYTRAUMATEM S I</t>
  </si>
  <si>
    <t>99981</t>
  </si>
  <si>
    <t xml:space="preserve">(VZP) PACIENT HOSPITALIZOVANÝ V LŮŽKOVÉM ZAŘÍZENÍ </t>
  </si>
  <si>
    <t>90904</t>
  </si>
  <si>
    <t>90905</t>
  </si>
  <si>
    <t>99982</t>
  </si>
  <si>
    <t>(VZP) PACIENT KLASIFIKOVANÝ LZZ NA ZÁKLADĚ POZITIV</t>
  </si>
  <si>
    <t>809</t>
  </si>
  <si>
    <t>89173</t>
  </si>
  <si>
    <t>ANTEGRÁDNÍ PYELOGRAFIE JEDNOSTRANNÁ</t>
  </si>
  <si>
    <t>89311</t>
  </si>
  <si>
    <t xml:space="preserve">INTERVENČNÍ VÝKON ŘÍZENÝ RDG METODOU (SKIASKOPIE, 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</si>
  <si>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</si>
  <si>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</si>
  <si>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</si>
  <si>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</si>
  <si>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</si>
  <si>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</si>
  <si>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</si>
  <si>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</si>
  <si>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</si>
  <si>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</si>
  <si>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</si>
  <si>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</si>
  <si>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</si>
  <si>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</si>
  <si>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</si>
  <si>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</si>
  <si>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</si>
  <si>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01033</t>
  </si>
  <si>
    <t xml:space="preserve">VÝKONY NA EXTRAKRANIÁLNÍCH CÉVÁCH S MCC                                                             </t>
  </si>
  <si>
    <t>01343</t>
  </si>
  <si>
    <t xml:space="preserve">CÉVNÍ MOZKOVÁ PŘÍHODA S INFARKTEM S MCC                                                             </t>
  </si>
  <si>
    <t>01443</t>
  </si>
  <si>
    <t xml:space="preserve">KRANIÁLNÍ A INTRAKRANIÁLNÍ PORANĚNÍ S MCC                                                           </t>
  </si>
  <si>
    <t>02013</t>
  </si>
  <si>
    <t xml:space="preserve">ENUKLEACE A VÝKONY NA OČNICI S MCC                                                                  </t>
  </si>
  <si>
    <t>03023</t>
  </si>
  <si>
    <t xml:space="preserve">JINÉ VELKÉ VÝKONY NA HLAVĚ A KRKU S MCC                                                             </t>
  </si>
  <si>
    <t>03062</t>
  </si>
  <si>
    <t xml:space="preserve">VÝKONY NA SLINNÉ ŽLÁZE S CC                                                                         </t>
  </si>
  <si>
    <t>03083</t>
  </si>
  <si>
    <t xml:space="preserve">VÝKONY NA KRČNÍCH A NOSNÍCH MANDLÍCH S MCC                                                          </t>
  </si>
  <si>
    <t>03093</t>
  </si>
  <si>
    <t xml:space="preserve">JINÉ VÝKONY PŘI PORUCHÁCH A ONEMOCNĚNÍCH UŠÍ. NOSU. ÚST A HRDLA S MCC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</si>
  <si>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</si>
  <si>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</si>
  <si>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</si>
  <si>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</si>
  <si>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</si>
  <si>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</si>
  <si>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</si>
  <si>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</si>
  <si>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</si>
  <si>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</si>
  <si>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</si>
  <si>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</si>
  <si>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</si>
  <si>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</si>
  <si>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</si>
  <si>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</si>
  <si>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</si>
  <si>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</si>
  <si>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</si>
  <si>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</si>
  <si>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05153</t>
  </si>
  <si>
    <t xml:space="preserve">AMPUTACE KVŮLI PORUŠE OBĚHOVÉHO SYSTÉMU. KROMĚ HORNÍCH KONČETIN A PRSTŮ U NOHY S MCC                </t>
  </si>
  <si>
    <t>05472</t>
  </si>
  <si>
    <t xml:space="preserve">JINÉ PORUCHY OBĚHOVÉHO SYSTÉMU S CC                      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</si>
  <si>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</si>
  <si>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</si>
  <si>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</si>
  <si>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</si>
  <si>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</si>
  <si>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</si>
  <si>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06021</t>
  </si>
  <si>
    <t xml:space="preserve">VELKÉ VÝKONY NA ŽALUDKU. JÍCNU A DVANÁCTNÍKU BEZ CC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</si>
  <si>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</si>
  <si>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</si>
  <si>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</si>
  <si>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</si>
  <si>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</si>
  <si>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</si>
  <si>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06103</t>
  </si>
  <si>
    <t xml:space="preserve">JINÉ VÝKONY PŘI PORUCHÁCH A ONEMOCNĚNÍCH TRÁVICÍHO SYSTÉMU S MCC                                    </t>
  </si>
  <si>
    <t>06303</t>
  </si>
  <si>
    <t xml:space="preserve">MALIGNÍ ONEMOCNĚNÍ TRÁVICÍHO SYSTÉMU S MCC                                                          </t>
  </si>
  <si>
    <t>06323</t>
  </si>
  <si>
    <t xml:space="preserve">PORUCHY JÍCNU S MCC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</si>
  <si>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</si>
  <si>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</si>
  <si>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</si>
  <si>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</si>
  <si>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07011</t>
  </si>
  <si>
    <t xml:space="preserve">VÝKONY NA PANKREATU. JÁTRECH A SPOJKY BEZ CC                                                        </t>
  </si>
  <si>
    <t>07013</t>
  </si>
  <si>
    <t xml:space="preserve">VÝKONY NA PANKREATU. JÁTRECH A SPOJKY S MCC                                                         </t>
  </si>
  <si>
    <t>07023</t>
  </si>
  <si>
    <t xml:space="preserve">VELKÉ VÝKONY NA ŽLUČOVÝCH CESTÁCH S MCC                                                             </t>
  </si>
  <si>
    <t>07032</t>
  </si>
  <si>
    <t xml:space="preserve">CHOLECYSTEKTOMIE. KROMĚ LAPAROSKOPICKÉ S CC                                                         </t>
  </si>
  <si>
    <t>07052</t>
  </si>
  <si>
    <t xml:space="preserve">JINÉ VÝKONY PŘI PORUCHÁCH A ONEMOCNĚNÍCH HEPATOBILIÁRNÍHO SYSTÉMU A PANKREATU S CC                  </t>
  </si>
  <si>
    <t>07053</t>
  </si>
  <si>
    <t xml:space="preserve">JINÉ VÝKONY PŘI PORUCHÁCH A ONEMOCNĚNÍCH HEPATOBILIÁRNÍHO SYSTÉMU A PANKREATU S MCC                 </t>
  </si>
  <si>
    <t>07322</t>
  </si>
  <si>
    <t xml:space="preserve">PORUCHY PANKREATU. KROMĚ MALIGNÍHO ONEMOCNĚNÍ S CC                                                  </t>
  </si>
  <si>
    <t>07333</t>
  </si>
  <si>
    <t xml:space="preserve">PORUCHY JATER. KROMĚ MALIGNÍ CIRHÓZY A ALKOHOLICKÉ HEPATITIDY S MCC                                 </t>
  </si>
  <si>
    <t>08041</t>
  </si>
  <si>
    <t xml:space="preserve">VELKÉ VÝKONY REPLANTACE DOLNÍCH KONČETIN A JEJICH KLOUBŮ BEZ CC    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</si>
  <si>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</si>
  <si>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</si>
  <si>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</si>
  <si>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KOSTI. KROMĚ REPLANTACE VELKÝCH KLOUBŮ BEZ CC                          </t>
  </si>
  <si>
    <t>08082</t>
  </si>
  <si>
    <t xml:space="preserve">VÝKONY NA KYČLÍCH A STEHENNÍ KOSTI. KROMĚ REPLANTACE VELKÝCH KLOUBŮ S CC                            </t>
  </si>
  <si>
    <t>08083</t>
  </si>
  <si>
    <t xml:space="preserve">VÝKONY NA KYČLÍCH A STEHENNÍ KOSTI. KROMĚ REPLANTACE VELKÝCH KLOUBŮ S MCC                           </t>
  </si>
  <si>
    <t>08111</t>
  </si>
  <si>
    <t xml:space="preserve">VÝKONY NA KOLENU. BÉRCI A HLEZNU. KROMĚ CHODIDLA BEZ CC                                             </t>
  </si>
  <si>
    <t>08123</t>
  </si>
  <si>
    <t xml:space="preserve">VYJMUTÍ VNITŘNÍHO FIXAČNÍHO ZAŘÍZENÍ S MCC                                                          </t>
  </si>
  <si>
    <t>08171</t>
  </si>
  <si>
    <t xml:space="preserve">JINÉ VÝKONY PŘI PORUCHÁCH A ONEMOCNĚNÍCH MUSKULOSKELETÁLNÍHO SYSTÉMU A POJIVOVÉ TKÁNĚ BEZ CC        </t>
  </si>
  <si>
    <t>08173</t>
  </si>
  <si>
    <t xml:space="preserve">JINÉ VÝKONY PŘI PORUCHÁCH A ONEMOCNĚNÍCH MUSKULOSKELETÁLNÍHO SYSTÉMU A POJIVOVÉ TKÁNĚ S MCC         </t>
  </si>
  <si>
    <t>08182</t>
  </si>
  <si>
    <t xml:space="preserve">VELKÉ VÝKONY NA KOLENNÍM KLOUBU S CC                                                                </t>
  </si>
  <si>
    <t>08323</t>
  </si>
  <si>
    <t xml:space="preserve">ZLOMENINA NEBO DISLOKACE. KROMĚ STEHENNÍ KOSTI A PÁNVE S MCC                                        </t>
  </si>
  <si>
    <t>08362</t>
  </si>
  <si>
    <t xml:space="preserve">PORUCHY POJIVOVÉ TKÁNĚ S CC                                                                         </t>
  </si>
  <si>
    <t>08383</t>
  </si>
  <si>
    <t xml:space="preserve">JINÁ ONEMOCNĚNÍ KOSTÍ A KLOUBŮ S MCC                                                                </t>
  </si>
  <si>
    <t>08391</t>
  </si>
  <si>
    <t xml:space="preserve">SELHÁNÍ. REAKCE A KOMPLIKACE ORTOPEDICKÉHO PŘÍSTROJE NEBO VÝKONU BEZ CC                             </t>
  </si>
  <si>
    <t>08392</t>
  </si>
  <si>
    <t xml:space="preserve">SELHÁNÍ. REAKCE A KOMPLIKACE ORTOPEDICKÉHO PŘÍSTROJE NEBO VÝKONU S CC                               </t>
  </si>
  <si>
    <t>08412</t>
  </si>
  <si>
    <t xml:space="preserve">JINÉ PORUCHY MUSKULOSKELETÁLNÍHO SYSTÉMU A POJIVOVÉ TKÁNĚ S CC                                      </t>
  </si>
  <si>
    <t>09011</t>
  </si>
  <si>
    <t xml:space="preserve">KOŽNÍ ŠTĚP A/NEBO DEBRIDEMENT BEZ CC                                                                </t>
  </si>
  <si>
    <t>10051</t>
  </si>
  <si>
    <t xml:space="preserve">VÝKONY NA ŠTÍTNÉ A PŘÍŠTITNÉ ŽLÁZE. THYROGLOSSÁLNÍ VÝKONY BEZ CC                                    </t>
  </si>
  <si>
    <t>11021</t>
  </si>
  <si>
    <t xml:space="preserve">VELKÉ VÝKONY NA MOČOVÉM MĚCHÝŘI BEZ CC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</si>
  <si>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</si>
  <si>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</si>
  <si>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</si>
  <si>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</si>
  <si>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11301</t>
  </si>
  <si>
    <t xml:space="preserve">MALIGNÍ ONEMOCNĚNÍ LEDVIN A MOČOVÝCH CEST A LEDVINOVÉ SELHÁNÍ BEZ CC                                </t>
  </si>
  <si>
    <t>12011</t>
  </si>
  <si>
    <t xml:space="preserve">VELKÉ VÝKONY V OBLASTI PÁNVE U MUŽE BEZ CC                                                          </t>
  </si>
  <si>
    <t>12012</t>
  </si>
  <si>
    <t xml:space="preserve">VELKÉ VÝKONY V OBLASTI PÁNVE U MUŽE S CC                                                            </t>
  </si>
  <si>
    <t>12031</t>
  </si>
  <si>
    <t xml:space="preserve">TRANSURETRÁLNÍ PROSTATEKTOMIE BEZ CC                                                                </t>
  </si>
  <si>
    <t>13031</t>
  </si>
  <si>
    <t xml:space="preserve">VÝKONY NA DĚLOZE A ADNEXECH PŘI MALIGNÍM ONEMOCNĚNÍ JINDE NEŽ NA VAJEČNÍKU A ADNEXECH BEZ CC        </t>
  </si>
  <si>
    <t>13041</t>
  </si>
  <si>
    <t xml:space="preserve">DĚLOŽNÍ A ADNEXÁLNÍ VÝKONY PŘI CA IN SITU A NEZHOUBNÝCH ONEMOCNĚNÍCH BEZ CC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</si>
  <si>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</si>
  <si>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</si>
  <si>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</si>
  <si>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</si>
  <si>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13323</t>
  </si>
  <si>
    <t xml:space="preserve">MENSTRUAČNÍ A JINÉ PORUCHY ŽENSKÉHO REPRODUKČNÍHO SYSTÉMU S MCC                                     </t>
  </si>
  <si>
    <t>16331</t>
  </si>
  <si>
    <t>B</t>
  </si>
  <si>
    <t xml:space="preserve">PORUCHY ČERVENÝCH KRVINEK. KROMĚ SRPKOVITÉ CHUDOKREVNOSTI BEZ CC                                    </t>
  </si>
  <si>
    <t>17013</t>
  </si>
  <si>
    <t>C</t>
  </si>
  <si>
    <t xml:space="preserve">LYMFOM A LEUKÉMIE S VELKÝM VÝKONEM S MCC               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</si>
  <si>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</si>
  <si>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</si>
  <si>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</si>
  <si>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</si>
  <si>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</si>
  <si>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</si>
  <si>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</si>
  <si>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</si>
  <si>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</si>
  <si>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</si>
  <si>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</si>
  <si>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</si>
  <si>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21303</t>
  </si>
  <si>
    <t xml:space="preserve">PORANĚNÍ NA NESPECIFIKOVANÉM MÍSTĚ NEBO NA VÍCE MÍSTECH S MCC                                       </t>
  </si>
  <si>
    <t>21322</t>
  </si>
  <si>
    <t xml:space="preserve">OTRAVA A TOXICKÉ ÚČINKY LÉKŮ (DROG) S CC                                                            </t>
  </si>
  <si>
    <t>25021</t>
  </si>
  <si>
    <t xml:space="preserve">JINÉ VÝKONY PŘI MNOHOČETNÉM ZÁVAŽNÉM TRAUMATU BEZ CC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</si>
  <si>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</si>
  <si>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</si>
  <si>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</si>
  <si>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</si>
  <si>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</si>
  <si>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</si>
  <si>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</si>
  <si>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</si>
  <si>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</si>
  <si>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</si>
  <si>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</si>
  <si>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</si>
  <si>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</si>
  <si>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</si>
  <si>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</si>
  <si>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</si>
  <si>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</si>
  <si>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</si>
  <si>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</si>
  <si>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</si>
  <si>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</si>
  <si>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</si>
  <si>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816</t>
  </si>
  <si>
    <t>87415</t>
  </si>
  <si>
    <t>CYTOLOGICKÉ OTISKY A STĚRY -  ZA 4-10 PREPARÁTŮ</t>
  </si>
  <si>
    <t>91431</t>
  </si>
  <si>
    <t>ZVLÁŠTĚ NÁROČNÉ IZOLACE BUNĚK GRADIENTOVOU CENTRIF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</si>
  <si>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</si>
  <si>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</si>
  <si>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</si>
  <si>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</si>
  <si>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</si>
  <si>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</si>
  <si>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94189</t>
  </si>
  <si>
    <t>HYBRIDIZACE DNA SE ZNAČENOU SONDOU</t>
  </si>
  <si>
    <t>94195</t>
  </si>
  <si>
    <t>SYNTÉZA cDNA REVERZNÍ TRANSKRIPCÍ</t>
  </si>
  <si>
    <t>94199</t>
  </si>
  <si>
    <t>AMPLIFIKACE METODOU PCR</t>
  </si>
  <si>
    <t>94200</t>
  </si>
  <si>
    <t xml:space="preserve">(VZP) KVANTITATIVNÍ PCR (qPCR) V REÁLNÉM ČASE PRO </t>
  </si>
  <si>
    <t>94211</t>
  </si>
  <si>
    <t>DLOUHODOBÁ KULTIVACE BUNĚK RŮZNÝCH TKÁNÍ Z PRENATÁ</t>
  </si>
  <si>
    <t>89143</t>
  </si>
  <si>
    <t>RTG BŘICHA</t>
  </si>
  <si>
    <t>89169</t>
  </si>
  <si>
    <t>CYSTOURETROGRAFIE</t>
  </si>
  <si>
    <t>89171</t>
  </si>
  <si>
    <t>URETROGRAFIE RETROGRÁDNÍ</t>
  </si>
  <si>
    <t>89198</t>
  </si>
  <si>
    <t>SKIASKOPIE</t>
  </si>
  <si>
    <t>89165</t>
  </si>
  <si>
    <t>RETROGRÁDNÍ PYELOGRAFIE JEDNOSTRANNÁ</t>
  </si>
  <si>
    <t>22</t>
  </si>
  <si>
    <t>0093626</t>
  </si>
  <si>
    <t>0002018</t>
  </si>
  <si>
    <t xml:space="preserve">99MTC-MAKROSALB INJ.                              </t>
  </si>
  <si>
    <t>0002067</t>
  </si>
  <si>
    <t xml:space="preserve">81M-KRYPTON PLYN K INHAL.                         </t>
  </si>
  <si>
    <t>0002087</t>
  </si>
  <si>
    <t xml:space="preserve">18F-FDG                                           </t>
  </si>
  <si>
    <t>47257</t>
  </si>
  <si>
    <t>SCINTIGRAFIE PLIC PERFÚZNÍ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</si>
  <si>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</si>
  <si>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</si>
  <si>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</si>
  <si>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</si>
  <si>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</si>
  <si>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</si>
  <si>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94145</t>
  </si>
  <si>
    <t>RUTINNÍ VYŠETŘENÍ KOSTNÍ DŘENĚ PŘÍMÉ A S KULTIVACÍ</t>
  </si>
  <si>
    <t>94181</t>
  </si>
  <si>
    <t>ZHOTOVENÍ KARYOTYPU Z JEDNÉ MITÓZY</t>
  </si>
  <si>
    <t>94845</t>
  </si>
  <si>
    <t>(VZP) RUTINNÍ VYŠETŘENÍ KOSTNÍ DŘENĚ PŘÍMÉ A S KUL</t>
  </si>
  <si>
    <t>818</t>
  </si>
  <si>
    <t>91427</t>
  </si>
  <si>
    <t>IZOLACE MONONUKLEÁRŮ Z PERIFERNÍ KRVE GRADIENTOVOU</t>
  </si>
  <si>
    <t>91439</t>
  </si>
  <si>
    <t>IMUNOFENOTYPIZACE BUNĚČNÝCH SUBPOPULACÍ DLE POVRCH</t>
  </si>
  <si>
    <t>96115</t>
  </si>
  <si>
    <t>FAKTOR XIII AKTIVITA - ORIENTAČNĚ</t>
  </si>
  <si>
    <t>96145</t>
  </si>
  <si>
    <t>DAPTT - SCREENING LA</t>
  </si>
  <si>
    <t>96155</t>
  </si>
  <si>
    <t>VON WILLEBRANDŮV  FAKTOR KVANTITATIVNĚ</t>
  </si>
  <si>
    <t>96157</t>
  </si>
  <si>
    <t>STANOVENÍ HEPARINOVÝCH JEDNOTEK ANTI XA</t>
  </si>
  <si>
    <t>96167</t>
  </si>
  <si>
    <t>KREVNÍ OBRAZ S PĚTI POPULAČNÍM DIFERENCIÁLNÍM POČT</t>
  </si>
  <si>
    <t>96185</t>
  </si>
  <si>
    <t>FAKTOR II. - STANOVENÍ AKTIVITY</t>
  </si>
  <si>
    <t>96187</t>
  </si>
  <si>
    <t>FAKTOR V - STANOVENÍ AKTIVITY</t>
  </si>
  <si>
    <t>96189</t>
  </si>
  <si>
    <t>FAKTOR VII - STANOVENÍ AKTIVITY</t>
  </si>
  <si>
    <t>96191</t>
  </si>
  <si>
    <t>FAKTOR VIII - STANOVENÍ AKTIVITY</t>
  </si>
  <si>
    <t>96193</t>
  </si>
  <si>
    <t>FAKTOR IX - STANOVENÍ AKTIVITY</t>
  </si>
  <si>
    <t>96195</t>
  </si>
  <si>
    <t>FAKTOR X - STANOVENÍ AKTIVITY</t>
  </si>
  <si>
    <t>96197</t>
  </si>
  <si>
    <t>FAKTOR XI - STANOVENÍ AKTIVITY</t>
  </si>
  <si>
    <t>96239</t>
  </si>
  <si>
    <t>DESTIČKOVÝ NEUTRALIZAČNÍ TEST (PNP)</t>
  </si>
  <si>
    <t>96247</t>
  </si>
  <si>
    <t>AGREGACE TROMBOCYTŮ INDUKOVANÁ BĚŽNÝMI INDUKTORY -</t>
  </si>
  <si>
    <t>96249</t>
  </si>
  <si>
    <t>AGREGACE TROMBOCYTŮ INDUKOVANÁ OSTATNÍMI INDUKTORY</t>
  </si>
  <si>
    <t>96315</t>
  </si>
  <si>
    <t>ANALÝZA KREVNÍHO NÁTĚRU PANOPTICKY OBARVENÉHO. IND</t>
  </si>
  <si>
    <t>96321</t>
  </si>
  <si>
    <t>POČET TROMBOCYTŮ MIKROSKOPICKY</t>
  </si>
  <si>
    <t>96325</t>
  </si>
  <si>
    <t>FIBRINOGEN (SÉRIE)</t>
  </si>
  <si>
    <t>96515</t>
  </si>
  <si>
    <t>FIBRIN DEGRADAČNÍ PRODUKTY KVANTITATIVNĚ</t>
  </si>
  <si>
    <t>96613</t>
  </si>
  <si>
    <t>VYŠETŘENÍ NÁTĚRU NA SCHIZOCYTY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</si>
  <si>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</si>
  <si>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</si>
  <si>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</si>
  <si>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</si>
  <si>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</si>
  <si>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</si>
  <si>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96629</t>
  </si>
  <si>
    <t xml:space="preserve">VON WILLEBRANDOVŮV FAKTOR - RISTOCETIN KOFAKTOR - </t>
  </si>
  <si>
    <t>96711</t>
  </si>
  <si>
    <t>PANOPTICKÉ OBARVENÍ NÁTĚRU PERIFERNÍ KRVE NEBO ASP</t>
  </si>
  <si>
    <t>96813</t>
  </si>
  <si>
    <t>ANTITROMBIN III, CHROMOGENNÍ METODOU (SÉRIE)</t>
  </si>
  <si>
    <t>96839</t>
  </si>
  <si>
    <t>FAKTOR XII - STANOVENÍ AKTIVITY</t>
  </si>
  <si>
    <t>96847</t>
  </si>
  <si>
    <t>FIBRIN/FIBRINOGEN DEGRADAČNÍ PRODUKTY SEMIKVANTITA</t>
  </si>
  <si>
    <t>96857</t>
  </si>
  <si>
    <t>STANOVENÍ POČTU RETIKULOCYTŮ NA AUTOMATICKÉM ANALY</t>
  </si>
  <si>
    <t>96863</t>
  </si>
  <si>
    <t>STANOVENÍ POČTU ERYTROBLASTŮ NA AUTOMATICKÉM ANALY</t>
  </si>
  <si>
    <t>33</t>
  </si>
  <si>
    <t>801</t>
  </si>
  <si>
    <t>81111</t>
  </si>
  <si>
    <t>A L T  STATIM</t>
  </si>
  <si>
    <t>81113</t>
  </si>
  <si>
    <t>A S T  STATIM</t>
  </si>
  <si>
    <t>81115</t>
  </si>
  <si>
    <t>ALBUMIN SÉRUM (STATIM)</t>
  </si>
  <si>
    <t>81117</t>
  </si>
  <si>
    <t>AMYLASA (SÉRUM, MOČ) STATIM</t>
  </si>
  <si>
    <t>81119</t>
  </si>
  <si>
    <t>AMONIAK STATIM</t>
  </si>
  <si>
    <t>81121</t>
  </si>
  <si>
    <t>BILIRUBIN CELKOVÝ STATIM</t>
  </si>
  <si>
    <t>81123</t>
  </si>
  <si>
    <t>BILIRUBIN KONJUGOVANÝ STATIM</t>
  </si>
  <si>
    <t>81125</t>
  </si>
  <si>
    <t>BÍLKOVINY CELKOVÉ (SÉRUM) STATIM</t>
  </si>
  <si>
    <t>81135</t>
  </si>
  <si>
    <t>SODÍK STATIM</t>
  </si>
  <si>
    <t>81137</t>
  </si>
  <si>
    <t>UREA STATIM</t>
  </si>
  <si>
    <t>81139</t>
  </si>
  <si>
    <t>VÁPNÍK CELKOVÝ STATIM</t>
  </si>
  <si>
    <t>81141</t>
  </si>
  <si>
    <t>VÁPNÍK IONIZOVANÝ STATIM</t>
  </si>
  <si>
    <t>81143</t>
  </si>
  <si>
    <t>LAKTÁTDEHYDROGENÁZA STATIM</t>
  </si>
  <si>
    <t>81145</t>
  </si>
  <si>
    <t>DRASLÍK STATIM</t>
  </si>
  <si>
    <t>81147</t>
  </si>
  <si>
    <t>FOSFATÁZA ALKALICKÁ STATIM</t>
  </si>
  <si>
    <t>81149</t>
  </si>
  <si>
    <t>FOSFOR ANORGANICKÝ STATIM</t>
  </si>
  <si>
    <t>81153</t>
  </si>
  <si>
    <t>GAMA-GLUTAMYLTRANSFERÁZA (GMT) STATIM</t>
  </si>
  <si>
    <t>81155</t>
  </si>
  <si>
    <t>GLUKÓZA KVANTITATIVNÍ STANOVENÍ STATIM</t>
  </si>
  <si>
    <t>81157</t>
  </si>
  <si>
    <t>CHLORIDY STATIM</t>
  </si>
  <si>
    <t>81159</t>
  </si>
  <si>
    <t>CHOLINESTERÁZA STATIM</t>
  </si>
  <si>
    <t>81161</t>
  </si>
  <si>
    <t>AMYLÁZA PANKREATICKÁ STATIM</t>
  </si>
  <si>
    <t>81165</t>
  </si>
  <si>
    <t>KREATINKINÁZA (CK) STATIM</t>
  </si>
  <si>
    <t>81167</t>
  </si>
  <si>
    <t>KREATINKINÁZA IZOENZYMY (CK-MB) STATIM</t>
  </si>
  <si>
    <t>81169</t>
  </si>
  <si>
    <t>KREATININ STATIM</t>
  </si>
  <si>
    <t>81171</t>
  </si>
  <si>
    <t>KYSELINA MLÉČNÁ (LAKTÁT) STATIM</t>
  </si>
  <si>
    <t>81173</t>
  </si>
  <si>
    <t>LIPÁZA STATIM</t>
  </si>
  <si>
    <t>81227</t>
  </si>
  <si>
    <t>PROSTATICKÝ SPECIFICKÝ ANTIGEN (PSA) - VOLNÝ</t>
  </si>
  <si>
    <t>81235</t>
  </si>
  <si>
    <t>TUMORMARKERY CA 19-9, CA 15-3, CA 72-4, CA 125</t>
  </si>
  <si>
    <t>81237</t>
  </si>
  <si>
    <t>TROPONIN - T NEBO I ELISA</t>
  </si>
  <si>
    <t>81249</t>
  </si>
  <si>
    <t>CEA (MEIA)</t>
  </si>
  <si>
    <t>81329</t>
  </si>
  <si>
    <t>ALBUMIN (SÉRUM)</t>
  </si>
  <si>
    <t>81339</t>
  </si>
  <si>
    <t>AMINOKYSELINY STANOVENÍ CELKOVÉHO SPEKTRA V BIOLOG</t>
  </si>
  <si>
    <t>81341</t>
  </si>
  <si>
    <t>AMONIAK</t>
  </si>
  <si>
    <t>81345</t>
  </si>
  <si>
    <t>AMYLÁZA</t>
  </si>
  <si>
    <t>81363</t>
  </si>
  <si>
    <t>BILIRUBIN KONJUGOVANÝ</t>
  </si>
  <si>
    <t>81369</t>
  </si>
  <si>
    <t>BÍLKOVINA KVANTITATIVNĚ (MOČ, MOZKOM. MOK, VÝPOTEK</t>
  </si>
  <si>
    <t>81383</t>
  </si>
  <si>
    <t>LAKTÁTDEHYDROGENÁZA (L D)</t>
  </si>
  <si>
    <t>81397</t>
  </si>
  <si>
    <t>ELEKTROFORÉZA PROTEINŮ (SÉRUM)</t>
  </si>
  <si>
    <t>81427</t>
  </si>
  <si>
    <t>FOSFOR ANORGANICKÝ</t>
  </si>
  <si>
    <t>81449</t>
  </si>
  <si>
    <t>GLYKOVANÝ HEMOGLOBIN</t>
  </si>
  <si>
    <t>81451</t>
  </si>
  <si>
    <t>HEMOGLOBIN VOLNÝ V PLAZMĚ</t>
  </si>
  <si>
    <t>81465</t>
  </si>
  <si>
    <t>HOŘČÍK</t>
  </si>
  <si>
    <t>81473</t>
  </si>
  <si>
    <t>CHOLESTEROL HDL</t>
  </si>
  <si>
    <t>81475</t>
  </si>
  <si>
    <t>CHOLINESTERÁZA</t>
  </si>
  <si>
    <t>81481</t>
  </si>
  <si>
    <t>AMYLÁZA PANKREATICKÁ</t>
  </si>
  <si>
    <t>81495</t>
  </si>
  <si>
    <t>KREATINKINÁZA (CK)</t>
  </si>
  <si>
    <t>81527</t>
  </si>
  <si>
    <t>CHOLESTEROL LDL</t>
  </si>
  <si>
    <t>81533</t>
  </si>
  <si>
    <t>LIPÁZA</t>
  </si>
  <si>
    <t>81537</t>
  </si>
  <si>
    <t>LIPOPROTEINY - ELEKTROFORÉZA</t>
  </si>
  <si>
    <t>81541</t>
  </si>
  <si>
    <t>LIPOPROTEIN - Lp (a)</t>
  </si>
  <si>
    <t>81563</t>
  </si>
  <si>
    <t>OSMOLALITA (SÉRUM, MOČ)</t>
  </si>
  <si>
    <t>81585</t>
  </si>
  <si>
    <t>ACIDOBAZICKÁ ROVNOVÁHA</t>
  </si>
  <si>
    <t>81625</t>
  </si>
  <si>
    <t>VÁPNÍK CELKOVÝ</t>
  </si>
  <si>
    <t>81629</t>
  </si>
  <si>
    <t>VAZEBNÁ KAPACITA ŽELEZA</t>
  </si>
  <si>
    <t>81641</t>
  </si>
  <si>
    <t>ŽELEZO CELKOVÉ</t>
  </si>
  <si>
    <t>81675</t>
  </si>
  <si>
    <t>MIKROALBUMINURIE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</si>
  <si>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</si>
  <si>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</si>
  <si>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</si>
  <si>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</si>
  <si>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</si>
  <si>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</si>
  <si>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91129</t>
  </si>
  <si>
    <t>STANOVENÍ IgG</t>
  </si>
  <si>
    <t>91131</t>
  </si>
  <si>
    <t>STANOVENÍ IgA</t>
  </si>
  <si>
    <t>91133</t>
  </si>
  <si>
    <t>STANOVENÍ IgM</t>
  </si>
  <si>
    <t>91143</t>
  </si>
  <si>
    <t>STANOVENÍ PREALBUMINU</t>
  </si>
  <si>
    <t>91145</t>
  </si>
  <si>
    <t>STANOVENÍ HAPTOGLOBINU</t>
  </si>
  <si>
    <t>91153</t>
  </si>
  <si>
    <t>STANOVENÍ  C - REAKTIVNÍHO PROTEINU</t>
  </si>
  <si>
    <t>91481</t>
  </si>
  <si>
    <t>STANOVENÍ KONCENTRACE PROCALCITONINU</t>
  </si>
  <si>
    <t>91495</t>
  </si>
  <si>
    <t>AUTOPROTILÁTKY PROTI GAD</t>
  </si>
  <si>
    <t>93131</t>
  </si>
  <si>
    <t>KORTISOL</t>
  </si>
  <si>
    <t>93133</t>
  </si>
  <si>
    <t>LUTROPIN (LH)</t>
  </si>
  <si>
    <t>93135</t>
  </si>
  <si>
    <t>MYOGLOBIN V SÉRII</t>
  </si>
  <si>
    <t>93141</t>
  </si>
  <si>
    <t>KALCITONIN</t>
  </si>
  <si>
    <t>93145</t>
  </si>
  <si>
    <t>C-PEPTID</t>
  </si>
  <si>
    <t>93171</t>
  </si>
  <si>
    <t>PARATHORMON</t>
  </si>
  <si>
    <t>93177</t>
  </si>
  <si>
    <t>PROLAKTIN</t>
  </si>
  <si>
    <t>93185</t>
  </si>
  <si>
    <t>TRIJODTYRONIN CELKOVÝ (TT3)</t>
  </si>
  <si>
    <t>93187</t>
  </si>
  <si>
    <t>TYROXIN CELKOVÝ (TT4)</t>
  </si>
  <si>
    <t>93189</t>
  </si>
  <si>
    <t>TYROXIN VOLNÝ (FT4)</t>
  </si>
  <si>
    <t>93195</t>
  </si>
  <si>
    <t>TYREOTROPIN (TSH)</t>
  </si>
  <si>
    <t>93215</t>
  </si>
  <si>
    <t>ALFA - 1 - FETOPROTEIN (AFP)</t>
  </si>
  <si>
    <t>93217</t>
  </si>
  <si>
    <t>AUTOPROTILÁTKY PROTI MIKROSOMÁLNÍMU ANTIGENU</t>
  </si>
  <si>
    <t>93223</t>
  </si>
  <si>
    <t>NÁDOROVÉ ANTIGENY CA - TYPU</t>
  </si>
  <si>
    <t>93225</t>
  </si>
  <si>
    <t>PROSTATICKÝ SPECIFICKÝ ANTIGEN (PSA)</t>
  </si>
  <si>
    <t>93227</t>
  </si>
  <si>
    <t>ANTIGEN SQUAMÓZNÍCH NÁDOROVÝCH BUNĚK (SCC)</t>
  </si>
  <si>
    <t>93245</t>
  </si>
  <si>
    <t>TRIJODTYRONIN VOLNÝ (FT3)</t>
  </si>
  <si>
    <t>93255</t>
  </si>
  <si>
    <t>PROKOLAGEN I. TYPU: PI - NP</t>
  </si>
  <si>
    <t>93259</t>
  </si>
  <si>
    <t>CROSSLAPS</t>
  </si>
  <si>
    <t>93263</t>
  </si>
  <si>
    <t>KARBOHYDRÁT-DEFICIENTNÍ TRANSFERIN (CDT)</t>
  </si>
  <si>
    <t>93265</t>
  </si>
  <si>
    <t>CYFRA 21-1 (NÁDOROVÝ ANTIGEN, CYTOKERATIN FRAGMENT</t>
  </si>
  <si>
    <t>813</t>
  </si>
  <si>
    <t>91197</t>
  </si>
  <si>
    <t>STANOVENÍ CYTOKINU ELISA</t>
  </si>
  <si>
    <t>34</t>
  </si>
  <si>
    <t>0003132</t>
  </si>
  <si>
    <t xml:space="preserve">GADOVIST 1,0 MMOL/ML                              </t>
  </si>
  <si>
    <t>0003134</t>
  </si>
  <si>
    <t>0022075</t>
  </si>
  <si>
    <t xml:space="preserve">IOMERON 400                                       </t>
  </si>
  <si>
    <t>0042411</t>
  </si>
  <si>
    <t>0042433</t>
  </si>
  <si>
    <t>0045124</t>
  </si>
  <si>
    <t>0059496</t>
  </si>
  <si>
    <t xml:space="preserve">TELEBRIX GASTRO                                   </t>
  </si>
  <si>
    <t>0077016</t>
  </si>
  <si>
    <t xml:space="preserve">ULTRAVIST 300                                     </t>
  </si>
  <si>
    <t>0077017</t>
  </si>
  <si>
    <t>0077019</t>
  </si>
  <si>
    <t>0077024</t>
  </si>
  <si>
    <t>0093625</t>
  </si>
  <si>
    <t>0095607</t>
  </si>
  <si>
    <t xml:space="preserve">MICROPAQUE                                        </t>
  </si>
  <si>
    <t>0095609</t>
  </si>
  <si>
    <t xml:space="preserve">MICROPAQUE CT                                     </t>
  </si>
  <si>
    <t>0034038</t>
  </si>
  <si>
    <t xml:space="preserve">JEHLA BIOPTICKÁ ASPIRAČNÍ, CHIBA,ECHOTIP          </t>
  </si>
  <si>
    <t>0037821</t>
  </si>
  <si>
    <t xml:space="preserve">VODIČ ANGIOGRAFICKÝ                               </t>
  </si>
  <si>
    <t>0038462</t>
  </si>
  <si>
    <t xml:space="preserve">DRÁT VODÍCÍ GUIDE WIRE M                          </t>
  </si>
  <si>
    <t>0038482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</si>
  <si>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</si>
  <si>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</si>
  <si>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</si>
  <si>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</si>
  <si>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</si>
  <si>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</si>
  <si>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0046273</t>
  </si>
  <si>
    <t>STENT JÍCNOVÝ,DUODENÁLNÍ,REKTÁLNÍ,BILIÁRNÍ BRONCHI</t>
  </si>
  <si>
    <t>0048307</t>
  </si>
  <si>
    <t>STENTGRAFT VASKULÁRNÍ FLUENCY,SAMOEXPANDIBILNÍ,NIT</t>
  </si>
  <si>
    <t>0048347</t>
  </si>
  <si>
    <t xml:space="preserve">KATETR INFUZNÍ CRAGG MAC NAMMARA                  </t>
  </si>
  <si>
    <t>0048349</t>
  </si>
  <si>
    <t xml:space="preserve">KATETR INFUZNÍ VODIČ PROSTREAM 41271..41278       </t>
  </si>
  <si>
    <t>0048523</t>
  </si>
  <si>
    <t xml:space="preserve">VODIČ INTERVENČNÍ SELECTIVA DO 145CM              </t>
  </si>
  <si>
    <t>0049857</t>
  </si>
  <si>
    <t xml:space="preserve">KATETR INTRACEREBRÁLNÍ SONIC                      </t>
  </si>
  <si>
    <t>0049928</t>
  </si>
  <si>
    <t xml:space="preserve">STENT PERIFERNĺ - VASCULÁRNÍ OMNILINK .018/.035   </t>
  </si>
  <si>
    <t>0052140</t>
  </si>
  <si>
    <t xml:space="preserve">KATETR DILATAČNÍ PTA WANDA, SMASH                 </t>
  </si>
  <si>
    <t>0052704</t>
  </si>
  <si>
    <t xml:space="preserve">KATETR DRENÁŽNÍ                                   </t>
  </si>
  <si>
    <t>0053374</t>
  </si>
  <si>
    <t xml:space="preserve">KATETR ANGIOPLASTICKÝ LARGE OMEGA, PRŮMĚR 7 - 8.5 </t>
  </si>
  <si>
    <t>0053397</t>
  </si>
  <si>
    <t xml:space="preserve">DRÁT VODÍCÍ MICRO SORCERER/STEEL                  </t>
  </si>
  <si>
    <t>0053563</t>
  </si>
  <si>
    <t xml:space="preserve">KATETR DIAGNOSTICKÝ TEMPO4F,5F                    </t>
  </si>
  <si>
    <t>0053643</t>
  </si>
  <si>
    <t xml:space="preserve">KATETR BALONKOVÝ PTA QUADRIMATRIX/MARS            </t>
  </si>
  <si>
    <t>0053905</t>
  </si>
  <si>
    <t xml:space="preserve">KATETR DILATAČNÍ XXL                 14-5XX       </t>
  </si>
  <si>
    <t>0053936</t>
  </si>
  <si>
    <t xml:space="preserve">SYSTÉM ZAVÁDĚCÍ ACCUSTICK II 20-705               </t>
  </si>
  <si>
    <t>0054358</t>
  </si>
  <si>
    <t xml:space="preserve">KATETR DIAGNOSTICKÝ SUPER TORQUE 5F,6F 533525-686 </t>
  </si>
  <si>
    <t>0054477</t>
  </si>
  <si>
    <t>STENTGRAFT AORTÁLNÍ ZENITH AAA AOUNI EMERGENCY,SAM</t>
  </si>
  <si>
    <t>0054478</t>
  </si>
  <si>
    <t>STENTGRAFT AORTÁLNÍ ZENITH FLEX AAA,SAMOEXPANDIBIL</t>
  </si>
  <si>
    <t>0056125</t>
  </si>
  <si>
    <t xml:space="preserve">KATETR ASPIRAČNÍ, KATETR MĚŘÍCÍ                   </t>
  </si>
  <si>
    <t>0056361</t>
  </si>
  <si>
    <t xml:space="preserve">ZAVADĚČ FLEXOR BALKIN RADIOOPÁKNÍ ZNAČKA          </t>
  </si>
  <si>
    <t>0056365</t>
  </si>
  <si>
    <t xml:space="preserve">ZAVADĚČ MIKROPUNKČNÍ, NITINOLOVÝ VODIČ            </t>
  </si>
  <si>
    <t>0057298</t>
  </si>
  <si>
    <t>STENT VASKULÁRNÍ E-LUMINEXX,SAMOEXPANDIBILNÍ,NITIN</t>
  </si>
  <si>
    <t>0057769</t>
  </si>
  <si>
    <t xml:space="preserve">DILATÁTOR COPE-SADDEKNI SFA ACCESS                </t>
  </si>
  <si>
    <t>0057792</t>
  </si>
  <si>
    <t xml:space="preserve">SHUNT TRANSJUGULÁRNÍ RING-CS           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</si>
  <si>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</si>
  <si>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</si>
  <si>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</si>
  <si>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</si>
  <si>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</si>
  <si>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0057832</t>
  </si>
  <si>
    <t xml:space="preserve">KATETR ANGIOGRAFICKÝ TFE,PRŮMĚR 3 AŽ 7 FRENCH     </t>
  </si>
  <si>
    <t>0057844</t>
  </si>
  <si>
    <t xml:space="preserve">TĚLÍSKO EMBOLIZAČNÍ TORNADO                       </t>
  </si>
  <si>
    <t>0057846</t>
  </si>
  <si>
    <t xml:space="preserve">TĚLÍSKO EMBOLIZAČNÍ HILAL                         </t>
  </si>
  <si>
    <t>0058013</t>
  </si>
  <si>
    <t>0058462</t>
  </si>
  <si>
    <t xml:space="preserve">VODIČ DRÁTĚNÝ LUNDERQUIST EXTRA STIFF, ZAHNUTÝ    </t>
  </si>
  <si>
    <t>0058692</t>
  </si>
  <si>
    <t>STENTGRAFT AORTÁLNÍ ZENITH FLEX,SAMOEXPANDIBILNÍ,O</t>
  </si>
  <si>
    <t>0058693</t>
  </si>
  <si>
    <t xml:space="preserve">STENTGRAFT AORTÁLNÍ ZENITH FLEX,UZÁVĚR            </t>
  </si>
  <si>
    <t>0058736</t>
  </si>
  <si>
    <t xml:space="preserve">TĚLÍSKO EMBOLIZAČNÍ NESTER                        </t>
  </si>
  <si>
    <t>0058751</t>
  </si>
  <si>
    <t xml:space="preserve">KATETR BALÓNKOVÝ OKLUZNÍ PRO ZENITH AAA           </t>
  </si>
  <si>
    <t>0058849</t>
  </si>
  <si>
    <t xml:space="preserve">SADA AG - ZAVADĚČ (SHEATH) PRO ZENITH AAA         </t>
  </si>
  <si>
    <t>0059024</t>
  </si>
  <si>
    <t xml:space="preserve">STENT GRAFT VASKULÁRNÍ ELLA                       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</si>
  <si>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</si>
  <si>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</si>
  <si>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</si>
  <si>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</si>
  <si>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0059797</t>
  </si>
  <si>
    <t xml:space="preserve">DRÁT VODÍCÍ ANGIODYN J3 MC-FS 200-0,35            </t>
  </si>
  <si>
    <t>0059982</t>
  </si>
  <si>
    <t xml:space="preserve">DRÁT ZAVÁDĚCÍ MIRAGE 103-0608-200                 </t>
  </si>
  <si>
    <t>0059987</t>
  </si>
  <si>
    <t xml:space="preserve">SYSTÉM EMBOLIC ONYX 105-7000, ONYX HD 500,500+    </t>
  </si>
  <si>
    <t>0092125</t>
  </si>
  <si>
    <t xml:space="preserve">MIKROKATETR PROGREAT PC2411-2813, PP27111-27131   </t>
  </si>
  <si>
    <t>0092127</t>
  </si>
  <si>
    <t xml:space="preserve">ČÁSTICE EMBOLIZAČNÍ - EMBOSFÉRY EB2S103-912       </t>
  </si>
  <si>
    <t>0092128</t>
  </si>
  <si>
    <t xml:space="preserve">ZAVADĚČ DESTINATION RSR01 - 16                    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</si>
  <si>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</si>
  <si>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</si>
  <si>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</si>
  <si>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</si>
  <si>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</si>
  <si>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 xml:space="preserve">SADA DRENÁŽNÍ                                     </t>
  </si>
  <si>
    <t>0094328</t>
  </si>
  <si>
    <t xml:space="preserve">STENT PERIFERNÍ SCUBA,BALONEXPANDIBILNÍ,COCR      </t>
  </si>
  <si>
    <t>0141815</t>
  </si>
  <si>
    <t xml:space="preserve">STENT PERIFERNĺ - OMNILINK ELITE PERIPHERAL STENT </t>
  </si>
  <si>
    <t>0141907</t>
  </si>
  <si>
    <t>STENT JÍC.BILIÁRNÍ,KOLOREK.DUODEN.TRACH.BRONCH.SX-</t>
  </si>
  <si>
    <t>0192089</t>
  </si>
  <si>
    <t xml:space="preserve">STENTGRAFT AORTÁLNÍ ZENITH LP,TĚLO                </t>
  </si>
  <si>
    <t>0056428</t>
  </si>
  <si>
    <t xml:space="preserve">ZAVADĚČ PRO COOK Z-STENT TRACHEOBRONCHIÁLNÍ       </t>
  </si>
  <si>
    <t>0051244</t>
  </si>
  <si>
    <t xml:space="preserve">KATETR VODÍCÍ GUIDER                              </t>
  </si>
  <si>
    <t>89111</t>
  </si>
  <si>
    <t>RTG PRSTŮ A ZÁPRSTNÍCH KŮSTEK RUKY NEBO NOHY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</si>
  <si>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</si>
  <si>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</si>
  <si>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</si>
  <si>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</si>
  <si>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</si>
  <si>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</si>
  <si>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89121</t>
  </si>
  <si>
    <t>RTG KŘÍŽOVÉ KOSTI A SI KLOUBŮ</t>
  </si>
  <si>
    <t>89123</t>
  </si>
  <si>
    <t>RTG PÁNVE NEBO KYČELNÍHO KLOUBU</t>
  </si>
  <si>
    <t>89125</t>
  </si>
  <si>
    <t>RTG RAMENNÍHO KLOUBU</t>
  </si>
  <si>
    <t>89127</t>
  </si>
  <si>
    <t>RTG KOSTÍ A KLOUBŮ KONČETIN</t>
  </si>
  <si>
    <t>89129</t>
  </si>
  <si>
    <t>RTG ŽEBER A STERNA</t>
  </si>
  <si>
    <t>89131</t>
  </si>
  <si>
    <t>RTG HRUDNÍKU</t>
  </si>
  <si>
    <t>89137</t>
  </si>
  <si>
    <t>RENTGENOVÉ VYŠETŘENÍ KLOUBU - DRŽENÉ SNÍMKY</t>
  </si>
  <si>
    <t>89145</t>
  </si>
  <si>
    <t>RTG JÍCNU</t>
  </si>
  <si>
    <t>89147</t>
  </si>
  <si>
    <t>RTG ŽALUDKU A DUODENA</t>
  </si>
  <si>
    <t>89151</t>
  </si>
  <si>
    <t>PASÁŽ TRÁVICÍ TRUBICÍ</t>
  </si>
  <si>
    <t>89155</t>
  </si>
  <si>
    <t>RTG VYŠETŘENÍ TLUSTÉHO STŘEVA</t>
  </si>
  <si>
    <t>89161</t>
  </si>
  <si>
    <t>CHOLANGIOGRAFIE PEROPERAČNÍ NEBO T-DRÉNEM</t>
  </si>
  <si>
    <t>89189</t>
  </si>
  <si>
    <t>FISTULOGRAFIE</t>
  </si>
  <si>
    <t>89201</t>
  </si>
  <si>
    <t>SKIASKOPIE NA OPERAČNÍM ČI ZÁKROKOVÉM SÁLE MOBILNÍ</t>
  </si>
  <si>
    <t>89317</t>
  </si>
  <si>
    <t>SELEKTIVNÍ TROMBOLÝZA</t>
  </si>
  <si>
    <t>89323</t>
  </si>
  <si>
    <t>TERAPEUTICKÁ EMBOLIZACE V CÉVNÍM ŘEČIŠTI</t>
  </si>
  <si>
    <t>89325</t>
  </si>
  <si>
    <t>PERKUTÁNNÍ DRENÁŽ ABSCESU, CYSTY EV. JINÉ DUTINY R</t>
  </si>
  <si>
    <t>89331</t>
  </si>
  <si>
    <t>ZAVEDENÍ STENTU DO TEPENNÉHO ČI ŽILNÍHO ŘEČIŠTĚ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</si>
  <si>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</si>
  <si>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</si>
  <si>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</si>
  <si>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</si>
  <si>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</si>
  <si>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</si>
  <si>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89411</t>
  </si>
  <si>
    <t>PŘEHLEDNÁ  ČI SELEKTIVNÍ ANGIOGRAFIE</t>
  </si>
  <si>
    <t>89415</t>
  </si>
  <si>
    <t xml:space="preserve">PŘEHLEDNÁ ČI SELEKTIVNÍ ANGIOGRAFIE NAVAZUJÍCÍ NA </t>
  </si>
  <si>
    <t>89417</t>
  </si>
  <si>
    <t>89419</t>
  </si>
  <si>
    <t>PUNKČNÍ ANGIOGRAFIE</t>
  </si>
  <si>
    <t>89423</t>
  </si>
  <si>
    <t>PERKUTÁNNÍ TRANSLUMINÁLNÍ ANGIOPLASTIKA</t>
  </si>
  <si>
    <t>89441</t>
  </si>
  <si>
    <t>KATETRIZACE JATERNÍCH ŽIL</t>
  </si>
  <si>
    <t>89445</t>
  </si>
  <si>
    <t>ŽÍLY HORNÍ KONČETINY - FLEBOGRAFIE PERIFERNÍ, CELÝ</t>
  </si>
  <si>
    <t>89453</t>
  </si>
  <si>
    <t>PERKUTÁNNÍ TRANSHEPATÁLNÍ CHOLANGIOGRAFIE</t>
  </si>
  <si>
    <t>89611</t>
  </si>
  <si>
    <t>CT VYŠETŘENÍ HLAVY NEBO TĚLA NATIVNÍ A KONTRASTNÍ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</si>
  <si>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</si>
  <si>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</si>
  <si>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</si>
  <si>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</si>
  <si>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</si>
  <si>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</si>
  <si>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</si>
  <si>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</si>
  <si>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</si>
  <si>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</si>
  <si>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89715</t>
  </si>
  <si>
    <t>MR ZOBRAZENÍ KRKU, HRUDNÍKU, BŘICHA, PÁNVE (VČETNĚ</t>
  </si>
  <si>
    <t>89717</t>
  </si>
  <si>
    <t>MR ZOBRAZENÍ SRDCE</t>
  </si>
  <si>
    <t>89723</t>
  </si>
  <si>
    <t>MR ANGIOGRAFIE</t>
  </si>
  <si>
    <t>89725</t>
  </si>
  <si>
    <t>OPAKOVANÉ ČI DOPLŇUJÍCÍ VYŠETŘENÍ MR</t>
  </si>
  <si>
    <t>35</t>
  </si>
  <si>
    <t>222</t>
  </si>
  <si>
    <t>22111</t>
  </si>
  <si>
    <t>VYŠETŘENÍ KREVNÍ SKUPINY ABO RH (D) - STATIM</t>
  </si>
  <si>
    <t>22112</t>
  </si>
  <si>
    <t>VYŠETŘENÍ KREVNÍ SKUPINY ABO, RH (D) V SÉRII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</si>
  <si>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</si>
  <si>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</si>
  <si>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</si>
  <si>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</si>
  <si>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</si>
  <si>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</si>
  <si>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>VYŠETŘENÍ CHLADOVÝCH AGLUTININŮ</t>
  </si>
  <si>
    <t>22133</t>
  </si>
  <si>
    <t>PŘÍMÝ ANTIGLOBULINOVÝ TEST</t>
  </si>
  <si>
    <t>22134</t>
  </si>
  <si>
    <t>UPŘESNĚNÍ TYPU SENZIBILIZACE ERYTROCYTŮ</t>
  </si>
  <si>
    <t>22135</t>
  </si>
  <si>
    <t>PŘÍMÝ ANTIGLOBULINOVÝ TEST - KVANTITATIVNÍ VYŠETŘE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</si>
  <si>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</si>
  <si>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</si>
  <si>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</si>
  <si>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</si>
  <si>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</si>
  <si>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</si>
  <si>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</si>
  <si>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</si>
  <si>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22341</t>
  </si>
  <si>
    <t>IDENTIFIKACE ANTIERYTROCYTÁRNÍCH PROTILÁTEK - ZKUM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</si>
  <si>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</si>
  <si>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</si>
  <si>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</si>
  <si>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</si>
  <si>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</si>
  <si>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</si>
  <si>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82077</t>
  </si>
  <si>
    <t>STANOVENÍ PROTILÁTEK PROTI ANTIGENŮM VIRŮ HEPATITI</t>
  </si>
  <si>
    <t>82079</t>
  </si>
  <si>
    <t>STANOVENÍ PROTILÁTEK PROTI ANTIGENŮM VIRŮ (MIMO VI</t>
  </si>
  <si>
    <t>37</t>
  </si>
  <si>
    <t>807</t>
  </si>
  <si>
    <t>87011</t>
  </si>
  <si>
    <t>KONZULTACE NÁLEZU PATOLOGEM CÍLENÁ NA ŽÁDOST OŠETŘ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</si>
  <si>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</si>
  <si>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</si>
  <si>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</si>
  <si>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</si>
  <si>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</si>
  <si>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</si>
  <si>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87133</t>
  </si>
  <si>
    <t>BIOPTICKÝ MATERIÁL ZÍSKANÝ KOMPLEXNÍ EKTOMIÍ: MAKR</t>
  </si>
  <si>
    <t>87135</t>
  </si>
  <si>
    <t>VYŠETŘENÍ MORFOMETRICKÉ - ZA KAŽDÝ PARAMETR</t>
  </si>
  <si>
    <t>87211</t>
  </si>
  <si>
    <t>ZMRAZOVACÍ HISTOLOGICKÉ  VYŠETŘENÍ PITEVNÍHO MATER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</si>
  <si>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</si>
  <si>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</si>
  <si>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</si>
  <si>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</si>
  <si>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</si>
  <si>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</si>
  <si>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</si>
  <si>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</si>
  <si>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</si>
  <si>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</si>
  <si>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</si>
  <si>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</si>
  <si>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87231</t>
  </si>
  <si>
    <t>IMUNOHISTOCHEMIE (ZA KAŽDÝ MARKER Z 1 BLOKU)</t>
  </si>
  <si>
    <t>87235</t>
  </si>
  <si>
    <t>VYŠETŘENÍ PREPARÁTU SPECIELNĚ BARVENÉHO NA MIKROOR</t>
  </si>
  <si>
    <t>87411</t>
  </si>
  <si>
    <t>PEROPERAČNÍ CYTOLOGIE (TECHNICKÁ KOMPONENTA ZA KAŽ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</si>
  <si>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</si>
  <si>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</si>
  <si>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</si>
  <si>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</si>
  <si>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</si>
  <si>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</si>
  <si>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87435</t>
  </si>
  <si>
    <t>STANDARDNÍ CYTOLOGICKÉ BARVENÍ,  ZA 4-10  PREPARÁT</t>
  </si>
  <si>
    <t>87447</t>
  </si>
  <si>
    <t>CYTOLOGICKÉ PREPARÁTY ZHOTOVENÉ CYTOCENTRIFUGOU</t>
  </si>
  <si>
    <t>87449</t>
  </si>
  <si>
    <t xml:space="preserve">SCREENINGOVÉ ODEČÍTÁNÍ CYTOLOGICKÝCH NÁLEZŮ (ZA 1 </t>
  </si>
  <si>
    <t>87511</t>
  </si>
  <si>
    <t>STANOVENÍ BIOPTICKÉ DIAGNÓZY I. STUPNĚ OBTÍŽNOSTI</t>
  </si>
  <si>
    <t>87513</t>
  </si>
  <si>
    <t>STANOVENÍ CYTOLOGICKÉ DIAGNÓZY I. STUPNĚ OBTÍŽNOST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</si>
  <si>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</si>
  <si>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</si>
  <si>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</si>
  <si>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</si>
  <si>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</si>
  <si>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</si>
  <si>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87525</t>
  </si>
  <si>
    <t>STANOVENÍ CYTOLOGICKÉ DIAGNÓZY III. STUPNĚ OBTÍŽNO</t>
  </si>
  <si>
    <t>87611</t>
  </si>
  <si>
    <t>TECHNICKÁ KOMPONENTA MIKROSKOPICKÉHO VYŠETŘENÍ PIT</t>
  </si>
  <si>
    <t>87613</t>
  </si>
  <si>
    <t>TECHNICKO ADMINISTRATIVNÍ KOMPONENTA BIOPSIE (STAN</t>
  </si>
  <si>
    <t>87617</t>
  </si>
  <si>
    <t xml:space="preserve">STANOVENÍ DIAGNÓZY IV. STUPNĚ OBTÍŽNOSTI Z JINÉHO </t>
  </si>
  <si>
    <t>87696</t>
  </si>
  <si>
    <t xml:space="preserve">(VZP) IMUNOHISTOCHEMICKÉ VYŠETŘENÍ CERTIFIKOVANÝM </t>
  </si>
  <si>
    <t>94201</t>
  </si>
  <si>
    <t>(VZP) FLUORESCENČNÍ IN SITU HYBRIDIZACE LIDSKÉ DNA</t>
  </si>
  <si>
    <t>40</t>
  </si>
  <si>
    <t>82001</t>
  </si>
  <si>
    <t>KONSULTACE K MIKROBIOLOGICKÉMU, PARAZITOLOGICKÉMU,</t>
  </si>
  <si>
    <t>82003</t>
  </si>
  <si>
    <t>TELEFONICKÁ KONZULTACE K MIKROBIOLOGICKÉMU, PARAZI</t>
  </si>
  <si>
    <t>82025</t>
  </si>
  <si>
    <t>KULTIVAČNÍ VYŠETŘENÍ NA GO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</si>
  <si>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</si>
  <si>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</si>
  <si>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</si>
  <si>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</si>
  <si>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</si>
  <si>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</si>
  <si>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</si>
  <si>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</si>
  <si>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</si>
  <si>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</si>
  <si>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</si>
  <si>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</si>
  <si>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82083</t>
  </si>
  <si>
    <t>PRŮKAZ BAKTERIÁLNÍHO TOXINU BIOLOGICKÝM POKUSEM NA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</si>
  <si>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</si>
  <si>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</si>
  <si>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</si>
  <si>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</si>
  <si>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</si>
  <si>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</si>
  <si>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</si>
  <si>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</si>
  <si>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82123</t>
  </si>
  <si>
    <t>PRŮKAZ  BAKTERIÁLNÍHO, VIROVÉHO, PARAZITÁRNÍHO EV.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</si>
  <si>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</si>
  <si>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</si>
  <si>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</si>
  <si>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</si>
  <si>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</si>
  <si>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</si>
  <si>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41</t>
  </si>
  <si>
    <t>86413</t>
  </si>
  <si>
    <t>SCREENING PROTILÁTEK NA PANELU 30TI DÁRCŮ</t>
  </si>
  <si>
    <t>91159</t>
  </si>
  <si>
    <t>STANOVENÍ C3 SLOŽKY KOMPLEMENTU</t>
  </si>
  <si>
    <t>91161</t>
  </si>
  <si>
    <t>STANOVENÍ C4 SLOŽKY KOMPLEMENTU</t>
  </si>
  <si>
    <t>91189</t>
  </si>
  <si>
    <t>STANOVENÍ IgE</t>
  </si>
  <si>
    <t>91355</t>
  </si>
  <si>
    <t>STANOVENÍ CIK METODOU PEG-IKEM</t>
  </si>
  <si>
    <t>91501</t>
  </si>
  <si>
    <t>STANOVENÍ HLADIN REVMATOIDNÍHO FAKTORU (RF) NEFELO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</si>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</sst>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35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2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16" fillId="0" borderId="0"/>
    <xf numFmtId="0" fontId="17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8" fillId="0" borderId="0"/>
    <xf numFmtId="0" fontId="16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30" fillId="0" borderId="0"/>
    <xf numFmtId="0" fontId="31" fillId="0" borderId="0"/>
    <xf numFmtId="0" fontId="3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85">
    <xf numFmtId="0" fontId="0" fillId="0" borderId="0" xfId="0"/>
    <xf numFmtId="0" fontId="37" fillId="2" borderId="22" xfId="81" applyFont="1" applyFill="1" applyBorder="1"/>
    <xf numFmtId="0" fontId="38" fillId="2" borderId="23" xfId="81" applyFont="1" applyFill="1" applyBorder="1"/>
    <xf numFmtId="3" fontId="38" fillId="2" borderId="24" xfId="81" applyNumberFormat="1" applyFont="1" applyFill="1" applyBorder="1"/>
    <xf numFmtId="10" fontId="38" fillId="2" borderId="25" xfId="81" applyNumberFormat="1" applyFont="1" applyFill="1" applyBorder="1"/>
    <xf numFmtId="0" fontId="38" fillId="4" borderId="23" xfId="81" applyFont="1" applyFill="1" applyBorder="1"/>
    <xf numFmtId="3" fontId="39" fillId="0" borderId="10" xfId="26" applyNumberFormat="1" applyFont="1" applyFill="1" applyBorder="1" applyAlignment="1">
      <alignment horizontal="center"/>
    </xf>
    <xf numFmtId="3" fontId="39" fillId="0" borderId="12" xfId="26" applyNumberFormat="1" applyFont="1" applyFill="1" applyBorder="1" applyAlignment="1">
      <alignment horizontal="center"/>
    </xf>
    <xf numFmtId="3" fontId="39" fillId="0" borderId="29" xfId="26" applyNumberFormat="1" applyFont="1" applyFill="1" applyBorder="1" applyAlignment="1">
      <alignment horizontal="center"/>
    </xf>
    <xf numFmtId="3" fontId="39" fillId="0" borderId="30" xfId="26" applyNumberFormat="1" applyFont="1" applyFill="1" applyBorder="1" applyAlignment="1">
      <alignment horizontal="center"/>
    </xf>
    <xf numFmtId="3" fontId="38" fillId="4" borderId="24" xfId="81" applyNumberFormat="1" applyFont="1" applyFill="1" applyBorder="1"/>
    <xf numFmtId="10" fontId="38" fillId="4" borderId="25" xfId="81" applyNumberFormat="1" applyFont="1" applyFill="1" applyBorder="1"/>
    <xf numFmtId="172" fontId="38" fillId="3" borderId="24" xfId="81" applyNumberFormat="1" applyFont="1" applyFill="1" applyBorder="1"/>
    <xf numFmtId="10" fontId="38" fillId="3" borderId="25" xfId="81" applyNumberFormat="1" applyFont="1" applyFill="1" applyBorder="1" applyAlignment="1"/>
    <xf numFmtId="0" fontId="39" fillId="5" borderId="0" xfId="74" applyFont="1" applyFill="1"/>
    <xf numFmtId="0" fontId="45" fillId="5" borderId="0" xfId="74" applyFont="1" applyFill="1"/>
    <xf numFmtId="3" fontId="37" fillId="5" borderId="29" xfId="81" applyNumberFormat="1" applyFont="1" applyFill="1" applyBorder="1"/>
    <xf numFmtId="10" fontId="37" fillId="5" borderId="30" xfId="81" applyNumberFormat="1" applyFont="1" applyFill="1" applyBorder="1"/>
    <xf numFmtId="3" fontId="37" fillId="5" borderId="10" xfId="81" applyNumberFormat="1" applyFont="1" applyFill="1" applyBorder="1"/>
    <xf numFmtId="10" fontId="37" fillId="5" borderId="12" xfId="81" applyNumberFormat="1" applyFont="1" applyFill="1" applyBorder="1"/>
    <xf numFmtId="3" fontId="37" fillId="5" borderId="14" xfId="81" applyNumberFormat="1" applyFont="1" applyFill="1" applyBorder="1"/>
    <xf numFmtId="10" fontId="37" fillId="5" borderId="16" xfId="81" applyNumberFormat="1" applyFont="1" applyFill="1" applyBorder="1"/>
    <xf numFmtId="0" fontId="37" fillId="5" borderId="0" xfId="81" applyFont="1" applyFill="1"/>
    <xf numFmtId="10" fontId="37" fillId="5" borderId="0" xfId="81" applyNumberFormat="1" applyFont="1" applyFill="1"/>
    <xf numFmtId="0" fontId="50" fillId="2" borderId="38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7" fillId="2" borderId="39" xfId="0" applyFont="1" applyFill="1" applyBorder="1" applyAlignment="1">
      <alignment vertical="top"/>
    </xf>
    <xf numFmtId="0" fontId="51" fillId="2" borderId="39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7" fillId="2" borderId="40" xfId="0" applyFont="1" applyFill="1" applyBorder="1" applyAlignment="1">
      <alignment vertical="top"/>
    </xf>
    <xf numFmtId="0" fontId="50" fillId="2" borderId="10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7" xfId="0" applyFont="1" applyFill="1" applyBorder="1" applyAlignment="1">
      <alignment horizontal="center" vertical="center"/>
    </xf>
    <xf numFmtId="0" fontId="51" fillId="2" borderId="26" xfId="0" applyFont="1" applyFill="1" applyBorder="1" applyAlignment="1">
      <alignment horizontal="center" vertical="center" wrapText="1"/>
    </xf>
    <xf numFmtId="0" fontId="51" fillId="2" borderId="28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3" fontId="37" fillId="5" borderId="5" xfId="81" applyNumberFormat="1" applyFont="1" applyFill="1" applyBorder="1"/>
    <xf numFmtId="3" fontId="37" fillId="5" borderId="34" xfId="81" applyNumberFormat="1" applyFont="1" applyFill="1" applyBorder="1"/>
    <xf numFmtId="3" fontId="37" fillId="5" borderId="30" xfId="81" applyNumberFormat="1" applyFont="1" applyFill="1" applyBorder="1"/>
    <xf numFmtId="3" fontId="37" fillId="5" borderId="11" xfId="81" applyNumberFormat="1" applyFont="1" applyFill="1" applyBorder="1"/>
    <xf numFmtId="3" fontId="37" fillId="5" borderId="12" xfId="81" applyNumberFormat="1" applyFont="1" applyFill="1" applyBorder="1"/>
    <xf numFmtId="3" fontId="37" fillId="5" borderId="15" xfId="81" applyNumberFormat="1" applyFont="1" applyFill="1" applyBorder="1"/>
    <xf numFmtId="3" fontId="37" fillId="5" borderId="16" xfId="81" applyNumberFormat="1" applyFont="1" applyFill="1" applyBorder="1"/>
    <xf numFmtId="3" fontId="38" fillId="2" borderId="32" xfId="81" applyNumberFormat="1" applyFont="1" applyFill="1" applyBorder="1"/>
    <xf numFmtId="3" fontId="38" fillId="2" borderId="25" xfId="81" applyNumberFormat="1" applyFont="1" applyFill="1" applyBorder="1"/>
    <xf numFmtId="3" fontId="38" fillId="4" borderId="32" xfId="81" applyNumberFormat="1" applyFont="1" applyFill="1" applyBorder="1"/>
    <xf numFmtId="3" fontId="38" fillId="4" borderId="25" xfId="81" applyNumberFormat="1" applyFont="1" applyFill="1" applyBorder="1"/>
    <xf numFmtId="172" fontId="38" fillId="3" borderId="32" xfId="81" applyNumberFormat="1" applyFont="1" applyFill="1" applyBorder="1"/>
    <xf numFmtId="172" fontId="38" fillId="3" borderId="25" xfId="81" applyNumberFormat="1" applyFont="1" applyFill="1" applyBorder="1"/>
    <xf numFmtId="0" fontId="44" fillId="2" borderId="28" xfId="74" applyFont="1" applyFill="1" applyBorder="1" applyAlignment="1">
      <alignment horizontal="center"/>
    </xf>
    <xf numFmtId="0" fontId="44" fillId="2" borderId="27" xfId="74" applyFont="1" applyFill="1" applyBorder="1" applyAlignment="1">
      <alignment horizontal="center"/>
    </xf>
    <xf numFmtId="0" fontId="44" fillId="2" borderId="29" xfId="81" applyFont="1" applyFill="1" applyBorder="1" applyAlignment="1">
      <alignment horizontal="center"/>
    </xf>
    <xf numFmtId="0" fontId="44" fillId="2" borderId="30" xfId="81" applyFont="1" applyFill="1" applyBorder="1" applyAlignment="1">
      <alignment horizontal="center"/>
    </xf>
    <xf numFmtId="0" fontId="52" fillId="0" borderId="2" xfId="0" applyFont="1" applyFill="1" applyBorder="1"/>
    <xf numFmtId="0" fontId="52" fillId="0" borderId="3" xfId="0" applyFont="1" applyFill="1" applyBorder="1"/>
    <xf numFmtId="3" fontId="38" fillId="0" borderId="32" xfId="78" applyNumberFormat="1" applyFont="1" applyFill="1" applyBorder="1" applyAlignment="1">
      <alignment horizontal="right"/>
    </xf>
    <xf numFmtId="9" fontId="38" fillId="0" borderId="32" xfId="78" applyNumberFormat="1" applyFont="1" applyFill="1" applyBorder="1" applyAlignment="1">
      <alignment horizontal="right"/>
    </xf>
    <xf numFmtId="3" fontId="38" fillId="0" borderId="25" xfId="78" applyNumberFormat="1" applyFont="1" applyFill="1" applyBorder="1" applyAlignment="1">
      <alignment horizontal="right"/>
    </xf>
    <xf numFmtId="0" fontId="44" fillId="2" borderId="26" xfId="81" applyFont="1" applyFill="1" applyBorder="1" applyAlignment="1">
      <alignment horizont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45" fillId="0" borderId="0" xfId="0" applyFont="1" applyFill="1"/>
    <xf numFmtId="0" fontId="45" fillId="0" borderId="49" xfId="0" applyFont="1" applyFill="1" applyBorder="1" applyAlignment="1"/>
    <xf numFmtId="0" fontId="54" fillId="0" borderId="0" xfId="0" applyFont="1" applyFill="1" applyBorder="1" applyAlignment="1"/>
    <xf numFmtId="0" fontId="45" fillId="0" borderId="55" xfId="0" applyFont="1" applyFill="1" applyBorder="1"/>
    <xf numFmtId="0" fontId="0" fillId="0" borderId="0" xfId="0" applyFill="1"/>
    <xf numFmtId="0" fontId="0" fillId="0" borderId="55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46" fillId="0" borderId="8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7" fillId="0" borderId="6" xfId="0" applyNumberFormat="1" applyFont="1" applyFill="1" applyBorder="1" applyAlignment="1">
      <alignment horizontal="right" vertical="top"/>
    </xf>
    <xf numFmtId="3" fontId="46" fillId="0" borderId="13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3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9" fillId="0" borderId="11" xfId="0" applyNumberFormat="1" applyFont="1" applyFill="1" applyBorder="1" applyAlignment="1">
      <alignment horizontal="right" vertical="top"/>
    </xf>
    <xf numFmtId="3" fontId="46" fillId="0" borderId="37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3" fontId="47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9" xfId="82" applyFont="1" applyFill="1" applyBorder="1" applyAlignment="1"/>
    <xf numFmtId="0" fontId="1" fillId="0" borderId="0" xfId="78" applyFill="1"/>
    <xf numFmtId="0" fontId="3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56" fillId="0" borderId="55" xfId="0" applyFont="1" applyFill="1" applyBorder="1" applyAlignment="1"/>
    <xf numFmtId="165" fontId="3" fillId="0" borderId="81" xfId="53" applyNumberFormat="1" applyFont="1" applyFill="1" applyBorder="1"/>
    <xf numFmtId="9" fontId="3" fillId="0" borderId="81" xfId="53" applyNumberFormat="1" applyFont="1" applyFill="1" applyBorder="1"/>
    <xf numFmtId="3" fontId="19" fillId="0" borderId="0" xfId="76" applyNumberFormat="1" applyFont="1" applyFill="1" applyBorder="1"/>
    <xf numFmtId="3" fontId="4" fillId="0" borderId="0" xfId="76" applyNumberFormat="1" applyFill="1"/>
    <xf numFmtId="0" fontId="2" fillId="0" borderId="55" xfId="26" applyFont="1" applyFill="1" applyBorder="1" applyAlignment="1"/>
    <xf numFmtId="3" fontId="40" fillId="0" borderId="0" xfId="26" applyNumberFormat="1" applyFont="1" applyFill="1" applyBorder="1"/>
    <xf numFmtId="9" fontId="19" fillId="0" borderId="0" xfId="76" applyNumberFormat="1" applyFont="1" applyFill="1" applyBorder="1" applyAlignment="1">
      <alignment horizontal="right"/>
    </xf>
    <xf numFmtId="9" fontId="19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9" fillId="0" borderId="0" xfId="26" applyFont="1" applyFill="1"/>
    <xf numFmtId="0" fontId="39" fillId="0" borderId="55" xfId="26" applyFont="1" applyFill="1" applyBorder="1" applyAlignment="1"/>
    <xf numFmtId="3" fontId="41" fillId="0" borderId="0" xfId="26" applyNumberFormat="1" applyFont="1" applyFill="1" applyBorder="1" applyAlignment="1">
      <alignment horizontal="center" vertical="center"/>
    </xf>
    <xf numFmtId="0" fontId="42" fillId="0" borderId="0" xfId="26" applyFont="1" applyFill="1" applyBorder="1" applyAlignment="1">
      <alignment horizontal="right"/>
    </xf>
    <xf numFmtId="171" fontId="39" fillId="0" borderId="29" xfId="26" applyNumberFormat="1" applyFont="1" applyFill="1" applyBorder="1"/>
    <xf numFmtId="9" fontId="39" fillId="0" borderId="30" xfId="26" applyNumberFormat="1" applyFont="1" applyFill="1" applyBorder="1"/>
    <xf numFmtId="171" fontId="39" fillId="0" borderId="52" xfId="26" applyNumberFormat="1" applyFont="1" applyFill="1" applyBorder="1"/>
    <xf numFmtId="9" fontId="42" fillId="0" borderId="0" xfId="26" applyNumberFormat="1" applyFont="1" applyFill="1" applyBorder="1" applyAlignment="1">
      <alignment horizontal="right"/>
    </xf>
    <xf numFmtId="171" fontId="39" fillId="0" borderId="10" xfId="26" applyNumberFormat="1" applyFont="1" applyFill="1" applyBorder="1"/>
    <xf numFmtId="9" fontId="39" fillId="0" borderId="12" xfId="26" applyNumberFormat="1" applyFont="1" applyFill="1" applyBorder="1"/>
    <xf numFmtId="171" fontId="39" fillId="0" borderId="41" xfId="26" applyNumberFormat="1" applyFont="1" applyFill="1" applyBorder="1"/>
    <xf numFmtId="3" fontId="43" fillId="0" borderId="0" xfId="26" applyNumberFormat="1" applyFont="1" applyFill="1" applyBorder="1"/>
    <xf numFmtId="171" fontId="39" fillId="0" borderId="26" xfId="26" applyNumberFormat="1" applyFont="1" applyFill="1" applyBorder="1"/>
    <xf numFmtId="9" fontId="39" fillId="0" borderId="27" xfId="26" applyNumberFormat="1" applyFont="1" applyFill="1" applyBorder="1"/>
    <xf numFmtId="171" fontId="39" fillId="0" borderId="54" xfId="26" applyNumberFormat="1" applyFont="1" applyFill="1" applyBorder="1"/>
    <xf numFmtId="0" fontId="5" fillId="0" borderId="0" xfId="26" applyFont="1" applyFill="1"/>
    <xf numFmtId="0" fontId="14" fillId="0" borderId="49" xfId="26" applyFont="1" applyFill="1" applyBorder="1" applyAlignment="1">
      <alignment vertical="center"/>
    </xf>
    <xf numFmtId="169" fontId="14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20" fillId="0" borderId="0" xfId="26" applyFont="1" applyFill="1"/>
    <xf numFmtId="3" fontId="20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56" fillId="0" borderId="0" xfId="0" applyFont="1" applyFill="1" applyBorder="1" applyAlignment="1"/>
    <xf numFmtId="3" fontId="0" fillId="0" borderId="0" xfId="0" applyNumberFormat="1" applyFill="1" applyBorder="1" applyAlignment="1"/>
    <xf numFmtId="0" fontId="45" fillId="0" borderId="35" xfId="0" applyFont="1" applyFill="1" applyBorder="1" applyAlignment="1"/>
    <xf numFmtId="0" fontId="45" fillId="0" borderId="36" xfId="0" applyFont="1" applyFill="1" applyBorder="1" applyAlignment="1"/>
    <xf numFmtId="0" fontId="45" fillId="0" borderId="73" xfId="0" applyFont="1" applyFill="1" applyBorder="1" applyAlignment="1"/>
    <xf numFmtId="0" fontId="38" fillId="2" borderId="31" xfId="78" applyFont="1" applyFill="1" applyBorder="1" applyAlignment="1">
      <alignment horizontal="right"/>
    </xf>
    <xf numFmtId="3" fontId="38" fillId="2" borderId="72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2" borderId="79" xfId="53" applyFont="1" applyFill="1" applyBorder="1" applyAlignment="1">
      <alignment horizontal="right"/>
    </xf>
    <xf numFmtId="3" fontId="39" fillId="7" borderId="11" xfId="26" applyNumberFormat="1" applyFont="1" applyFill="1" applyBorder="1"/>
    <xf numFmtId="3" fontId="39" fillId="7" borderId="6" xfId="26" applyNumberFormat="1" applyFont="1" applyFill="1" applyBorder="1"/>
    <xf numFmtId="3" fontId="44" fillId="2" borderId="24" xfId="26" applyNumberFormat="1" applyFont="1" applyFill="1" applyBorder="1"/>
    <xf numFmtId="3" fontId="44" fillId="2" borderId="32" xfId="26" applyNumberFormat="1" applyFont="1" applyFill="1" applyBorder="1"/>
    <xf numFmtId="3" fontId="44" fillId="4" borderId="24" xfId="26" applyNumberFormat="1" applyFont="1" applyFill="1" applyBorder="1"/>
    <xf numFmtId="3" fontId="44" fillId="7" borderId="4" xfId="26" applyNumberFormat="1" applyFont="1" applyFill="1" applyBorder="1"/>
    <xf numFmtId="3" fontId="44" fillId="7" borderId="9" xfId="26" applyNumberFormat="1" applyFont="1" applyFill="1" applyBorder="1"/>
    <xf numFmtId="3" fontId="44" fillId="2" borderId="31" xfId="26" applyNumberFormat="1" applyFont="1" applyFill="1" applyBorder="1"/>
    <xf numFmtId="3" fontId="39" fillId="7" borderId="5" xfId="26" applyNumberFormat="1" applyFont="1" applyFill="1" applyBorder="1"/>
    <xf numFmtId="3" fontId="39" fillId="7" borderId="10" xfId="26" applyNumberFormat="1" applyFont="1" applyFill="1" applyBorder="1"/>
    <xf numFmtId="3" fontId="39" fillId="5" borderId="0" xfId="26" applyNumberFormat="1" applyFont="1" applyFill="1" applyBorder="1"/>
    <xf numFmtId="3" fontId="66" fillId="5" borderId="0" xfId="26" applyNumberFormat="1" applyFont="1" applyFill="1" applyBorder="1"/>
    <xf numFmtId="168" fontId="39" fillId="5" borderId="0" xfId="26" applyNumberFormat="1" applyFont="1" applyFill="1" applyBorder="1"/>
    <xf numFmtId="0" fontId="44" fillId="2" borderId="1" xfId="26" applyNumberFormat="1" applyFont="1" applyFill="1" applyBorder="1" applyAlignment="1">
      <alignment horizontal="center"/>
    </xf>
    <xf numFmtId="0" fontId="44" fillId="2" borderId="2" xfId="26" applyNumberFormat="1" applyFont="1" applyFill="1" applyBorder="1" applyAlignment="1">
      <alignment horizontal="center"/>
    </xf>
    <xf numFmtId="168" fontId="44" fillId="2" borderId="3" xfId="26" applyNumberFormat="1" applyFont="1" applyFill="1" applyBorder="1" applyAlignment="1">
      <alignment horizontal="center"/>
    </xf>
    <xf numFmtId="3" fontId="44" fillId="2" borderId="24" xfId="26" applyNumberFormat="1" applyFont="1" applyFill="1" applyBorder="1" applyAlignment="1">
      <alignment horizontal="center"/>
    </xf>
    <xf numFmtId="168" fontId="44" fillId="2" borderId="25" xfId="26" applyNumberFormat="1" applyFont="1" applyFill="1" applyBorder="1" applyAlignment="1">
      <alignment horizontal="center"/>
    </xf>
    <xf numFmtId="168" fontId="44" fillId="7" borderId="7" xfId="86" applyNumberFormat="1" applyFont="1" applyFill="1" applyBorder="1" applyAlignment="1">
      <alignment horizontal="right"/>
    </xf>
    <xf numFmtId="3" fontId="39" fillId="7" borderId="8" xfId="26" applyNumberFormat="1" applyFont="1" applyFill="1" applyBorder="1"/>
    <xf numFmtId="168" fontId="44" fillId="7" borderId="7" xfId="86" applyNumberFormat="1" applyFont="1" applyFill="1" applyBorder="1"/>
    <xf numFmtId="168" fontId="44" fillId="7" borderId="12" xfId="86" applyNumberFormat="1" applyFont="1" applyFill="1" applyBorder="1" applyAlignment="1">
      <alignment horizontal="right"/>
    </xf>
    <xf numFmtId="3" fontId="39" fillId="7" borderId="13" xfId="26" applyNumberFormat="1" applyFont="1" applyFill="1" applyBorder="1"/>
    <xf numFmtId="168" fontId="44" fillId="7" borderId="12" xfId="86" applyNumberFormat="1" applyFont="1" applyFill="1" applyBorder="1"/>
    <xf numFmtId="168" fontId="44" fillId="2" borderId="25" xfId="86" applyNumberFormat="1" applyFont="1" applyFill="1" applyBorder="1" applyAlignment="1">
      <alignment horizontal="right"/>
    </xf>
    <xf numFmtId="3" fontId="44" fillId="2" borderId="33" xfId="26" applyNumberFormat="1" applyFont="1" applyFill="1" applyBorder="1"/>
    <xf numFmtId="168" fontId="44" fillId="2" borderId="25" xfId="86" applyNumberFormat="1" applyFont="1" applyFill="1" applyBorder="1"/>
    <xf numFmtId="3" fontId="44" fillId="2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 applyAlignment="1">
      <alignment horizontal="left"/>
    </xf>
    <xf numFmtId="3" fontId="40" fillId="7" borderId="0" xfId="26" applyNumberFormat="1" applyFont="1" applyFill="1" applyBorder="1"/>
    <xf numFmtId="0" fontId="44" fillId="3" borderId="1" xfId="26" applyNumberFormat="1" applyFont="1" applyFill="1" applyBorder="1" applyAlignment="1">
      <alignment horizontal="center"/>
    </xf>
    <xf numFmtId="0" fontId="44" fillId="3" borderId="2" xfId="26" applyNumberFormat="1" applyFont="1" applyFill="1" applyBorder="1" applyAlignment="1">
      <alignment horizontal="center"/>
    </xf>
    <xf numFmtId="168" fontId="44" fillId="3" borderId="3" xfId="26" applyNumberFormat="1" applyFont="1" applyFill="1" applyBorder="1" applyAlignment="1">
      <alignment horizontal="center"/>
    </xf>
    <xf numFmtId="3" fontId="44" fillId="3" borderId="24" xfId="26" applyNumberFormat="1" applyFont="1" applyFill="1" applyBorder="1" applyAlignment="1">
      <alignment horizontal="center"/>
    </xf>
    <xf numFmtId="168" fontId="44" fillId="3" borderId="25" xfId="26" applyNumberFormat="1" applyFont="1" applyFill="1" applyBorder="1" applyAlignment="1">
      <alignment horizontal="center"/>
    </xf>
    <xf numFmtId="3" fontId="39" fillId="7" borderId="29" xfId="26" applyNumberFormat="1" applyFont="1" applyFill="1" applyBorder="1" applyAlignment="1">
      <alignment horizontal="center"/>
    </xf>
    <xf numFmtId="3" fontId="39" fillId="7" borderId="30" xfId="26" applyNumberFormat="1" applyFont="1" applyFill="1" applyBorder="1" applyAlignment="1">
      <alignment horizontal="center"/>
    </xf>
    <xf numFmtId="3" fontId="39" fillId="7" borderId="10" xfId="26" applyNumberFormat="1" applyFont="1" applyFill="1" applyBorder="1" applyAlignment="1">
      <alignment horizontal="center"/>
    </xf>
    <xf numFmtId="3" fontId="39" fillId="7" borderId="12" xfId="26" applyNumberFormat="1" applyFont="1" applyFill="1" applyBorder="1" applyAlignment="1">
      <alignment horizontal="center"/>
    </xf>
    <xf numFmtId="3" fontId="44" fillId="3" borderId="31" xfId="26" applyNumberFormat="1" applyFont="1" applyFill="1" applyBorder="1"/>
    <xf numFmtId="3" fontId="44" fillId="3" borderId="24" xfId="26" applyNumberFormat="1" applyFont="1" applyFill="1" applyBorder="1"/>
    <xf numFmtId="3" fontId="44" fillId="3" borderId="32" xfId="26" applyNumberFormat="1" applyFont="1" applyFill="1" applyBorder="1"/>
    <xf numFmtId="168" fontId="44" fillId="3" borderId="25" xfId="86" applyNumberFormat="1" applyFont="1" applyFill="1" applyBorder="1" applyAlignment="1">
      <alignment horizontal="right"/>
    </xf>
    <xf numFmtId="168" fontId="44" fillId="3" borderId="25" xfId="86" applyNumberFormat="1" applyFont="1" applyFill="1" applyBorder="1"/>
    <xf numFmtId="3" fontId="44" fillId="3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/>
    <xf numFmtId="3" fontId="39" fillId="7" borderId="0" xfId="26" applyNumberFormat="1" applyFont="1" applyFill="1" applyBorder="1"/>
    <xf numFmtId="168" fontId="39" fillId="7" borderId="0" xfId="26" applyNumberFormat="1" applyFont="1" applyFill="1" applyBorder="1"/>
    <xf numFmtId="0" fontId="44" fillId="6" borderId="1" xfId="26" applyNumberFormat="1" applyFont="1" applyFill="1" applyBorder="1" applyAlignment="1">
      <alignment horizontal="center"/>
    </xf>
    <xf numFmtId="0" fontId="44" fillId="6" borderId="2" xfId="26" applyNumberFormat="1" applyFont="1" applyFill="1" applyBorder="1" applyAlignment="1">
      <alignment horizontal="center"/>
    </xf>
    <xf numFmtId="0" fontId="44" fillId="6" borderId="3" xfId="26" applyNumberFormat="1" applyFont="1" applyFill="1" applyBorder="1" applyAlignment="1">
      <alignment horizontal="center"/>
    </xf>
    <xf numFmtId="3" fontId="44" fillId="7" borderId="18" xfId="26" applyNumberFormat="1" applyFont="1" applyFill="1" applyBorder="1"/>
    <xf numFmtId="168" fontId="44" fillId="7" borderId="18" xfId="86" applyNumberFormat="1" applyFont="1" applyFill="1" applyBorder="1"/>
    <xf numFmtId="3" fontId="44" fillId="7" borderId="19" xfId="26" applyNumberFormat="1" applyFont="1" applyFill="1" applyBorder="1"/>
    <xf numFmtId="168" fontId="44" fillId="7" borderId="19" xfId="86" applyNumberFormat="1" applyFont="1" applyFill="1" applyBorder="1"/>
    <xf numFmtId="3" fontId="44" fillId="6" borderId="31" xfId="26" applyNumberFormat="1" applyFont="1" applyFill="1" applyBorder="1"/>
    <xf numFmtId="3" fontId="44" fillId="6" borderId="24" xfId="26" applyNumberFormat="1" applyFont="1" applyFill="1" applyBorder="1"/>
    <xf numFmtId="3" fontId="44" fillId="6" borderId="32" xfId="26" applyNumberFormat="1" applyFont="1" applyFill="1" applyBorder="1"/>
    <xf numFmtId="168" fontId="44" fillId="6" borderId="25" xfId="86" applyNumberFormat="1" applyFont="1" applyFill="1" applyBorder="1" applyAlignment="1">
      <alignment horizontal="right"/>
    </xf>
    <xf numFmtId="3" fontId="44" fillId="6" borderId="33" xfId="26" applyNumberFormat="1" applyFont="1" applyFill="1" applyBorder="1"/>
    <xf numFmtId="168" fontId="44" fillId="6" borderId="58" xfId="86" applyNumberFormat="1" applyFont="1" applyFill="1" applyBorder="1"/>
    <xf numFmtId="168" fontId="39" fillId="7" borderId="0" xfId="26" applyNumberFormat="1" applyFont="1" applyFill="1" applyBorder="1" applyAlignment="1">
      <alignment horizontal="right"/>
    </xf>
    <xf numFmtId="0" fontId="44" fillId="4" borderId="1" xfId="26" applyNumberFormat="1" applyFont="1" applyFill="1" applyBorder="1" applyAlignment="1">
      <alignment horizontal="center"/>
    </xf>
    <xf numFmtId="0" fontId="44" fillId="4" borderId="2" xfId="26" applyNumberFormat="1" applyFont="1" applyFill="1" applyBorder="1" applyAlignment="1">
      <alignment horizontal="center"/>
    </xf>
    <xf numFmtId="168" fontId="44" fillId="4" borderId="3" xfId="26" applyNumberFormat="1" applyFont="1" applyFill="1" applyBorder="1" applyAlignment="1">
      <alignment horizontal="center"/>
    </xf>
    <xf numFmtId="3" fontId="44" fillId="4" borderId="24" xfId="26" applyNumberFormat="1" applyFont="1" applyFill="1" applyBorder="1" applyAlignment="1">
      <alignment horizontal="center"/>
    </xf>
    <xf numFmtId="168" fontId="44" fillId="4" borderId="25" xfId="26" applyNumberFormat="1" applyFont="1" applyFill="1" applyBorder="1" applyAlignment="1">
      <alignment horizontal="center"/>
    </xf>
    <xf numFmtId="3" fontId="44" fillId="4" borderId="31" xfId="26" applyNumberFormat="1" applyFont="1" applyFill="1" applyBorder="1"/>
    <xf numFmtId="3" fontId="44" fillId="4" borderId="32" xfId="26" applyNumberFormat="1" applyFont="1" applyFill="1" applyBorder="1"/>
    <xf numFmtId="168" fontId="44" fillId="4" borderId="25" xfId="86" applyNumberFormat="1" applyFont="1" applyFill="1" applyBorder="1" applyAlignment="1">
      <alignment horizontal="right"/>
    </xf>
    <xf numFmtId="3" fontId="44" fillId="4" borderId="33" xfId="26" applyNumberFormat="1" applyFont="1" applyFill="1" applyBorder="1"/>
    <xf numFmtId="168" fontId="44" fillId="4" borderId="25" xfId="86" applyNumberFormat="1" applyFont="1" applyFill="1" applyBorder="1"/>
    <xf numFmtId="3" fontId="44" fillId="4" borderId="25" xfId="26" applyNumberFormat="1" applyFont="1" applyFill="1" applyBorder="1" applyAlignment="1">
      <alignment horizontal="center"/>
    </xf>
    <xf numFmtId="3" fontId="63" fillId="0" borderId="0" xfId="26" applyNumberFormat="1" applyFont="1" applyFill="1" applyBorder="1" applyAlignment="1">
      <alignment horizontal="right" vertical="top"/>
    </xf>
    <xf numFmtId="0" fontId="53" fillId="0" borderId="0" xfId="0" applyFont="1" applyFill="1" applyBorder="1" applyAlignment="1">
      <alignment horizontal="right" vertical="top"/>
    </xf>
    <xf numFmtId="3" fontId="63" fillId="0" borderId="2" xfId="26" applyNumberFormat="1" applyFont="1" applyFill="1" applyBorder="1" applyAlignment="1">
      <alignment horizontal="right" vertical="top"/>
    </xf>
    <xf numFmtId="0" fontId="53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4" fillId="2" borderId="51" xfId="26" quotePrefix="1" applyNumberFormat="1" applyFont="1" applyFill="1" applyBorder="1" applyAlignment="1">
      <alignment horizontal="center"/>
    </xf>
    <xf numFmtId="171" fontId="44" fillId="2" borderId="9" xfId="26" quotePrefix="1" applyNumberFormat="1" applyFont="1" applyFill="1" applyBorder="1" applyAlignment="1">
      <alignment horizontal="center"/>
    </xf>
    <xf numFmtId="171" fontId="44" fillId="2" borderId="53" xfId="26" quotePrefix="1" applyNumberFormat="1" applyFont="1" applyFill="1" applyBorder="1" applyAlignment="1">
      <alignment horizontal="center"/>
    </xf>
    <xf numFmtId="0" fontId="39" fillId="2" borderId="35" xfId="26" applyFont="1" applyFill="1" applyBorder="1"/>
    <xf numFmtId="0" fontId="3" fillId="2" borderId="73" xfId="33" applyFont="1" applyFill="1" applyBorder="1" applyAlignment="1">
      <alignment horizontal="center" vertical="center"/>
    </xf>
    <xf numFmtId="9" fontId="3" fillId="0" borderId="80" xfId="53" applyNumberFormat="1" applyFont="1" applyFill="1" applyBorder="1"/>
    <xf numFmtId="0" fontId="35" fillId="3" borderId="10" xfId="1" applyFill="1" applyBorder="1"/>
    <xf numFmtId="0" fontId="45" fillId="0" borderId="30" xfId="0" applyFont="1" applyBorder="1" applyAlignment="1"/>
    <xf numFmtId="0" fontId="35" fillId="3" borderId="5" xfId="1" applyFill="1" applyBorder="1"/>
    <xf numFmtId="0" fontId="45" fillId="5" borderId="7" xfId="0" applyFont="1" applyFill="1" applyBorder="1"/>
    <xf numFmtId="0" fontId="35" fillId="6" borderId="5" xfId="1" applyFill="1" applyBorder="1"/>
    <xf numFmtId="0" fontId="45" fillId="5" borderId="12" xfId="0" applyFont="1" applyFill="1" applyBorder="1"/>
    <xf numFmtId="0" fontId="35" fillId="6" borderId="71" xfId="1" applyFill="1" applyBorder="1"/>
    <xf numFmtId="0" fontId="45" fillId="5" borderId="27" xfId="0" applyFont="1" applyFill="1" applyBorder="1"/>
    <xf numFmtId="0" fontId="45" fillId="5" borderId="49" xfId="0" applyFont="1" applyFill="1" applyBorder="1"/>
    <xf numFmtId="0" fontId="35" fillId="2" borderId="5" xfId="1" applyFill="1" applyBorder="1"/>
    <xf numFmtId="0" fontId="45" fillId="5" borderId="55" xfId="0" applyFont="1" applyFill="1" applyBorder="1"/>
    <xf numFmtId="0" fontId="35" fillId="4" borderId="5" xfId="1" applyFill="1" applyBorder="1"/>
    <xf numFmtId="9" fontId="47" fillId="0" borderId="7" xfId="0" applyNumberFormat="1" applyFont="1" applyFill="1" applyBorder="1" applyAlignment="1">
      <alignment horizontal="right" vertical="top"/>
    </xf>
    <xf numFmtId="9" fontId="47" fillId="0" borderId="12" xfId="0" applyNumberFormat="1" applyFont="1" applyFill="1" applyBorder="1" applyAlignment="1">
      <alignment horizontal="right" vertical="top"/>
    </xf>
    <xf numFmtId="9" fontId="49" fillId="0" borderId="12" xfId="0" applyNumberFormat="1" applyFont="1" applyFill="1" applyBorder="1" applyAlignment="1">
      <alignment horizontal="right" vertical="top"/>
    </xf>
    <xf numFmtId="9" fontId="47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9" fillId="0" borderId="0" xfId="76" applyFont="1" applyFill="1"/>
    <xf numFmtId="0" fontId="39" fillId="0" borderId="0" xfId="26" applyFont="1" applyFill="1" applyBorder="1" applyAlignment="1"/>
    <xf numFmtId="0" fontId="39" fillId="0" borderId="2" xfId="76" applyFont="1" applyFill="1" applyBorder="1" applyAlignment="1"/>
    <xf numFmtId="0" fontId="44" fillId="2" borderId="79" xfId="53" applyFont="1" applyFill="1" applyBorder="1" applyAlignment="1">
      <alignment horizontal="right"/>
    </xf>
    <xf numFmtId="165" fontId="44" fillId="0" borderId="84" xfId="53" applyNumberFormat="1" applyFont="1" applyFill="1" applyBorder="1"/>
    <xf numFmtId="165" fontId="44" fillId="0" borderId="85" xfId="53" applyNumberFormat="1" applyFont="1" applyFill="1" applyBorder="1"/>
    <xf numFmtId="9" fontId="44" fillId="0" borderId="86" xfId="83" applyNumberFormat="1" applyFont="1" applyFill="1" applyBorder="1"/>
    <xf numFmtId="170" fontId="44" fillId="0" borderId="84" xfId="53" applyNumberFormat="1" applyFont="1" applyFill="1" applyBorder="1"/>
    <xf numFmtId="170" fontId="44" fillId="0" borderId="85" xfId="53" applyNumberFormat="1" applyFont="1" applyFill="1" applyBorder="1"/>
    <xf numFmtId="3" fontId="44" fillId="0" borderId="86" xfId="83" applyNumberFormat="1" applyFont="1" applyFill="1" applyBorder="1"/>
    <xf numFmtId="3" fontId="39" fillId="0" borderId="0" xfId="76" applyNumberFormat="1" applyFont="1" applyFill="1"/>
    <xf numFmtId="9" fontId="39" fillId="0" borderId="0" xfId="76" applyNumberFormat="1" applyFont="1" applyFill="1"/>
    <xf numFmtId="170" fontId="39" fillId="0" borderId="0" xfId="76" applyNumberFormat="1" applyFont="1" applyFill="1"/>
    <xf numFmtId="0" fontId="0" fillId="0" borderId="0" xfId="0" applyAlignment="1"/>
    <xf numFmtId="0" fontId="39" fillId="0" borderId="55" xfId="26" applyFont="1" applyFill="1" applyBorder="1" applyAlignment="1">
      <alignment horizontal="right"/>
    </xf>
    <xf numFmtId="3" fontId="40" fillId="0" borderId="0" xfId="26" applyNumberFormat="1" applyFont="1" applyFill="1" applyBorder="1" applyAlignment="1">
      <alignment horizontal="right"/>
    </xf>
    <xf numFmtId="171" fontId="39" fillId="0" borderId="51" xfId="26" quotePrefix="1" applyNumberFormat="1" applyFont="1" applyFill="1" applyBorder="1" applyAlignment="1">
      <alignment horizontal="right"/>
    </xf>
    <xf numFmtId="171" fontId="39" fillId="0" borderId="9" xfId="26" quotePrefix="1" applyNumberFormat="1" applyFont="1" applyFill="1" applyBorder="1" applyAlignment="1">
      <alignment horizontal="right"/>
    </xf>
    <xf numFmtId="171" fontId="39" fillId="0" borderId="53" xfId="26" quotePrefix="1" applyNumberFormat="1" applyFont="1" applyFill="1" applyBorder="1" applyAlignment="1">
      <alignment horizontal="right"/>
    </xf>
    <xf numFmtId="0" fontId="39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5" fillId="0" borderId="0" xfId="78" applyNumberFormat="1" applyFont="1" applyFill="1" applyBorder="1" applyAlignment="1"/>
    <xf numFmtId="3" fontId="55" fillId="0" borderId="0" xfId="78" applyNumberFormat="1" applyFont="1" applyFill="1" applyBorder="1" applyAlignment="1"/>
    <xf numFmtId="3" fontId="44" fillId="0" borderId="34" xfId="53" applyNumberFormat="1" applyFont="1" applyFill="1" applyBorder="1"/>
    <xf numFmtId="3" fontId="44" fillId="0" borderId="30" xfId="53" applyNumberFormat="1" applyFont="1" applyFill="1" applyBorder="1"/>
    <xf numFmtId="0" fontId="0" fillId="0" borderId="0" xfId="0" applyBorder="1" applyAlignment="1"/>
    <xf numFmtId="165" fontId="44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5" xfId="0" applyFont="1" applyFill="1" applyBorder="1" applyAlignment="1"/>
    <xf numFmtId="0" fontId="33" fillId="0" borderId="0" xfId="0" applyFont="1" applyFill="1"/>
    <xf numFmtId="16" fontId="33" fillId="0" borderId="0" xfId="0" quotePrefix="1" applyNumberFormat="1" applyFont="1" applyFill="1"/>
    <xf numFmtId="0" fontId="33" fillId="0" borderId="0" xfId="0" quotePrefix="1" applyFont="1" applyFill="1"/>
    <xf numFmtId="172" fontId="33" fillId="0" borderId="0" xfId="0" applyNumberFormat="1" applyFont="1" applyFill="1"/>
    <xf numFmtId="173" fontId="33" fillId="0" borderId="0" xfId="0" applyNumberFormat="1" applyFont="1" applyFill="1"/>
    <xf numFmtId="3" fontId="33" fillId="0" borderId="0" xfId="0" applyNumberFormat="1" applyFont="1" applyFill="1"/>
    <xf numFmtId="0" fontId="3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44" fillId="2" borderId="55" xfId="0" applyFont="1" applyFill="1" applyBorder="1" applyAlignment="1">
      <alignment horizontal="center"/>
    </xf>
    <xf numFmtId="170" fontId="0" fillId="0" borderId="0" xfId="0" applyNumberFormat="1" applyFill="1"/>
    <xf numFmtId="3" fontId="56" fillId="0" borderId="55" xfId="0" applyNumberFormat="1" applyFont="1" applyFill="1" applyBorder="1" applyAlignment="1"/>
    <xf numFmtId="3" fontId="3" fillId="0" borderId="80" xfId="53" applyNumberFormat="1" applyFont="1" applyFill="1" applyBorder="1"/>
    <xf numFmtId="3" fontId="3" fillId="0" borderId="81" xfId="53" applyNumberFormat="1" applyFont="1" applyFill="1" applyBorder="1"/>
    <xf numFmtId="3" fontId="3" fillId="0" borderId="82" xfId="53" applyNumberFormat="1" applyFont="1" applyFill="1" applyBorder="1"/>
    <xf numFmtId="9" fontId="56" fillId="0" borderId="55" xfId="0" applyNumberFormat="1" applyFont="1" applyFill="1" applyBorder="1" applyAlignment="1"/>
    <xf numFmtId="0" fontId="44" fillId="2" borderId="55" xfId="0" applyNumberFormat="1" applyFont="1" applyFill="1" applyBorder="1" applyAlignment="1">
      <alignment horizontal="center"/>
    </xf>
    <xf numFmtId="3" fontId="3" fillId="0" borderId="83" xfId="53" applyNumberFormat="1" applyFont="1" applyFill="1" applyBorder="1"/>
    <xf numFmtId="3" fontId="3" fillId="0" borderId="88" xfId="53" applyNumberFormat="1" applyFont="1" applyFill="1" applyBorder="1"/>
    <xf numFmtId="0" fontId="45" fillId="0" borderId="0" xfId="0" applyFont="1" applyFill="1"/>
    <xf numFmtId="0" fontId="45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34" fillId="2" borderId="59" xfId="0" applyNumberFormat="1" applyFont="1" applyFill="1" applyBorder="1"/>
    <xf numFmtId="3" fontId="34" fillId="2" borderId="61" xfId="0" applyNumberFormat="1" applyFont="1" applyFill="1" applyBorder="1"/>
    <xf numFmtId="9" fontId="34" fillId="2" borderId="72" xfId="0" applyNumberFormat="1" applyFont="1" applyFill="1" applyBorder="1"/>
    <xf numFmtId="0" fontId="34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34" fillId="2" borderId="65" xfId="0" applyFont="1" applyFill="1" applyBorder="1" applyAlignment="1"/>
    <xf numFmtId="0" fontId="34" fillId="2" borderId="39" xfId="0" applyFont="1" applyFill="1" applyBorder="1" applyAlignment="1">
      <alignment horizontal="left" indent="2"/>
    </xf>
    <xf numFmtId="0" fontId="34" fillId="4" borderId="40" xfId="0" applyFont="1" applyFill="1" applyBorder="1" applyAlignment="1">
      <alignment horizontal="left" indent="2"/>
    </xf>
    <xf numFmtId="0" fontId="34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5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34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35" fillId="2" borderId="22" xfId="1" applyFill="1" applyBorder="1"/>
    <xf numFmtId="0" fontId="35" fillId="0" borderId="0" xfId="1" applyFill="1"/>
    <xf numFmtId="0" fontId="35" fillId="4" borderId="38" xfId="1" applyFill="1" applyBorder="1"/>
    <xf numFmtId="0" fontId="35" fillId="4" borderId="22" xfId="1" applyFill="1" applyBorder="1"/>
    <xf numFmtId="0" fontId="35" fillId="2" borderId="39" xfId="1" applyFill="1" applyBorder="1" applyAlignment="1">
      <alignment horizontal="left" indent="2"/>
    </xf>
    <xf numFmtId="0" fontId="35" fillId="2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indent="2"/>
    </xf>
    <xf numFmtId="0" fontId="35" fillId="4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wrapText="1" indent="2"/>
    </xf>
    <xf numFmtId="0" fontId="67" fillId="2" borderId="39" xfId="1" applyFont="1" applyFill="1" applyBorder="1" applyAlignment="1">
      <alignment horizontal="left" indent="2"/>
    </xf>
    <xf numFmtId="0" fontId="67" fillId="2" borderId="39" xfId="1" applyFont="1" applyFill="1" applyBorder="1" applyAlignment="1"/>
    <xf numFmtId="0" fontId="68" fillId="3" borderId="23" xfId="1" applyFont="1" applyFill="1" applyBorder="1"/>
    <xf numFmtId="0" fontId="68" fillId="2" borderId="39" xfId="1" applyFont="1" applyFill="1" applyBorder="1" applyAlignment="1"/>
    <xf numFmtId="0" fontId="68" fillId="4" borderId="23" xfId="1" applyFont="1" applyFill="1" applyBorder="1" applyAlignment="1">
      <alignment horizontal="left"/>
    </xf>
    <xf numFmtId="0" fontId="68" fillId="2" borderId="23" xfId="1" applyFont="1" applyFill="1" applyBorder="1" applyAlignment="1"/>
    <xf numFmtId="0" fontId="68" fillId="4" borderId="65" xfId="1" applyFont="1" applyFill="1" applyBorder="1" applyAlignment="1">
      <alignment horizontal="left"/>
    </xf>
    <xf numFmtId="0" fontId="68" fillId="4" borderId="39" xfId="1" applyFont="1" applyFill="1" applyBorder="1" applyAlignment="1">
      <alignment horizontal="left"/>
    </xf>
    <xf numFmtId="0" fontId="34" fillId="2" borderId="31" xfId="0" applyFont="1" applyFill="1" applyBorder="1" applyAlignment="1">
      <alignment horizontal="right"/>
    </xf>
    <xf numFmtId="170" fontId="34" fillId="0" borderId="24" xfId="0" applyNumberFormat="1" applyFont="1" applyFill="1" applyBorder="1" applyAlignment="1"/>
    <xf numFmtId="170" fontId="34" fillId="0" borderId="32" xfId="0" applyNumberFormat="1" applyFont="1" applyFill="1" applyBorder="1" applyAlignment="1"/>
    <xf numFmtId="9" fontId="34" fillId="0" borderId="58" xfId="0" applyNumberFormat="1" applyFont="1" applyFill="1" applyBorder="1" applyAlignment="1"/>
    <xf numFmtId="9" fontId="34" fillId="0" borderId="25" xfId="0" applyNumberFormat="1" applyFont="1" applyFill="1" applyBorder="1" applyAlignment="1"/>
    <xf numFmtId="170" fontId="34" fillId="0" borderId="33" xfId="0" applyNumberFormat="1" applyFont="1" applyFill="1" applyBorder="1" applyAlignment="1"/>
    <xf numFmtId="0" fontId="52" fillId="3" borderId="31" xfId="0" applyFont="1" applyFill="1" applyBorder="1" applyAlignment="1"/>
    <xf numFmtId="0" fontId="0" fillId="0" borderId="50" xfId="0" applyBorder="1" applyAlignment="1"/>
    <xf numFmtId="0" fontId="52" fillId="2" borderId="31" xfId="0" applyFont="1" applyFill="1" applyBorder="1" applyAlignment="1"/>
    <xf numFmtId="0" fontId="52" fillId="4" borderId="31" xfId="0" applyFont="1" applyFill="1" applyBorder="1" applyAlignment="1"/>
    <xf numFmtId="0" fontId="56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7" fillId="5" borderId="21" xfId="81" applyFont="1" applyFill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44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4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5" fillId="0" borderId="0" xfId="0" applyFont="1" applyFill="1"/>
    <xf numFmtId="0" fontId="2" fillId="0" borderId="2" xfId="0" applyFont="1" applyFill="1" applyBorder="1" applyAlignment="1"/>
    <xf numFmtId="0" fontId="51" fillId="2" borderId="29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5" fillId="2" borderId="10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51" fillId="2" borderId="34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2" fillId="0" borderId="2" xfId="14" applyFill="1" applyBorder="1" applyAlignment="1"/>
    <xf numFmtId="165" fontId="44" fillId="0" borderId="0" xfId="53" applyNumberFormat="1" applyFont="1" applyFill="1" applyBorder="1" applyAlignment="1">
      <alignment horizontal="center"/>
    </xf>
    <xf numFmtId="165" fontId="39" fillId="0" borderId="0" xfId="79" applyNumberFormat="1" applyFont="1" applyFill="1" applyBorder="1" applyAlignment="1">
      <alignment horizontal="center"/>
    </xf>
    <xf numFmtId="165" fontId="44" fillId="2" borderId="29" xfId="53" applyNumberFormat="1" applyFont="1" applyFill="1" applyBorder="1" applyAlignment="1">
      <alignment horizontal="right"/>
    </xf>
    <xf numFmtId="165" fontId="39" fillId="2" borderId="34" xfId="79" applyNumberFormat="1" applyFont="1" applyFill="1" applyBorder="1" applyAlignment="1">
      <alignment horizontal="right"/>
    </xf>
    <xf numFmtId="165" fontId="60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8" fillId="2" borderId="74" xfId="78" applyNumberFormat="1" applyFont="1" applyFill="1" applyBorder="1" applyAlignment="1">
      <alignment horizontal="left"/>
    </xf>
    <xf numFmtId="0" fontId="45" fillId="2" borderId="60" xfId="0" applyFont="1" applyFill="1" applyBorder="1" applyAlignment="1"/>
    <xf numFmtId="3" fontId="38" fillId="2" borderId="62" xfId="78" applyNumberFormat="1" applyFont="1" applyFill="1" applyBorder="1" applyAlignment="1"/>
    <xf numFmtId="0" fontId="52" fillId="2" borderId="74" xfId="0" applyFont="1" applyFill="1" applyBorder="1" applyAlignment="1">
      <alignment horizontal="left"/>
    </xf>
    <xf numFmtId="0" fontId="0" fillId="2" borderId="55" xfId="0" applyFill="1" applyBorder="1" applyAlignment="1">
      <alignment horizontal="left"/>
    </xf>
    <xf numFmtId="0" fontId="0" fillId="2" borderId="60" xfId="0" applyFill="1" applyBorder="1" applyAlignment="1">
      <alignment horizontal="left"/>
    </xf>
    <xf numFmtId="0" fontId="52" fillId="2" borderId="62" xfId="0" applyFont="1" applyFill="1" applyBorder="1" applyAlignment="1">
      <alignment horizontal="left"/>
    </xf>
    <xf numFmtId="3" fontId="52" fillId="2" borderId="62" xfId="0" applyNumberFormat="1" applyFont="1" applyFill="1" applyBorder="1" applyAlignment="1">
      <alignment horizontal="left"/>
    </xf>
    <xf numFmtId="3" fontId="0" fillId="2" borderId="56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3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5" xfId="53" applyFont="1" applyFill="1" applyBorder="1" applyAlignment="1">
      <alignment horizontal="right"/>
    </xf>
    <xf numFmtId="0" fontId="5" fillId="2" borderId="76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7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" fillId="0" borderId="2" xfId="0" applyFont="1" applyFill="1" applyBorder="1" applyAlignment="1">
      <alignment wrapText="1"/>
    </xf>
    <xf numFmtId="0" fontId="34" fillId="2" borderId="72" xfId="0" applyFont="1" applyFill="1" applyBorder="1" applyAlignment="1">
      <alignment vertical="center"/>
    </xf>
    <xf numFmtId="3" fontId="44" fillId="2" borderId="74" xfId="26" applyNumberFormat="1" applyFont="1" applyFill="1" applyBorder="1" applyAlignment="1">
      <alignment horizontal="center"/>
    </xf>
    <xf numFmtId="3" fontId="44" fillId="2" borderId="55" xfId="26" applyNumberFormat="1" applyFont="1" applyFill="1" applyBorder="1" applyAlignment="1">
      <alignment horizontal="center"/>
    </xf>
    <xf numFmtId="3" fontId="44" fillId="2" borderId="56" xfId="26" applyNumberFormat="1" applyFont="1" applyFill="1" applyBorder="1" applyAlignment="1">
      <alignment horizontal="center"/>
    </xf>
    <xf numFmtId="3" fontId="44" fillId="2" borderId="56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top" wrapText="1"/>
    </xf>
    <xf numFmtId="0" fontId="44" fillId="2" borderId="35" xfId="0" applyFont="1" applyFill="1" applyBorder="1" applyAlignment="1">
      <alignment horizontal="center" vertical="top"/>
    </xf>
    <xf numFmtId="49" fontId="44" fillId="2" borderId="35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center"/>
    </xf>
    <xf numFmtId="0" fontId="44" fillId="2" borderId="74" xfId="0" quotePrefix="1" applyFont="1" applyFill="1" applyBorder="1" applyAlignment="1">
      <alignment horizontal="center"/>
    </xf>
    <xf numFmtId="0" fontId="44" fillId="2" borderId="56" xfId="0" applyFont="1" applyFill="1" applyBorder="1" applyAlignment="1">
      <alignment horizontal="center"/>
    </xf>
    <xf numFmtId="9" fontId="61" fillId="2" borderId="56" xfId="0" applyNumberFormat="1" applyFont="1" applyFill="1" applyBorder="1" applyAlignment="1">
      <alignment horizontal="center" vertical="top"/>
    </xf>
    <xf numFmtId="0" fontId="44" fillId="2" borderId="74" xfId="0" quotePrefix="1" applyNumberFormat="1" applyFont="1" applyFill="1" applyBorder="1" applyAlignment="1">
      <alignment horizontal="center"/>
    </xf>
    <xf numFmtId="0" fontId="44" fillId="2" borderId="56" xfId="0" applyNumberFormat="1" applyFont="1" applyFill="1" applyBorder="1" applyAlignment="1">
      <alignment horizontal="center"/>
    </xf>
    <xf numFmtId="0" fontId="61" fillId="2" borderId="56" xfId="0" applyNumberFormat="1" applyFont="1" applyFill="1" applyBorder="1" applyAlignment="1">
      <alignment horizontal="center" vertical="top"/>
    </xf>
    <xf numFmtId="3" fontId="63" fillId="0" borderId="55" xfId="26" applyNumberFormat="1" applyFont="1" applyFill="1" applyBorder="1" applyAlignment="1">
      <alignment horizontal="right" vertical="top"/>
    </xf>
    <xf numFmtId="0" fontId="53" fillId="0" borderId="55" xfId="0" applyFont="1" applyFill="1" applyBorder="1" applyAlignment="1">
      <alignment horizontal="right" vertical="top"/>
    </xf>
    <xf numFmtId="3" fontId="64" fillId="4" borderId="74" xfId="26" applyNumberFormat="1" applyFont="1" applyFill="1" applyBorder="1" applyAlignment="1">
      <alignment horizontal="center" vertical="center" wrapText="1"/>
    </xf>
    <xf numFmtId="3" fontId="64" fillId="4" borderId="1" xfId="26" applyNumberFormat="1" applyFont="1" applyFill="1" applyBorder="1" applyAlignment="1">
      <alignment horizontal="center" vertical="center" wrapText="1"/>
    </xf>
    <xf numFmtId="3" fontId="44" fillId="4" borderId="74" xfId="26" applyNumberFormat="1" applyFont="1" applyFill="1" applyBorder="1" applyAlignment="1">
      <alignment horizontal="center"/>
    </xf>
    <xf numFmtId="3" fontId="44" fillId="4" borderId="55" xfId="26" applyNumberFormat="1" applyFont="1" applyFill="1" applyBorder="1" applyAlignment="1">
      <alignment horizontal="center"/>
    </xf>
    <xf numFmtId="3" fontId="44" fillId="4" borderId="56" xfId="26" applyNumberFormat="1" applyFont="1" applyFill="1" applyBorder="1" applyAlignment="1">
      <alignment horizontal="center"/>
    </xf>
    <xf numFmtId="3" fontId="64" fillId="3" borderId="74" xfId="26" applyNumberFormat="1" applyFont="1" applyFill="1" applyBorder="1" applyAlignment="1">
      <alignment horizontal="center" vertical="center"/>
    </xf>
    <xf numFmtId="3" fontId="64" fillId="3" borderId="1" xfId="26" applyNumberFormat="1" applyFont="1" applyFill="1" applyBorder="1" applyAlignment="1">
      <alignment horizontal="center" vertical="center"/>
    </xf>
    <xf numFmtId="3" fontId="44" fillId="3" borderId="74" xfId="26" applyNumberFormat="1" applyFont="1" applyFill="1" applyBorder="1" applyAlignment="1">
      <alignment horizontal="center"/>
    </xf>
    <xf numFmtId="3" fontId="44" fillId="3" borderId="55" xfId="26" applyNumberFormat="1" applyFont="1" applyFill="1" applyBorder="1" applyAlignment="1">
      <alignment horizontal="center"/>
    </xf>
    <xf numFmtId="3" fontId="44" fillId="3" borderId="56" xfId="26" applyNumberFormat="1" applyFont="1" applyFill="1" applyBorder="1" applyAlignment="1">
      <alignment horizontal="center"/>
    </xf>
    <xf numFmtId="3" fontId="64" fillId="6" borderId="74" xfId="26" applyNumberFormat="1" applyFont="1" applyFill="1" applyBorder="1" applyAlignment="1">
      <alignment horizontal="center" vertical="center" wrapText="1"/>
    </xf>
    <xf numFmtId="3" fontId="64" fillId="6" borderId="1" xfId="26" applyNumberFormat="1" applyFont="1" applyFill="1" applyBorder="1" applyAlignment="1">
      <alignment horizontal="center" vertical="center" wrapText="1"/>
    </xf>
    <xf numFmtId="3" fontId="44" fillId="6" borderId="74" xfId="26" applyNumberFormat="1" applyFont="1" applyFill="1" applyBorder="1" applyAlignment="1">
      <alignment horizontal="center"/>
    </xf>
    <xf numFmtId="3" fontId="44" fillId="6" borderId="55" xfId="26" applyNumberFormat="1" applyFont="1" applyFill="1" applyBorder="1" applyAlignment="1">
      <alignment horizontal="center"/>
    </xf>
    <xf numFmtId="3" fontId="44" fillId="6" borderId="56" xfId="26" applyNumberFormat="1" applyFont="1" applyFill="1" applyBorder="1" applyAlignment="1">
      <alignment horizontal="center"/>
    </xf>
    <xf numFmtId="3" fontId="63" fillId="5" borderId="20" xfId="26" applyNumberFormat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3" fontId="63" fillId="0" borderId="20" xfId="26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8" fontId="65" fillId="5" borderId="20" xfId="26" applyNumberFormat="1" applyFont="1" applyFill="1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4" fillId="2" borderId="35" xfId="26" applyNumberFormat="1" applyFont="1" applyFill="1" applyBorder="1" applyAlignment="1">
      <alignment horizontal="center" vertical="center"/>
    </xf>
    <xf numFmtId="3" fontId="64" fillId="2" borderId="73" xfId="26" applyNumberFormat="1" applyFont="1" applyFill="1" applyBorder="1" applyAlignment="1">
      <alignment horizontal="center" vertical="center"/>
    </xf>
    <xf numFmtId="0" fontId="56" fillId="0" borderId="2" xfId="14" applyFont="1" applyFill="1" applyBorder="1" applyAlignment="1"/>
    <xf numFmtId="3" fontId="3" fillId="2" borderId="74" xfId="27" applyNumberFormat="1" applyFont="1" applyFill="1" applyBorder="1" applyAlignment="1">
      <alignment horizontal="center"/>
    </xf>
    <xf numFmtId="0" fontId="32" fillId="2" borderId="55" xfId="14" applyFill="1" applyBorder="1" applyAlignment="1">
      <alignment horizontal="center"/>
    </xf>
    <xf numFmtId="0" fontId="32" fillId="2" borderId="56" xfId="14" applyFill="1" applyBorder="1" applyAlignment="1">
      <alignment horizontal="center"/>
    </xf>
    <xf numFmtId="3" fontId="3" fillId="2" borderId="74" xfId="24" applyNumberFormat="1" applyFont="1" applyFill="1" applyBorder="1" applyAlignment="1">
      <alignment horizontal="center"/>
    </xf>
    <xf numFmtId="0" fontId="4" fillId="2" borderId="55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4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4" xfId="26" quotePrefix="1" applyNumberFormat="1" applyFont="1" applyFill="1" applyBorder="1" applyAlignment="1">
      <alignment horizontal="center" vertical="top"/>
    </xf>
    <xf numFmtId="169" fontId="3" fillId="2" borderId="55" xfId="26" applyNumberFormat="1" applyFont="1" applyFill="1" applyBorder="1" applyAlignment="1">
      <alignment horizontal="center" vertical="top"/>
    </xf>
    <xf numFmtId="169" fontId="3" fillId="2" borderId="56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4" fillId="2" borderId="35" xfId="0" applyFont="1" applyFill="1" applyBorder="1" applyAlignment="1">
      <alignment vertical="center" wrapText="1"/>
    </xf>
    <xf numFmtId="0" fontId="60" fillId="0" borderId="2" xfId="26" applyFont="1" applyFill="1" applyBorder="1" applyAlignment="1"/>
    <xf numFmtId="0" fontId="39" fillId="0" borderId="2" xfId="26" applyFont="1" applyFill="1" applyBorder="1" applyAlignment="1"/>
    <xf numFmtId="3" fontId="44" fillId="2" borderId="59" xfId="76" applyNumberFormat="1" applyFont="1" applyFill="1" applyBorder="1" applyAlignment="1">
      <alignment horizontal="center" vertical="center"/>
    </xf>
    <xf numFmtId="3" fontId="44" fillId="2" borderId="61" xfId="76" applyNumberFormat="1" applyFont="1" applyFill="1" applyBorder="1" applyAlignment="1">
      <alignment horizontal="center" vertical="center"/>
    </xf>
    <xf numFmtId="3" fontId="44" fillId="2" borderId="6" xfId="76" applyNumberFormat="1" applyFont="1" applyFill="1" applyBorder="1" applyAlignment="1">
      <alignment horizontal="center"/>
    </xf>
    <xf numFmtId="3" fontId="44" fillId="2" borderId="87" xfId="76" applyNumberFormat="1" applyFont="1" applyFill="1" applyBorder="1" applyAlignment="1">
      <alignment horizontal="center"/>
    </xf>
    <xf numFmtId="3" fontId="44" fillId="2" borderId="8" xfId="76" applyNumberFormat="1" applyFont="1" applyFill="1" applyBorder="1" applyAlignment="1">
      <alignment horizontal="center"/>
    </xf>
    <xf numFmtId="3" fontId="44" fillId="2" borderId="7" xfId="76" applyNumberFormat="1" applyFont="1" applyFill="1" applyBorder="1" applyAlignment="1">
      <alignment horizontal="center"/>
    </xf>
    <xf numFmtId="0" fontId="69" fillId="0" borderId="0" xfId="1" applyFont="1" applyFill="1"/>
    <xf numFmtId="3" fontId="46" fillId="8" borderId="90" xfId="0" applyNumberFormat="1" applyFont="1" applyFill="1" applyBorder="1" applyAlignment="1">
      <alignment horizontal="right" vertical="top"/>
    </xf>
    <xf numFmtId="3" fontId="46" fillId="8" borderId="91" xfId="0" applyNumberFormat="1" applyFont="1" applyFill="1" applyBorder="1" applyAlignment="1">
      <alignment horizontal="right" vertical="top"/>
    </xf>
    <xf numFmtId="174" fontId="46" fillId="8" borderId="92" xfId="0" applyNumberFormat="1" applyFont="1" applyFill="1" applyBorder="1" applyAlignment="1">
      <alignment horizontal="right" vertical="top"/>
    </xf>
    <xf numFmtId="3" fontId="46" fillId="0" borderId="90" xfId="0" applyNumberFormat="1" applyFont="1" applyBorder="1" applyAlignment="1">
      <alignment horizontal="right" vertical="top"/>
    </xf>
    <xf numFmtId="174" fontId="46" fillId="8" borderId="93" xfId="0" applyNumberFormat="1" applyFont="1" applyFill="1" applyBorder="1" applyAlignment="1">
      <alignment horizontal="right" vertical="top"/>
    </xf>
    <xf numFmtId="3" fontId="48" fillId="8" borderId="95" xfId="0" applyNumberFormat="1" applyFont="1" applyFill="1" applyBorder="1" applyAlignment="1">
      <alignment horizontal="right" vertical="top"/>
    </xf>
    <xf numFmtId="3" fontId="48" fillId="8" borderId="96" xfId="0" applyNumberFormat="1" applyFont="1" applyFill="1" applyBorder="1" applyAlignment="1">
      <alignment horizontal="right" vertical="top"/>
    </xf>
    <xf numFmtId="174" fontId="48" fillId="8" borderId="97" xfId="0" applyNumberFormat="1" applyFont="1" applyFill="1" applyBorder="1" applyAlignment="1">
      <alignment horizontal="right" vertical="top"/>
    </xf>
    <xf numFmtId="3" fontId="48" fillId="0" borderId="95" xfId="0" applyNumberFormat="1" applyFont="1" applyBorder="1" applyAlignment="1">
      <alignment horizontal="right" vertical="top"/>
    </xf>
    <xf numFmtId="0" fontId="48" fillId="8" borderId="98" xfId="0" applyFont="1" applyFill="1" applyBorder="1" applyAlignment="1">
      <alignment horizontal="right" vertical="top"/>
    </xf>
    <xf numFmtId="0" fontId="46" fillId="8" borderId="93" xfId="0" applyFont="1" applyFill="1" applyBorder="1" applyAlignment="1">
      <alignment horizontal="right" vertical="top"/>
    </xf>
    <xf numFmtId="174" fontId="48" fillId="8" borderId="98" xfId="0" applyNumberFormat="1" applyFont="1" applyFill="1" applyBorder="1" applyAlignment="1">
      <alignment horizontal="right" vertical="top"/>
    </xf>
    <xf numFmtId="0" fontId="46" fillId="8" borderId="92" xfId="0" applyFont="1" applyFill="1" applyBorder="1" applyAlignment="1">
      <alignment horizontal="right" vertical="top"/>
    </xf>
    <xf numFmtId="0" fontId="48" fillId="8" borderId="97" xfId="0" applyFont="1" applyFill="1" applyBorder="1" applyAlignment="1">
      <alignment horizontal="right" vertical="top"/>
    </xf>
    <xf numFmtId="3" fontId="48" fillId="0" borderId="99" xfId="0" applyNumberFormat="1" applyFont="1" applyBorder="1" applyAlignment="1">
      <alignment horizontal="right" vertical="top"/>
    </xf>
    <xf numFmtId="3" fontId="48" fillId="0" borderId="100" xfId="0" applyNumberFormat="1" applyFont="1" applyBorder="1" applyAlignment="1">
      <alignment horizontal="right" vertical="top"/>
    </xf>
    <xf numFmtId="3" fontId="48" fillId="0" borderId="101" xfId="0" applyNumberFormat="1" applyFont="1" applyBorder="1" applyAlignment="1">
      <alignment horizontal="right" vertical="top"/>
    </xf>
    <xf numFmtId="174" fontId="48" fillId="8" borderId="102" xfId="0" applyNumberFormat="1" applyFont="1" applyFill="1" applyBorder="1" applyAlignment="1">
      <alignment horizontal="right" vertical="top"/>
    </xf>
    <xf numFmtId="0" fontId="50" fillId="9" borderId="89" xfId="0" applyFont="1" applyFill="1" applyBorder="1" applyAlignment="1">
      <alignment vertical="top"/>
    </xf>
    <xf numFmtId="0" fontId="50" fillId="9" borderId="89" xfId="0" applyFont="1" applyFill="1" applyBorder="1" applyAlignment="1">
      <alignment vertical="top" indent="2"/>
    </xf>
    <xf numFmtId="0" fontId="50" fillId="9" borderId="89" xfId="0" applyFont="1" applyFill="1" applyBorder="1" applyAlignment="1">
      <alignment vertical="top" indent="4"/>
    </xf>
    <xf numFmtId="0" fontId="51" fillId="9" borderId="94" xfId="0" applyFont="1" applyFill="1" applyBorder="1" applyAlignment="1">
      <alignment vertical="top" indent="6"/>
    </xf>
    <xf numFmtId="0" fontId="50" fillId="9" borderId="89" xfId="0" applyFont="1" applyFill="1" applyBorder="1" applyAlignment="1">
      <alignment vertical="top" indent="8"/>
    </xf>
    <xf numFmtId="0" fontId="51" fillId="9" borderId="94" xfId="0" applyFont="1" applyFill="1" applyBorder="1" applyAlignment="1">
      <alignment vertical="top" indent="2"/>
    </xf>
    <xf numFmtId="0" fontId="51" fillId="9" borderId="94" xfId="0" applyFont="1" applyFill="1" applyBorder="1" applyAlignment="1">
      <alignment vertical="top" indent="4"/>
    </xf>
    <xf numFmtId="0" fontId="50" fillId="9" borderId="89" xfId="0" applyFont="1" applyFill="1" applyBorder="1" applyAlignment="1">
      <alignment vertical="top" indent="6"/>
    </xf>
    <xf numFmtId="0" fontId="45" fillId="9" borderId="89" xfId="0" applyFont="1" applyFill="1" applyBorder="1"/>
    <xf numFmtId="0" fontId="51" fillId="9" borderId="23" xfId="0" applyFont="1" applyFill="1" applyBorder="1" applyAlignment="1">
      <alignment vertical="top"/>
    </xf>
    <xf numFmtId="0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/>
    <xf numFmtId="9" fontId="39" fillId="0" borderId="0" xfId="0" applyNumberFormat="1" applyFont="1" applyFill="1" applyBorder="1"/>
    <xf numFmtId="165" fontId="44" fillId="2" borderId="59" xfId="53" applyNumberFormat="1" applyFont="1" applyFill="1" applyBorder="1" applyAlignment="1">
      <alignment horizontal="left"/>
    </xf>
    <xf numFmtId="165" fontId="44" fillId="2" borderId="61" xfId="53" applyNumberFormat="1" applyFont="1" applyFill="1" applyBorder="1" applyAlignment="1">
      <alignment horizontal="left"/>
    </xf>
    <xf numFmtId="165" fontId="44" fillId="2" borderId="69" xfId="53" applyNumberFormat="1" applyFont="1" applyFill="1" applyBorder="1" applyAlignment="1">
      <alignment horizontal="left"/>
    </xf>
    <xf numFmtId="3" fontId="44" fillId="2" borderId="69" xfId="53" applyNumberFormat="1" applyFont="1" applyFill="1" applyBorder="1" applyAlignment="1">
      <alignment horizontal="left"/>
    </xf>
    <xf numFmtId="3" fontId="44" fillId="2" borderId="78" xfId="53" applyNumberFormat="1" applyFont="1" applyFill="1" applyBorder="1" applyAlignment="1">
      <alignment horizontal="left"/>
    </xf>
    <xf numFmtId="3" fontId="0" fillId="0" borderId="61" xfId="0" applyNumberFormat="1" applyFill="1" applyBorder="1"/>
    <xf numFmtId="3" fontId="0" fillId="0" borderId="72" xfId="0" applyNumberFormat="1" applyFill="1" applyBorder="1"/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2" fillId="2" borderId="59" xfId="0" applyFont="1" applyFill="1" applyBorder="1"/>
    <xf numFmtId="3" fontId="52" fillId="2" borderId="70" xfId="0" applyNumberFormat="1" applyFont="1" applyFill="1" applyBorder="1"/>
    <xf numFmtId="9" fontId="52" fillId="2" borderId="68" xfId="0" applyNumberFormat="1" applyFont="1" applyFill="1" applyBorder="1"/>
    <xf numFmtId="3" fontId="52" fillId="2" borderId="78" xfId="0" applyNumberFormat="1" applyFont="1" applyFill="1" applyBorder="1"/>
    <xf numFmtId="9" fontId="0" fillId="0" borderId="61" xfId="0" applyNumberFormat="1" applyFill="1" applyBorder="1"/>
    <xf numFmtId="9" fontId="0" fillId="0" borderId="34" xfId="0" applyNumberFormat="1" applyFill="1" applyBorder="1"/>
    <xf numFmtId="9" fontId="0" fillId="0" borderId="28" xfId="0" applyNumberFormat="1" applyFill="1" applyBorder="1"/>
    <xf numFmtId="9" fontId="0" fillId="0" borderId="32" xfId="0" applyNumberFormat="1" applyFill="1" applyBorder="1"/>
    <xf numFmtId="0" fontId="34" fillId="9" borderId="24" xfId="0" applyFont="1" applyFill="1" applyBorder="1"/>
    <xf numFmtId="3" fontId="34" fillId="9" borderId="32" xfId="0" applyNumberFormat="1" applyFont="1" applyFill="1" applyBorder="1"/>
    <xf numFmtId="9" fontId="34" fillId="9" borderId="32" xfId="0" applyNumberFormat="1" applyFont="1" applyFill="1" applyBorder="1"/>
    <xf numFmtId="3" fontId="34" fillId="9" borderId="25" xfId="0" applyNumberFormat="1" applyFont="1" applyFill="1" applyBorder="1"/>
    <xf numFmtId="0" fontId="34" fillId="0" borderId="59" xfId="0" applyFont="1" applyFill="1" applyBorder="1"/>
    <xf numFmtId="9" fontId="0" fillId="0" borderId="11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34" fillId="0" borderId="29" xfId="0" applyFont="1" applyFill="1" applyBorder="1"/>
    <xf numFmtId="0" fontId="34" fillId="0" borderId="10" xfId="0" applyFont="1" applyFill="1" applyBorder="1"/>
    <xf numFmtId="0" fontId="34" fillId="0" borderId="14" xfId="0" applyFont="1" applyFill="1" applyBorder="1"/>
    <xf numFmtId="0" fontId="52" fillId="2" borderId="61" xfId="0" applyFont="1" applyFill="1" applyBorder="1"/>
    <xf numFmtId="3" fontId="52" fillId="2" borderId="0" xfId="0" applyNumberFormat="1" applyFont="1" applyFill="1" applyBorder="1"/>
    <xf numFmtId="3" fontId="52" fillId="2" borderId="21" xfId="0" applyNumberFormat="1" applyFont="1" applyFill="1" applyBorder="1"/>
    <xf numFmtId="0" fontId="3" fillId="2" borderId="59" xfId="79" applyFont="1" applyFill="1" applyBorder="1" applyAlignment="1">
      <alignment horizontal="left"/>
    </xf>
    <xf numFmtId="0" fontId="34" fillId="9" borderId="51" xfId="0" applyFont="1" applyFill="1" applyBorder="1"/>
    <xf numFmtId="0" fontId="34" fillId="9" borderId="9" xfId="0" applyFont="1" applyFill="1" applyBorder="1"/>
    <xf numFmtId="0" fontId="34" fillId="9" borderId="53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4" xfId="0" applyNumberFormat="1" applyFill="1" applyBorder="1"/>
    <xf numFmtId="3" fontId="0" fillId="0" borderId="19" xfId="0" applyNumberFormat="1" applyFill="1" applyBorder="1"/>
    <xf numFmtId="3" fontId="0" fillId="0" borderId="66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1" xfId="0" applyFill="1" applyBorder="1"/>
    <xf numFmtId="0" fontId="0" fillId="0" borderId="9" xfId="0" applyFill="1" applyBorder="1"/>
    <xf numFmtId="0" fontId="0" fillId="0" borderId="53" xfId="0" applyFill="1" applyBorder="1"/>
    <xf numFmtId="3" fontId="0" fillId="0" borderId="63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4" xfId="79" applyFont="1" applyFill="1" applyBorder="1" applyAlignment="1">
      <alignment horizontal="left"/>
    </xf>
    <xf numFmtId="0" fontId="3" fillId="2" borderId="105" xfId="79" applyFont="1" applyFill="1" applyBorder="1" applyAlignment="1">
      <alignment horizontal="left"/>
    </xf>
    <xf numFmtId="0" fontId="3" fillId="2" borderId="106" xfId="80" applyFont="1" applyFill="1" applyBorder="1" applyAlignment="1">
      <alignment horizontal="left"/>
    </xf>
    <xf numFmtId="0" fontId="3" fillId="2" borderId="106" xfId="79" applyFont="1" applyFill="1" applyBorder="1" applyAlignment="1">
      <alignment horizontal="left"/>
    </xf>
    <xf numFmtId="0" fontId="3" fillId="2" borderId="107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2" borderId="78" xfId="0" applyFill="1" applyBorder="1" applyAlignment="1">
      <alignment vertical="center"/>
    </xf>
    <xf numFmtId="0" fontId="44" fillId="2" borderId="20" xfId="26" applyNumberFormat="1" applyFont="1" applyFill="1" applyBorder="1"/>
    <xf numFmtId="0" fontId="44" fillId="2" borderId="0" xfId="26" applyNumberFormat="1" applyFont="1" applyFill="1" applyBorder="1"/>
    <xf numFmtId="0" fontId="44" fillId="2" borderId="21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0" fontId="0" fillId="0" borderId="32" xfId="0" applyFill="1" applyBorder="1"/>
    <xf numFmtId="9" fontId="0" fillId="0" borderId="25" xfId="0" applyNumberFormat="1" applyFill="1" applyBorder="1"/>
    <xf numFmtId="0" fontId="34" fillId="0" borderId="24" xfId="0" applyFont="1" applyFill="1" applyBorder="1"/>
    <xf numFmtId="0" fontId="0" fillId="2" borderId="36" xfId="0" applyFill="1" applyBorder="1" applyAlignment="1">
      <alignment horizontal="center" vertical="top" wrapText="1"/>
    </xf>
    <xf numFmtId="0" fontId="44" fillId="2" borderId="36" xfId="0" applyFont="1" applyFill="1" applyBorder="1" applyAlignment="1">
      <alignment horizontal="center" vertical="top"/>
    </xf>
    <xf numFmtId="49" fontId="44" fillId="2" borderId="36" xfId="0" applyNumberFormat="1" applyFont="1" applyFill="1" applyBorder="1" applyAlignment="1">
      <alignment horizontal="center" vertical="top"/>
    </xf>
    <xf numFmtId="0" fontId="44" fillId="2" borderId="36" xfId="0" applyFont="1" applyFill="1" applyBorder="1" applyAlignment="1">
      <alignment horizontal="center" vertical="center"/>
    </xf>
    <xf numFmtId="3" fontId="44" fillId="2" borderId="20" xfId="0" applyNumberFormat="1" applyFont="1" applyFill="1" applyBorder="1" applyAlignment="1">
      <alignment horizontal="left"/>
    </xf>
    <xf numFmtId="3" fontId="44" fillId="2" borderId="21" xfId="0" applyNumberFormat="1" applyFont="1" applyFill="1" applyBorder="1" applyAlignment="1">
      <alignment horizontal="center"/>
    </xf>
    <xf numFmtId="3" fontId="44" fillId="2" borderId="0" xfId="0" applyNumberFormat="1" applyFont="1" applyFill="1" applyBorder="1" applyAlignment="1">
      <alignment horizontal="center"/>
    </xf>
    <xf numFmtId="9" fontId="61" fillId="2" borderId="21" xfId="0" applyNumberFormat="1" applyFont="1" applyFill="1" applyBorder="1" applyAlignment="1">
      <alignment horizontal="center" vertical="top"/>
    </xf>
    <xf numFmtId="3" fontId="44" fillId="2" borderId="21" xfId="0" applyNumberFormat="1" applyFont="1" applyFill="1" applyBorder="1" applyAlignment="1">
      <alignment horizontal="center" vertical="top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28" xfId="0" applyNumberFormat="1" applyFill="1" applyBorder="1"/>
    <xf numFmtId="0" fontId="34" fillId="0" borderId="26" xfId="0" applyFont="1" applyFill="1" applyBorder="1"/>
    <xf numFmtId="0" fontId="44" fillId="2" borderId="20" xfId="0" applyNumberFormat="1" applyFont="1" applyFill="1" applyBorder="1" applyAlignment="1">
      <alignment horizontal="left"/>
    </xf>
    <xf numFmtId="0" fontId="44" fillId="2" borderId="21" xfId="0" applyNumberFormat="1" applyFont="1" applyFill="1" applyBorder="1" applyAlignment="1">
      <alignment horizontal="left"/>
    </xf>
    <xf numFmtId="0" fontId="44" fillId="2" borderId="0" xfId="0" applyNumberFormat="1" applyFont="1" applyFill="1" applyBorder="1" applyAlignment="1">
      <alignment horizontal="left"/>
    </xf>
    <xf numFmtId="0" fontId="61" fillId="2" borderId="21" xfId="0" applyNumberFormat="1" applyFont="1" applyFill="1" applyBorder="1" applyAlignment="1">
      <alignment horizontal="center" vertical="top"/>
    </xf>
    <xf numFmtId="3" fontId="15" fillId="0" borderId="103" xfId="0" applyNumberFormat="1" applyFont="1" applyBorder="1" applyAlignment="1">
      <alignment horizontal="right"/>
    </xf>
    <xf numFmtId="167" fontId="15" fillId="0" borderId="103" xfId="0" applyNumberFormat="1" applyFont="1" applyBorder="1" applyAlignment="1">
      <alignment horizontal="right"/>
    </xf>
    <xf numFmtId="167" fontId="15" fillId="0" borderId="57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175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3" fontId="5" fillId="0" borderId="103" xfId="0" applyNumberFormat="1" applyFont="1" applyBorder="1"/>
    <xf numFmtId="3" fontId="13" fillId="0" borderId="22" xfId="0" applyNumberFormat="1" applyFont="1" applyBorder="1" applyAlignment="1">
      <alignment horizontal="center"/>
    </xf>
    <xf numFmtId="167" fontId="15" fillId="0" borderId="21" xfId="0" applyNumberFormat="1" applyFont="1" applyBorder="1" applyAlignment="1">
      <alignment horizontal="right"/>
    </xf>
    <xf numFmtId="167" fontId="5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167" fontId="13" fillId="0" borderId="57" xfId="0" applyNumberFormat="1" applyFont="1" applyBorder="1" applyAlignment="1">
      <alignment horizontal="right"/>
    </xf>
    <xf numFmtId="167" fontId="13" fillId="0" borderId="21" xfId="0" applyNumberFormat="1" applyFont="1" applyBorder="1" applyAlignment="1">
      <alignment horizontal="right"/>
    </xf>
    <xf numFmtId="3" fontId="15" fillId="0" borderId="103" xfId="0" applyNumberFormat="1" applyFont="1" applyBorder="1"/>
    <xf numFmtId="167" fontId="15" fillId="0" borderId="103" xfId="0" applyNumberFormat="1" applyFont="1" applyBorder="1"/>
    <xf numFmtId="167" fontId="15" fillId="0" borderId="57" xfId="0" applyNumberFormat="1" applyFont="1" applyBorder="1"/>
    <xf numFmtId="167" fontId="15" fillId="0" borderId="21" xfId="0" applyNumberFormat="1" applyFont="1" applyBorder="1"/>
    <xf numFmtId="3" fontId="45" fillId="0" borderId="103" xfId="0" applyNumberFormat="1" applyFont="1" applyBorder="1"/>
    <xf numFmtId="167" fontId="45" fillId="0" borderId="103" xfId="0" applyNumberFormat="1" applyFont="1" applyBorder="1"/>
    <xf numFmtId="167" fontId="45" fillId="0" borderId="57" xfId="0" applyNumberFormat="1" applyFont="1" applyBorder="1"/>
    <xf numFmtId="0" fontId="5" fillId="0" borderId="103" xfId="0" applyFont="1" applyBorder="1"/>
    <xf numFmtId="9" fontId="45" fillId="0" borderId="103" xfId="0" applyNumberFormat="1" applyFont="1" applyBorder="1"/>
    <xf numFmtId="167" fontId="45" fillId="0" borderId="21" xfId="0" applyNumberFormat="1" applyFont="1" applyBorder="1"/>
    <xf numFmtId="3" fontId="45" fillId="0" borderId="103" xfId="0" applyNumberFormat="1" applyFont="1" applyBorder="1" applyAlignment="1">
      <alignment horizontal="right"/>
    </xf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45" fillId="0" borderId="55" xfId="0" applyNumberFormat="1" applyFont="1" applyBorder="1"/>
    <xf numFmtId="167" fontId="45" fillId="0" borderId="55" xfId="0" applyNumberFormat="1" applyFont="1" applyBorder="1"/>
    <xf numFmtId="167" fontId="45" fillId="0" borderId="56" xfId="0" applyNumberFormat="1" applyFont="1" applyBorder="1"/>
    <xf numFmtId="3" fontId="15" fillId="0" borderId="55" xfId="0" applyNumberFormat="1" applyFont="1" applyBorder="1" applyAlignment="1">
      <alignment horizontal="right"/>
    </xf>
    <xf numFmtId="167" fontId="15" fillId="0" borderId="55" xfId="0" applyNumberFormat="1" applyFont="1" applyBorder="1" applyAlignment="1">
      <alignment horizontal="right"/>
    </xf>
    <xf numFmtId="167" fontId="1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175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9" fontId="45" fillId="0" borderId="55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45" fillId="0" borderId="0" xfId="0" applyNumberFormat="1" applyFont="1" applyBorder="1"/>
    <xf numFmtId="167" fontId="4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167" fontId="1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45" fillId="0" borderId="0" xfId="0" applyNumberFormat="1" applyFont="1" applyBorder="1"/>
    <xf numFmtId="3" fontId="45" fillId="0" borderId="0" xfId="0" applyNumberFormat="1" applyFont="1" applyBorder="1" applyAlignment="1">
      <alignment horizontal="right"/>
    </xf>
    <xf numFmtId="3" fontId="15" fillId="0" borderId="0" xfId="0" applyNumberFormat="1" applyFont="1" applyBorder="1"/>
    <xf numFmtId="167" fontId="15" fillId="0" borderId="0" xfId="0" applyNumberFormat="1" applyFont="1" applyBorder="1"/>
    <xf numFmtId="49" fontId="3" fillId="0" borderId="35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73" xfId="0" applyNumberFormat="1" applyFont="1" applyBorder="1" applyAlignment="1">
      <alignment horizontal="center"/>
    </xf>
    <xf numFmtId="3" fontId="45" fillId="0" borderId="2" xfId="0" applyNumberFormat="1" applyFont="1" applyBorder="1"/>
    <xf numFmtId="167" fontId="45" fillId="0" borderId="2" xfId="0" applyNumberFormat="1" applyFont="1" applyBorder="1"/>
    <xf numFmtId="167" fontId="45" fillId="0" borderId="3" xfId="0" applyNumberFormat="1" applyFont="1" applyBorder="1"/>
    <xf numFmtId="3" fontId="15" fillId="0" borderId="2" xfId="0" applyNumberFormat="1" applyFont="1" applyBorder="1" applyAlignment="1">
      <alignment horizontal="right"/>
    </xf>
    <xf numFmtId="167" fontId="15" fillId="0" borderId="2" xfId="0" applyNumberFormat="1" applyFont="1" applyBorder="1" applyAlignment="1">
      <alignment horizontal="right"/>
    </xf>
    <xf numFmtId="167" fontId="1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75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45" fillId="0" borderId="2" xfId="0" applyNumberFormat="1" applyFont="1" applyBorder="1"/>
    <xf numFmtId="3" fontId="13" fillId="0" borderId="73" xfId="0" applyNumberFormat="1" applyFont="1" applyBorder="1" applyAlignment="1">
      <alignment horizontal="center"/>
    </xf>
    <xf numFmtId="0" fontId="62" fillId="2" borderId="36" xfId="0" applyFont="1" applyFill="1" applyBorder="1" applyAlignment="1">
      <alignment vertical="center" wrapText="1"/>
    </xf>
    <xf numFmtId="0" fontId="44" fillId="2" borderId="20" xfId="26" applyNumberFormat="1" applyFont="1" applyFill="1" applyBorder="1" applyAlignment="1">
      <alignment horizontal="right"/>
    </xf>
    <xf numFmtId="0" fontId="44" fillId="2" borderId="0" xfId="26" applyNumberFormat="1" applyFont="1" applyFill="1" applyBorder="1" applyAlignment="1">
      <alignment horizontal="right"/>
    </xf>
    <xf numFmtId="3" fontId="44" fillId="2" borderId="67" xfId="76" applyNumberFormat="1" applyFont="1" applyFill="1" applyBorder="1" applyAlignment="1">
      <alignment horizontal="center" vertical="center"/>
    </xf>
    <xf numFmtId="3" fontId="44" fillId="2" borderId="69" xfId="76" applyNumberFormat="1" applyFont="1" applyFill="1" applyBorder="1" applyAlignment="1">
      <alignment horizontal="center" vertical="center"/>
    </xf>
    <xf numFmtId="0" fontId="39" fillId="0" borderId="29" xfId="76" applyFont="1" applyFill="1" applyBorder="1"/>
    <xf numFmtId="0" fontId="39" fillId="0" borderId="10" xfId="76" applyFont="1" applyFill="1" applyBorder="1"/>
    <xf numFmtId="0" fontId="39" fillId="0" borderId="26" xfId="76" applyFont="1" applyFill="1" applyBorder="1"/>
    <xf numFmtId="0" fontId="39" fillId="0" borderId="64" xfId="76" applyFont="1" applyFill="1" applyBorder="1"/>
    <xf numFmtId="0" fontId="39" fillId="0" borderId="19" xfId="76" applyFont="1" applyFill="1" applyBorder="1"/>
    <xf numFmtId="0" fontId="39" fillId="0" borderId="66" xfId="76" applyFont="1" applyFill="1" applyBorder="1"/>
    <xf numFmtId="0" fontId="44" fillId="2" borderId="15" xfId="76" applyNumberFormat="1" applyFont="1" applyFill="1" applyBorder="1" applyAlignment="1">
      <alignment horizontal="left"/>
    </xf>
    <xf numFmtId="0" fontId="44" fillId="2" borderId="108" xfId="76" applyNumberFormat="1" applyFont="1" applyFill="1" applyBorder="1" applyAlignment="1">
      <alignment horizontal="left"/>
    </xf>
    <xf numFmtId="3" fontId="39" fillId="0" borderId="29" xfId="76" applyNumberFormat="1" applyFont="1" applyFill="1" applyBorder="1"/>
    <xf numFmtId="3" fontId="39" fillId="0" borderId="34" xfId="76" applyNumberFormat="1" applyFont="1" applyFill="1" applyBorder="1"/>
    <xf numFmtId="3" fontId="39" fillId="0" borderId="10" xfId="76" applyNumberFormat="1" applyFont="1" applyFill="1" applyBorder="1"/>
    <xf numFmtId="3" fontId="39" fillId="0" borderId="11" xfId="76" applyNumberFormat="1" applyFont="1" applyFill="1" applyBorder="1"/>
    <xf numFmtId="3" fontId="39" fillId="0" borderId="26" xfId="76" applyNumberFormat="1" applyFont="1" applyFill="1" applyBorder="1"/>
    <xf numFmtId="3" fontId="39" fillId="0" borderId="28" xfId="76" applyNumberFormat="1" applyFont="1" applyFill="1" applyBorder="1"/>
    <xf numFmtId="9" fontId="39" fillId="0" borderId="64" xfId="76" applyNumberFormat="1" applyFont="1" applyFill="1" applyBorder="1"/>
    <xf numFmtId="9" fontId="39" fillId="0" borderId="19" xfId="76" applyNumberFormat="1" applyFont="1" applyFill="1" applyBorder="1"/>
    <xf numFmtId="9" fontId="39" fillId="0" borderId="66" xfId="76" applyNumberFormat="1" applyFont="1" applyFill="1" applyBorder="1"/>
    <xf numFmtId="0" fontId="44" fillId="2" borderId="17" xfId="76" applyNumberFormat="1" applyFont="1" applyFill="1" applyBorder="1" applyAlignment="1">
      <alignment horizontal="left"/>
    </xf>
    <xf numFmtId="170" fontId="39" fillId="0" borderId="29" xfId="76" applyNumberFormat="1" applyFont="1" applyFill="1" applyBorder="1"/>
    <xf numFmtId="170" fontId="39" fillId="0" borderId="34" xfId="76" applyNumberFormat="1" applyFont="1" applyFill="1" applyBorder="1"/>
    <xf numFmtId="170" fontId="39" fillId="0" borderId="10" xfId="76" applyNumberFormat="1" applyFont="1" applyFill="1" applyBorder="1"/>
    <xf numFmtId="170" fontId="39" fillId="0" borderId="11" xfId="76" applyNumberFormat="1" applyFont="1" applyFill="1" applyBorder="1"/>
    <xf numFmtId="170" fontId="39" fillId="0" borderId="26" xfId="76" applyNumberFormat="1" applyFont="1" applyFill="1" applyBorder="1"/>
    <xf numFmtId="170" fontId="39" fillId="0" borderId="28" xfId="76" applyNumberFormat="1" applyFont="1" applyFill="1" applyBorder="1"/>
    <xf numFmtId="0" fontId="44" fillId="2" borderId="16" xfId="76" applyNumberFormat="1" applyFont="1" applyFill="1" applyBorder="1" applyAlignment="1">
      <alignment horizontal="left"/>
    </xf>
    <xf numFmtId="3" fontId="39" fillId="0" borderId="30" xfId="76" applyNumberFormat="1" applyFont="1" applyFill="1" applyBorder="1"/>
    <xf numFmtId="3" fontId="39" fillId="0" borderId="12" xfId="76" applyNumberFormat="1" applyFont="1" applyFill="1" applyBorder="1"/>
    <xf numFmtId="3" fontId="39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0.65556991935686126</c:v>
                </c:pt>
                <c:pt idx="1">
                  <c:v>0.5003248618077335</c:v>
                </c:pt>
                <c:pt idx="2">
                  <c:v>0.55088844273836279</c:v>
                </c:pt>
                <c:pt idx="3">
                  <c:v>0.49749077002958086</c:v>
                </c:pt>
                <c:pt idx="4">
                  <c:v>0.48575047417549316</c:v>
                </c:pt>
                <c:pt idx="5">
                  <c:v>0.2825781620672993</c:v>
                </c:pt>
                <c:pt idx="6">
                  <c:v>0.24674025150407145</c:v>
                </c:pt>
                <c:pt idx="7">
                  <c:v>0.28411339714964184</c:v>
                </c:pt>
                <c:pt idx="8">
                  <c:v>0.25659994707585526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874368"/>
        <c:axId val="1132884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0.28095273119655789</c:v>
                </c:pt>
                <c:pt idx="1">
                  <c:v>0.28095273119655789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2886272"/>
        <c:axId val="1132900352"/>
      </c:scatterChart>
      <c:catAx>
        <c:axId val="11328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28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2884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2874368"/>
        <c:crosses val="autoZero"/>
        <c:crossBetween val="between"/>
      </c:valAx>
      <c:valAx>
        <c:axId val="11328862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2900352"/>
        <c:crosses val="max"/>
        <c:crossBetween val="midCat"/>
      </c:valAx>
      <c:valAx>
        <c:axId val="1132900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28862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0.58589431793057711</c:v>
                </c:pt>
                <c:pt idx="1">
                  <c:v>0.58022472883153997</c:v>
                </c:pt>
                <c:pt idx="2">
                  <c:v>0.61418459317948015</c:v>
                </c:pt>
                <c:pt idx="3">
                  <c:v>0.68465976717033739</c:v>
                </c:pt>
                <c:pt idx="4">
                  <c:v>0.67852232914985144</c:v>
                </c:pt>
                <c:pt idx="5">
                  <c:v>0.6962459942011292</c:v>
                </c:pt>
                <c:pt idx="6">
                  <c:v>0.6780453588964227</c:v>
                </c:pt>
                <c:pt idx="7">
                  <c:v>0.65305346620685911</c:v>
                </c:pt>
                <c:pt idx="8">
                  <c:v>0.63506755627547018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876928"/>
        <c:axId val="128287884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2901120"/>
        <c:axId val="1282902656"/>
      </c:scatterChart>
      <c:catAx>
        <c:axId val="128287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8287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8788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82876928"/>
        <c:crosses val="autoZero"/>
        <c:crossBetween val="between"/>
      </c:valAx>
      <c:valAx>
        <c:axId val="12829011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82902656"/>
        <c:crosses val="max"/>
        <c:crossBetween val="midCat"/>
      </c:valAx>
      <c:valAx>
        <c:axId val="12829026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8290112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92" t="s">
        <v>172</v>
      </c>
      <c r="B1" s="393"/>
      <c r="C1" s="64"/>
    </row>
    <row r="2" spans="1:3" ht="14.4" customHeight="1" thickBot="1" x14ac:dyDescent="0.35">
      <c r="A2" s="521" t="s">
        <v>245</v>
      </c>
      <c r="B2" s="66"/>
    </row>
    <row r="3" spans="1:3" ht="14.4" customHeight="1" thickBot="1" x14ac:dyDescent="0.35">
      <c r="A3" s="388" t="s">
        <v>224</v>
      </c>
      <c r="B3" s="389"/>
      <c r="C3" s="64"/>
    </row>
    <row r="4" spans="1:3" ht="14.4" customHeight="1" x14ac:dyDescent="0.3">
      <c r="A4" s="252" t="str">
        <f t="shared" ref="A4:A8" si="0">HYPERLINK("#'"&amp;C4&amp;"'!A1",C4)</f>
        <v>Motivace</v>
      </c>
      <c r="B4" s="253" t="s">
        <v>191</v>
      </c>
      <c r="C4" s="64" t="s">
        <v>192</v>
      </c>
    </row>
    <row r="5" spans="1:3" ht="14.4" customHeight="1" x14ac:dyDescent="0.3">
      <c r="A5" s="254" t="str">
        <f t="shared" si="0"/>
        <v>HI</v>
      </c>
      <c r="B5" s="255" t="s">
        <v>214</v>
      </c>
      <c r="C5" s="67" t="s">
        <v>177</v>
      </c>
    </row>
    <row r="6" spans="1:3" ht="14.4" customHeight="1" x14ac:dyDescent="0.3">
      <c r="A6" s="256" t="str">
        <f t="shared" si="0"/>
        <v>HI Graf</v>
      </c>
      <c r="B6" s="257" t="s">
        <v>169</v>
      </c>
      <c r="C6" s="67" t="s">
        <v>178</v>
      </c>
    </row>
    <row r="7" spans="1:3" ht="14.4" customHeight="1" x14ac:dyDescent="0.3">
      <c r="A7" s="256" t="str">
        <f t="shared" si="0"/>
        <v>Man Tab</v>
      </c>
      <c r="B7" s="257" t="s">
        <v>247</v>
      </c>
      <c r="C7" s="67" t="s">
        <v>179</v>
      </c>
    </row>
    <row r="8" spans="1:3" ht="14.4" customHeight="1" thickBot="1" x14ac:dyDescent="0.35">
      <c r="A8" s="258" t="str">
        <f t="shared" si="0"/>
        <v>HV</v>
      </c>
      <c r="B8" s="259" t="s">
        <v>78</v>
      </c>
      <c r="C8" s="67" t="s">
        <v>89</v>
      </c>
    </row>
    <row r="9" spans="1:3" ht="14.4" customHeight="1" thickBot="1" x14ac:dyDescent="0.35">
      <c r="A9" s="260"/>
      <c r="B9" s="260"/>
    </row>
    <row r="10" spans="1:3" ht="14.4" customHeight="1" thickBot="1" x14ac:dyDescent="0.35">
      <c r="A10" s="390" t="s">
        <v>173</v>
      </c>
      <c r="B10" s="389"/>
      <c r="C10" s="64"/>
    </row>
    <row r="11" spans="1:3" ht="14.4" customHeight="1" x14ac:dyDescent="0.3">
      <c r="A11" s="261" t="str">
        <f t="shared" ref="A11:A21" si="1">HYPERLINK("#'"&amp;C11&amp;"'!A1",C11)</f>
        <v>Léky Žádanky</v>
      </c>
      <c r="B11" s="255" t="s">
        <v>216</v>
      </c>
      <c r="C11" s="67" t="s">
        <v>180</v>
      </c>
    </row>
    <row r="12" spans="1:3" ht="14.4" customHeight="1" x14ac:dyDescent="0.3">
      <c r="A12" s="256" t="str">
        <f t="shared" si="1"/>
        <v>LŽ Detail</v>
      </c>
      <c r="B12" s="257" t="s">
        <v>215</v>
      </c>
      <c r="C12" s="67" t="s">
        <v>181</v>
      </c>
    </row>
    <row r="13" spans="1:3" ht="14.4" customHeight="1" x14ac:dyDescent="0.3">
      <c r="A13" s="256" t="str">
        <f t="shared" si="1"/>
        <v>LŽ PL</v>
      </c>
      <c r="B13" s="257" t="s">
        <v>2043</v>
      </c>
      <c r="C13" s="67" t="s">
        <v>229</v>
      </c>
    </row>
    <row r="14" spans="1:3" s="318" customFormat="1" ht="14.4" customHeight="1" x14ac:dyDescent="0.3">
      <c r="A14" s="256" t="str">
        <f t="shared" si="1"/>
        <v>LŽ PL Detail</v>
      </c>
      <c r="B14" s="257" t="s">
        <v>211</v>
      </c>
      <c r="C14" s="67" t="s">
        <v>231</v>
      </c>
    </row>
    <row r="15" spans="1:3" ht="14.4" customHeight="1" x14ac:dyDescent="0.3">
      <c r="A15" s="256" t="str">
        <f t="shared" si="1"/>
        <v>Léky Recepty</v>
      </c>
      <c r="B15" s="257" t="s">
        <v>217</v>
      </c>
      <c r="C15" s="67" t="s">
        <v>182</v>
      </c>
    </row>
    <row r="16" spans="1:3" s="326" customFormat="1" ht="14.4" customHeight="1" x14ac:dyDescent="0.3">
      <c r="A16" s="256" t="str">
        <f t="shared" si="1"/>
        <v>LRp Lékaři</v>
      </c>
      <c r="B16" s="257" t="s">
        <v>234</v>
      </c>
      <c r="C16" s="67" t="s">
        <v>235</v>
      </c>
    </row>
    <row r="17" spans="1:3" ht="14.4" customHeight="1" x14ac:dyDescent="0.3">
      <c r="A17" s="256" t="str">
        <f t="shared" si="1"/>
        <v>LRp Detail</v>
      </c>
      <c r="B17" s="257" t="s">
        <v>218</v>
      </c>
      <c r="C17" s="67" t="s">
        <v>183</v>
      </c>
    </row>
    <row r="18" spans="1:3" ht="14.4" customHeight="1" x14ac:dyDescent="0.3">
      <c r="A18" s="256" t="str">
        <f t="shared" si="1"/>
        <v>LRp PL</v>
      </c>
      <c r="B18" s="257" t="s">
        <v>2361</v>
      </c>
      <c r="C18" s="67" t="s">
        <v>230</v>
      </c>
    </row>
    <row r="19" spans="1:3" s="319" customFormat="1" ht="14.4" customHeight="1" x14ac:dyDescent="0.3">
      <c r="A19" s="256" t="str">
        <f t="shared" ref="A19" si="2">HYPERLINK("#'"&amp;C19&amp;"'!A1",C19)</f>
        <v>LRp PL Detail</v>
      </c>
      <c r="B19" s="257" t="s">
        <v>213</v>
      </c>
      <c r="C19" s="67" t="s">
        <v>232</v>
      </c>
    </row>
    <row r="20" spans="1:3" ht="14.4" customHeight="1" x14ac:dyDescent="0.3">
      <c r="A20" s="261" t="str">
        <f t="shared" si="1"/>
        <v>Materiál Žádanky</v>
      </c>
      <c r="B20" s="257" t="s">
        <v>219</v>
      </c>
      <c r="C20" s="67" t="s">
        <v>184</v>
      </c>
    </row>
    <row r="21" spans="1:3" ht="14.4" customHeight="1" thickBot="1" x14ac:dyDescent="0.35">
      <c r="A21" s="256" t="str">
        <f t="shared" si="1"/>
        <v>MŽ Detail</v>
      </c>
      <c r="B21" s="257" t="s">
        <v>220</v>
      </c>
      <c r="C21" s="67" t="s">
        <v>185</v>
      </c>
    </row>
    <row r="22" spans="1:3" ht="14.4" customHeight="1" thickBot="1" x14ac:dyDescent="0.35">
      <c r="A22" s="262"/>
      <c r="B22" s="262"/>
    </row>
    <row r="23" spans="1:3" ht="14.4" customHeight="1" thickBot="1" x14ac:dyDescent="0.35">
      <c r="A23" s="391" t="s">
        <v>174</v>
      </c>
      <c r="B23" s="389"/>
      <c r="C23" s="64"/>
    </row>
    <row r="24" spans="1:3" ht="14.4" customHeight="1" x14ac:dyDescent="0.3">
      <c r="A24" s="263" t="str">
        <f t="shared" ref="A24:A33" si="3">HYPERLINK("#'"&amp;C24&amp;"'!A1",C24)</f>
        <v>ZV Vykáz.-A</v>
      </c>
      <c r="B24" s="255" t="s">
        <v>197</v>
      </c>
      <c r="C24" s="67" t="s">
        <v>193</v>
      </c>
    </row>
    <row r="25" spans="1:3" ht="14.4" customHeight="1" x14ac:dyDescent="0.3">
      <c r="A25" s="256" t="str">
        <f t="shared" si="3"/>
        <v>ZV Vykáz.-A Detail</v>
      </c>
      <c r="B25" s="257" t="s">
        <v>198</v>
      </c>
      <c r="C25" s="67" t="s">
        <v>194</v>
      </c>
    </row>
    <row r="26" spans="1:3" ht="14.4" customHeight="1" x14ac:dyDescent="0.3">
      <c r="A26" s="256" t="str">
        <f t="shared" si="3"/>
        <v>ZV Vykáz.-H</v>
      </c>
      <c r="B26" s="257" t="s">
        <v>199</v>
      </c>
      <c r="C26" s="67" t="s">
        <v>195</v>
      </c>
    </row>
    <row r="27" spans="1:3" ht="14.4" customHeight="1" x14ac:dyDescent="0.3">
      <c r="A27" s="256" t="str">
        <f t="shared" si="3"/>
        <v>ZV Vykáz.-H Detail</v>
      </c>
      <c r="B27" s="257" t="s">
        <v>200</v>
      </c>
      <c r="C27" s="67" t="s">
        <v>196</v>
      </c>
    </row>
    <row r="28" spans="1:3" ht="14.4" customHeight="1" x14ac:dyDescent="0.3">
      <c r="A28" s="263" t="str">
        <f t="shared" si="3"/>
        <v>CaseMix</v>
      </c>
      <c r="B28" s="257" t="s">
        <v>175</v>
      </c>
      <c r="C28" s="67" t="s">
        <v>186</v>
      </c>
    </row>
    <row r="29" spans="1:3" ht="14.4" customHeight="1" x14ac:dyDescent="0.3">
      <c r="A29" s="256" t="str">
        <f t="shared" si="3"/>
        <v>ALOS</v>
      </c>
      <c r="B29" s="257" t="s">
        <v>152</v>
      </c>
      <c r="C29" s="67" t="s">
        <v>123</v>
      </c>
    </row>
    <row r="30" spans="1:3" ht="14.4" customHeight="1" x14ac:dyDescent="0.3">
      <c r="A30" s="256" t="str">
        <f t="shared" si="3"/>
        <v>Total</v>
      </c>
      <c r="B30" s="257" t="s">
        <v>176</v>
      </c>
      <c r="C30" s="67" t="s">
        <v>187</v>
      </c>
    </row>
    <row r="31" spans="1:3" ht="14.4" customHeight="1" x14ac:dyDescent="0.3">
      <c r="A31" s="256" t="str">
        <f t="shared" si="3"/>
        <v>ZV Vyžád.</v>
      </c>
      <c r="B31" s="257" t="s">
        <v>201</v>
      </c>
      <c r="C31" s="67" t="s">
        <v>190</v>
      </c>
    </row>
    <row r="32" spans="1:3" ht="14.4" customHeight="1" x14ac:dyDescent="0.3">
      <c r="A32" s="256" t="str">
        <f t="shared" si="3"/>
        <v>ZV Vyžád. Detail</v>
      </c>
      <c r="B32" s="257" t="s">
        <v>202</v>
      </c>
      <c r="C32" s="67" t="s">
        <v>189</v>
      </c>
    </row>
    <row r="33" spans="1:3" ht="14.4" customHeight="1" thickBot="1" x14ac:dyDescent="0.35">
      <c r="A33" s="258" t="str">
        <f t="shared" si="3"/>
        <v>OD TISS</v>
      </c>
      <c r="B33" s="259" t="s">
        <v>223</v>
      </c>
      <c r="C33" s="67" t="s">
        <v>188</v>
      </c>
    </row>
    <row r="34" spans="1:3" ht="14.4" customHeight="1" x14ac:dyDescent="0.3">
      <c r="A34" s="68"/>
      <c r="B34" s="68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414.88</v>
      </c>
      <c r="G3" s="56">
        <f>SUBTOTAL(9,G6:G1048576)</f>
        <v>104615.42795725459</v>
      </c>
      <c r="H3" s="57">
        <f>IF(M3=0,0,G3/M3)</f>
        <v>5.8595425104848241E-2</v>
      </c>
      <c r="I3" s="56">
        <f>SUBTOTAL(9,I6:I1048576)</f>
        <v>6652.333333333333</v>
      </c>
      <c r="J3" s="56">
        <f>SUBTOTAL(9,J6:J1048576)</f>
        <v>1680770.1677622073</v>
      </c>
      <c r="K3" s="57">
        <f>IF(M3=0,0,J3/M3)</f>
        <v>0.94140457489515172</v>
      </c>
      <c r="L3" s="56">
        <f>SUBTOTAL(9,L6:L1048576)</f>
        <v>7067.2133333333322</v>
      </c>
      <c r="M3" s="58">
        <f>SUBTOTAL(9,M6:M1048576)</f>
        <v>1785385.595719462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9" t="s">
        <v>206</v>
      </c>
      <c r="B5" s="599" t="s">
        <v>207</v>
      </c>
      <c r="C5" s="599" t="s">
        <v>127</v>
      </c>
      <c r="D5" s="599" t="s">
        <v>208</v>
      </c>
      <c r="E5" s="599" t="s">
        <v>209</v>
      </c>
      <c r="F5" s="600" t="s">
        <v>31</v>
      </c>
      <c r="G5" s="600" t="s">
        <v>17</v>
      </c>
      <c r="H5" s="581" t="s">
        <v>210</v>
      </c>
      <c r="I5" s="580" t="s">
        <v>31</v>
      </c>
      <c r="J5" s="600" t="s">
        <v>17</v>
      </c>
      <c r="K5" s="581" t="s">
        <v>210</v>
      </c>
      <c r="L5" s="580" t="s">
        <v>31</v>
      </c>
      <c r="M5" s="601" t="s">
        <v>17</v>
      </c>
    </row>
    <row r="6" spans="1:13" ht="14.4" customHeight="1" x14ac:dyDescent="0.3">
      <c r="A6" s="561" t="s">
        <v>452</v>
      </c>
      <c r="B6" s="562" t="s">
        <v>2108</v>
      </c>
      <c r="C6" s="562" t="s">
        <v>1602</v>
      </c>
      <c r="D6" s="562" t="s">
        <v>1603</v>
      </c>
      <c r="E6" s="562" t="s">
        <v>1604</v>
      </c>
      <c r="F6" s="565"/>
      <c r="G6" s="565"/>
      <c r="H6" s="584">
        <v>0</v>
      </c>
      <c r="I6" s="565">
        <v>4</v>
      </c>
      <c r="J6" s="565">
        <v>672.16394767624399</v>
      </c>
      <c r="K6" s="584">
        <v>1</v>
      </c>
      <c r="L6" s="565">
        <v>4</v>
      </c>
      <c r="M6" s="566">
        <v>672.16394767624399</v>
      </c>
    </row>
    <row r="7" spans="1:13" ht="14.4" customHeight="1" x14ac:dyDescent="0.3">
      <c r="A7" s="567" t="s">
        <v>452</v>
      </c>
      <c r="B7" s="568" t="s">
        <v>2109</v>
      </c>
      <c r="C7" s="568" t="s">
        <v>999</v>
      </c>
      <c r="D7" s="568" t="s">
        <v>996</v>
      </c>
      <c r="E7" s="568" t="s">
        <v>1000</v>
      </c>
      <c r="F7" s="571"/>
      <c r="G7" s="571"/>
      <c r="H7" s="592">
        <v>0</v>
      </c>
      <c r="I7" s="571">
        <v>6</v>
      </c>
      <c r="J7" s="571">
        <v>626.11875062703007</v>
      </c>
      <c r="K7" s="592">
        <v>1</v>
      </c>
      <c r="L7" s="571">
        <v>6</v>
      </c>
      <c r="M7" s="572">
        <v>626.11875062703007</v>
      </c>
    </row>
    <row r="8" spans="1:13" ht="14.4" customHeight="1" x14ac:dyDescent="0.3">
      <c r="A8" s="567" t="s">
        <v>452</v>
      </c>
      <c r="B8" s="568" t="s">
        <v>2109</v>
      </c>
      <c r="C8" s="568" t="s">
        <v>1387</v>
      </c>
      <c r="D8" s="568" t="s">
        <v>701</v>
      </c>
      <c r="E8" s="568" t="s">
        <v>1388</v>
      </c>
      <c r="F8" s="571"/>
      <c r="G8" s="571"/>
      <c r="H8" s="592">
        <v>0</v>
      </c>
      <c r="I8" s="571">
        <v>2</v>
      </c>
      <c r="J8" s="571">
        <v>131.62</v>
      </c>
      <c r="K8" s="592">
        <v>1</v>
      </c>
      <c r="L8" s="571">
        <v>2</v>
      </c>
      <c r="M8" s="572">
        <v>131.62</v>
      </c>
    </row>
    <row r="9" spans="1:13" ht="14.4" customHeight="1" x14ac:dyDescent="0.3">
      <c r="A9" s="567" t="s">
        <v>452</v>
      </c>
      <c r="B9" s="568" t="s">
        <v>2109</v>
      </c>
      <c r="C9" s="568" t="s">
        <v>700</v>
      </c>
      <c r="D9" s="568" t="s">
        <v>701</v>
      </c>
      <c r="E9" s="568" t="s">
        <v>702</v>
      </c>
      <c r="F9" s="571"/>
      <c r="G9" s="571"/>
      <c r="H9" s="592">
        <v>0</v>
      </c>
      <c r="I9" s="571">
        <v>5</v>
      </c>
      <c r="J9" s="571">
        <v>661.59830304876095</v>
      </c>
      <c r="K9" s="592">
        <v>1</v>
      </c>
      <c r="L9" s="571">
        <v>5</v>
      </c>
      <c r="M9" s="572">
        <v>661.59830304876095</v>
      </c>
    </row>
    <row r="10" spans="1:13" ht="14.4" customHeight="1" x14ac:dyDescent="0.3">
      <c r="A10" s="567" t="s">
        <v>452</v>
      </c>
      <c r="B10" s="568" t="s">
        <v>2109</v>
      </c>
      <c r="C10" s="568" t="s">
        <v>704</v>
      </c>
      <c r="D10" s="568" t="s">
        <v>701</v>
      </c>
      <c r="E10" s="568" t="s">
        <v>705</v>
      </c>
      <c r="F10" s="571"/>
      <c r="G10" s="571"/>
      <c r="H10" s="592">
        <v>0</v>
      </c>
      <c r="I10" s="571">
        <v>3</v>
      </c>
      <c r="J10" s="571">
        <v>714.40768413448302</v>
      </c>
      <c r="K10" s="592">
        <v>1</v>
      </c>
      <c r="L10" s="571">
        <v>3</v>
      </c>
      <c r="M10" s="572">
        <v>714.40768413448302</v>
      </c>
    </row>
    <row r="11" spans="1:13" ht="14.4" customHeight="1" x14ac:dyDescent="0.3">
      <c r="A11" s="567" t="s">
        <v>452</v>
      </c>
      <c r="B11" s="568" t="s">
        <v>2109</v>
      </c>
      <c r="C11" s="568" t="s">
        <v>469</v>
      </c>
      <c r="D11" s="568" t="s">
        <v>2110</v>
      </c>
      <c r="E11" s="568" t="s">
        <v>2111</v>
      </c>
      <c r="F11" s="571"/>
      <c r="G11" s="571"/>
      <c r="H11" s="592">
        <v>0</v>
      </c>
      <c r="I11" s="571">
        <v>780</v>
      </c>
      <c r="J11" s="571">
        <v>62007.130389783044</v>
      </c>
      <c r="K11" s="592">
        <v>1</v>
      </c>
      <c r="L11" s="571">
        <v>780</v>
      </c>
      <c r="M11" s="572">
        <v>62007.130389783044</v>
      </c>
    </row>
    <row r="12" spans="1:13" ht="14.4" customHeight="1" x14ac:dyDescent="0.3">
      <c r="A12" s="567" t="s">
        <v>452</v>
      </c>
      <c r="B12" s="568" t="s">
        <v>2112</v>
      </c>
      <c r="C12" s="568" t="s">
        <v>484</v>
      </c>
      <c r="D12" s="568" t="s">
        <v>485</v>
      </c>
      <c r="E12" s="568" t="s">
        <v>486</v>
      </c>
      <c r="F12" s="571">
        <v>2</v>
      </c>
      <c r="G12" s="571">
        <v>286.16160929260298</v>
      </c>
      <c r="H12" s="592">
        <v>1</v>
      </c>
      <c r="I12" s="571"/>
      <c r="J12" s="571"/>
      <c r="K12" s="592">
        <v>0</v>
      </c>
      <c r="L12" s="571">
        <v>2</v>
      </c>
      <c r="M12" s="572">
        <v>286.16160929260298</v>
      </c>
    </row>
    <row r="13" spans="1:13" ht="14.4" customHeight="1" x14ac:dyDescent="0.3">
      <c r="A13" s="567" t="s">
        <v>452</v>
      </c>
      <c r="B13" s="568" t="s">
        <v>2112</v>
      </c>
      <c r="C13" s="568" t="s">
        <v>1638</v>
      </c>
      <c r="D13" s="568" t="s">
        <v>1639</v>
      </c>
      <c r="E13" s="568" t="s">
        <v>1640</v>
      </c>
      <c r="F13" s="571"/>
      <c r="G13" s="571"/>
      <c r="H13" s="592">
        <v>0</v>
      </c>
      <c r="I13" s="571">
        <v>460</v>
      </c>
      <c r="J13" s="571">
        <v>32670.390410276646</v>
      </c>
      <c r="K13" s="592">
        <v>1</v>
      </c>
      <c r="L13" s="571">
        <v>460</v>
      </c>
      <c r="M13" s="572">
        <v>32670.390410276646</v>
      </c>
    </row>
    <row r="14" spans="1:13" ht="14.4" customHeight="1" x14ac:dyDescent="0.3">
      <c r="A14" s="567" t="s">
        <v>452</v>
      </c>
      <c r="B14" s="568" t="s">
        <v>2113</v>
      </c>
      <c r="C14" s="568" t="s">
        <v>1555</v>
      </c>
      <c r="D14" s="568" t="s">
        <v>2114</v>
      </c>
      <c r="E14" s="568" t="s">
        <v>2115</v>
      </c>
      <c r="F14" s="571"/>
      <c r="G14" s="571"/>
      <c r="H14" s="592">
        <v>0</v>
      </c>
      <c r="I14" s="571">
        <v>2</v>
      </c>
      <c r="J14" s="571">
        <v>283.36</v>
      </c>
      <c r="K14" s="592">
        <v>1</v>
      </c>
      <c r="L14" s="571">
        <v>2</v>
      </c>
      <c r="M14" s="572">
        <v>283.36</v>
      </c>
    </row>
    <row r="15" spans="1:13" ht="14.4" customHeight="1" x14ac:dyDescent="0.3">
      <c r="A15" s="567" t="s">
        <v>452</v>
      </c>
      <c r="B15" s="568" t="s">
        <v>2116</v>
      </c>
      <c r="C15" s="568" t="s">
        <v>1678</v>
      </c>
      <c r="D15" s="568" t="s">
        <v>1679</v>
      </c>
      <c r="E15" s="568" t="s">
        <v>1680</v>
      </c>
      <c r="F15" s="571"/>
      <c r="G15" s="571"/>
      <c r="H15" s="592">
        <v>0</v>
      </c>
      <c r="I15" s="571">
        <v>2</v>
      </c>
      <c r="J15" s="571">
        <v>762.51993152801401</v>
      </c>
      <c r="K15" s="592">
        <v>1</v>
      </c>
      <c r="L15" s="571">
        <v>2</v>
      </c>
      <c r="M15" s="572">
        <v>762.51993152801401</v>
      </c>
    </row>
    <row r="16" spans="1:13" ht="14.4" customHeight="1" x14ac:dyDescent="0.3">
      <c r="A16" s="567" t="s">
        <v>452</v>
      </c>
      <c r="B16" s="568" t="s">
        <v>2117</v>
      </c>
      <c r="C16" s="568" t="s">
        <v>488</v>
      </c>
      <c r="D16" s="568" t="s">
        <v>489</v>
      </c>
      <c r="E16" s="568" t="s">
        <v>2118</v>
      </c>
      <c r="F16" s="571">
        <v>8</v>
      </c>
      <c r="G16" s="571">
        <v>733.31016883357483</v>
      </c>
      <c r="H16" s="592">
        <v>1</v>
      </c>
      <c r="I16" s="571"/>
      <c r="J16" s="571"/>
      <c r="K16" s="592">
        <v>0</v>
      </c>
      <c r="L16" s="571">
        <v>8</v>
      </c>
      <c r="M16" s="572">
        <v>733.31016883357483</v>
      </c>
    </row>
    <row r="17" spans="1:13" ht="14.4" customHeight="1" x14ac:dyDescent="0.3">
      <c r="A17" s="567" t="s">
        <v>452</v>
      </c>
      <c r="B17" s="568" t="s">
        <v>2117</v>
      </c>
      <c r="C17" s="568" t="s">
        <v>1634</v>
      </c>
      <c r="D17" s="568" t="s">
        <v>1635</v>
      </c>
      <c r="E17" s="568" t="s">
        <v>1636</v>
      </c>
      <c r="F17" s="571"/>
      <c r="G17" s="571"/>
      <c r="H17" s="592">
        <v>0</v>
      </c>
      <c r="I17" s="571">
        <v>2</v>
      </c>
      <c r="J17" s="571">
        <v>153.32</v>
      </c>
      <c r="K17" s="592">
        <v>1</v>
      </c>
      <c r="L17" s="571">
        <v>2</v>
      </c>
      <c r="M17" s="572">
        <v>153.32</v>
      </c>
    </row>
    <row r="18" spans="1:13" ht="14.4" customHeight="1" x14ac:dyDescent="0.3">
      <c r="A18" s="567" t="s">
        <v>452</v>
      </c>
      <c r="B18" s="568" t="s">
        <v>2119</v>
      </c>
      <c r="C18" s="568" t="s">
        <v>1631</v>
      </c>
      <c r="D18" s="568" t="s">
        <v>1632</v>
      </c>
      <c r="E18" s="568" t="s">
        <v>1413</v>
      </c>
      <c r="F18" s="571"/>
      <c r="G18" s="571"/>
      <c r="H18" s="592">
        <v>0</v>
      </c>
      <c r="I18" s="571">
        <v>40</v>
      </c>
      <c r="J18" s="571">
        <v>18923.899531363721</v>
      </c>
      <c r="K18" s="592">
        <v>1</v>
      </c>
      <c r="L18" s="571">
        <v>40</v>
      </c>
      <c r="M18" s="572">
        <v>18923.899531363721</v>
      </c>
    </row>
    <row r="19" spans="1:13" ht="14.4" customHeight="1" x14ac:dyDescent="0.3">
      <c r="A19" s="567" t="s">
        <v>452</v>
      </c>
      <c r="B19" s="568" t="s">
        <v>2120</v>
      </c>
      <c r="C19" s="568" t="s">
        <v>1582</v>
      </c>
      <c r="D19" s="568" t="s">
        <v>1583</v>
      </c>
      <c r="E19" s="568" t="s">
        <v>2121</v>
      </c>
      <c r="F19" s="571"/>
      <c r="G19" s="571"/>
      <c r="H19" s="592">
        <v>0</v>
      </c>
      <c r="I19" s="571">
        <v>1</v>
      </c>
      <c r="J19" s="571">
        <v>76.640019203038705</v>
      </c>
      <c r="K19" s="592">
        <v>1</v>
      </c>
      <c r="L19" s="571">
        <v>1</v>
      </c>
      <c r="M19" s="572">
        <v>76.640019203038705</v>
      </c>
    </row>
    <row r="20" spans="1:13" ht="14.4" customHeight="1" x14ac:dyDescent="0.3">
      <c r="A20" s="567" t="s">
        <v>452</v>
      </c>
      <c r="B20" s="568" t="s">
        <v>2122</v>
      </c>
      <c r="C20" s="568" t="s">
        <v>1664</v>
      </c>
      <c r="D20" s="568" t="s">
        <v>2123</v>
      </c>
      <c r="E20" s="568" t="s">
        <v>2124</v>
      </c>
      <c r="F20" s="571"/>
      <c r="G20" s="571"/>
      <c r="H20" s="592">
        <v>0</v>
      </c>
      <c r="I20" s="571">
        <v>1</v>
      </c>
      <c r="J20" s="571">
        <v>303.92794934747297</v>
      </c>
      <c r="K20" s="592">
        <v>1</v>
      </c>
      <c r="L20" s="571">
        <v>1</v>
      </c>
      <c r="M20" s="572">
        <v>303.92794934747297</v>
      </c>
    </row>
    <row r="21" spans="1:13" ht="14.4" customHeight="1" x14ac:dyDescent="0.3">
      <c r="A21" s="567" t="s">
        <v>452</v>
      </c>
      <c r="B21" s="568" t="s">
        <v>2122</v>
      </c>
      <c r="C21" s="568" t="s">
        <v>1646</v>
      </c>
      <c r="D21" s="568" t="s">
        <v>2125</v>
      </c>
      <c r="E21" s="568" t="s">
        <v>2126</v>
      </c>
      <c r="F21" s="571"/>
      <c r="G21" s="571"/>
      <c r="H21" s="592">
        <v>0</v>
      </c>
      <c r="I21" s="571">
        <v>53</v>
      </c>
      <c r="J21" s="571">
        <v>20662.270907489219</v>
      </c>
      <c r="K21" s="592">
        <v>1</v>
      </c>
      <c r="L21" s="571">
        <v>53</v>
      </c>
      <c r="M21" s="572">
        <v>20662.270907489219</v>
      </c>
    </row>
    <row r="22" spans="1:13" ht="14.4" customHeight="1" x14ac:dyDescent="0.3">
      <c r="A22" s="567" t="s">
        <v>452</v>
      </c>
      <c r="B22" s="568" t="s">
        <v>2127</v>
      </c>
      <c r="C22" s="568" t="s">
        <v>1578</v>
      </c>
      <c r="D22" s="568" t="s">
        <v>1579</v>
      </c>
      <c r="E22" s="568" t="s">
        <v>2128</v>
      </c>
      <c r="F22" s="571"/>
      <c r="G22" s="571"/>
      <c r="H22" s="592">
        <v>0</v>
      </c>
      <c r="I22" s="571">
        <v>28</v>
      </c>
      <c r="J22" s="571">
        <v>96600.013801462963</v>
      </c>
      <c r="K22" s="592">
        <v>1</v>
      </c>
      <c r="L22" s="571">
        <v>28</v>
      </c>
      <c r="M22" s="572">
        <v>96600.013801462963</v>
      </c>
    </row>
    <row r="23" spans="1:13" ht="14.4" customHeight="1" x14ac:dyDescent="0.3">
      <c r="A23" s="567" t="s">
        <v>452</v>
      </c>
      <c r="B23" s="568" t="s">
        <v>2129</v>
      </c>
      <c r="C23" s="568" t="s">
        <v>1697</v>
      </c>
      <c r="D23" s="568" t="s">
        <v>1698</v>
      </c>
      <c r="E23" s="568" t="s">
        <v>1699</v>
      </c>
      <c r="F23" s="571"/>
      <c r="G23" s="571"/>
      <c r="H23" s="592">
        <v>0</v>
      </c>
      <c r="I23" s="571">
        <v>1</v>
      </c>
      <c r="J23" s="571">
        <v>173.94</v>
      </c>
      <c r="K23" s="592">
        <v>1</v>
      </c>
      <c r="L23" s="571">
        <v>1</v>
      </c>
      <c r="M23" s="572">
        <v>173.94</v>
      </c>
    </row>
    <row r="24" spans="1:13" ht="14.4" customHeight="1" x14ac:dyDescent="0.3">
      <c r="A24" s="567" t="s">
        <v>452</v>
      </c>
      <c r="B24" s="568" t="s">
        <v>2130</v>
      </c>
      <c r="C24" s="568" t="s">
        <v>1617</v>
      </c>
      <c r="D24" s="568" t="s">
        <v>1545</v>
      </c>
      <c r="E24" s="568" t="s">
        <v>1618</v>
      </c>
      <c r="F24" s="571"/>
      <c r="G24" s="571"/>
      <c r="H24" s="592">
        <v>0</v>
      </c>
      <c r="I24" s="571">
        <v>73</v>
      </c>
      <c r="J24" s="571">
        <v>9886.9579917583542</v>
      </c>
      <c r="K24" s="592">
        <v>1</v>
      </c>
      <c r="L24" s="571">
        <v>73</v>
      </c>
      <c r="M24" s="572">
        <v>9886.9579917583542</v>
      </c>
    </row>
    <row r="25" spans="1:13" ht="14.4" customHeight="1" x14ac:dyDescent="0.3">
      <c r="A25" s="567" t="s">
        <v>452</v>
      </c>
      <c r="B25" s="568" t="s">
        <v>2130</v>
      </c>
      <c r="C25" s="568" t="s">
        <v>1544</v>
      </c>
      <c r="D25" s="568" t="s">
        <v>1545</v>
      </c>
      <c r="E25" s="568" t="s">
        <v>2131</v>
      </c>
      <c r="F25" s="571"/>
      <c r="G25" s="571"/>
      <c r="H25" s="592">
        <v>0</v>
      </c>
      <c r="I25" s="571">
        <v>1</v>
      </c>
      <c r="J25" s="571">
        <v>47.240024143326899</v>
      </c>
      <c r="K25" s="592">
        <v>1</v>
      </c>
      <c r="L25" s="571">
        <v>1</v>
      </c>
      <c r="M25" s="572">
        <v>47.240024143326899</v>
      </c>
    </row>
    <row r="26" spans="1:13" ht="14.4" customHeight="1" x14ac:dyDescent="0.3">
      <c r="A26" s="567" t="s">
        <v>452</v>
      </c>
      <c r="B26" s="568" t="s">
        <v>2130</v>
      </c>
      <c r="C26" s="568" t="s">
        <v>1548</v>
      </c>
      <c r="D26" s="568" t="s">
        <v>1545</v>
      </c>
      <c r="E26" s="568" t="s">
        <v>2132</v>
      </c>
      <c r="F26" s="571"/>
      <c r="G26" s="571"/>
      <c r="H26" s="592">
        <v>0</v>
      </c>
      <c r="I26" s="571">
        <v>2</v>
      </c>
      <c r="J26" s="571">
        <v>189.15</v>
      </c>
      <c r="K26" s="592">
        <v>1</v>
      </c>
      <c r="L26" s="571">
        <v>2</v>
      </c>
      <c r="M26" s="572">
        <v>189.15</v>
      </c>
    </row>
    <row r="27" spans="1:13" ht="14.4" customHeight="1" x14ac:dyDescent="0.3">
      <c r="A27" s="567" t="s">
        <v>452</v>
      </c>
      <c r="B27" s="568" t="s">
        <v>2130</v>
      </c>
      <c r="C27" s="568" t="s">
        <v>500</v>
      </c>
      <c r="D27" s="568" t="s">
        <v>501</v>
      </c>
      <c r="E27" s="568" t="s">
        <v>2133</v>
      </c>
      <c r="F27" s="571">
        <v>30</v>
      </c>
      <c r="G27" s="571">
        <v>1580.0987834247701</v>
      </c>
      <c r="H27" s="592">
        <v>1</v>
      </c>
      <c r="I27" s="571"/>
      <c r="J27" s="571"/>
      <c r="K27" s="592">
        <v>0</v>
      </c>
      <c r="L27" s="571">
        <v>30</v>
      </c>
      <c r="M27" s="572">
        <v>1580.0987834247701</v>
      </c>
    </row>
    <row r="28" spans="1:13" ht="14.4" customHeight="1" x14ac:dyDescent="0.3">
      <c r="A28" s="567" t="s">
        <v>452</v>
      </c>
      <c r="B28" s="568" t="s">
        <v>2134</v>
      </c>
      <c r="C28" s="568" t="s">
        <v>1551</v>
      </c>
      <c r="D28" s="568" t="s">
        <v>1552</v>
      </c>
      <c r="E28" s="568" t="s">
        <v>1553</v>
      </c>
      <c r="F28" s="571"/>
      <c r="G28" s="571"/>
      <c r="H28" s="592">
        <v>0</v>
      </c>
      <c r="I28" s="571">
        <v>1</v>
      </c>
      <c r="J28" s="571">
        <v>330.41</v>
      </c>
      <c r="K28" s="592">
        <v>1</v>
      </c>
      <c r="L28" s="571">
        <v>1</v>
      </c>
      <c r="M28" s="572">
        <v>330.41</v>
      </c>
    </row>
    <row r="29" spans="1:13" ht="14.4" customHeight="1" x14ac:dyDescent="0.3">
      <c r="A29" s="567" t="s">
        <v>452</v>
      </c>
      <c r="B29" s="568" t="s">
        <v>2135</v>
      </c>
      <c r="C29" s="568" t="s">
        <v>1627</v>
      </c>
      <c r="D29" s="568" t="s">
        <v>1628</v>
      </c>
      <c r="E29" s="568" t="s">
        <v>1629</v>
      </c>
      <c r="F29" s="571"/>
      <c r="G29" s="571"/>
      <c r="H29" s="592">
        <v>0</v>
      </c>
      <c r="I29" s="571">
        <v>1</v>
      </c>
      <c r="J29" s="571">
        <v>105.82</v>
      </c>
      <c r="K29" s="592">
        <v>1</v>
      </c>
      <c r="L29" s="571">
        <v>1</v>
      </c>
      <c r="M29" s="572">
        <v>105.82</v>
      </c>
    </row>
    <row r="30" spans="1:13" ht="14.4" customHeight="1" x14ac:dyDescent="0.3">
      <c r="A30" s="567" t="s">
        <v>452</v>
      </c>
      <c r="B30" s="568" t="s">
        <v>2135</v>
      </c>
      <c r="C30" s="568" t="s">
        <v>476</v>
      </c>
      <c r="D30" s="568" t="s">
        <v>2136</v>
      </c>
      <c r="E30" s="568" t="s">
        <v>2137</v>
      </c>
      <c r="F30" s="571">
        <v>1</v>
      </c>
      <c r="G30" s="571">
        <v>103.98</v>
      </c>
      <c r="H30" s="592">
        <v>1</v>
      </c>
      <c r="I30" s="571"/>
      <c r="J30" s="571"/>
      <c r="K30" s="592">
        <v>0</v>
      </c>
      <c r="L30" s="571">
        <v>1</v>
      </c>
      <c r="M30" s="572">
        <v>103.98</v>
      </c>
    </row>
    <row r="31" spans="1:13" ht="14.4" customHeight="1" x14ac:dyDescent="0.3">
      <c r="A31" s="567" t="s">
        <v>452</v>
      </c>
      <c r="B31" s="568" t="s">
        <v>2138</v>
      </c>
      <c r="C31" s="568" t="s">
        <v>1574</v>
      </c>
      <c r="D31" s="568" t="s">
        <v>1575</v>
      </c>
      <c r="E31" s="568" t="s">
        <v>1576</v>
      </c>
      <c r="F31" s="571"/>
      <c r="G31" s="571"/>
      <c r="H31" s="592">
        <v>0</v>
      </c>
      <c r="I31" s="571">
        <v>3</v>
      </c>
      <c r="J31" s="571">
        <v>239.48995148440909</v>
      </c>
      <c r="K31" s="592">
        <v>1</v>
      </c>
      <c r="L31" s="571">
        <v>3</v>
      </c>
      <c r="M31" s="572">
        <v>239.48995148440909</v>
      </c>
    </row>
    <row r="32" spans="1:13" ht="14.4" customHeight="1" x14ac:dyDescent="0.3">
      <c r="A32" s="567" t="s">
        <v>452</v>
      </c>
      <c r="B32" s="568" t="s">
        <v>2139</v>
      </c>
      <c r="C32" s="568" t="s">
        <v>472</v>
      </c>
      <c r="D32" s="568" t="s">
        <v>473</v>
      </c>
      <c r="E32" s="568" t="s">
        <v>474</v>
      </c>
      <c r="F32" s="571">
        <v>1</v>
      </c>
      <c r="G32" s="571">
        <v>33.72</v>
      </c>
      <c r="H32" s="592">
        <v>1</v>
      </c>
      <c r="I32" s="571"/>
      <c r="J32" s="571"/>
      <c r="K32" s="592">
        <v>0</v>
      </c>
      <c r="L32" s="571">
        <v>1</v>
      </c>
      <c r="M32" s="572">
        <v>33.72</v>
      </c>
    </row>
    <row r="33" spans="1:13" ht="14.4" customHeight="1" x14ac:dyDescent="0.3">
      <c r="A33" s="567" t="s">
        <v>452</v>
      </c>
      <c r="B33" s="568" t="s">
        <v>2139</v>
      </c>
      <c r="C33" s="568" t="s">
        <v>457</v>
      </c>
      <c r="D33" s="568" t="s">
        <v>2140</v>
      </c>
      <c r="E33" s="568" t="s">
        <v>2141</v>
      </c>
      <c r="F33" s="571">
        <v>1</v>
      </c>
      <c r="G33" s="571">
        <v>70.7</v>
      </c>
      <c r="H33" s="592">
        <v>1</v>
      </c>
      <c r="I33" s="571"/>
      <c r="J33" s="571"/>
      <c r="K33" s="592">
        <v>0</v>
      </c>
      <c r="L33" s="571">
        <v>1</v>
      </c>
      <c r="M33" s="572">
        <v>70.7</v>
      </c>
    </row>
    <row r="34" spans="1:13" ht="14.4" customHeight="1" x14ac:dyDescent="0.3">
      <c r="A34" s="567" t="s">
        <v>452</v>
      </c>
      <c r="B34" s="568" t="s">
        <v>2142</v>
      </c>
      <c r="C34" s="568" t="s">
        <v>461</v>
      </c>
      <c r="D34" s="568" t="s">
        <v>462</v>
      </c>
      <c r="E34" s="568" t="s">
        <v>2143</v>
      </c>
      <c r="F34" s="571">
        <v>1</v>
      </c>
      <c r="G34" s="571">
        <v>64.48</v>
      </c>
      <c r="H34" s="592">
        <v>1</v>
      </c>
      <c r="I34" s="571"/>
      <c r="J34" s="571"/>
      <c r="K34" s="592">
        <v>0</v>
      </c>
      <c r="L34" s="571">
        <v>1</v>
      </c>
      <c r="M34" s="572">
        <v>64.48</v>
      </c>
    </row>
    <row r="35" spans="1:13" ht="14.4" customHeight="1" x14ac:dyDescent="0.3">
      <c r="A35" s="567" t="s">
        <v>452</v>
      </c>
      <c r="B35" s="568" t="s">
        <v>2144</v>
      </c>
      <c r="C35" s="568" t="s">
        <v>504</v>
      </c>
      <c r="D35" s="568" t="s">
        <v>2145</v>
      </c>
      <c r="E35" s="568" t="s">
        <v>2146</v>
      </c>
      <c r="F35" s="571">
        <v>1</v>
      </c>
      <c r="G35" s="571">
        <v>142.66</v>
      </c>
      <c r="H35" s="592">
        <v>1</v>
      </c>
      <c r="I35" s="571"/>
      <c r="J35" s="571"/>
      <c r="K35" s="592">
        <v>0</v>
      </c>
      <c r="L35" s="571">
        <v>1</v>
      </c>
      <c r="M35" s="572">
        <v>142.66</v>
      </c>
    </row>
    <row r="36" spans="1:13" ht="14.4" customHeight="1" x14ac:dyDescent="0.3">
      <c r="A36" s="567" t="s">
        <v>452</v>
      </c>
      <c r="B36" s="568" t="s">
        <v>2147</v>
      </c>
      <c r="C36" s="568" t="s">
        <v>1620</v>
      </c>
      <c r="D36" s="568" t="s">
        <v>1621</v>
      </c>
      <c r="E36" s="568" t="s">
        <v>1622</v>
      </c>
      <c r="F36" s="571"/>
      <c r="G36" s="571"/>
      <c r="H36" s="592">
        <v>0</v>
      </c>
      <c r="I36" s="571">
        <v>1</v>
      </c>
      <c r="J36" s="571">
        <v>80.16</v>
      </c>
      <c r="K36" s="592">
        <v>1</v>
      </c>
      <c r="L36" s="571">
        <v>1</v>
      </c>
      <c r="M36" s="572">
        <v>80.16</v>
      </c>
    </row>
    <row r="37" spans="1:13" ht="14.4" customHeight="1" x14ac:dyDescent="0.3">
      <c r="A37" s="567" t="s">
        <v>452</v>
      </c>
      <c r="B37" s="568" t="s">
        <v>2147</v>
      </c>
      <c r="C37" s="568" t="s">
        <v>1675</v>
      </c>
      <c r="D37" s="568" t="s">
        <v>1621</v>
      </c>
      <c r="E37" s="568" t="s">
        <v>1676</v>
      </c>
      <c r="F37" s="571"/>
      <c r="G37" s="571"/>
      <c r="H37" s="592">
        <v>0</v>
      </c>
      <c r="I37" s="571">
        <v>1</v>
      </c>
      <c r="J37" s="571">
        <v>199.39</v>
      </c>
      <c r="K37" s="592">
        <v>1</v>
      </c>
      <c r="L37" s="571">
        <v>1</v>
      </c>
      <c r="M37" s="572">
        <v>199.39</v>
      </c>
    </row>
    <row r="38" spans="1:13" ht="14.4" customHeight="1" x14ac:dyDescent="0.3">
      <c r="A38" s="567" t="s">
        <v>452</v>
      </c>
      <c r="B38" s="568" t="s">
        <v>2148</v>
      </c>
      <c r="C38" s="568" t="s">
        <v>1532</v>
      </c>
      <c r="D38" s="568" t="s">
        <v>1533</v>
      </c>
      <c r="E38" s="568" t="s">
        <v>1534</v>
      </c>
      <c r="F38" s="571"/>
      <c r="G38" s="571"/>
      <c r="H38" s="592">
        <v>0</v>
      </c>
      <c r="I38" s="571">
        <v>2</v>
      </c>
      <c r="J38" s="571">
        <v>155.26</v>
      </c>
      <c r="K38" s="592">
        <v>1</v>
      </c>
      <c r="L38" s="571">
        <v>2</v>
      </c>
      <c r="M38" s="572">
        <v>155.26</v>
      </c>
    </row>
    <row r="39" spans="1:13" ht="14.4" customHeight="1" x14ac:dyDescent="0.3">
      <c r="A39" s="567" t="s">
        <v>452</v>
      </c>
      <c r="B39" s="568" t="s">
        <v>2148</v>
      </c>
      <c r="C39" s="568" t="s">
        <v>1586</v>
      </c>
      <c r="D39" s="568" t="s">
        <v>2149</v>
      </c>
      <c r="E39" s="568" t="s">
        <v>474</v>
      </c>
      <c r="F39" s="571"/>
      <c r="G39" s="571"/>
      <c r="H39" s="592">
        <v>0</v>
      </c>
      <c r="I39" s="571">
        <v>1</v>
      </c>
      <c r="J39" s="571">
        <v>109.86</v>
      </c>
      <c r="K39" s="592">
        <v>1</v>
      </c>
      <c r="L39" s="571">
        <v>1</v>
      </c>
      <c r="M39" s="572">
        <v>109.86</v>
      </c>
    </row>
    <row r="40" spans="1:13" ht="14.4" customHeight="1" x14ac:dyDescent="0.3">
      <c r="A40" s="567" t="s">
        <v>452</v>
      </c>
      <c r="B40" s="568" t="s">
        <v>2150</v>
      </c>
      <c r="C40" s="568" t="s">
        <v>1610</v>
      </c>
      <c r="D40" s="568" t="s">
        <v>1611</v>
      </c>
      <c r="E40" s="568" t="s">
        <v>518</v>
      </c>
      <c r="F40" s="571"/>
      <c r="G40" s="571"/>
      <c r="H40" s="592">
        <v>0</v>
      </c>
      <c r="I40" s="571">
        <v>1</v>
      </c>
      <c r="J40" s="571">
        <v>83.79</v>
      </c>
      <c r="K40" s="592">
        <v>1</v>
      </c>
      <c r="L40" s="571">
        <v>1</v>
      </c>
      <c r="M40" s="572">
        <v>83.79</v>
      </c>
    </row>
    <row r="41" spans="1:13" ht="14.4" customHeight="1" x14ac:dyDescent="0.3">
      <c r="A41" s="567" t="s">
        <v>452</v>
      </c>
      <c r="B41" s="568" t="s">
        <v>2151</v>
      </c>
      <c r="C41" s="568" t="s">
        <v>516</v>
      </c>
      <c r="D41" s="568" t="s">
        <v>517</v>
      </c>
      <c r="E41" s="568" t="s">
        <v>518</v>
      </c>
      <c r="F41" s="571">
        <v>1</v>
      </c>
      <c r="G41" s="571">
        <v>221.69065655833401</v>
      </c>
      <c r="H41" s="592">
        <v>1</v>
      </c>
      <c r="I41" s="571"/>
      <c r="J41" s="571"/>
      <c r="K41" s="592">
        <v>0</v>
      </c>
      <c r="L41" s="571">
        <v>1</v>
      </c>
      <c r="M41" s="572">
        <v>221.69065655833401</v>
      </c>
    </row>
    <row r="42" spans="1:13" ht="14.4" customHeight="1" x14ac:dyDescent="0.3">
      <c r="A42" s="567" t="s">
        <v>452</v>
      </c>
      <c r="B42" s="568" t="s">
        <v>2152</v>
      </c>
      <c r="C42" s="568" t="s">
        <v>1606</v>
      </c>
      <c r="D42" s="568" t="s">
        <v>1607</v>
      </c>
      <c r="E42" s="568" t="s">
        <v>1608</v>
      </c>
      <c r="F42" s="571"/>
      <c r="G42" s="571"/>
      <c r="H42" s="592">
        <v>0</v>
      </c>
      <c r="I42" s="571">
        <v>1</v>
      </c>
      <c r="J42" s="571">
        <v>102.55</v>
      </c>
      <c r="K42" s="592">
        <v>1</v>
      </c>
      <c r="L42" s="571">
        <v>1</v>
      </c>
      <c r="M42" s="572">
        <v>102.55</v>
      </c>
    </row>
    <row r="43" spans="1:13" ht="14.4" customHeight="1" x14ac:dyDescent="0.3">
      <c r="A43" s="567" t="s">
        <v>452</v>
      </c>
      <c r="B43" s="568" t="s">
        <v>2153</v>
      </c>
      <c r="C43" s="568" t="s">
        <v>480</v>
      </c>
      <c r="D43" s="568" t="s">
        <v>481</v>
      </c>
      <c r="E43" s="568" t="s">
        <v>2154</v>
      </c>
      <c r="F43" s="571">
        <v>1</v>
      </c>
      <c r="G43" s="571">
        <v>81.13</v>
      </c>
      <c r="H43" s="592">
        <v>1</v>
      </c>
      <c r="I43" s="571"/>
      <c r="J43" s="571"/>
      <c r="K43" s="592">
        <v>0</v>
      </c>
      <c r="L43" s="571">
        <v>1</v>
      </c>
      <c r="M43" s="572">
        <v>81.13</v>
      </c>
    </row>
    <row r="44" spans="1:13" ht="14.4" customHeight="1" x14ac:dyDescent="0.3">
      <c r="A44" s="567" t="s">
        <v>452</v>
      </c>
      <c r="B44" s="568" t="s">
        <v>2155</v>
      </c>
      <c r="C44" s="568" t="s">
        <v>1701</v>
      </c>
      <c r="D44" s="568" t="s">
        <v>2156</v>
      </c>
      <c r="E44" s="568" t="s">
        <v>2157</v>
      </c>
      <c r="F44" s="571"/>
      <c r="G44" s="571"/>
      <c r="H44" s="592">
        <v>0</v>
      </c>
      <c r="I44" s="571">
        <v>98</v>
      </c>
      <c r="J44" s="571">
        <v>70786.278770958248</v>
      </c>
      <c r="K44" s="592">
        <v>1</v>
      </c>
      <c r="L44" s="571">
        <v>98</v>
      </c>
      <c r="M44" s="572">
        <v>70786.278770958248</v>
      </c>
    </row>
    <row r="45" spans="1:13" ht="14.4" customHeight="1" x14ac:dyDescent="0.3">
      <c r="A45" s="567" t="s">
        <v>452</v>
      </c>
      <c r="B45" s="568" t="s">
        <v>2158</v>
      </c>
      <c r="C45" s="568" t="s">
        <v>1540</v>
      </c>
      <c r="D45" s="568" t="s">
        <v>2159</v>
      </c>
      <c r="E45" s="568" t="s">
        <v>2160</v>
      </c>
      <c r="F45" s="571"/>
      <c r="G45" s="571"/>
      <c r="H45" s="592">
        <v>0</v>
      </c>
      <c r="I45" s="571">
        <v>61</v>
      </c>
      <c r="J45" s="571">
        <v>2225.188410519796</v>
      </c>
      <c r="K45" s="592">
        <v>1</v>
      </c>
      <c r="L45" s="571">
        <v>61</v>
      </c>
      <c r="M45" s="572">
        <v>2225.188410519796</v>
      </c>
    </row>
    <row r="46" spans="1:13" ht="14.4" customHeight="1" x14ac:dyDescent="0.3">
      <c r="A46" s="567" t="s">
        <v>452</v>
      </c>
      <c r="B46" s="568" t="s">
        <v>2161</v>
      </c>
      <c r="C46" s="568" t="s">
        <v>1686</v>
      </c>
      <c r="D46" s="568" t="s">
        <v>1687</v>
      </c>
      <c r="E46" s="568" t="s">
        <v>1688</v>
      </c>
      <c r="F46" s="571"/>
      <c r="G46" s="571"/>
      <c r="H46" s="592"/>
      <c r="I46" s="571">
        <v>0</v>
      </c>
      <c r="J46" s="571">
        <v>0</v>
      </c>
      <c r="K46" s="592"/>
      <c r="L46" s="571">
        <v>0</v>
      </c>
      <c r="M46" s="572">
        <v>0</v>
      </c>
    </row>
    <row r="47" spans="1:13" ht="14.4" customHeight="1" x14ac:dyDescent="0.3">
      <c r="A47" s="567" t="s">
        <v>452</v>
      </c>
      <c r="B47" s="568" t="s">
        <v>2161</v>
      </c>
      <c r="C47" s="568" t="s">
        <v>1287</v>
      </c>
      <c r="D47" s="568" t="s">
        <v>2162</v>
      </c>
      <c r="E47" s="568" t="s">
        <v>2163</v>
      </c>
      <c r="F47" s="571">
        <v>1</v>
      </c>
      <c r="G47" s="571">
        <v>78.25</v>
      </c>
      <c r="H47" s="592">
        <v>1</v>
      </c>
      <c r="I47" s="571"/>
      <c r="J47" s="571"/>
      <c r="K47" s="592">
        <v>0</v>
      </c>
      <c r="L47" s="571">
        <v>1</v>
      </c>
      <c r="M47" s="572">
        <v>78.25</v>
      </c>
    </row>
    <row r="48" spans="1:13" ht="14.4" customHeight="1" x14ac:dyDescent="0.3">
      <c r="A48" s="567" t="s">
        <v>452</v>
      </c>
      <c r="B48" s="568" t="s">
        <v>2161</v>
      </c>
      <c r="C48" s="568" t="s">
        <v>1671</v>
      </c>
      <c r="D48" s="568" t="s">
        <v>1672</v>
      </c>
      <c r="E48" s="568" t="s">
        <v>2164</v>
      </c>
      <c r="F48" s="571"/>
      <c r="G48" s="571"/>
      <c r="H48" s="592">
        <v>0</v>
      </c>
      <c r="I48" s="571">
        <v>1</v>
      </c>
      <c r="J48" s="571">
        <v>97.570049865884997</v>
      </c>
      <c r="K48" s="592">
        <v>1</v>
      </c>
      <c r="L48" s="571">
        <v>1</v>
      </c>
      <c r="M48" s="572">
        <v>97.570049865884997</v>
      </c>
    </row>
    <row r="49" spans="1:13" ht="14.4" customHeight="1" x14ac:dyDescent="0.3">
      <c r="A49" s="567" t="s">
        <v>452</v>
      </c>
      <c r="B49" s="568" t="s">
        <v>2161</v>
      </c>
      <c r="C49" s="568" t="s">
        <v>1566</v>
      </c>
      <c r="D49" s="568" t="s">
        <v>1567</v>
      </c>
      <c r="E49" s="568" t="s">
        <v>2165</v>
      </c>
      <c r="F49" s="571"/>
      <c r="G49" s="571"/>
      <c r="H49" s="592">
        <v>0</v>
      </c>
      <c r="I49" s="571">
        <v>4</v>
      </c>
      <c r="J49" s="571">
        <v>212.3099339120775</v>
      </c>
      <c r="K49" s="592">
        <v>1</v>
      </c>
      <c r="L49" s="571">
        <v>4</v>
      </c>
      <c r="M49" s="572">
        <v>212.3099339120775</v>
      </c>
    </row>
    <row r="50" spans="1:13" ht="14.4" customHeight="1" x14ac:dyDescent="0.3">
      <c r="A50" s="567" t="s">
        <v>452</v>
      </c>
      <c r="B50" s="568" t="s">
        <v>2161</v>
      </c>
      <c r="C50" s="568" t="s">
        <v>1570</v>
      </c>
      <c r="D50" s="568" t="s">
        <v>1571</v>
      </c>
      <c r="E50" s="568" t="s">
        <v>2166</v>
      </c>
      <c r="F50" s="571"/>
      <c r="G50" s="571"/>
      <c r="H50" s="592">
        <v>0</v>
      </c>
      <c r="I50" s="571">
        <v>3</v>
      </c>
      <c r="J50" s="571">
        <v>185.9296917008183</v>
      </c>
      <c r="K50" s="592">
        <v>1</v>
      </c>
      <c r="L50" s="571">
        <v>3</v>
      </c>
      <c r="M50" s="572">
        <v>185.9296917008183</v>
      </c>
    </row>
    <row r="51" spans="1:13" ht="14.4" customHeight="1" x14ac:dyDescent="0.3">
      <c r="A51" s="567" t="s">
        <v>452</v>
      </c>
      <c r="B51" s="568" t="s">
        <v>2167</v>
      </c>
      <c r="C51" s="568" t="s">
        <v>1836</v>
      </c>
      <c r="D51" s="568" t="s">
        <v>2168</v>
      </c>
      <c r="E51" s="568" t="s">
        <v>2169</v>
      </c>
      <c r="F51" s="571">
        <v>1</v>
      </c>
      <c r="G51" s="571">
        <v>31.2</v>
      </c>
      <c r="H51" s="592">
        <v>1</v>
      </c>
      <c r="I51" s="571"/>
      <c r="J51" s="571"/>
      <c r="K51" s="592">
        <v>0</v>
      </c>
      <c r="L51" s="571">
        <v>1</v>
      </c>
      <c r="M51" s="572">
        <v>31.2</v>
      </c>
    </row>
    <row r="52" spans="1:13" ht="14.4" customHeight="1" x14ac:dyDescent="0.3">
      <c r="A52" s="567" t="s">
        <v>452</v>
      </c>
      <c r="B52" s="568" t="s">
        <v>2170</v>
      </c>
      <c r="C52" s="568" t="s">
        <v>2000</v>
      </c>
      <c r="D52" s="568" t="s">
        <v>2001</v>
      </c>
      <c r="E52" s="568" t="s">
        <v>2002</v>
      </c>
      <c r="F52" s="571"/>
      <c r="G52" s="571"/>
      <c r="H52" s="592">
        <v>0</v>
      </c>
      <c r="I52" s="571">
        <v>6</v>
      </c>
      <c r="J52" s="571">
        <v>75661.478424801579</v>
      </c>
      <c r="K52" s="592">
        <v>1</v>
      </c>
      <c r="L52" s="571">
        <v>6</v>
      </c>
      <c r="M52" s="572">
        <v>75661.478424801579</v>
      </c>
    </row>
    <row r="53" spans="1:13" ht="14.4" customHeight="1" x14ac:dyDescent="0.3">
      <c r="A53" s="567" t="s">
        <v>452</v>
      </c>
      <c r="B53" s="568" t="s">
        <v>2171</v>
      </c>
      <c r="C53" s="568" t="s">
        <v>1936</v>
      </c>
      <c r="D53" s="568" t="s">
        <v>1937</v>
      </c>
      <c r="E53" s="568" t="s">
        <v>1938</v>
      </c>
      <c r="F53" s="571"/>
      <c r="G53" s="571"/>
      <c r="H53" s="592">
        <v>0</v>
      </c>
      <c r="I53" s="571">
        <v>372</v>
      </c>
      <c r="J53" s="571">
        <v>19291.296252595428</v>
      </c>
      <c r="K53" s="592">
        <v>1</v>
      </c>
      <c r="L53" s="571">
        <v>372</v>
      </c>
      <c r="M53" s="572">
        <v>19291.296252595428</v>
      </c>
    </row>
    <row r="54" spans="1:13" ht="14.4" customHeight="1" x14ac:dyDescent="0.3">
      <c r="A54" s="567" t="s">
        <v>452</v>
      </c>
      <c r="B54" s="568" t="s">
        <v>2172</v>
      </c>
      <c r="C54" s="568" t="s">
        <v>1928</v>
      </c>
      <c r="D54" s="568" t="s">
        <v>2173</v>
      </c>
      <c r="E54" s="568" t="s">
        <v>2174</v>
      </c>
      <c r="F54" s="571"/>
      <c r="G54" s="571"/>
      <c r="H54" s="592">
        <v>0</v>
      </c>
      <c r="I54" s="571">
        <v>1</v>
      </c>
      <c r="J54" s="571">
        <v>252.05045883035601</v>
      </c>
      <c r="K54" s="592">
        <v>1</v>
      </c>
      <c r="L54" s="571">
        <v>1</v>
      </c>
      <c r="M54" s="572">
        <v>252.05045883035601</v>
      </c>
    </row>
    <row r="55" spans="1:13" ht="14.4" customHeight="1" x14ac:dyDescent="0.3">
      <c r="A55" s="567" t="s">
        <v>452</v>
      </c>
      <c r="B55" s="568" t="s">
        <v>2172</v>
      </c>
      <c r="C55" s="568" t="s">
        <v>1959</v>
      </c>
      <c r="D55" s="568" t="s">
        <v>2175</v>
      </c>
      <c r="E55" s="568" t="s">
        <v>2176</v>
      </c>
      <c r="F55" s="571"/>
      <c r="G55" s="571"/>
      <c r="H55" s="592">
        <v>0</v>
      </c>
      <c r="I55" s="571">
        <v>377.00000000000006</v>
      </c>
      <c r="J55" s="571">
        <v>85332.039907245693</v>
      </c>
      <c r="K55" s="592">
        <v>1</v>
      </c>
      <c r="L55" s="571">
        <v>377.00000000000006</v>
      </c>
      <c r="M55" s="572">
        <v>85332.039907245693</v>
      </c>
    </row>
    <row r="56" spans="1:13" ht="14.4" customHeight="1" x14ac:dyDescent="0.3">
      <c r="A56" s="567" t="s">
        <v>452</v>
      </c>
      <c r="B56" s="568" t="s">
        <v>2172</v>
      </c>
      <c r="C56" s="568" t="s">
        <v>1967</v>
      </c>
      <c r="D56" s="568" t="s">
        <v>2177</v>
      </c>
      <c r="E56" s="568" t="s">
        <v>2178</v>
      </c>
      <c r="F56" s="571"/>
      <c r="G56" s="571"/>
      <c r="H56" s="592">
        <v>0</v>
      </c>
      <c r="I56" s="571">
        <v>2</v>
      </c>
      <c r="J56" s="571">
        <v>504.59013798183599</v>
      </c>
      <c r="K56" s="592">
        <v>1</v>
      </c>
      <c r="L56" s="571">
        <v>2</v>
      </c>
      <c r="M56" s="572">
        <v>504.59013798183599</v>
      </c>
    </row>
    <row r="57" spans="1:13" ht="14.4" customHeight="1" x14ac:dyDescent="0.3">
      <c r="A57" s="567" t="s">
        <v>452</v>
      </c>
      <c r="B57" s="568" t="s">
        <v>2179</v>
      </c>
      <c r="C57" s="568" t="s">
        <v>1839</v>
      </c>
      <c r="D57" s="568" t="s">
        <v>1840</v>
      </c>
      <c r="E57" s="568" t="s">
        <v>1841</v>
      </c>
      <c r="F57" s="571">
        <v>3.2</v>
      </c>
      <c r="G57" s="571">
        <v>8018.5467148159305</v>
      </c>
      <c r="H57" s="592">
        <v>1</v>
      </c>
      <c r="I57" s="571"/>
      <c r="J57" s="571"/>
      <c r="K57" s="592">
        <v>0</v>
      </c>
      <c r="L57" s="571">
        <v>3.2</v>
      </c>
      <c r="M57" s="572">
        <v>8018.5467148159305</v>
      </c>
    </row>
    <row r="58" spans="1:13" ht="14.4" customHeight="1" x14ac:dyDescent="0.3">
      <c r="A58" s="567" t="s">
        <v>452</v>
      </c>
      <c r="B58" s="568" t="s">
        <v>2179</v>
      </c>
      <c r="C58" s="568" t="s">
        <v>1940</v>
      </c>
      <c r="D58" s="568" t="s">
        <v>2180</v>
      </c>
      <c r="E58" s="568" t="s">
        <v>2181</v>
      </c>
      <c r="F58" s="571"/>
      <c r="G58" s="571"/>
      <c r="H58" s="592">
        <v>0</v>
      </c>
      <c r="I58" s="571">
        <v>98.333333333333314</v>
      </c>
      <c r="J58" s="571">
        <v>373099.62813995342</v>
      </c>
      <c r="K58" s="592">
        <v>1</v>
      </c>
      <c r="L58" s="571">
        <v>98.333333333333314</v>
      </c>
      <c r="M58" s="572">
        <v>373099.62813995342</v>
      </c>
    </row>
    <row r="59" spans="1:13" ht="14.4" customHeight="1" x14ac:dyDescent="0.3">
      <c r="A59" s="567" t="s">
        <v>452</v>
      </c>
      <c r="B59" s="568" t="s">
        <v>2182</v>
      </c>
      <c r="C59" s="568" t="s">
        <v>1832</v>
      </c>
      <c r="D59" s="568" t="s">
        <v>1833</v>
      </c>
      <c r="E59" s="568" t="s">
        <v>2183</v>
      </c>
      <c r="F59" s="571">
        <v>0.47999999999999909</v>
      </c>
      <c r="G59" s="571">
        <v>368.87999999999931</v>
      </c>
      <c r="H59" s="592">
        <v>1</v>
      </c>
      <c r="I59" s="571"/>
      <c r="J59" s="571"/>
      <c r="K59" s="592">
        <v>0</v>
      </c>
      <c r="L59" s="571">
        <v>0.47999999999999909</v>
      </c>
      <c r="M59" s="572">
        <v>368.87999999999931</v>
      </c>
    </row>
    <row r="60" spans="1:13" ht="14.4" customHeight="1" x14ac:dyDescent="0.3">
      <c r="A60" s="567" t="s">
        <v>452</v>
      </c>
      <c r="B60" s="568" t="s">
        <v>2182</v>
      </c>
      <c r="C60" s="568" t="s">
        <v>1956</v>
      </c>
      <c r="D60" s="568" t="s">
        <v>1957</v>
      </c>
      <c r="E60" s="568" t="s">
        <v>712</v>
      </c>
      <c r="F60" s="571"/>
      <c r="G60" s="571"/>
      <c r="H60" s="592">
        <v>0</v>
      </c>
      <c r="I60" s="571">
        <v>20.099999999999998</v>
      </c>
      <c r="J60" s="571">
        <v>6178.7477329091835</v>
      </c>
      <c r="K60" s="592">
        <v>1</v>
      </c>
      <c r="L60" s="571">
        <v>20.099999999999998</v>
      </c>
      <c r="M60" s="572">
        <v>6178.7477329091835</v>
      </c>
    </row>
    <row r="61" spans="1:13" ht="14.4" customHeight="1" x14ac:dyDescent="0.3">
      <c r="A61" s="567" t="s">
        <v>452</v>
      </c>
      <c r="B61" s="568" t="s">
        <v>2184</v>
      </c>
      <c r="C61" s="568" t="s">
        <v>1963</v>
      </c>
      <c r="D61" s="568" t="s">
        <v>2185</v>
      </c>
      <c r="E61" s="568" t="s">
        <v>1938</v>
      </c>
      <c r="F61" s="571"/>
      <c r="G61" s="571"/>
      <c r="H61" s="592">
        <v>0</v>
      </c>
      <c r="I61" s="571">
        <v>174</v>
      </c>
      <c r="J61" s="571">
        <v>13102.210924755616</v>
      </c>
      <c r="K61" s="592">
        <v>1</v>
      </c>
      <c r="L61" s="571">
        <v>174</v>
      </c>
      <c r="M61" s="572">
        <v>13102.210924755616</v>
      </c>
    </row>
    <row r="62" spans="1:13" ht="14.4" customHeight="1" x14ac:dyDescent="0.3">
      <c r="A62" s="567" t="s">
        <v>452</v>
      </c>
      <c r="B62" s="568" t="s">
        <v>2184</v>
      </c>
      <c r="C62" s="568" t="s">
        <v>2004</v>
      </c>
      <c r="D62" s="568" t="s">
        <v>2186</v>
      </c>
      <c r="E62" s="568" t="s">
        <v>2187</v>
      </c>
      <c r="F62" s="571"/>
      <c r="G62" s="571"/>
      <c r="H62" s="592">
        <v>0</v>
      </c>
      <c r="I62" s="571">
        <v>8</v>
      </c>
      <c r="J62" s="571">
        <v>369.12778220745957</v>
      </c>
      <c r="K62" s="592">
        <v>1</v>
      </c>
      <c r="L62" s="571">
        <v>8</v>
      </c>
      <c r="M62" s="572">
        <v>369.12778220745957</v>
      </c>
    </row>
    <row r="63" spans="1:13" ht="14.4" customHeight="1" x14ac:dyDescent="0.3">
      <c r="A63" s="567" t="s">
        <v>452</v>
      </c>
      <c r="B63" s="568" t="s">
        <v>2188</v>
      </c>
      <c r="C63" s="568" t="s">
        <v>1829</v>
      </c>
      <c r="D63" s="568" t="s">
        <v>1830</v>
      </c>
      <c r="E63" s="568" t="s">
        <v>1466</v>
      </c>
      <c r="F63" s="571">
        <v>110</v>
      </c>
      <c r="G63" s="571">
        <v>3595.3631972156054</v>
      </c>
      <c r="H63" s="592">
        <v>1</v>
      </c>
      <c r="I63" s="571"/>
      <c r="J63" s="571"/>
      <c r="K63" s="592">
        <v>0</v>
      </c>
      <c r="L63" s="571">
        <v>110</v>
      </c>
      <c r="M63" s="572">
        <v>3595.3631972156054</v>
      </c>
    </row>
    <row r="64" spans="1:13" ht="14.4" customHeight="1" x14ac:dyDescent="0.3">
      <c r="A64" s="567" t="s">
        <v>452</v>
      </c>
      <c r="B64" s="568" t="s">
        <v>2189</v>
      </c>
      <c r="C64" s="568" t="s">
        <v>710</v>
      </c>
      <c r="D64" s="568" t="s">
        <v>711</v>
      </c>
      <c r="E64" s="568" t="s">
        <v>712</v>
      </c>
      <c r="F64" s="571"/>
      <c r="G64" s="571"/>
      <c r="H64" s="592">
        <v>0</v>
      </c>
      <c r="I64" s="571">
        <v>12.2</v>
      </c>
      <c r="J64" s="571">
        <v>7248.3534354970907</v>
      </c>
      <c r="K64" s="592">
        <v>1</v>
      </c>
      <c r="L64" s="571">
        <v>12.2</v>
      </c>
      <c r="M64" s="572">
        <v>7248.3534354970907</v>
      </c>
    </row>
    <row r="65" spans="1:13" ht="14.4" customHeight="1" x14ac:dyDescent="0.3">
      <c r="A65" s="567" t="s">
        <v>452</v>
      </c>
      <c r="B65" s="568" t="s">
        <v>2189</v>
      </c>
      <c r="C65" s="568" t="s">
        <v>1134</v>
      </c>
      <c r="D65" s="568" t="s">
        <v>1135</v>
      </c>
      <c r="E65" s="568" t="s">
        <v>1136</v>
      </c>
      <c r="F65" s="571"/>
      <c r="G65" s="571"/>
      <c r="H65" s="592">
        <v>0</v>
      </c>
      <c r="I65" s="571">
        <v>13.2</v>
      </c>
      <c r="J65" s="571">
        <v>10647.861438556702</v>
      </c>
      <c r="K65" s="592">
        <v>1</v>
      </c>
      <c r="L65" s="571">
        <v>13.2</v>
      </c>
      <c r="M65" s="572">
        <v>10647.861438556702</v>
      </c>
    </row>
    <row r="66" spans="1:13" ht="14.4" customHeight="1" x14ac:dyDescent="0.3">
      <c r="A66" s="567" t="s">
        <v>452</v>
      </c>
      <c r="B66" s="568" t="s">
        <v>2190</v>
      </c>
      <c r="C66" s="568" t="s">
        <v>1906</v>
      </c>
      <c r="D66" s="568" t="s">
        <v>1907</v>
      </c>
      <c r="E66" s="568" t="s">
        <v>1908</v>
      </c>
      <c r="F66" s="571"/>
      <c r="G66" s="571"/>
      <c r="H66" s="592">
        <v>0</v>
      </c>
      <c r="I66" s="571">
        <v>1</v>
      </c>
      <c r="J66" s="571">
        <v>970.195848549934</v>
      </c>
      <c r="K66" s="592">
        <v>1</v>
      </c>
      <c r="L66" s="571">
        <v>1</v>
      </c>
      <c r="M66" s="572">
        <v>970.195848549934</v>
      </c>
    </row>
    <row r="67" spans="1:13" ht="14.4" customHeight="1" x14ac:dyDescent="0.3">
      <c r="A67" s="567" t="s">
        <v>452</v>
      </c>
      <c r="B67" s="568" t="s">
        <v>2191</v>
      </c>
      <c r="C67" s="568" t="s">
        <v>1983</v>
      </c>
      <c r="D67" s="568" t="s">
        <v>1984</v>
      </c>
      <c r="E67" s="568" t="s">
        <v>1466</v>
      </c>
      <c r="F67" s="571"/>
      <c r="G67" s="571"/>
      <c r="H67" s="592">
        <v>0</v>
      </c>
      <c r="I67" s="571">
        <v>16</v>
      </c>
      <c r="J67" s="571">
        <v>2467.3264594289103</v>
      </c>
      <c r="K67" s="592">
        <v>1</v>
      </c>
      <c r="L67" s="571">
        <v>16</v>
      </c>
      <c r="M67" s="572">
        <v>2467.3264594289103</v>
      </c>
    </row>
    <row r="68" spans="1:13" ht="14.4" customHeight="1" x14ac:dyDescent="0.3">
      <c r="A68" s="567" t="s">
        <v>452</v>
      </c>
      <c r="B68" s="568" t="s">
        <v>2192</v>
      </c>
      <c r="C68" s="568" t="s">
        <v>1870</v>
      </c>
      <c r="D68" s="568" t="s">
        <v>2193</v>
      </c>
      <c r="E68" s="568" t="s">
        <v>2194</v>
      </c>
      <c r="F68" s="571"/>
      <c r="G68" s="571"/>
      <c r="H68" s="592">
        <v>0</v>
      </c>
      <c r="I68" s="571">
        <v>35.5</v>
      </c>
      <c r="J68" s="571">
        <v>151085.30768995255</v>
      </c>
      <c r="K68" s="592">
        <v>1</v>
      </c>
      <c r="L68" s="571">
        <v>35.5</v>
      </c>
      <c r="M68" s="572">
        <v>151085.30768995255</v>
      </c>
    </row>
    <row r="69" spans="1:13" ht="14.4" customHeight="1" x14ac:dyDescent="0.3">
      <c r="A69" s="567" t="s">
        <v>452</v>
      </c>
      <c r="B69" s="568" t="s">
        <v>2195</v>
      </c>
      <c r="C69" s="568" t="s">
        <v>1667</v>
      </c>
      <c r="D69" s="568" t="s">
        <v>1668</v>
      </c>
      <c r="E69" s="568" t="s">
        <v>1669</v>
      </c>
      <c r="F69" s="571"/>
      <c r="G69" s="571"/>
      <c r="H69" s="592">
        <v>0</v>
      </c>
      <c r="I69" s="571">
        <v>49.8</v>
      </c>
      <c r="J69" s="571">
        <v>107347.84641641448</v>
      </c>
      <c r="K69" s="592">
        <v>1</v>
      </c>
      <c r="L69" s="571">
        <v>49.8</v>
      </c>
      <c r="M69" s="572">
        <v>107347.84641641448</v>
      </c>
    </row>
    <row r="70" spans="1:13" ht="14.4" customHeight="1" x14ac:dyDescent="0.3">
      <c r="A70" s="567" t="s">
        <v>452</v>
      </c>
      <c r="B70" s="568" t="s">
        <v>2195</v>
      </c>
      <c r="C70" s="568" t="s">
        <v>1843</v>
      </c>
      <c r="D70" s="568" t="s">
        <v>2196</v>
      </c>
      <c r="E70" s="568" t="s">
        <v>2197</v>
      </c>
      <c r="F70" s="571">
        <v>0.19999999999999901</v>
      </c>
      <c r="G70" s="571">
        <v>516.26199999999744</v>
      </c>
      <c r="H70" s="592">
        <v>1</v>
      </c>
      <c r="I70" s="571"/>
      <c r="J70" s="571"/>
      <c r="K70" s="592">
        <v>0</v>
      </c>
      <c r="L70" s="571">
        <v>0.19999999999999901</v>
      </c>
      <c r="M70" s="572">
        <v>516.26199999999744</v>
      </c>
    </row>
    <row r="71" spans="1:13" ht="14.4" customHeight="1" x14ac:dyDescent="0.3">
      <c r="A71" s="567" t="s">
        <v>452</v>
      </c>
      <c r="B71" s="568" t="s">
        <v>2198</v>
      </c>
      <c r="C71" s="568" t="s">
        <v>1952</v>
      </c>
      <c r="D71" s="568" t="s">
        <v>1953</v>
      </c>
      <c r="E71" s="568" t="s">
        <v>2199</v>
      </c>
      <c r="F71" s="571"/>
      <c r="G71" s="571"/>
      <c r="H71" s="592">
        <v>0</v>
      </c>
      <c r="I71" s="571">
        <v>142</v>
      </c>
      <c r="J71" s="571">
        <v>37281.941340850295</v>
      </c>
      <c r="K71" s="592">
        <v>1</v>
      </c>
      <c r="L71" s="571">
        <v>142</v>
      </c>
      <c r="M71" s="572">
        <v>37281.941340850295</v>
      </c>
    </row>
    <row r="72" spans="1:13" ht="14.4" customHeight="1" x14ac:dyDescent="0.3">
      <c r="A72" s="567" t="s">
        <v>452</v>
      </c>
      <c r="B72" s="568" t="s">
        <v>2200</v>
      </c>
      <c r="C72" s="568" t="s">
        <v>1989</v>
      </c>
      <c r="D72" s="568" t="s">
        <v>1990</v>
      </c>
      <c r="E72" s="568" t="s">
        <v>1991</v>
      </c>
      <c r="F72" s="571"/>
      <c r="G72" s="571"/>
      <c r="H72" s="592"/>
      <c r="I72" s="571">
        <v>0</v>
      </c>
      <c r="J72" s="571">
        <v>0</v>
      </c>
      <c r="K72" s="592"/>
      <c r="L72" s="571">
        <v>0</v>
      </c>
      <c r="M72" s="572">
        <v>0</v>
      </c>
    </row>
    <row r="73" spans="1:13" ht="14.4" customHeight="1" x14ac:dyDescent="0.3">
      <c r="A73" s="567" t="s">
        <v>452</v>
      </c>
      <c r="B73" s="568" t="s">
        <v>2201</v>
      </c>
      <c r="C73" s="568" t="s">
        <v>1979</v>
      </c>
      <c r="D73" s="568" t="s">
        <v>1980</v>
      </c>
      <c r="E73" s="568" t="s">
        <v>1981</v>
      </c>
      <c r="F73" s="571"/>
      <c r="G73" s="571"/>
      <c r="H73" s="592">
        <v>0</v>
      </c>
      <c r="I73" s="571">
        <v>2</v>
      </c>
      <c r="J73" s="571">
        <v>208.84</v>
      </c>
      <c r="K73" s="592">
        <v>1</v>
      </c>
      <c r="L73" s="571">
        <v>2</v>
      </c>
      <c r="M73" s="572">
        <v>208.84</v>
      </c>
    </row>
    <row r="74" spans="1:13" ht="14.4" customHeight="1" x14ac:dyDescent="0.3">
      <c r="A74" s="567" t="s">
        <v>452</v>
      </c>
      <c r="B74" s="568" t="s">
        <v>2201</v>
      </c>
      <c r="C74" s="568" t="s">
        <v>1993</v>
      </c>
      <c r="D74" s="568" t="s">
        <v>1997</v>
      </c>
      <c r="E74" s="568" t="s">
        <v>2202</v>
      </c>
      <c r="F74" s="571"/>
      <c r="G74" s="571"/>
      <c r="H74" s="592">
        <v>0</v>
      </c>
      <c r="I74" s="571">
        <v>43</v>
      </c>
      <c r="J74" s="571">
        <v>3182.0520000000079</v>
      </c>
      <c r="K74" s="592">
        <v>1</v>
      </c>
      <c r="L74" s="571">
        <v>43</v>
      </c>
      <c r="M74" s="572">
        <v>3182.0520000000079</v>
      </c>
    </row>
    <row r="75" spans="1:13" ht="14.4" customHeight="1" x14ac:dyDescent="0.3">
      <c r="A75" s="567" t="s">
        <v>452</v>
      </c>
      <c r="B75" s="568" t="s">
        <v>2201</v>
      </c>
      <c r="C75" s="568" t="s">
        <v>1932</v>
      </c>
      <c r="D75" s="568" t="s">
        <v>1997</v>
      </c>
      <c r="E75" s="568" t="s">
        <v>2203</v>
      </c>
      <c r="F75" s="571"/>
      <c r="G75" s="571"/>
      <c r="H75" s="592">
        <v>0</v>
      </c>
      <c r="I75" s="571">
        <v>139</v>
      </c>
      <c r="J75" s="571">
        <v>12586.723379018593</v>
      </c>
      <c r="K75" s="592">
        <v>1</v>
      </c>
      <c r="L75" s="571">
        <v>139</v>
      </c>
      <c r="M75" s="572">
        <v>12586.723379018593</v>
      </c>
    </row>
    <row r="76" spans="1:13" ht="14.4" customHeight="1" x14ac:dyDescent="0.3">
      <c r="A76" s="567" t="s">
        <v>452</v>
      </c>
      <c r="B76" s="568" t="s">
        <v>2201</v>
      </c>
      <c r="C76" s="568" t="s">
        <v>1996</v>
      </c>
      <c r="D76" s="568" t="s">
        <v>1997</v>
      </c>
      <c r="E76" s="568" t="s">
        <v>1998</v>
      </c>
      <c r="F76" s="571"/>
      <c r="G76" s="571"/>
      <c r="H76" s="592">
        <v>0</v>
      </c>
      <c r="I76" s="571">
        <v>43</v>
      </c>
      <c r="J76" s="571">
        <v>5720.9455600219744</v>
      </c>
      <c r="K76" s="592">
        <v>1</v>
      </c>
      <c r="L76" s="571">
        <v>43</v>
      </c>
      <c r="M76" s="572">
        <v>5720.9455600219744</v>
      </c>
    </row>
    <row r="77" spans="1:13" ht="14.4" customHeight="1" x14ac:dyDescent="0.3">
      <c r="A77" s="567" t="s">
        <v>452</v>
      </c>
      <c r="B77" s="568" t="s">
        <v>2204</v>
      </c>
      <c r="C77" s="568" t="s">
        <v>1986</v>
      </c>
      <c r="D77" s="568" t="s">
        <v>1987</v>
      </c>
      <c r="E77" s="568" t="s">
        <v>2205</v>
      </c>
      <c r="F77" s="571"/>
      <c r="G77" s="571"/>
      <c r="H77" s="592">
        <v>0</v>
      </c>
      <c r="I77" s="571">
        <v>146</v>
      </c>
      <c r="J77" s="571">
        <v>7944.8823970517042</v>
      </c>
      <c r="K77" s="592">
        <v>1</v>
      </c>
      <c r="L77" s="571">
        <v>146</v>
      </c>
      <c r="M77" s="572">
        <v>7944.8823970517042</v>
      </c>
    </row>
    <row r="78" spans="1:13" ht="14.4" customHeight="1" x14ac:dyDescent="0.3">
      <c r="A78" s="567" t="s">
        <v>452</v>
      </c>
      <c r="B78" s="568" t="s">
        <v>2206</v>
      </c>
      <c r="C78" s="568" t="s">
        <v>1944</v>
      </c>
      <c r="D78" s="568" t="s">
        <v>1945</v>
      </c>
      <c r="E78" s="568" t="s">
        <v>2207</v>
      </c>
      <c r="F78" s="571"/>
      <c r="G78" s="571"/>
      <c r="H78" s="592">
        <v>0</v>
      </c>
      <c r="I78" s="571">
        <v>1</v>
      </c>
      <c r="J78" s="571">
        <v>57.37</v>
      </c>
      <c r="K78" s="592">
        <v>1</v>
      </c>
      <c r="L78" s="571">
        <v>1</v>
      </c>
      <c r="M78" s="572">
        <v>57.37</v>
      </c>
    </row>
    <row r="79" spans="1:13" ht="14.4" customHeight="1" x14ac:dyDescent="0.3">
      <c r="A79" s="567" t="s">
        <v>452</v>
      </c>
      <c r="B79" s="568" t="s">
        <v>2206</v>
      </c>
      <c r="C79" s="568" t="s">
        <v>1948</v>
      </c>
      <c r="D79" s="568" t="s">
        <v>2208</v>
      </c>
      <c r="E79" s="568" t="s">
        <v>2205</v>
      </c>
      <c r="F79" s="571"/>
      <c r="G79" s="571"/>
      <c r="H79" s="592">
        <v>0</v>
      </c>
      <c r="I79" s="571">
        <v>393</v>
      </c>
      <c r="J79" s="571">
        <v>36051.514501545491</v>
      </c>
      <c r="K79" s="592">
        <v>1</v>
      </c>
      <c r="L79" s="571">
        <v>393</v>
      </c>
      <c r="M79" s="572">
        <v>36051.514501545491</v>
      </c>
    </row>
    <row r="80" spans="1:13" ht="14.4" customHeight="1" x14ac:dyDescent="0.3">
      <c r="A80" s="567" t="s">
        <v>452</v>
      </c>
      <c r="B80" s="568" t="s">
        <v>2209</v>
      </c>
      <c r="C80" s="568" t="s">
        <v>1971</v>
      </c>
      <c r="D80" s="568" t="s">
        <v>2210</v>
      </c>
      <c r="E80" s="568" t="s">
        <v>2211</v>
      </c>
      <c r="F80" s="571"/>
      <c r="G80" s="571"/>
      <c r="H80" s="592">
        <v>0</v>
      </c>
      <c r="I80" s="571">
        <v>55</v>
      </c>
      <c r="J80" s="571">
        <v>8891.5647617308587</v>
      </c>
      <c r="K80" s="592">
        <v>1</v>
      </c>
      <c r="L80" s="571">
        <v>55</v>
      </c>
      <c r="M80" s="572">
        <v>8891.5647617308587</v>
      </c>
    </row>
    <row r="81" spans="1:13" ht="14.4" customHeight="1" x14ac:dyDescent="0.3">
      <c r="A81" s="567" t="s">
        <v>452</v>
      </c>
      <c r="B81" s="568" t="s">
        <v>2209</v>
      </c>
      <c r="C81" s="568" t="s">
        <v>1975</v>
      </c>
      <c r="D81" s="568" t="s">
        <v>2212</v>
      </c>
      <c r="E81" s="568" t="s">
        <v>1466</v>
      </c>
      <c r="F81" s="571"/>
      <c r="G81" s="571"/>
      <c r="H81" s="592">
        <v>0</v>
      </c>
      <c r="I81" s="571">
        <v>148</v>
      </c>
      <c r="J81" s="571">
        <v>47920.10626248116</v>
      </c>
      <c r="K81" s="592">
        <v>1</v>
      </c>
      <c r="L81" s="571">
        <v>148</v>
      </c>
      <c r="M81" s="572">
        <v>47920.10626248116</v>
      </c>
    </row>
    <row r="82" spans="1:13" ht="14.4" customHeight="1" x14ac:dyDescent="0.3">
      <c r="A82" s="567" t="s">
        <v>452</v>
      </c>
      <c r="B82" s="568" t="s">
        <v>2213</v>
      </c>
      <c r="C82" s="568" t="s">
        <v>2022</v>
      </c>
      <c r="D82" s="568" t="s">
        <v>2214</v>
      </c>
      <c r="E82" s="568" t="s">
        <v>2215</v>
      </c>
      <c r="F82" s="571"/>
      <c r="G82" s="571"/>
      <c r="H82" s="592">
        <v>0</v>
      </c>
      <c r="I82" s="571">
        <v>875</v>
      </c>
      <c r="J82" s="571">
        <v>80246.920196153791</v>
      </c>
      <c r="K82" s="592">
        <v>1</v>
      </c>
      <c r="L82" s="571">
        <v>875</v>
      </c>
      <c r="M82" s="572">
        <v>80246.920196153791</v>
      </c>
    </row>
    <row r="83" spans="1:13" ht="14.4" customHeight="1" x14ac:dyDescent="0.3">
      <c r="A83" s="567" t="s">
        <v>452</v>
      </c>
      <c r="B83" s="568" t="s">
        <v>2213</v>
      </c>
      <c r="C83" s="568" t="s">
        <v>2025</v>
      </c>
      <c r="D83" s="568" t="s">
        <v>2026</v>
      </c>
      <c r="E83" s="568" t="s">
        <v>2216</v>
      </c>
      <c r="F83" s="571"/>
      <c r="G83" s="571"/>
      <c r="H83" s="592">
        <v>0</v>
      </c>
      <c r="I83" s="571">
        <v>1</v>
      </c>
      <c r="J83" s="571">
        <v>458.67</v>
      </c>
      <c r="K83" s="592">
        <v>1</v>
      </c>
      <c r="L83" s="571">
        <v>1</v>
      </c>
      <c r="M83" s="572">
        <v>458.67</v>
      </c>
    </row>
    <row r="84" spans="1:13" ht="14.4" customHeight="1" x14ac:dyDescent="0.3">
      <c r="A84" s="567" t="s">
        <v>452</v>
      </c>
      <c r="B84" s="568" t="s">
        <v>2217</v>
      </c>
      <c r="C84" s="568" t="s">
        <v>1712</v>
      </c>
      <c r="D84" s="568" t="s">
        <v>1713</v>
      </c>
      <c r="E84" s="568" t="s">
        <v>2218</v>
      </c>
      <c r="F84" s="571"/>
      <c r="G84" s="571"/>
      <c r="H84" s="592">
        <v>0</v>
      </c>
      <c r="I84" s="571">
        <v>3</v>
      </c>
      <c r="J84" s="571">
        <v>1012.289823414756</v>
      </c>
      <c r="K84" s="592">
        <v>1</v>
      </c>
      <c r="L84" s="571">
        <v>3</v>
      </c>
      <c r="M84" s="572">
        <v>1012.289823414756</v>
      </c>
    </row>
    <row r="85" spans="1:13" ht="14.4" customHeight="1" x14ac:dyDescent="0.3">
      <c r="A85" s="567" t="s">
        <v>452</v>
      </c>
      <c r="B85" s="568" t="s">
        <v>2219</v>
      </c>
      <c r="C85" s="568" t="s">
        <v>1613</v>
      </c>
      <c r="D85" s="568" t="s">
        <v>1614</v>
      </c>
      <c r="E85" s="568" t="s">
        <v>1615</v>
      </c>
      <c r="F85" s="571"/>
      <c r="G85" s="571"/>
      <c r="H85" s="592">
        <v>0</v>
      </c>
      <c r="I85" s="571">
        <v>1</v>
      </c>
      <c r="J85" s="571">
        <v>71.81</v>
      </c>
      <c r="K85" s="592">
        <v>1</v>
      </c>
      <c r="L85" s="571">
        <v>1</v>
      </c>
      <c r="M85" s="572">
        <v>71.81</v>
      </c>
    </row>
    <row r="86" spans="1:13" ht="14.4" customHeight="1" x14ac:dyDescent="0.3">
      <c r="A86" s="567" t="s">
        <v>452</v>
      </c>
      <c r="B86" s="568" t="s">
        <v>2220</v>
      </c>
      <c r="C86" s="568" t="s">
        <v>496</v>
      </c>
      <c r="D86" s="568" t="s">
        <v>2221</v>
      </c>
      <c r="E86" s="568" t="s">
        <v>2222</v>
      </c>
      <c r="F86" s="571">
        <v>70</v>
      </c>
      <c r="G86" s="571">
        <v>18251.056683586645</v>
      </c>
      <c r="H86" s="592">
        <v>1</v>
      </c>
      <c r="I86" s="571"/>
      <c r="J86" s="571"/>
      <c r="K86" s="592">
        <v>0</v>
      </c>
      <c r="L86" s="571">
        <v>70</v>
      </c>
      <c r="M86" s="572">
        <v>18251.056683586645</v>
      </c>
    </row>
    <row r="87" spans="1:13" ht="14.4" customHeight="1" x14ac:dyDescent="0.3">
      <c r="A87" s="567" t="s">
        <v>452</v>
      </c>
      <c r="B87" s="568" t="s">
        <v>2223</v>
      </c>
      <c r="C87" s="568" t="s">
        <v>1650</v>
      </c>
      <c r="D87" s="568" t="s">
        <v>1651</v>
      </c>
      <c r="E87" s="568" t="s">
        <v>1652</v>
      </c>
      <c r="F87" s="571"/>
      <c r="G87" s="571"/>
      <c r="H87" s="592">
        <v>0</v>
      </c>
      <c r="I87" s="571">
        <v>1</v>
      </c>
      <c r="J87" s="571">
        <v>211.6</v>
      </c>
      <c r="K87" s="592">
        <v>1</v>
      </c>
      <c r="L87" s="571">
        <v>1</v>
      </c>
      <c r="M87" s="572">
        <v>211.6</v>
      </c>
    </row>
    <row r="88" spans="1:13" ht="14.4" customHeight="1" x14ac:dyDescent="0.3">
      <c r="A88" s="567" t="s">
        <v>452</v>
      </c>
      <c r="B88" s="568" t="s">
        <v>2223</v>
      </c>
      <c r="C88" s="568" t="s">
        <v>1654</v>
      </c>
      <c r="D88" s="568" t="s">
        <v>1651</v>
      </c>
      <c r="E88" s="568" t="s">
        <v>1655</v>
      </c>
      <c r="F88" s="571"/>
      <c r="G88" s="571"/>
      <c r="H88" s="592">
        <v>0</v>
      </c>
      <c r="I88" s="571">
        <v>33.200000000000003</v>
      </c>
      <c r="J88" s="571">
        <v>37621.736624597514</v>
      </c>
      <c r="K88" s="592">
        <v>1</v>
      </c>
      <c r="L88" s="571">
        <v>33.200000000000003</v>
      </c>
      <c r="M88" s="572">
        <v>37621.736624597514</v>
      </c>
    </row>
    <row r="89" spans="1:13" ht="14.4" customHeight="1" x14ac:dyDescent="0.3">
      <c r="A89" s="567" t="s">
        <v>452</v>
      </c>
      <c r="B89" s="568" t="s">
        <v>2224</v>
      </c>
      <c r="C89" s="568" t="s">
        <v>1594</v>
      </c>
      <c r="D89" s="568" t="s">
        <v>1595</v>
      </c>
      <c r="E89" s="568" t="s">
        <v>2225</v>
      </c>
      <c r="F89" s="571"/>
      <c r="G89" s="571"/>
      <c r="H89" s="592">
        <v>0</v>
      </c>
      <c r="I89" s="571">
        <v>1</v>
      </c>
      <c r="J89" s="571">
        <v>99.21</v>
      </c>
      <c r="K89" s="592">
        <v>1</v>
      </c>
      <c r="L89" s="571">
        <v>1</v>
      </c>
      <c r="M89" s="572">
        <v>99.21</v>
      </c>
    </row>
    <row r="90" spans="1:13" ht="14.4" customHeight="1" x14ac:dyDescent="0.3">
      <c r="A90" s="567" t="s">
        <v>452</v>
      </c>
      <c r="B90" s="568" t="s">
        <v>2226</v>
      </c>
      <c r="C90" s="568" t="s">
        <v>1705</v>
      </c>
      <c r="D90" s="568" t="s">
        <v>1706</v>
      </c>
      <c r="E90" s="568" t="s">
        <v>1707</v>
      </c>
      <c r="F90" s="571"/>
      <c r="G90" s="571"/>
      <c r="H90" s="592">
        <v>0</v>
      </c>
      <c r="I90" s="571">
        <v>3</v>
      </c>
      <c r="J90" s="571">
        <v>3007.7718274755202</v>
      </c>
      <c r="K90" s="592">
        <v>1</v>
      </c>
      <c r="L90" s="571">
        <v>3</v>
      </c>
      <c r="M90" s="572">
        <v>3007.7718274755202</v>
      </c>
    </row>
    <row r="91" spans="1:13" ht="14.4" customHeight="1" x14ac:dyDescent="0.3">
      <c r="A91" s="567" t="s">
        <v>452</v>
      </c>
      <c r="B91" s="568" t="s">
        <v>2227</v>
      </c>
      <c r="C91" s="568" t="s">
        <v>520</v>
      </c>
      <c r="D91" s="568" t="s">
        <v>521</v>
      </c>
      <c r="E91" s="568" t="s">
        <v>522</v>
      </c>
      <c r="F91" s="571">
        <v>113</v>
      </c>
      <c r="G91" s="571">
        <v>56473.782771625825</v>
      </c>
      <c r="H91" s="592">
        <v>1</v>
      </c>
      <c r="I91" s="571"/>
      <c r="J91" s="571"/>
      <c r="K91" s="592">
        <v>0</v>
      </c>
      <c r="L91" s="571">
        <v>113</v>
      </c>
      <c r="M91" s="572">
        <v>56473.782771625825</v>
      </c>
    </row>
    <row r="92" spans="1:13" ht="14.4" customHeight="1" x14ac:dyDescent="0.3">
      <c r="A92" s="567" t="s">
        <v>452</v>
      </c>
      <c r="B92" s="568" t="s">
        <v>2227</v>
      </c>
      <c r="C92" s="568" t="s">
        <v>1559</v>
      </c>
      <c r="D92" s="568" t="s">
        <v>521</v>
      </c>
      <c r="E92" s="568" t="s">
        <v>1560</v>
      </c>
      <c r="F92" s="571"/>
      <c r="G92" s="571"/>
      <c r="H92" s="592">
        <v>0</v>
      </c>
      <c r="I92" s="571">
        <v>10</v>
      </c>
      <c r="J92" s="571">
        <v>1445.3000000000002</v>
      </c>
      <c r="K92" s="592">
        <v>1</v>
      </c>
      <c r="L92" s="571">
        <v>10</v>
      </c>
      <c r="M92" s="572">
        <v>1445.3000000000002</v>
      </c>
    </row>
    <row r="93" spans="1:13" ht="14.4" customHeight="1" x14ac:dyDescent="0.3">
      <c r="A93" s="567" t="s">
        <v>452</v>
      </c>
      <c r="B93" s="568" t="s">
        <v>2227</v>
      </c>
      <c r="C93" s="568" t="s">
        <v>1660</v>
      </c>
      <c r="D93" s="568" t="s">
        <v>2228</v>
      </c>
      <c r="E93" s="568" t="s">
        <v>2229</v>
      </c>
      <c r="F93" s="571"/>
      <c r="G93" s="571"/>
      <c r="H93" s="592">
        <v>0</v>
      </c>
      <c r="I93" s="571">
        <v>2</v>
      </c>
      <c r="J93" s="571">
        <v>279.33999999999997</v>
      </c>
      <c r="K93" s="592">
        <v>1</v>
      </c>
      <c r="L93" s="571">
        <v>2</v>
      </c>
      <c r="M93" s="572">
        <v>279.33999999999997</v>
      </c>
    </row>
    <row r="94" spans="1:13" ht="14.4" customHeight="1" x14ac:dyDescent="0.3">
      <c r="A94" s="567" t="s">
        <v>452</v>
      </c>
      <c r="B94" s="568" t="s">
        <v>2227</v>
      </c>
      <c r="C94" s="568" t="s">
        <v>1694</v>
      </c>
      <c r="D94" s="568" t="s">
        <v>2228</v>
      </c>
      <c r="E94" s="568" t="s">
        <v>2230</v>
      </c>
      <c r="F94" s="571"/>
      <c r="G94" s="571"/>
      <c r="H94" s="592">
        <v>0</v>
      </c>
      <c r="I94" s="571">
        <v>9</v>
      </c>
      <c r="J94" s="571">
        <v>1601.73</v>
      </c>
      <c r="K94" s="592">
        <v>1</v>
      </c>
      <c r="L94" s="571">
        <v>9</v>
      </c>
      <c r="M94" s="572">
        <v>1601.73</v>
      </c>
    </row>
    <row r="95" spans="1:13" ht="14.4" customHeight="1" x14ac:dyDescent="0.3">
      <c r="A95" s="567" t="s">
        <v>452</v>
      </c>
      <c r="B95" s="568" t="s">
        <v>2227</v>
      </c>
      <c r="C95" s="568" t="s">
        <v>492</v>
      </c>
      <c r="D95" s="568" t="s">
        <v>2231</v>
      </c>
      <c r="E95" s="568" t="s">
        <v>1560</v>
      </c>
      <c r="F95" s="571">
        <v>3</v>
      </c>
      <c r="G95" s="571">
        <v>324.80990196735297</v>
      </c>
      <c r="H95" s="592">
        <v>1</v>
      </c>
      <c r="I95" s="571"/>
      <c r="J95" s="571"/>
      <c r="K95" s="592">
        <v>0</v>
      </c>
      <c r="L95" s="571">
        <v>3</v>
      </c>
      <c r="M95" s="572">
        <v>324.80990196735297</v>
      </c>
    </row>
    <row r="96" spans="1:13" ht="14.4" customHeight="1" x14ac:dyDescent="0.3">
      <c r="A96" s="567" t="s">
        <v>452</v>
      </c>
      <c r="B96" s="568" t="s">
        <v>2227</v>
      </c>
      <c r="C96" s="568" t="s">
        <v>1709</v>
      </c>
      <c r="D96" s="568" t="s">
        <v>2231</v>
      </c>
      <c r="E96" s="568" t="s">
        <v>2232</v>
      </c>
      <c r="F96" s="571"/>
      <c r="G96" s="571"/>
      <c r="H96" s="592">
        <v>0</v>
      </c>
      <c r="I96" s="571">
        <v>35</v>
      </c>
      <c r="J96" s="571">
        <v>36405.596920223077</v>
      </c>
      <c r="K96" s="592">
        <v>1</v>
      </c>
      <c r="L96" s="571">
        <v>35</v>
      </c>
      <c r="M96" s="572">
        <v>36405.596920223077</v>
      </c>
    </row>
    <row r="97" spans="1:13" ht="14.4" customHeight="1" x14ac:dyDescent="0.3">
      <c r="A97" s="567" t="s">
        <v>452</v>
      </c>
      <c r="B97" s="568" t="s">
        <v>2227</v>
      </c>
      <c r="C97" s="568" t="s">
        <v>1657</v>
      </c>
      <c r="D97" s="568" t="s">
        <v>521</v>
      </c>
      <c r="E97" s="568" t="s">
        <v>1658</v>
      </c>
      <c r="F97" s="571"/>
      <c r="G97" s="571"/>
      <c r="H97" s="592">
        <v>0</v>
      </c>
      <c r="I97" s="571">
        <v>18</v>
      </c>
      <c r="J97" s="571">
        <v>2653.7390455383184</v>
      </c>
      <c r="K97" s="592">
        <v>1</v>
      </c>
      <c r="L97" s="571">
        <v>18</v>
      </c>
      <c r="M97" s="572">
        <v>2653.7390455383184</v>
      </c>
    </row>
    <row r="98" spans="1:13" ht="14.4" customHeight="1" x14ac:dyDescent="0.3">
      <c r="A98" s="567" t="s">
        <v>452</v>
      </c>
      <c r="B98" s="568" t="s">
        <v>2233</v>
      </c>
      <c r="C98" s="568" t="s">
        <v>1624</v>
      </c>
      <c r="D98" s="568" t="s">
        <v>1625</v>
      </c>
      <c r="E98" s="568" t="s">
        <v>2234</v>
      </c>
      <c r="F98" s="571"/>
      <c r="G98" s="571"/>
      <c r="H98" s="592">
        <v>0</v>
      </c>
      <c r="I98" s="571">
        <v>1</v>
      </c>
      <c r="J98" s="571">
        <v>132.88999999999999</v>
      </c>
      <c r="K98" s="592">
        <v>1</v>
      </c>
      <c r="L98" s="571">
        <v>1</v>
      </c>
      <c r="M98" s="572">
        <v>132.88999999999999</v>
      </c>
    </row>
    <row r="99" spans="1:13" ht="14.4" customHeight="1" x14ac:dyDescent="0.3">
      <c r="A99" s="567" t="s">
        <v>452</v>
      </c>
      <c r="B99" s="568" t="s">
        <v>2233</v>
      </c>
      <c r="C99" s="568" t="s">
        <v>1682</v>
      </c>
      <c r="D99" s="568" t="s">
        <v>1683</v>
      </c>
      <c r="E99" s="568" t="s">
        <v>2235</v>
      </c>
      <c r="F99" s="571"/>
      <c r="G99" s="571"/>
      <c r="H99" s="592">
        <v>0</v>
      </c>
      <c r="I99" s="571">
        <v>3</v>
      </c>
      <c r="J99" s="571">
        <v>486.43999999999994</v>
      </c>
      <c r="K99" s="592">
        <v>1</v>
      </c>
      <c r="L99" s="571">
        <v>3</v>
      </c>
      <c r="M99" s="572">
        <v>486.43999999999994</v>
      </c>
    </row>
    <row r="100" spans="1:13" ht="14.4" customHeight="1" x14ac:dyDescent="0.3">
      <c r="A100" s="567" t="s">
        <v>452</v>
      </c>
      <c r="B100" s="568" t="s">
        <v>2233</v>
      </c>
      <c r="C100" s="568" t="s">
        <v>512</v>
      </c>
      <c r="D100" s="568" t="s">
        <v>2236</v>
      </c>
      <c r="E100" s="568" t="s">
        <v>1576</v>
      </c>
      <c r="F100" s="571">
        <v>6</v>
      </c>
      <c r="G100" s="571">
        <v>909.10007730055497</v>
      </c>
      <c r="H100" s="592">
        <v>1</v>
      </c>
      <c r="I100" s="571"/>
      <c r="J100" s="571"/>
      <c r="K100" s="592">
        <v>0</v>
      </c>
      <c r="L100" s="571">
        <v>6</v>
      </c>
      <c r="M100" s="572">
        <v>909.10007730055497</v>
      </c>
    </row>
    <row r="101" spans="1:13" ht="14.4" customHeight="1" x14ac:dyDescent="0.3">
      <c r="A101" s="567" t="s">
        <v>452</v>
      </c>
      <c r="B101" s="568" t="s">
        <v>2237</v>
      </c>
      <c r="C101" s="568" t="s">
        <v>465</v>
      </c>
      <c r="D101" s="568" t="s">
        <v>466</v>
      </c>
      <c r="E101" s="568" t="s">
        <v>467</v>
      </c>
      <c r="F101" s="571">
        <v>1</v>
      </c>
      <c r="G101" s="571">
        <v>172.07</v>
      </c>
      <c r="H101" s="592">
        <v>1</v>
      </c>
      <c r="I101" s="571"/>
      <c r="J101" s="571"/>
      <c r="K101" s="592">
        <v>0</v>
      </c>
      <c r="L101" s="571">
        <v>1</v>
      </c>
      <c r="M101" s="572">
        <v>172.07</v>
      </c>
    </row>
    <row r="102" spans="1:13" ht="14.4" customHeight="1" x14ac:dyDescent="0.3">
      <c r="A102" s="567" t="s">
        <v>452</v>
      </c>
      <c r="B102" s="568" t="s">
        <v>2238</v>
      </c>
      <c r="C102" s="568" t="s">
        <v>1642</v>
      </c>
      <c r="D102" s="568" t="s">
        <v>1643</v>
      </c>
      <c r="E102" s="568" t="s">
        <v>1644</v>
      </c>
      <c r="F102" s="571"/>
      <c r="G102" s="571"/>
      <c r="H102" s="592">
        <v>0</v>
      </c>
      <c r="I102" s="571">
        <v>1</v>
      </c>
      <c r="J102" s="571">
        <v>174.24</v>
      </c>
      <c r="K102" s="592">
        <v>1</v>
      </c>
      <c r="L102" s="571">
        <v>1</v>
      </c>
      <c r="M102" s="572">
        <v>174.24</v>
      </c>
    </row>
    <row r="103" spans="1:13" ht="14.4" customHeight="1" x14ac:dyDescent="0.3">
      <c r="A103" s="567" t="s">
        <v>452</v>
      </c>
      <c r="B103" s="568" t="s">
        <v>2239</v>
      </c>
      <c r="C103" s="568" t="s">
        <v>1690</v>
      </c>
      <c r="D103" s="568" t="s">
        <v>1691</v>
      </c>
      <c r="E103" s="568" t="s">
        <v>1692</v>
      </c>
      <c r="F103" s="571"/>
      <c r="G103" s="571"/>
      <c r="H103" s="592">
        <v>0</v>
      </c>
      <c r="I103" s="571">
        <v>1</v>
      </c>
      <c r="J103" s="571">
        <v>111.38</v>
      </c>
      <c r="K103" s="592">
        <v>1</v>
      </c>
      <c r="L103" s="571">
        <v>1</v>
      </c>
      <c r="M103" s="572">
        <v>111.38</v>
      </c>
    </row>
    <row r="104" spans="1:13" ht="14.4" customHeight="1" x14ac:dyDescent="0.3">
      <c r="A104" s="567" t="s">
        <v>452</v>
      </c>
      <c r="B104" s="568" t="s">
        <v>2240</v>
      </c>
      <c r="C104" s="568" t="s">
        <v>1536</v>
      </c>
      <c r="D104" s="568" t="s">
        <v>1537</v>
      </c>
      <c r="E104" s="568" t="s">
        <v>2241</v>
      </c>
      <c r="F104" s="571"/>
      <c r="G104" s="571"/>
      <c r="H104" s="592">
        <v>0</v>
      </c>
      <c r="I104" s="571">
        <v>1</v>
      </c>
      <c r="J104" s="571">
        <v>106.84</v>
      </c>
      <c r="K104" s="592">
        <v>1</v>
      </c>
      <c r="L104" s="571">
        <v>1</v>
      </c>
      <c r="M104" s="572">
        <v>106.84</v>
      </c>
    </row>
    <row r="105" spans="1:13" ht="14.4" customHeight="1" x14ac:dyDescent="0.3">
      <c r="A105" s="567" t="s">
        <v>452</v>
      </c>
      <c r="B105" s="568" t="s">
        <v>2242</v>
      </c>
      <c r="C105" s="568" t="s">
        <v>508</v>
      </c>
      <c r="D105" s="568" t="s">
        <v>509</v>
      </c>
      <c r="E105" s="568" t="s">
        <v>510</v>
      </c>
      <c r="F105" s="571">
        <v>1</v>
      </c>
      <c r="G105" s="571">
        <v>580.12</v>
      </c>
      <c r="H105" s="592">
        <v>1</v>
      </c>
      <c r="I105" s="571"/>
      <c r="J105" s="571"/>
      <c r="K105" s="592">
        <v>0</v>
      </c>
      <c r="L105" s="571">
        <v>1</v>
      </c>
      <c r="M105" s="572">
        <v>580.12</v>
      </c>
    </row>
    <row r="106" spans="1:13" ht="14.4" customHeight="1" x14ac:dyDescent="0.3">
      <c r="A106" s="567" t="s">
        <v>452</v>
      </c>
      <c r="B106" s="568" t="s">
        <v>2243</v>
      </c>
      <c r="C106" s="568" t="s">
        <v>1590</v>
      </c>
      <c r="D106" s="568" t="s">
        <v>1591</v>
      </c>
      <c r="E106" s="568" t="s">
        <v>1592</v>
      </c>
      <c r="F106" s="571"/>
      <c r="G106" s="571"/>
      <c r="H106" s="592">
        <v>0</v>
      </c>
      <c r="I106" s="571">
        <v>27</v>
      </c>
      <c r="J106" s="571">
        <v>2309.3194400189564</v>
      </c>
      <c r="K106" s="592">
        <v>1</v>
      </c>
      <c r="L106" s="571">
        <v>27</v>
      </c>
      <c r="M106" s="572">
        <v>2309.3194400189564</v>
      </c>
    </row>
    <row r="107" spans="1:13" ht="14.4" customHeight="1" x14ac:dyDescent="0.3">
      <c r="A107" s="567" t="s">
        <v>452</v>
      </c>
      <c r="B107" s="568" t="s">
        <v>2244</v>
      </c>
      <c r="C107" s="568" t="s">
        <v>1598</v>
      </c>
      <c r="D107" s="568" t="s">
        <v>1599</v>
      </c>
      <c r="E107" s="568" t="s">
        <v>1644</v>
      </c>
      <c r="F107" s="571"/>
      <c r="G107" s="571"/>
      <c r="H107" s="592">
        <v>0</v>
      </c>
      <c r="I107" s="571">
        <v>1</v>
      </c>
      <c r="J107" s="571">
        <v>108.92</v>
      </c>
      <c r="K107" s="592">
        <v>1</v>
      </c>
      <c r="L107" s="571">
        <v>1</v>
      </c>
      <c r="M107" s="572">
        <v>108.92</v>
      </c>
    </row>
    <row r="108" spans="1:13" ht="14.4" customHeight="1" x14ac:dyDescent="0.3">
      <c r="A108" s="567" t="s">
        <v>452</v>
      </c>
      <c r="B108" s="568" t="s">
        <v>2245</v>
      </c>
      <c r="C108" s="568" t="s">
        <v>524</v>
      </c>
      <c r="D108" s="568" t="s">
        <v>525</v>
      </c>
      <c r="E108" s="568" t="s">
        <v>526</v>
      </c>
      <c r="F108" s="571">
        <v>1</v>
      </c>
      <c r="G108" s="571">
        <v>107.280059300069</v>
      </c>
      <c r="H108" s="592">
        <v>1</v>
      </c>
      <c r="I108" s="571"/>
      <c r="J108" s="571"/>
      <c r="K108" s="592">
        <v>0</v>
      </c>
      <c r="L108" s="571">
        <v>1</v>
      </c>
      <c r="M108" s="572">
        <v>107.280059300069</v>
      </c>
    </row>
    <row r="109" spans="1:13" ht="14.4" customHeight="1" x14ac:dyDescent="0.3">
      <c r="A109" s="567" t="s">
        <v>452</v>
      </c>
      <c r="B109" s="568" t="s">
        <v>2246</v>
      </c>
      <c r="C109" s="568" t="s">
        <v>1718</v>
      </c>
      <c r="D109" s="568" t="s">
        <v>1719</v>
      </c>
      <c r="E109" s="568" t="s">
        <v>1720</v>
      </c>
      <c r="F109" s="571">
        <v>43</v>
      </c>
      <c r="G109" s="571">
        <v>10294.515333333335</v>
      </c>
      <c r="H109" s="592">
        <v>1</v>
      </c>
      <c r="I109" s="571"/>
      <c r="J109" s="571"/>
      <c r="K109" s="592">
        <v>0</v>
      </c>
      <c r="L109" s="571">
        <v>43</v>
      </c>
      <c r="M109" s="572">
        <v>10294.515333333335</v>
      </c>
    </row>
    <row r="110" spans="1:13" ht="14.4" customHeight="1" x14ac:dyDescent="0.3">
      <c r="A110" s="567" t="s">
        <v>452</v>
      </c>
      <c r="B110" s="568" t="s">
        <v>2246</v>
      </c>
      <c r="C110" s="568" t="s">
        <v>1798</v>
      </c>
      <c r="D110" s="568" t="s">
        <v>1799</v>
      </c>
      <c r="E110" s="568" t="s">
        <v>1806</v>
      </c>
      <c r="F110" s="571"/>
      <c r="G110" s="571"/>
      <c r="H110" s="592">
        <v>0</v>
      </c>
      <c r="I110" s="571">
        <v>16</v>
      </c>
      <c r="J110" s="571">
        <v>3312.000434289303</v>
      </c>
      <c r="K110" s="592">
        <v>1</v>
      </c>
      <c r="L110" s="571">
        <v>16</v>
      </c>
      <c r="M110" s="572">
        <v>3312.000434289303</v>
      </c>
    </row>
    <row r="111" spans="1:13" ht="14.4" customHeight="1" x14ac:dyDescent="0.3">
      <c r="A111" s="567" t="s">
        <v>452</v>
      </c>
      <c r="B111" s="568" t="s">
        <v>2246</v>
      </c>
      <c r="C111" s="568" t="s">
        <v>1802</v>
      </c>
      <c r="D111" s="568" t="s">
        <v>2247</v>
      </c>
      <c r="E111" s="568" t="s">
        <v>1720</v>
      </c>
      <c r="F111" s="571"/>
      <c r="G111" s="571"/>
      <c r="H111" s="592">
        <v>0</v>
      </c>
      <c r="I111" s="571">
        <v>78</v>
      </c>
      <c r="J111" s="571">
        <v>16865.165968800244</v>
      </c>
      <c r="K111" s="592">
        <v>1</v>
      </c>
      <c r="L111" s="571">
        <v>78</v>
      </c>
      <c r="M111" s="572">
        <v>16865.165968800244</v>
      </c>
    </row>
    <row r="112" spans="1:13" ht="14.4" customHeight="1" x14ac:dyDescent="0.3">
      <c r="A112" s="567" t="s">
        <v>452</v>
      </c>
      <c r="B112" s="568" t="s">
        <v>2246</v>
      </c>
      <c r="C112" s="568" t="s">
        <v>1816</v>
      </c>
      <c r="D112" s="568" t="s">
        <v>2248</v>
      </c>
      <c r="E112" s="568" t="s">
        <v>1564</v>
      </c>
      <c r="F112" s="571"/>
      <c r="G112" s="571"/>
      <c r="H112" s="592">
        <v>0</v>
      </c>
      <c r="I112" s="571">
        <v>250</v>
      </c>
      <c r="J112" s="571">
        <v>10125.799649074976</v>
      </c>
      <c r="K112" s="592">
        <v>1</v>
      </c>
      <c r="L112" s="571">
        <v>250</v>
      </c>
      <c r="M112" s="572">
        <v>10125.799649074976</v>
      </c>
    </row>
    <row r="113" spans="1:13" ht="14.4" customHeight="1" x14ac:dyDescent="0.3">
      <c r="A113" s="567" t="s">
        <v>452</v>
      </c>
      <c r="B113" s="568" t="s">
        <v>2246</v>
      </c>
      <c r="C113" s="568" t="s">
        <v>1819</v>
      </c>
      <c r="D113" s="568" t="s">
        <v>2249</v>
      </c>
      <c r="E113" s="568" t="s">
        <v>1564</v>
      </c>
      <c r="F113" s="571"/>
      <c r="G113" s="571"/>
      <c r="H113" s="592">
        <v>0</v>
      </c>
      <c r="I113" s="571">
        <v>12</v>
      </c>
      <c r="J113" s="571">
        <v>486.84040999202142</v>
      </c>
      <c r="K113" s="592">
        <v>1</v>
      </c>
      <c r="L113" s="571">
        <v>12</v>
      </c>
      <c r="M113" s="572">
        <v>486.84040999202142</v>
      </c>
    </row>
    <row r="114" spans="1:13" ht="14.4" customHeight="1" x14ac:dyDescent="0.3">
      <c r="A114" s="567" t="s">
        <v>452</v>
      </c>
      <c r="B114" s="568" t="s">
        <v>2246</v>
      </c>
      <c r="C114" s="568" t="s">
        <v>1775</v>
      </c>
      <c r="D114" s="568" t="s">
        <v>2250</v>
      </c>
      <c r="E114" s="568" t="s">
        <v>1564</v>
      </c>
      <c r="F114" s="571"/>
      <c r="G114" s="571"/>
      <c r="H114" s="592">
        <v>0</v>
      </c>
      <c r="I114" s="571">
        <v>104</v>
      </c>
      <c r="J114" s="571">
        <v>4215.7804921474371</v>
      </c>
      <c r="K114" s="592">
        <v>1</v>
      </c>
      <c r="L114" s="571">
        <v>104</v>
      </c>
      <c r="M114" s="572">
        <v>4215.7804921474371</v>
      </c>
    </row>
    <row r="115" spans="1:13" ht="14.4" customHeight="1" x14ac:dyDescent="0.3">
      <c r="A115" s="567" t="s">
        <v>452</v>
      </c>
      <c r="B115" s="568" t="s">
        <v>2246</v>
      </c>
      <c r="C115" s="568" t="s">
        <v>1778</v>
      </c>
      <c r="D115" s="568" t="s">
        <v>2251</v>
      </c>
      <c r="E115" s="568" t="s">
        <v>1564</v>
      </c>
      <c r="F115" s="571"/>
      <c r="G115" s="571"/>
      <c r="H115" s="592">
        <v>0</v>
      </c>
      <c r="I115" s="571">
        <v>121</v>
      </c>
      <c r="J115" s="571">
        <v>6548.5161810345626</v>
      </c>
      <c r="K115" s="592">
        <v>1</v>
      </c>
      <c r="L115" s="571">
        <v>121</v>
      </c>
      <c r="M115" s="572">
        <v>6548.5161810345626</v>
      </c>
    </row>
    <row r="116" spans="1:13" ht="14.4" customHeight="1" x14ac:dyDescent="0.3">
      <c r="A116" s="567" t="s">
        <v>452</v>
      </c>
      <c r="B116" s="568" t="s">
        <v>2246</v>
      </c>
      <c r="C116" s="568" t="s">
        <v>1781</v>
      </c>
      <c r="D116" s="568" t="s">
        <v>2252</v>
      </c>
      <c r="E116" s="568" t="s">
        <v>1564</v>
      </c>
      <c r="F116" s="571"/>
      <c r="G116" s="571"/>
      <c r="H116" s="592">
        <v>0</v>
      </c>
      <c r="I116" s="571">
        <v>100</v>
      </c>
      <c r="J116" s="571">
        <v>5412.000718454854</v>
      </c>
      <c r="K116" s="592">
        <v>1</v>
      </c>
      <c r="L116" s="571">
        <v>100</v>
      </c>
      <c r="M116" s="572">
        <v>5412.000718454854</v>
      </c>
    </row>
    <row r="117" spans="1:13" ht="14.4" customHeight="1" x14ac:dyDescent="0.3">
      <c r="A117" s="567" t="s">
        <v>452</v>
      </c>
      <c r="B117" s="568" t="s">
        <v>2246</v>
      </c>
      <c r="C117" s="568" t="s">
        <v>1784</v>
      </c>
      <c r="D117" s="568" t="s">
        <v>2253</v>
      </c>
      <c r="E117" s="568" t="s">
        <v>1564</v>
      </c>
      <c r="F117" s="571"/>
      <c r="G117" s="571"/>
      <c r="H117" s="592">
        <v>0</v>
      </c>
      <c r="I117" s="571">
        <v>43</v>
      </c>
      <c r="J117" s="571">
        <v>2341.7833275506318</v>
      </c>
      <c r="K117" s="592">
        <v>1</v>
      </c>
      <c r="L117" s="571">
        <v>43</v>
      </c>
      <c r="M117" s="572">
        <v>2341.7833275506318</v>
      </c>
    </row>
    <row r="118" spans="1:13" ht="14.4" customHeight="1" x14ac:dyDescent="0.3">
      <c r="A118" s="567" t="s">
        <v>452</v>
      </c>
      <c r="B118" s="568" t="s">
        <v>2246</v>
      </c>
      <c r="C118" s="568" t="s">
        <v>1787</v>
      </c>
      <c r="D118" s="568" t="s">
        <v>2254</v>
      </c>
      <c r="E118" s="568" t="s">
        <v>1564</v>
      </c>
      <c r="F118" s="571"/>
      <c r="G118" s="571"/>
      <c r="H118" s="592">
        <v>0</v>
      </c>
      <c r="I118" s="571">
        <v>3</v>
      </c>
      <c r="J118" s="571">
        <v>163.3798207057836</v>
      </c>
      <c r="K118" s="592">
        <v>1</v>
      </c>
      <c r="L118" s="571">
        <v>3</v>
      </c>
      <c r="M118" s="572">
        <v>163.3798207057836</v>
      </c>
    </row>
    <row r="119" spans="1:13" ht="14.4" customHeight="1" x14ac:dyDescent="0.3">
      <c r="A119" s="567" t="s">
        <v>452</v>
      </c>
      <c r="B119" s="568" t="s">
        <v>2246</v>
      </c>
      <c r="C119" s="568" t="s">
        <v>1562</v>
      </c>
      <c r="D119" s="568" t="s">
        <v>2255</v>
      </c>
      <c r="E119" s="568" t="s">
        <v>1564</v>
      </c>
      <c r="F119" s="571"/>
      <c r="G119" s="571"/>
      <c r="H119" s="592">
        <v>0</v>
      </c>
      <c r="I119" s="571">
        <v>45</v>
      </c>
      <c r="J119" s="571">
        <v>2450.7003190527253</v>
      </c>
      <c r="K119" s="592">
        <v>1</v>
      </c>
      <c r="L119" s="571">
        <v>45</v>
      </c>
      <c r="M119" s="572">
        <v>2450.7003190527253</v>
      </c>
    </row>
    <row r="120" spans="1:13" ht="14.4" customHeight="1" x14ac:dyDescent="0.3">
      <c r="A120" s="567" t="s">
        <v>452</v>
      </c>
      <c r="B120" s="568" t="s">
        <v>2246</v>
      </c>
      <c r="C120" s="568" t="s">
        <v>1808</v>
      </c>
      <c r="D120" s="568" t="s">
        <v>2256</v>
      </c>
      <c r="E120" s="568" t="s">
        <v>1806</v>
      </c>
      <c r="F120" s="571"/>
      <c r="G120" s="571"/>
      <c r="H120" s="592">
        <v>0</v>
      </c>
      <c r="I120" s="571">
        <v>144</v>
      </c>
      <c r="J120" s="571">
        <v>31319.917193083595</v>
      </c>
      <c r="K120" s="592">
        <v>1</v>
      </c>
      <c r="L120" s="571">
        <v>144</v>
      </c>
      <c r="M120" s="572">
        <v>31319.917193083595</v>
      </c>
    </row>
    <row r="121" spans="1:13" ht="14.4" customHeight="1" x14ac:dyDescent="0.3">
      <c r="A121" s="567" t="s">
        <v>452</v>
      </c>
      <c r="B121" s="568" t="s">
        <v>2246</v>
      </c>
      <c r="C121" s="568" t="s">
        <v>1812</v>
      </c>
      <c r="D121" s="568" t="s">
        <v>1813</v>
      </c>
      <c r="E121" s="568" t="s">
        <v>1806</v>
      </c>
      <c r="F121" s="571"/>
      <c r="G121" s="571"/>
      <c r="H121" s="592">
        <v>0</v>
      </c>
      <c r="I121" s="571">
        <v>24</v>
      </c>
      <c r="J121" s="571">
        <v>9867.8399920513621</v>
      </c>
      <c r="K121" s="592">
        <v>1</v>
      </c>
      <c r="L121" s="571">
        <v>24</v>
      </c>
      <c r="M121" s="572">
        <v>9867.8399920513621</v>
      </c>
    </row>
    <row r="122" spans="1:13" ht="14.4" customHeight="1" x14ac:dyDescent="0.3">
      <c r="A122" s="567" t="s">
        <v>452</v>
      </c>
      <c r="B122" s="568" t="s">
        <v>2246</v>
      </c>
      <c r="C122" s="568" t="s">
        <v>1790</v>
      </c>
      <c r="D122" s="568" t="s">
        <v>1791</v>
      </c>
      <c r="E122" s="568" t="s">
        <v>1564</v>
      </c>
      <c r="F122" s="571"/>
      <c r="G122" s="571"/>
      <c r="H122" s="592">
        <v>0</v>
      </c>
      <c r="I122" s="571">
        <v>104</v>
      </c>
      <c r="J122" s="571">
        <v>4447.040215713997</v>
      </c>
      <c r="K122" s="592">
        <v>1</v>
      </c>
      <c r="L122" s="571">
        <v>104</v>
      </c>
      <c r="M122" s="572">
        <v>4447.040215713997</v>
      </c>
    </row>
    <row r="123" spans="1:13" ht="14.4" customHeight="1" x14ac:dyDescent="0.3">
      <c r="A123" s="567" t="s">
        <v>452</v>
      </c>
      <c r="B123" s="568" t="s">
        <v>2246</v>
      </c>
      <c r="C123" s="568" t="s">
        <v>1721</v>
      </c>
      <c r="D123" s="568" t="s">
        <v>1722</v>
      </c>
      <c r="E123" s="568" t="s">
        <v>1720</v>
      </c>
      <c r="F123" s="571">
        <v>14</v>
      </c>
      <c r="G123" s="571">
        <v>1576.26</v>
      </c>
      <c r="H123" s="592">
        <v>1</v>
      </c>
      <c r="I123" s="571"/>
      <c r="J123" s="571"/>
      <c r="K123" s="592">
        <v>0</v>
      </c>
      <c r="L123" s="571">
        <v>14</v>
      </c>
      <c r="M123" s="572">
        <v>1576.26</v>
      </c>
    </row>
    <row r="124" spans="1:13" ht="14.4" customHeight="1" x14ac:dyDescent="0.3">
      <c r="A124" s="567" t="s">
        <v>452</v>
      </c>
      <c r="B124" s="568" t="s">
        <v>2246</v>
      </c>
      <c r="C124" s="568" t="s">
        <v>1805</v>
      </c>
      <c r="D124" s="568" t="s">
        <v>1796</v>
      </c>
      <c r="E124" s="568" t="s">
        <v>1806</v>
      </c>
      <c r="F124" s="571"/>
      <c r="G124" s="571"/>
      <c r="H124" s="592">
        <v>0</v>
      </c>
      <c r="I124" s="571">
        <v>383</v>
      </c>
      <c r="J124" s="571">
        <v>70230.697883737041</v>
      </c>
      <c r="K124" s="592">
        <v>1</v>
      </c>
      <c r="L124" s="571">
        <v>383</v>
      </c>
      <c r="M124" s="572">
        <v>70230.697883737041</v>
      </c>
    </row>
    <row r="125" spans="1:13" ht="14.4" customHeight="1" x14ac:dyDescent="0.3">
      <c r="A125" s="567" t="s">
        <v>452</v>
      </c>
      <c r="B125" s="568" t="s">
        <v>2246</v>
      </c>
      <c r="C125" s="568" t="s">
        <v>1795</v>
      </c>
      <c r="D125" s="568" t="s">
        <v>1796</v>
      </c>
      <c r="E125" s="568" t="s">
        <v>1720</v>
      </c>
      <c r="F125" s="571"/>
      <c r="G125" s="571"/>
      <c r="H125" s="592"/>
      <c r="I125" s="571">
        <v>0</v>
      </c>
      <c r="J125" s="571">
        <v>0</v>
      </c>
      <c r="K125" s="592"/>
      <c r="L125" s="571">
        <v>0</v>
      </c>
      <c r="M125" s="572">
        <v>0</v>
      </c>
    </row>
    <row r="126" spans="1:13" ht="14.4" customHeight="1" x14ac:dyDescent="0.3">
      <c r="A126" s="567" t="s">
        <v>452</v>
      </c>
      <c r="B126" s="568" t="s">
        <v>2246</v>
      </c>
      <c r="C126" s="568" t="s">
        <v>1715</v>
      </c>
      <c r="D126" s="568" t="s">
        <v>1716</v>
      </c>
      <c r="E126" s="568" t="s">
        <v>1717</v>
      </c>
      <c r="F126" s="571"/>
      <c r="G126" s="571"/>
      <c r="H126" s="592">
        <v>0</v>
      </c>
      <c r="I126" s="571">
        <v>1</v>
      </c>
      <c r="J126" s="571">
        <v>193.90170969836299</v>
      </c>
      <c r="K126" s="592">
        <v>1</v>
      </c>
      <c r="L126" s="571">
        <v>1</v>
      </c>
      <c r="M126" s="572">
        <v>193.90170969836299</v>
      </c>
    </row>
    <row r="127" spans="1:13" ht="14.4" customHeight="1" x14ac:dyDescent="0.3">
      <c r="A127" s="567" t="s">
        <v>452</v>
      </c>
      <c r="B127" s="568" t="s">
        <v>2246</v>
      </c>
      <c r="C127" s="568" t="s">
        <v>1793</v>
      </c>
      <c r="D127" s="568" t="s">
        <v>2257</v>
      </c>
      <c r="E127" s="568" t="s">
        <v>1564</v>
      </c>
      <c r="F127" s="571"/>
      <c r="G127" s="571"/>
      <c r="H127" s="592">
        <v>0</v>
      </c>
      <c r="I127" s="571">
        <v>7</v>
      </c>
      <c r="J127" s="571">
        <v>378.84</v>
      </c>
      <c r="K127" s="592">
        <v>1</v>
      </c>
      <c r="L127" s="571">
        <v>7</v>
      </c>
      <c r="M127" s="572">
        <v>378.84</v>
      </c>
    </row>
    <row r="128" spans="1:13" ht="14.4" customHeight="1" thickBot="1" x14ac:dyDescent="0.35">
      <c r="A128" s="573" t="s">
        <v>452</v>
      </c>
      <c r="B128" s="574" t="s">
        <v>2246</v>
      </c>
      <c r="C128" s="574" t="s">
        <v>1822</v>
      </c>
      <c r="D128" s="574" t="s">
        <v>2258</v>
      </c>
      <c r="E128" s="574" t="s">
        <v>1564</v>
      </c>
      <c r="F128" s="577"/>
      <c r="G128" s="577"/>
      <c r="H128" s="585">
        <v>0</v>
      </c>
      <c r="I128" s="577">
        <v>247</v>
      </c>
      <c r="J128" s="577">
        <v>9999.5418667352988</v>
      </c>
      <c r="K128" s="585">
        <v>1</v>
      </c>
      <c r="L128" s="577">
        <v>247</v>
      </c>
      <c r="M128" s="578">
        <v>9999.5418667352988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27" t="s">
        <v>217</v>
      </c>
      <c r="B1" s="437"/>
      <c r="C1" s="437"/>
      <c r="D1" s="437"/>
      <c r="E1" s="437"/>
      <c r="F1" s="437"/>
      <c r="G1" s="437"/>
      <c r="H1" s="437"/>
      <c r="I1" s="394"/>
      <c r="J1" s="394"/>
      <c r="K1" s="394"/>
      <c r="L1" s="394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39" t="s">
        <v>18</v>
      </c>
      <c r="D3" s="438"/>
      <c r="E3" s="438" t="s">
        <v>19</v>
      </c>
      <c r="F3" s="438"/>
      <c r="G3" s="438"/>
      <c r="H3" s="438"/>
      <c r="I3" s="438" t="s">
        <v>233</v>
      </c>
      <c r="J3" s="438"/>
      <c r="K3" s="438"/>
      <c r="L3" s="440"/>
    </row>
    <row r="4" spans="1:13" ht="14.4" customHeight="1" thickBot="1" x14ac:dyDescent="0.35">
      <c r="A4" s="157" t="s">
        <v>20</v>
      </c>
      <c r="B4" s="158" t="s">
        <v>21</v>
      </c>
      <c r="C4" s="159" t="s">
        <v>22</v>
      </c>
      <c r="D4" s="159" t="s">
        <v>23</v>
      </c>
      <c r="E4" s="159" t="s">
        <v>22</v>
      </c>
      <c r="F4" s="159" t="s">
        <v>5</v>
      </c>
      <c r="G4" s="159" t="s">
        <v>23</v>
      </c>
      <c r="H4" s="159" t="s">
        <v>5</v>
      </c>
      <c r="I4" s="159" t="s">
        <v>22</v>
      </c>
      <c r="J4" s="159" t="s">
        <v>5</v>
      </c>
      <c r="K4" s="159" t="s">
        <v>23</v>
      </c>
      <c r="L4" s="160" t="s">
        <v>5</v>
      </c>
    </row>
    <row r="5" spans="1:13" ht="14.4" customHeight="1" x14ac:dyDescent="0.3">
      <c r="A5" s="550">
        <v>59</v>
      </c>
      <c r="B5" s="551" t="s">
        <v>438</v>
      </c>
      <c r="C5" s="552">
        <v>938430.59999999986</v>
      </c>
      <c r="D5" s="552">
        <v>337</v>
      </c>
      <c r="E5" s="552">
        <v>680534.58999999985</v>
      </c>
      <c r="F5" s="553">
        <v>0.7251837163025161</v>
      </c>
      <c r="G5" s="552">
        <v>216</v>
      </c>
      <c r="H5" s="553">
        <v>0.64094955489614247</v>
      </c>
      <c r="I5" s="552">
        <v>257896.00999999998</v>
      </c>
      <c r="J5" s="553">
        <v>0.2748162836974839</v>
      </c>
      <c r="K5" s="552">
        <v>121</v>
      </c>
      <c r="L5" s="553">
        <v>0.35905044510385759</v>
      </c>
      <c r="M5" s="552" t="s">
        <v>109</v>
      </c>
    </row>
    <row r="6" spans="1:13" ht="14.4" customHeight="1" x14ac:dyDescent="0.3">
      <c r="A6" s="550">
        <v>59</v>
      </c>
      <c r="B6" s="551" t="s">
        <v>2259</v>
      </c>
      <c r="C6" s="552">
        <v>938430.59999999986</v>
      </c>
      <c r="D6" s="552">
        <v>312</v>
      </c>
      <c r="E6" s="552">
        <v>680534.58999999985</v>
      </c>
      <c r="F6" s="553">
        <v>0.7251837163025161</v>
      </c>
      <c r="G6" s="552">
        <v>193</v>
      </c>
      <c r="H6" s="553">
        <v>0.61858974358974361</v>
      </c>
      <c r="I6" s="552">
        <v>257896.00999999998</v>
      </c>
      <c r="J6" s="553">
        <v>0.2748162836974839</v>
      </c>
      <c r="K6" s="552">
        <v>119</v>
      </c>
      <c r="L6" s="553">
        <v>0.38141025641025639</v>
      </c>
      <c r="M6" s="552" t="s">
        <v>2</v>
      </c>
    </row>
    <row r="7" spans="1:13" ht="14.4" customHeight="1" x14ac:dyDescent="0.3">
      <c r="A7" s="550">
        <v>59</v>
      </c>
      <c r="B7" s="551" t="s">
        <v>2260</v>
      </c>
      <c r="C7" s="552">
        <v>0</v>
      </c>
      <c r="D7" s="552">
        <v>25</v>
      </c>
      <c r="E7" s="552">
        <v>0</v>
      </c>
      <c r="F7" s="553" t="s">
        <v>437</v>
      </c>
      <c r="G7" s="552">
        <v>23</v>
      </c>
      <c r="H7" s="553">
        <v>0.92</v>
      </c>
      <c r="I7" s="552">
        <v>0</v>
      </c>
      <c r="J7" s="553" t="s">
        <v>437</v>
      </c>
      <c r="K7" s="552">
        <v>2</v>
      </c>
      <c r="L7" s="553">
        <v>0.08</v>
      </c>
      <c r="M7" s="552" t="s">
        <v>2</v>
      </c>
    </row>
    <row r="8" spans="1:13" ht="14.4" customHeight="1" x14ac:dyDescent="0.3">
      <c r="A8" s="550" t="s">
        <v>436</v>
      </c>
      <c r="B8" s="551" t="s">
        <v>6</v>
      </c>
      <c r="C8" s="552">
        <v>938430.59999999986</v>
      </c>
      <c r="D8" s="552">
        <v>337</v>
      </c>
      <c r="E8" s="552">
        <v>680534.58999999985</v>
      </c>
      <c r="F8" s="553">
        <v>0.7251837163025161</v>
      </c>
      <c r="G8" s="552">
        <v>216</v>
      </c>
      <c r="H8" s="553">
        <v>0.64094955489614247</v>
      </c>
      <c r="I8" s="552">
        <v>257896.00999999998</v>
      </c>
      <c r="J8" s="553">
        <v>0.2748162836974839</v>
      </c>
      <c r="K8" s="552">
        <v>121</v>
      </c>
      <c r="L8" s="553">
        <v>0.35905044510385759</v>
      </c>
      <c r="M8" s="552" t="s">
        <v>451</v>
      </c>
    </row>
    <row r="10" spans="1:13" ht="14.4" customHeight="1" x14ac:dyDescent="0.3">
      <c r="A10" s="550">
        <v>59</v>
      </c>
      <c r="B10" s="551" t="s">
        <v>438</v>
      </c>
      <c r="C10" s="552" t="s">
        <v>437</v>
      </c>
      <c r="D10" s="552" t="s">
        <v>437</v>
      </c>
      <c r="E10" s="552" t="s">
        <v>437</v>
      </c>
      <c r="F10" s="553" t="s">
        <v>437</v>
      </c>
      <c r="G10" s="552" t="s">
        <v>437</v>
      </c>
      <c r="H10" s="553" t="s">
        <v>437</v>
      </c>
      <c r="I10" s="552" t="s">
        <v>437</v>
      </c>
      <c r="J10" s="553" t="s">
        <v>437</v>
      </c>
      <c r="K10" s="552" t="s">
        <v>437</v>
      </c>
      <c r="L10" s="553" t="s">
        <v>437</v>
      </c>
      <c r="M10" s="552" t="s">
        <v>109</v>
      </c>
    </row>
    <row r="11" spans="1:13" ht="14.4" customHeight="1" x14ac:dyDescent="0.3">
      <c r="A11" s="550">
        <v>89301594</v>
      </c>
      <c r="B11" s="551" t="s">
        <v>2259</v>
      </c>
      <c r="C11" s="552">
        <v>938430.59999999986</v>
      </c>
      <c r="D11" s="552">
        <v>312</v>
      </c>
      <c r="E11" s="552">
        <v>680534.58999999985</v>
      </c>
      <c r="F11" s="553">
        <v>0.7251837163025161</v>
      </c>
      <c r="G11" s="552">
        <v>193</v>
      </c>
      <c r="H11" s="553">
        <v>0.61858974358974361</v>
      </c>
      <c r="I11" s="552">
        <v>257896.00999999998</v>
      </c>
      <c r="J11" s="553">
        <v>0.2748162836974839</v>
      </c>
      <c r="K11" s="552">
        <v>119</v>
      </c>
      <c r="L11" s="553">
        <v>0.38141025641025639</v>
      </c>
      <c r="M11" s="552" t="s">
        <v>2</v>
      </c>
    </row>
    <row r="12" spans="1:13" ht="14.4" customHeight="1" x14ac:dyDescent="0.3">
      <c r="A12" s="550">
        <v>89301594</v>
      </c>
      <c r="B12" s="551" t="s">
        <v>2260</v>
      </c>
      <c r="C12" s="552">
        <v>0</v>
      </c>
      <c r="D12" s="552">
        <v>25</v>
      </c>
      <c r="E12" s="552">
        <v>0</v>
      </c>
      <c r="F12" s="553" t="s">
        <v>437</v>
      </c>
      <c r="G12" s="552">
        <v>23</v>
      </c>
      <c r="H12" s="553">
        <v>0.92</v>
      </c>
      <c r="I12" s="552">
        <v>0</v>
      </c>
      <c r="J12" s="553" t="s">
        <v>437</v>
      </c>
      <c r="K12" s="552">
        <v>2</v>
      </c>
      <c r="L12" s="553">
        <v>0.08</v>
      </c>
      <c r="M12" s="552" t="s">
        <v>2</v>
      </c>
    </row>
    <row r="13" spans="1:13" ht="14.4" customHeight="1" x14ac:dyDescent="0.3">
      <c r="A13" s="550" t="s">
        <v>2261</v>
      </c>
      <c r="B13" s="551" t="s">
        <v>2262</v>
      </c>
      <c r="C13" s="552">
        <v>938430.59999999986</v>
      </c>
      <c r="D13" s="552">
        <v>337</v>
      </c>
      <c r="E13" s="552">
        <v>680534.58999999985</v>
      </c>
      <c r="F13" s="553">
        <v>0.7251837163025161</v>
      </c>
      <c r="G13" s="552">
        <v>216</v>
      </c>
      <c r="H13" s="553">
        <v>0.64094955489614247</v>
      </c>
      <c r="I13" s="552">
        <v>257896.00999999998</v>
      </c>
      <c r="J13" s="553">
        <v>0.2748162836974839</v>
      </c>
      <c r="K13" s="552">
        <v>121</v>
      </c>
      <c r="L13" s="553">
        <v>0.35905044510385759</v>
      </c>
      <c r="M13" s="552" t="s">
        <v>454</v>
      </c>
    </row>
    <row r="14" spans="1:13" ht="14.4" customHeight="1" x14ac:dyDescent="0.3">
      <c r="A14" s="550" t="s">
        <v>437</v>
      </c>
      <c r="B14" s="551" t="s">
        <v>437</v>
      </c>
      <c r="C14" s="552" t="s">
        <v>437</v>
      </c>
      <c r="D14" s="552" t="s">
        <v>437</v>
      </c>
      <c r="E14" s="552" t="s">
        <v>437</v>
      </c>
      <c r="F14" s="553" t="s">
        <v>437</v>
      </c>
      <c r="G14" s="552" t="s">
        <v>437</v>
      </c>
      <c r="H14" s="553" t="s">
        <v>437</v>
      </c>
      <c r="I14" s="552" t="s">
        <v>437</v>
      </c>
      <c r="J14" s="553" t="s">
        <v>437</v>
      </c>
      <c r="K14" s="552" t="s">
        <v>437</v>
      </c>
      <c r="L14" s="553" t="s">
        <v>437</v>
      </c>
      <c r="M14" s="552" t="s">
        <v>455</v>
      </c>
    </row>
    <row r="15" spans="1:13" ht="14.4" customHeight="1" x14ac:dyDescent="0.3">
      <c r="A15" s="550" t="s">
        <v>436</v>
      </c>
      <c r="B15" s="551" t="s">
        <v>2263</v>
      </c>
      <c r="C15" s="552">
        <v>938430.59999999986</v>
      </c>
      <c r="D15" s="552">
        <v>337</v>
      </c>
      <c r="E15" s="552">
        <v>680534.58999999985</v>
      </c>
      <c r="F15" s="553">
        <v>0.7251837163025161</v>
      </c>
      <c r="G15" s="552">
        <v>216</v>
      </c>
      <c r="H15" s="553">
        <v>0.64094955489614247</v>
      </c>
      <c r="I15" s="552">
        <v>257896.00999999998</v>
      </c>
      <c r="J15" s="553">
        <v>0.2748162836974839</v>
      </c>
      <c r="K15" s="552">
        <v>121</v>
      </c>
      <c r="L15" s="553">
        <v>0.35905044510385759</v>
      </c>
      <c r="M15" s="552" t="s">
        <v>451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52" priority="15" stopIfTrue="1" operator="lessThan">
      <formula>0.6</formula>
    </cfRule>
  </conditionalFormatting>
  <conditionalFormatting sqref="B5:B8">
    <cfRule type="expression" dxfId="51" priority="12">
      <formula>AND(LEFT(M5,6)&lt;&gt;"mezera",M5&lt;&gt;"")</formula>
    </cfRule>
  </conditionalFormatting>
  <conditionalFormatting sqref="A5:A8">
    <cfRule type="expression" dxfId="50" priority="9">
      <formula>AND(M5&lt;&gt;"",M5&lt;&gt;"mezeraKL")</formula>
    </cfRule>
  </conditionalFormatting>
  <conditionalFormatting sqref="B5:L8">
    <cfRule type="expression" dxfId="49" priority="10">
      <formula>$M5="SumaNS"</formula>
    </cfRule>
    <cfRule type="expression" dxfId="48" priority="11">
      <formula>OR($M5="KL",$M5="SumaKL")</formula>
    </cfRule>
  </conditionalFormatting>
  <conditionalFormatting sqref="F5:F8">
    <cfRule type="cellIs" dxfId="47" priority="8" operator="lessThan">
      <formula>0.6</formula>
    </cfRule>
  </conditionalFormatting>
  <conditionalFormatting sqref="A5:L8">
    <cfRule type="expression" dxfId="46" priority="7">
      <formula>$M5&lt;&gt;""</formula>
    </cfRule>
  </conditionalFormatting>
  <conditionalFormatting sqref="B10:B15">
    <cfRule type="expression" dxfId="45" priority="6">
      <formula>AND(LEFT(M10,6)&lt;&gt;"mezera",M10&lt;&gt;"")</formula>
    </cfRule>
  </conditionalFormatting>
  <conditionalFormatting sqref="A10:A15">
    <cfRule type="expression" dxfId="44" priority="3">
      <formula>AND(M10&lt;&gt;"",M10&lt;&gt;"mezeraKL")</formula>
    </cfRule>
  </conditionalFormatting>
  <conditionalFormatting sqref="B10:L15">
    <cfRule type="expression" dxfId="43" priority="4">
      <formula>$M10="SumaNS"</formula>
    </cfRule>
    <cfRule type="expression" dxfId="42" priority="5">
      <formula>OR($M10="KL",$M10="SumaKL")</formula>
    </cfRule>
  </conditionalFormatting>
  <conditionalFormatting sqref="F10:F15">
    <cfRule type="cellIs" dxfId="41" priority="2" operator="lessThan">
      <formula>0.6</formula>
    </cfRule>
  </conditionalFormatting>
  <conditionalFormatting sqref="A10:L15">
    <cfRule type="expression" dxfId="40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27" t="s">
        <v>234</v>
      </c>
      <c r="B1" s="437"/>
      <c r="C1" s="437"/>
      <c r="D1" s="437"/>
      <c r="E1" s="437"/>
      <c r="F1" s="437"/>
      <c r="G1" s="437"/>
      <c r="H1" s="437"/>
      <c r="I1" s="437"/>
      <c r="J1" s="394"/>
      <c r="K1" s="394"/>
      <c r="L1" s="394"/>
      <c r="M1" s="394"/>
    </row>
    <row r="2" spans="1:13" ht="14.4" customHeight="1" thickBot="1" x14ac:dyDescent="0.35">
      <c r="A2" s="521" t="s">
        <v>245</v>
      </c>
      <c r="B2" s="97"/>
      <c r="C2" s="96"/>
      <c r="D2" s="97"/>
      <c r="E2" s="96"/>
      <c r="F2" s="97"/>
      <c r="G2" s="307"/>
      <c r="H2" s="97"/>
      <c r="I2" s="307"/>
    </row>
    <row r="3" spans="1:13" ht="14.4" customHeight="1" thickBot="1" x14ac:dyDescent="0.35">
      <c r="A3" s="328"/>
      <c r="B3" s="439" t="s">
        <v>18</v>
      </c>
      <c r="C3" s="441"/>
      <c r="D3" s="438"/>
      <c r="E3" s="327"/>
      <c r="F3" s="438" t="s">
        <v>19</v>
      </c>
      <c r="G3" s="438"/>
      <c r="H3" s="438"/>
      <c r="I3" s="438"/>
      <c r="J3" s="438" t="s">
        <v>233</v>
      </c>
      <c r="K3" s="438"/>
      <c r="L3" s="438"/>
      <c r="M3" s="440"/>
    </row>
    <row r="4" spans="1:13" ht="14.4" customHeight="1" thickBot="1" x14ac:dyDescent="0.35">
      <c r="A4" s="602" t="s">
        <v>212</v>
      </c>
      <c r="B4" s="606" t="s">
        <v>22</v>
      </c>
      <c r="C4" s="607"/>
      <c r="D4" s="606" t="s">
        <v>23</v>
      </c>
      <c r="E4" s="607"/>
      <c r="F4" s="606" t="s">
        <v>22</v>
      </c>
      <c r="G4" s="614" t="s">
        <v>5</v>
      </c>
      <c r="H4" s="606" t="s">
        <v>23</v>
      </c>
      <c r="I4" s="614" t="s">
        <v>5</v>
      </c>
      <c r="J4" s="606" t="s">
        <v>22</v>
      </c>
      <c r="K4" s="614" t="s">
        <v>5</v>
      </c>
      <c r="L4" s="606" t="s">
        <v>23</v>
      </c>
      <c r="M4" s="615" t="s">
        <v>5</v>
      </c>
    </row>
    <row r="5" spans="1:13" ht="14.4" customHeight="1" x14ac:dyDescent="0.3">
      <c r="A5" s="603" t="s">
        <v>2264</v>
      </c>
      <c r="B5" s="608">
        <v>12952.8</v>
      </c>
      <c r="C5" s="562">
        <v>1</v>
      </c>
      <c r="D5" s="611">
        <v>5</v>
      </c>
      <c r="E5" s="619" t="s">
        <v>2264</v>
      </c>
      <c r="F5" s="608">
        <v>3790.8</v>
      </c>
      <c r="G5" s="584">
        <v>0.29266259032795999</v>
      </c>
      <c r="H5" s="565">
        <v>2</v>
      </c>
      <c r="I5" s="616">
        <v>0.4</v>
      </c>
      <c r="J5" s="622">
        <v>9162</v>
      </c>
      <c r="K5" s="584">
        <v>0.70733740967204006</v>
      </c>
      <c r="L5" s="565">
        <v>3</v>
      </c>
      <c r="M5" s="616">
        <v>0.6</v>
      </c>
    </row>
    <row r="6" spans="1:13" ht="14.4" customHeight="1" x14ac:dyDescent="0.3">
      <c r="A6" s="604" t="s">
        <v>2265</v>
      </c>
      <c r="B6" s="609">
        <v>199352.74999999997</v>
      </c>
      <c r="C6" s="568">
        <v>1</v>
      </c>
      <c r="D6" s="612">
        <v>74</v>
      </c>
      <c r="E6" s="620" t="s">
        <v>2265</v>
      </c>
      <c r="F6" s="609">
        <v>103038.42999999998</v>
      </c>
      <c r="G6" s="592">
        <v>0.5168648538833801</v>
      </c>
      <c r="H6" s="571">
        <v>28</v>
      </c>
      <c r="I6" s="617">
        <v>0.3783783783783784</v>
      </c>
      <c r="J6" s="623">
        <v>96314.319999999992</v>
      </c>
      <c r="K6" s="592">
        <v>0.48313514611661995</v>
      </c>
      <c r="L6" s="571">
        <v>46</v>
      </c>
      <c r="M6" s="617">
        <v>0.6216216216216216</v>
      </c>
    </row>
    <row r="7" spans="1:13" ht="14.4" customHeight="1" x14ac:dyDescent="0.3">
      <c r="A7" s="604" t="s">
        <v>2266</v>
      </c>
      <c r="B7" s="609">
        <v>0</v>
      </c>
      <c r="C7" s="568"/>
      <c r="D7" s="612">
        <v>25</v>
      </c>
      <c r="E7" s="620" t="s">
        <v>2266</v>
      </c>
      <c r="F7" s="609">
        <v>0</v>
      </c>
      <c r="G7" s="592"/>
      <c r="H7" s="571">
        <v>23</v>
      </c>
      <c r="I7" s="617">
        <v>0.92</v>
      </c>
      <c r="J7" s="623">
        <v>0</v>
      </c>
      <c r="K7" s="592"/>
      <c r="L7" s="571">
        <v>2</v>
      </c>
      <c r="M7" s="617">
        <v>0.08</v>
      </c>
    </row>
    <row r="8" spans="1:13" ht="14.4" customHeight="1" x14ac:dyDescent="0.3">
      <c r="A8" s="604" t="s">
        <v>2267</v>
      </c>
      <c r="B8" s="609">
        <v>8846.0400000000009</v>
      </c>
      <c r="C8" s="568">
        <v>1</v>
      </c>
      <c r="D8" s="612">
        <v>3</v>
      </c>
      <c r="E8" s="620" t="s">
        <v>2267</v>
      </c>
      <c r="F8" s="609">
        <v>8846.0400000000009</v>
      </c>
      <c r="G8" s="592">
        <v>1</v>
      </c>
      <c r="H8" s="571">
        <v>3</v>
      </c>
      <c r="I8" s="617">
        <v>1</v>
      </c>
      <c r="J8" s="623"/>
      <c r="K8" s="592">
        <v>0</v>
      </c>
      <c r="L8" s="571"/>
      <c r="M8" s="617">
        <v>0</v>
      </c>
    </row>
    <row r="9" spans="1:13" ht="14.4" customHeight="1" x14ac:dyDescent="0.3">
      <c r="A9" s="604" t="s">
        <v>2268</v>
      </c>
      <c r="B9" s="609">
        <v>39685.61</v>
      </c>
      <c r="C9" s="568">
        <v>1</v>
      </c>
      <c r="D9" s="612">
        <v>20</v>
      </c>
      <c r="E9" s="620" t="s">
        <v>2268</v>
      </c>
      <c r="F9" s="609">
        <v>20667.05</v>
      </c>
      <c r="G9" s="592">
        <v>0.52076936703253396</v>
      </c>
      <c r="H9" s="571">
        <v>9</v>
      </c>
      <c r="I9" s="617">
        <v>0.45</v>
      </c>
      <c r="J9" s="623">
        <v>19018.560000000001</v>
      </c>
      <c r="K9" s="592">
        <v>0.47923063296746604</v>
      </c>
      <c r="L9" s="571">
        <v>11</v>
      </c>
      <c r="M9" s="617">
        <v>0.55000000000000004</v>
      </c>
    </row>
    <row r="10" spans="1:13" ht="14.4" customHeight="1" thickBot="1" x14ac:dyDescent="0.35">
      <c r="A10" s="605" t="s">
        <v>2269</v>
      </c>
      <c r="B10" s="610">
        <v>677593.39999999991</v>
      </c>
      <c r="C10" s="574">
        <v>1</v>
      </c>
      <c r="D10" s="613">
        <v>210</v>
      </c>
      <c r="E10" s="621" t="s">
        <v>2269</v>
      </c>
      <c r="F10" s="610">
        <v>544192.2699999999</v>
      </c>
      <c r="G10" s="585">
        <v>0.80312510422917338</v>
      </c>
      <c r="H10" s="577">
        <v>151</v>
      </c>
      <c r="I10" s="618">
        <v>0.71904761904761905</v>
      </c>
      <c r="J10" s="624">
        <v>133401.12999999998</v>
      </c>
      <c r="K10" s="585">
        <v>0.19687489577082656</v>
      </c>
      <c r="L10" s="577">
        <v>59</v>
      </c>
      <c r="M10" s="618">
        <v>0.28095238095238095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6.664062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20" t="s">
        <v>218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</row>
    <row r="2" spans="1:21" ht="14.4" customHeight="1" thickBot="1" x14ac:dyDescent="0.35">
      <c r="A2" s="521" t="s">
        <v>245</v>
      </c>
      <c r="B2" s="87"/>
      <c r="C2" s="96"/>
      <c r="D2" s="96"/>
      <c r="E2" s="330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7" t="s">
        <v>203</v>
      </c>
      <c r="L3" s="448"/>
      <c r="M3" s="100">
        <f>SUBTOTAL(9,M7:M1048576)</f>
        <v>938430.59999999963</v>
      </c>
      <c r="N3" s="100">
        <f>SUBTOTAL(9,N7:N1048576)</f>
        <v>12608</v>
      </c>
      <c r="O3" s="100">
        <f>SUBTOTAL(9,O7:O1048576)</f>
        <v>337</v>
      </c>
      <c r="P3" s="100">
        <f>SUBTOTAL(9,P7:P1048576)</f>
        <v>680534.58999999985</v>
      </c>
      <c r="Q3" s="101">
        <f>IF(M3=0,0,P3/M3)</f>
        <v>0.72518371630251621</v>
      </c>
      <c r="R3" s="100">
        <f>SUBTOTAL(9,R7:R1048576)</f>
        <v>8428</v>
      </c>
      <c r="S3" s="101">
        <f>IF(N3=0,0,R3/N3)</f>
        <v>0.66846446700507611</v>
      </c>
      <c r="T3" s="100">
        <f>SUBTOTAL(9,T7:T1048576)</f>
        <v>216</v>
      </c>
      <c r="U3" s="102">
        <f>IF(O3=0,0,T3/O3)</f>
        <v>0.64094955489614247</v>
      </c>
    </row>
    <row r="4" spans="1:21" ht="14.4" customHeight="1" x14ac:dyDescent="0.3">
      <c r="A4" s="103"/>
      <c r="B4" s="104"/>
      <c r="C4" s="104"/>
      <c r="D4" s="105"/>
      <c r="E4" s="329"/>
      <c r="F4" s="104"/>
      <c r="G4" s="104"/>
      <c r="H4" s="104"/>
      <c r="I4" s="104"/>
      <c r="J4" s="104"/>
      <c r="K4" s="104"/>
      <c r="L4" s="104"/>
      <c r="M4" s="449" t="s">
        <v>18</v>
      </c>
      <c r="N4" s="450"/>
      <c r="O4" s="450"/>
      <c r="P4" s="451" t="s">
        <v>24</v>
      </c>
      <c r="Q4" s="450"/>
      <c r="R4" s="450"/>
      <c r="S4" s="450"/>
      <c r="T4" s="450"/>
      <c r="U4" s="452"/>
    </row>
    <row r="5" spans="1:21" ht="14.4" customHeight="1" thickBot="1" x14ac:dyDescent="0.35">
      <c r="A5" s="106"/>
      <c r="B5" s="107"/>
      <c r="C5" s="104"/>
      <c r="D5" s="105"/>
      <c r="E5" s="329"/>
      <c r="F5" s="104"/>
      <c r="G5" s="104"/>
      <c r="H5" s="104"/>
      <c r="I5" s="104"/>
      <c r="J5" s="104"/>
      <c r="K5" s="104"/>
      <c r="L5" s="104"/>
      <c r="M5" s="161" t="s">
        <v>25</v>
      </c>
      <c r="N5" s="162" t="s">
        <v>16</v>
      </c>
      <c r="O5" s="162" t="s">
        <v>23</v>
      </c>
      <c r="P5" s="442" t="s">
        <v>25</v>
      </c>
      <c r="Q5" s="443"/>
      <c r="R5" s="442" t="s">
        <v>16</v>
      </c>
      <c r="S5" s="443"/>
      <c r="T5" s="442" t="s">
        <v>23</v>
      </c>
      <c r="U5" s="444"/>
    </row>
    <row r="6" spans="1:21" s="89" customFormat="1" ht="14.4" customHeight="1" thickBot="1" x14ac:dyDescent="0.35">
      <c r="A6" s="625" t="s">
        <v>26</v>
      </c>
      <c r="B6" s="626" t="s">
        <v>8</v>
      </c>
      <c r="C6" s="625" t="s">
        <v>27</v>
      </c>
      <c r="D6" s="626" t="s">
        <v>9</v>
      </c>
      <c r="E6" s="626" t="s">
        <v>236</v>
      </c>
      <c r="F6" s="626" t="s">
        <v>28</v>
      </c>
      <c r="G6" s="626" t="s">
        <v>29</v>
      </c>
      <c r="H6" s="626" t="s">
        <v>11</v>
      </c>
      <c r="I6" s="626" t="s">
        <v>13</v>
      </c>
      <c r="J6" s="626" t="s">
        <v>14</v>
      </c>
      <c r="K6" s="626" t="s">
        <v>15</v>
      </c>
      <c r="L6" s="626" t="s">
        <v>30</v>
      </c>
      <c r="M6" s="627" t="s">
        <v>17</v>
      </c>
      <c r="N6" s="628" t="s">
        <v>31</v>
      </c>
      <c r="O6" s="628" t="s">
        <v>31</v>
      </c>
      <c r="P6" s="628" t="s">
        <v>17</v>
      </c>
      <c r="Q6" s="628" t="s">
        <v>5</v>
      </c>
      <c r="R6" s="628" t="s">
        <v>31</v>
      </c>
      <c r="S6" s="628" t="s">
        <v>5</v>
      </c>
      <c r="T6" s="628" t="s">
        <v>31</v>
      </c>
      <c r="U6" s="629" t="s">
        <v>5</v>
      </c>
    </row>
    <row r="7" spans="1:21" ht="14.4" customHeight="1" x14ac:dyDescent="0.3">
      <c r="A7" s="561">
        <v>59</v>
      </c>
      <c r="B7" s="562" t="s">
        <v>438</v>
      </c>
      <c r="C7" s="562">
        <v>89301594</v>
      </c>
      <c r="D7" s="630" t="s">
        <v>2360</v>
      </c>
      <c r="E7" s="631" t="s">
        <v>2264</v>
      </c>
      <c r="F7" s="562" t="s">
        <v>2259</v>
      </c>
      <c r="G7" s="562" t="s">
        <v>2270</v>
      </c>
      <c r="H7" s="562" t="s">
        <v>437</v>
      </c>
      <c r="I7" s="562" t="s">
        <v>2271</v>
      </c>
      <c r="J7" s="562" t="s">
        <v>2272</v>
      </c>
      <c r="K7" s="562"/>
      <c r="L7" s="563">
        <v>0</v>
      </c>
      <c r="M7" s="563">
        <v>0</v>
      </c>
      <c r="N7" s="562">
        <v>5</v>
      </c>
      <c r="O7" s="632">
        <v>2</v>
      </c>
      <c r="P7" s="563">
        <v>0</v>
      </c>
      <c r="Q7" s="584"/>
      <c r="R7" s="562">
        <v>4</v>
      </c>
      <c r="S7" s="584">
        <v>0.8</v>
      </c>
      <c r="T7" s="632">
        <v>1</v>
      </c>
      <c r="U7" s="616">
        <v>0.5</v>
      </c>
    </row>
    <row r="8" spans="1:21" ht="14.4" customHeight="1" x14ac:dyDescent="0.3">
      <c r="A8" s="567">
        <v>59</v>
      </c>
      <c r="B8" s="568" t="s">
        <v>438</v>
      </c>
      <c r="C8" s="568">
        <v>89301594</v>
      </c>
      <c r="D8" s="633" t="s">
        <v>2360</v>
      </c>
      <c r="E8" s="634" t="s">
        <v>2264</v>
      </c>
      <c r="F8" s="568" t="s">
        <v>2259</v>
      </c>
      <c r="G8" s="568" t="s">
        <v>2273</v>
      </c>
      <c r="H8" s="568" t="s">
        <v>1531</v>
      </c>
      <c r="I8" s="568" t="s">
        <v>2274</v>
      </c>
      <c r="J8" s="568" t="s">
        <v>2275</v>
      </c>
      <c r="K8" s="568" t="s">
        <v>2276</v>
      </c>
      <c r="L8" s="569">
        <v>189.56</v>
      </c>
      <c r="M8" s="569">
        <v>2843.4</v>
      </c>
      <c r="N8" s="568">
        <v>15</v>
      </c>
      <c r="O8" s="635">
        <v>1</v>
      </c>
      <c r="P8" s="569"/>
      <c r="Q8" s="592">
        <v>0</v>
      </c>
      <c r="R8" s="568"/>
      <c r="S8" s="592">
        <v>0</v>
      </c>
      <c r="T8" s="635"/>
      <c r="U8" s="617">
        <v>0</v>
      </c>
    </row>
    <row r="9" spans="1:21" ht="14.4" customHeight="1" x14ac:dyDescent="0.3">
      <c r="A9" s="567">
        <v>59</v>
      </c>
      <c r="B9" s="568" t="s">
        <v>438</v>
      </c>
      <c r="C9" s="568">
        <v>89301594</v>
      </c>
      <c r="D9" s="633" t="s">
        <v>2360</v>
      </c>
      <c r="E9" s="634" t="s">
        <v>2264</v>
      </c>
      <c r="F9" s="568" t="s">
        <v>2259</v>
      </c>
      <c r="G9" s="568" t="s">
        <v>2273</v>
      </c>
      <c r="H9" s="568" t="s">
        <v>1531</v>
      </c>
      <c r="I9" s="568" t="s">
        <v>2277</v>
      </c>
      <c r="J9" s="568" t="s">
        <v>2278</v>
      </c>
      <c r="K9" s="568" t="s">
        <v>1564</v>
      </c>
      <c r="L9" s="569">
        <v>31.59</v>
      </c>
      <c r="M9" s="569">
        <v>3790.8</v>
      </c>
      <c r="N9" s="568">
        <v>120</v>
      </c>
      <c r="O9" s="635">
        <v>1</v>
      </c>
      <c r="P9" s="569">
        <v>3790.8</v>
      </c>
      <c r="Q9" s="592">
        <v>1</v>
      </c>
      <c r="R9" s="568">
        <v>120</v>
      </c>
      <c r="S9" s="592">
        <v>1</v>
      </c>
      <c r="T9" s="635">
        <v>1</v>
      </c>
      <c r="U9" s="617">
        <v>1</v>
      </c>
    </row>
    <row r="10" spans="1:21" ht="14.4" customHeight="1" x14ac:dyDescent="0.3">
      <c r="A10" s="567">
        <v>59</v>
      </c>
      <c r="B10" s="568" t="s">
        <v>438</v>
      </c>
      <c r="C10" s="568">
        <v>89301594</v>
      </c>
      <c r="D10" s="633" t="s">
        <v>2360</v>
      </c>
      <c r="E10" s="634" t="s">
        <v>2264</v>
      </c>
      <c r="F10" s="568" t="s">
        <v>2259</v>
      </c>
      <c r="G10" s="568" t="s">
        <v>2273</v>
      </c>
      <c r="H10" s="568" t="s">
        <v>1531</v>
      </c>
      <c r="I10" s="568" t="s">
        <v>1805</v>
      </c>
      <c r="J10" s="568" t="s">
        <v>1796</v>
      </c>
      <c r="K10" s="568" t="s">
        <v>1806</v>
      </c>
      <c r="L10" s="569">
        <v>105.31</v>
      </c>
      <c r="M10" s="569">
        <v>6318.6</v>
      </c>
      <c r="N10" s="568">
        <v>60</v>
      </c>
      <c r="O10" s="635">
        <v>1</v>
      </c>
      <c r="P10" s="569"/>
      <c r="Q10" s="592">
        <v>0</v>
      </c>
      <c r="R10" s="568"/>
      <c r="S10" s="592">
        <v>0</v>
      </c>
      <c r="T10" s="635"/>
      <c r="U10" s="617">
        <v>0</v>
      </c>
    </row>
    <row r="11" spans="1:21" ht="14.4" customHeight="1" x14ac:dyDescent="0.3">
      <c r="A11" s="567">
        <v>59</v>
      </c>
      <c r="B11" s="568" t="s">
        <v>438</v>
      </c>
      <c r="C11" s="568">
        <v>89301594</v>
      </c>
      <c r="D11" s="633" t="s">
        <v>2360</v>
      </c>
      <c r="E11" s="634" t="s">
        <v>2265</v>
      </c>
      <c r="F11" s="568" t="s">
        <v>2259</v>
      </c>
      <c r="G11" s="568" t="s">
        <v>2270</v>
      </c>
      <c r="H11" s="568" t="s">
        <v>437</v>
      </c>
      <c r="I11" s="568" t="s">
        <v>2271</v>
      </c>
      <c r="J11" s="568" t="s">
        <v>2272</v>
      </c>
      <c r="K11" s="568"/>
      <c r="L11" s="569">
        <v>0</v>
      </c>
      <c r="M11" s="569">
        <v>0</v>
      </c>
      <c r="N11" s="568">
        <v>217</v>
      </c>
      <c r="O11" s="635">
        <v>10</v>
      </c>
      <c r="P11" s="569">
        <v>0</v>
      </c>
      <c r="Q11" s="592"/>
      <c r="R11" s="568">
        <v>8</v>
      </c>
      <c r="S11" s="592">
        <v>3.6866359447004608E-2</v>
      </c>
      <c r="T11" s="635">
        <v>1</v>
      </c>
      <c r="U11" s="617">
        <v>0.1</v>
      </c>
    </row>
    <row r="12" spans="1:21" ht="14.4" customHeight="1" x14ac:dyDescent="0.3">
      <c r="A12" s="567">
        <v>59</v>
      </c>
      <c r="B12" s="568" t="s">
        <v>438</v>
      </c>
      <c r="C12" s="568">
        <v>89301594</v>
      </c>
      <c r="D12" s="633" t="s">
        <v>2360</v>
      </c>
      <c r="E12" s="634" t="s">
        <v>2265</v>
      </c>
      <c r="F12" s="568" t="s">
        <v>2259</v>
      </c>
      <c r="G12" s="568" t="s">
        <v>2279</v>
      </c>
      <c r="H12" s="568" t="s">
        <v>437</v>
      </c>
      <c r="I12" s="568" t="s">
        <v>2280</v>
      </c>
      <c r="J12" s="568" t="s">
        <v>2281</v>
      </c>
      <c r="K12" s="568" t="s">
        <v>2282</v>
      </c>
      <c r="L12" s="569">
        <v>680.29</v>
      </c>
      <c r="M12" s="569">
        <v>1360.58</v>
      </c>
      <c r="N12" s="568">
        <v>2</v>
      </c>
      <c r="O12" s="635">
        <v>1</v>
      </c>
      <c r="P12" s="569">
        <v>1360.58</v>
      </c>
      <c r="Q12" s="592">
        <v>1</v>
      </c>
      <c r="R12" s="568">
        <v>2</v>
      </c>
      <c r="S12" s="592">
        <v>1</v>
      </c>
      <c r="T12" s="635">
        <v>1</v>
      </c>
      <c r="U12" s="617">
        <v>1</v>
      </c>
    </row>
    <row r="13" spans="1:21" ht="14.4" customHeight="1" x14ac:dyDescent="0.3">
      <c r="A13" s="567">
        <v>59</v>
      </c>
      <c r="B13" s="568" t="s">
        <v>438</v>
      </c>
      <c r="C13" s="568">
        <v>89301594</v>
      </c>
      <c r="D13" s="633" t="s">
        <v>2360</v>
      </c>
      <c r="E13" s="634" t="s">
        <v>2265</v>
      </c>
      <c r="F13" s="568" t="s">
        <v>2259</v>
      </c>
      <c r="G13" s="568" t="s">
        <v>2273</v>
      </c>
      <c r="H13" s="568" t="s">
        <v>1531</v>
      </c>
      <c r="I13" s="568" t="s">
        <v>1798</v>
      </c>
      <c r="J13" s="568" t="s">
        <v>1799</v>
      </c>
      <c r="K13" s="568" t="s">
        <v>1806</v>
      </c>
      <c r="L13" s="569">
        <v>105.31</v>
      </c>
      <c r="M13" s="569">
        <v>1053.0999999999999</v>
      </c>
      <c r="N13" s="568">
        <v>10</v>
      </c>
      <c r="O13" s="635">
        <v>1</v>
      </c>
      <c r="P13" s="569"/>
      <c r="Q13" s="592">
        <v>0</v>
      </c>
      <c r="R13" s="568"/>
      <c r="S13" s="592">
        <v>0</v>
      </c>
      <c r="T13" s="635"/>
      <c r="U13" s="617">
        <v>0</v>
      </c>
    </row>
    <row r="14" spans="1:21" ht="14.4" customHeight="1" x14ac:dyDescent="0.3">
      <c r="A14" s="567">
        <v>59</v>
      </c>
      <c r="B14" s="568" t="s">
        <v>438</v>
      </c>
      <c r="C14" s="568">
        <v>89301594</v>
      </c>
      <c r="D14" s="633" t="s">
        <v>2360</v>
      </c>
      <c r="E14" s="634" t="s">
        <v>2265</v>
      </c>
      <c r="F14" s="568" t="s">
        <v>2259</v>
      </c>
      <c r="G14" s="568" t="s">
        <v>2273</v>
      </c>
      <c r="H14" s="568" t="s">
        <v>1531</v>
      </c>
      <c r="I14" s="568" t="s">
        <v>1816</v>
      </c>
      <c r="J14" s="568" t="s">
        <v>2248</v>
      </c>
      <c r="K14" s="568" t="s">
        <v>1564</v>
      </c>
      <c r="L14" s="569">
        <v>31.59</v>
      </c>
      <c r="M14" s="569">
        <v>3159</v>
      </c>
      <c r="N14" s="568">
        <v>100</v>
      </c>
      <c r="O14" s="635">
        <v>1.5</v>
      </c>
      <c r="P14" s="569"/>
      <c r="Q14" s="592">
        <v>0</v>
      </c>
      <c r="R14" s="568"/>
      <c r="S14" s="592">
        <v>0</v>
      </c>
      <c r="T14" s="635"/>
      <c r="U14" s="617">
        <v>0</v>
      </c>
    </row>
    <row r="15" spans="1:21" ht="14.4" customHeight="1" x14ac:dyDescent="0.3">
      <c r="A15" s="567">
        <v>59</v>
      </c>
      <c r="B15" s="568" t="s">
        <v>438</v>
      </c>
      <c r="C15" s="568">
        <v>89301594</v>
      </c>
      <c r="D15" s="633" t="s">
        <v>2360</v>
      </c>
      <c r="E15" s="634" t="s">
        <v>2265</v>
      </c>
      <c r="F15" s="568" t="s">
        <v>2259</v>
      </c>
      <c r="G15" s="568" t="s">
        <v>2273</v>
      </c>
      <c r="H15" s="568" t="s">
        <v>1531</v>
      </c>
      <c r="I15" s="568" t="s">
        <v>2283</v>
      </c>
      <c r="J15" s="568" t="s">
        <v>2284</v>
      </c>
      <c r="K15" s="568" t="s">
        <v>1564</v>
      </c>
      <c r="L15" s="569">
        <v>31.59</v>
      </c>
      <c r="M15" s="569">
        <v>2211.3000000000002</v>
      </c>
      <c r="N15" s="568">
        <v>70</v>
      </c>
      <c r="O15" s="635">
        <v>1</v>
      </c>
      <c r="P15" s="569"/>
      <c r="Q15" s="592">
        <v>0</v>
      </c>
      <c r="R15" s="568"/>
      <c r="S15" s="592">
        <v>0</v>
      </c>
      <c r="T15" s="635"/>
      <c r="U15" s="617">
        <v>0</v>
      </c>
    </row>
    <row r="16" spans="1:21" ht="14.4" customHeight="1" x14ac:dyDescent="0.3">
      <c r="A16" s="567">
        <v>59</v>
      </c>
      <c r="B16" s="568" t="s">
        <v>438</v>
      </c>
      <c r="C16" s="568">
        <v>89301594</v>
      </c>
      <c r="D16" s="633" t="s">
        <v>2360</v>
      </c>
      <c r="E16" s="634" t="s">
        <v>2265</v>
      </c>
      <c r="F16" s="568" t="s">
        <v>2259</v>
      </c>
      <c r="G16" s="568" t="s">
        <v>2273</v>
      </c>
      <c r="H16" s="568" t="s">
        <v>1531</v>
      </c>
      <c r="I16" s="568" t="s">
        <v>2285</v>
      </c>
      <c r="J16" s="568" t="s">
        <v>2286</v>
      </c>
      <c r="K16" s="568" t="s">
        <v>1564</v>
      </c>
      <c r="L16" s="569">
        <v>31.59</v>
      </c>
      <c r="M16" s="569">
        <v>442.26</v>
      </c>
      <c r="N16" s="568">
        <v>14</v>
      </c>
      <c r="O16" s="635">
        <v>0.5</v>
      </c>
      <c r="P16" s="569">
        <v>442.26</v>
      </c>
      <c r="Q16" s="592">
        <v>1</v>
      </c>
      <c r="R16" s="568">
        <v>14</v>
      </c>
      <c r="S16" s="592">
        <v>1</v>
      </c>
      <c r="T16" s="635">
        <v>0.5</v>
      </c>
      <c r="U16" s="617">
        <v>1</v>
      </c>
    </row>
    <row r="17" spans="1:21" ht="14.4" customHeight="1" x14ac:dyDescent="0.3">
      <c r="A17" s="567">
        <v>59</v>
      </c>
      <c r="B17" s="568" t="s">
        <v>438</v>
      </c>
      <c r="C17" s="568">
        <v>89301594</v>
      </c>
      <c r="D17" s="633" t="s">
        <v>2360</v>
      </c>
      <c r="E17" s="634" t="s">
        <v>2265</v>
      </c>
      <c r="F17" s="568" t="s">
        <v>2259</v>
      </c>
      <c r="G17" s="568" t="s">
        <v>2273</v>
      </c>
      <c r="H17" s="568" t="s">
        <v>1531</v>
      </c>
      <c r="I17" s="568" t="s">
        <v>1775</v>
      </c>
      <c r="J17" s="568" t="s">
        <v>2250</v>
      </c>
      <c r="K17" s="568" t="s">
        <v>1564</v>
      </c>
      <c r="L17" s="569">
        <v>31.59</v>
      </c>
      <c r="M17" s="569">
        <v>947.7</v>
      </c>
      <c r="N17" s="568">
        <v>30</v>
      </c>
      <c r="O17" s="635">
        <v>0.5</v>
      </c>
      <c r="P17" s="569">
        <v>947.7</v>
      </c>
      <c r="Q17" s="592">
        <v>1</v>
      </c>
      <c r="R17" s="568">
        <v>30</v>
      </c>
      <c r="S17" s="592">
        <v>1</v>
      </c>
      <c r="T17" s="635">
        <v>0.5</v>
      </c>
      <c r="U17" s="617">
        <v>1</v>
      </c>
    </row>
    <row r="18" spans="1:21" ht="14.4" customHeight="1" x14ac:dyDescent="0.3">
      <c r="A18" s="567">
        <v>59</v>
      </c>
      <c r="B18" s="568" t="s">
        <v>438</v>
      </c>
      <c r="C18" s="568">
        <v>89301594</v>
      </c>
      <c r="D18" s="633" t="s">
        <v>2360</v>
      </c>
      <c r="E18" s="634" t="s">
        <v>2265</v>
      </c>
      <c r="F18" s="568" t="s">
        <v>2259</v>
      </c>
      <c r="G18" s="568" t="s">
        <v>2273</v>
      </c>
      <c r="H18" s="568" t="s">
        <v>1531</v>
      </c>
      <c r="I18" s="568" t="s">
        <v>2274</v>
      </c>
      <c r="J18" s="568" t="s">
        <v>2287</v>
      </c>
      <c r="K18" s="568" t="s">
        <v>2276</v>
      </c>
      <c r="L18" s="569">
        <v>189.56</v>
      </c>
      <c r="M18" s="569">
        <v>5686.7999999999993</v>
      </c>
      <c r="N18" s="568">
        <v>30</v>
      </c>
      <c r="O18" s="635">
        <v>4.5</v>
      </c>
      <c r="P18" s="569"/>
      <c r="Q18" s="592">
        <v>0</v>
      </c>
      <c r="R18" s="568"/>
      <c r="S18" s="592">
        <v>0</v>
      </c>
      <c r="T18" s="635"/>
      <c r="U18" s="617">
        <v>0</v>
      </c>
    </row>
    <row r="19" spans="1:21" ht="14.4" customHeight="1" x14ac:dyDescent="0.3">
      <c r="A19" s="567">
        <v>59</v>
      </c>
      <c r="B19" s="568" t="s">
        <v>438</v>
      </c>
      <c r="C19" s="568">
        <v>89301594</v>
      </c>
      <c r="D19" s="633" t="s">
        <v>2360</v>
      </c>
      <c r="E19" s="634" t="s">
        <v>2265</v>
      </c>
      <c r="F19" s="568" t="s">
        <v>2259</v>
      </c>
      <c r="G19" s="568" t="s">
        <v>2273</v>
      </c>
      <c r="H19" s="568" t="s">
        <v>1531</v>
      </c>
      <c r="I19" s="568" t="s">
        <v>2274</v>
      </c>
      <c r="J19" s="568" t="s">
        <v>2275</v>
      </c>
      <c r="K19" s="568" t="s">
        <v>2276</v>
      </c>
      <c r="L19" s="569">
        <v>189.56</v>
      </c>
      <c r="M19" s="569">
        <v>57436.679999999986</v>
      </c>
      <c r="N19" s="568">
        <v>303</v>
      </c>
      <c r="O19" s="635">
        <v>26</v>
      </c>
      <c r="P19" s="569">
        <v>12510.96</v>
      </c>
      <c r="Q19" s="592">
        <v>0.21782178217821785</v>
      </c>
      <c r="R19" s="568">
        <v>66</v>
      </c>
      <c r="S19" s="592">
        <v>0.21782178217821782</v>
      </c>
      <c r="T19" s="635">
        <v>5</v>
      </c>
      <c r="U19" s="617">
        <v>0.19230769230769232</v>
      </c>
    </row>
    <row r="20" spans="1:21" ht="14.4" customHeight="1" x14ac:dyDescent="0.3">
      <c r="A20" s="567">
        <v>59</v>
      </c>
      <c r="B20" s="568" t="s">
        <v>438</v>
      </c>
      <c r="C20" s="568">
        <v>89301594</v>
      </c>
      <c r="D20" s="633" t="s">
        <v>2360</v>
      </c>
      <c r="E20" s="634" t="s">
        <v>2265</v>
      </c>
      <c r="F20" s="568" t="s">
        <v>2259</v>
      </c>
      <c r="G20" s="568" t="s">
        <v>2273</v>
      </c>
      <c r="H20" s="568" t="s">
        <v>1531</v>
      </c>
      <c r="I20" s="568" t="s">
        <v>2288</v>
      </c>
      <c r="J20" s="568" t="s">
        <v>2289</v>
      </c>
      <c r="K20" s="568" t="s">
        <v>1564</v>
      </c>
      <c r="L20" s="569">
        <v>31.59</v>
      </c>
      <c r="M20" s="569">
        <v>473.85</v>
      </c>
      <c r="N20" s="568">
        <v>15</v>
      </c>
      <c r="O20" s="635">
        <v>0.5</v>
      </c>
      <c r="P20" s="569">
        <v>473.85</v>
      </c>
      <c r="Q20" s="592">
        <v>1</v>
      </c>
      <c r="R20" s="568">
        <v>15</v>
      </c>
      <c r="S20" s="592">
        <v>1</v>
      </c>
      <c r="T20" s="635">
        <v>0.5</v>
      </c>
      <c r="U20" s="617">
        <v>1</v>
      </c>
    </row>
    <row r="21" spans="1:21" ht="14.4" customHeight="1" x14ac:dyDescent="0.3">
      <c r="A21" s="567">
        <v>59</v>
      </c>
      <c r="B21" s="568" t="s">
        <v>438</v>
      </c>
      <c r="C21" s="568">
        <v>89301594</v>
      </c>
      <c r="D21" s="633" t="s">
        <v>2360</v>
      </c>
      <c r="E21" s="634" t="s">
        <v>2265</v>
      </c>
      <c r="F21" s="568" t="s">
        <v>2259</v>
      </c>
      <c r="G21" s="568" t="s">
        <v>2273</v>
      </c>
      <c r="H21" s="568" t="s">
        <v>1531</v>
      </c>
      <c r="I21" s="568" t="s">
        <v>1790</v>
      </c>
      <c r="J21" s="568" t="s">
        <v>1791</v>
      </c>
      <c r="K21" s="568" t="s">
        <v>1564</v>
      </c>
      <c r="L21" s="569">
        <v>31.59</v>
      </c>
      <c r="M21" s="569">
        <v>473.85</v>
      </c>
      <c r="N21" s="568">
        <v>15</v>
      </c>
      <c r="O21" s="635">
        <v>0.5</v>
      </c>
      <c r="P21" s="569">
        <v>473.85</v>
      </c>
      <c r="Q21" s="592">
        <v>1</v>
      </c>
      <c r="R21" s="568">
        <v>15</v>
      </c>
      <c r="S21" s="592">
        <v>1</v>
      </c>
      <c r="T21" s="635">
        <v>0.5</v>
      </c>
      <c r="U21" s="617">
        <v>1</v>
      </c>
    </row>
    <row r="22" spans="1:21" ht="14.4" customHeight="1" x14ac:dyDescent="0.3">
      <c r="A22" s="567">
        <v>59</v>
      </c>
      <c r="B22" s="568" t="s">
        <v>438</v>
      </c>
      <c r="C22" s="568">
        <v>89301594</v>
      </c>
      <c r="D22" s="633" t="s">
        <v>2360</v>
      </c>
      <c r="E22" s="634" t="s">
        <v>2265</v>
      </c>
      <c r="F22" s="568" t="s">
        <v>2259</v>
      </c>
      <c r="G22" s="568" t="s">
        <v>2273</v>
      </c>
      <c r="H22" s="568" t="s">
        <v>1531</v>
      </c>
      <c r="I22" s="568" t="s">
        <v>2290</v>
      </c>
      <c r="J22" s="568" t="s">
        <v>2291</v>
      </c>
      <c r="K22" s="568" t="s">
        <v>1564</v>
      </c>
      <c r="L22" s="569">
        <v>31.59</v>
      </c>
      <c r="M22" s="569">
        <v>1263.5999999999999</v>
      </c>
      <c r="N22" s="568">
        <v>40</v>
      </c>
      <c r="O22" s="635">
        <v>0.5</v>
      </c>
      <c r="P22" s="569"/>
      <c r="Q22" s="592">
        <v>0</v>
      </c>
      <c r="R22" s="568"/>
      <c r="S22" s="592">
        <v>0</v>
      </c>
      <c r="T22" s="635"/>
      <c r="U22" s="617">
        <v>0</v>
      </c>
    </row>
    <row r="23" spans="1:21" ht="14.4" customHeight="1" x14ac:dyDescent="0.3">
      <c r="A23" s="567">
        <v>59</v>
      </c>
      <c r="B23" s="568" t="s">
        <v>438</v>
      </c>
      <c r="C23" s="568">
        <v>89301594</v>
      </c>
      <c r="D23" s="633" t="s">
        <v>2360</v>
      </c>
      <c r="E23" s="634" t="s">
        <v>2265</v>
      </c>
      <c r="F23" s="568" t="s">
        <v>2259</v>
      </c>
      <c r="G23" s="568" t="s">
        <v>2273</v>
      </c>
      <c r="H23" s="568" t="s">
        <v>1531</v>
      </c>
      <c r="I23" s="568" t="s">
        <v>2290</v>
      </c>
      <c r="J23" s="568" t="s">
        <v>2292</v>
      </c>
      <c r="K23" s="568" t="s">
        <v>1564</v>
      </c>
      <c r="L23" s="569">
        <v>31.59</v>
      </c>
      <c r="M23" s="569">
        <v>1579.5</v>
      </c>
      <c r="N23" s="568">
        <v>50</v>
      </c>
      <c r="O23" s="635">
        <v>1.5</v>
      </c>
      <c r="P23" s="569">
        <v>947.7</v>
      </c>
      <c r="Q23" s="592">
        <v>0.6</v>
      </c>
      <c r="R23" s="568">
        <v>30</v>
      </c>
      <c r="S23" s="592">
        <v>0.6</v>
      </c>
      <c r="T23" s="635">
        <v>0.5</v>
      </c>
      <c r="U23" s="617">
        <v>0.33333333333333331</v>
      </c>
    </row>
    <row r="24" spans="1:21" ht="14.4" customHeight="1" x14ac:dyDescent="0.3">
      <c r="A24" s="567">
        <v>59</v>
      </c>
      <c r="B24" s="568" t="s">
        <v>438</v>
      </c>
      <c r="C24" s="568">
        <v>89301594</v>
      </c>
      <c r="D24" s="633" t="s">
        <v>2360</v>
      </c>
      <c r="E24" s="634" t="s">
        <v>2265</v>
      </c>
      <c r="F24" s="568" t="s">
        <v>2259</v>
      </c>
      <c r="G24" s="568" t="s">
        <v>2273</v>
      </c>
      <c r="H24" s="568" t="s">
        <v>1531</v>
      </c>
      <c r="I24" s="568" t="s">
        <v>2277</v>
      </c>
      <c r="J24" s="568" t="s">
        <v>2293</v>
      </c>
      <c r="K24" s="568" t="s">
        <v>1564</v>
      </c>
      <c r="L24" s="569">
        <v>31.59</v>
      </c>
      <c r="M24" s="569">
        <v>1263.5999999999999</v>
      </c>
      <c r="N24" s="568">
        <v>40</v>
      </c>
      <c r="O24" s="635">
        <v>0.5</v>
      </c>
      <c r="P24" s="569"/>
      <c r="Q24" s="592">
        <v>0</v>
      </c>
      <c r="R24" s="568"/>
      <c r="S24" s="592">
        <v>0</v>
      </c>
      <c r="T24" s="635"/>
      <c r="U24" s="617">
        <v>0</v>
      </c>
    </row>
    <row r="25" spans="1:21" ht="14.4" customHeight="1" x14ac:dyDescent="0.3">
      <c r="A25" s="567">
        <v>59</v>
      </c>
      <c r="B25" s="568" t="s">
        <v>438</v>
      </c>
      <c r="C25" s="568">
        <v>89301594</v>
      </c>
      <c r="D25" s="633" t="s">
        <v>2360</v>
      </c>
      <c r="E25" s="634" t="s">
        <v>2265</v>
      </c>
      <c r="F25" s="568" t="s">
        <v>2259</v>
      </c>
      <c r="G25" s="568" t="s">
        <v>2273</v>
      </c>
      <c r="H25" s="568" t="s">
        <v>1531</v>
      </c>
      <c r="I25" s="568" t="s">
        <v>1805</v>
      </c>
      <c r="J25" s="568" t="s">
        <v>1796</v>
      </c>
      <c r="K25" s="568" t="s">
        <v>1806</v>
      </c>
      <c r="L25" s="569">
        <v>105.31</v>
      </c>
      <c r="M25" s="569">
        <v>105204.68999999997</v>
      </c>
      <c r="N25" s="568">
        <v>999</v>
      </c>
      <c r="O25" s="635">
        <v>18.5</v>
      </c>
      <c r="P25" s="569">
        <v>72558.589999999982</v>
      </c>
      <c r="Q25" s="592">
        <v>0.68968968968968969</v>
      </c>
      <c r="R25" s="568">
        <v>689</v>
      </c>
      <c r="S25" s="592">
        <v>0.68968968968968969</v>
      </c>
      <c r="T25" s="635">
        <v>14</v>
      </c>
      <c r="U25" s="617">
        <v>0.7567567567567568</v>
      </c>
    </row>
    <row r="26" spans="1:21" ht="14.4" customHeight="1" x14ac:dyDescent="0.3">
      <c r="A26" s="567">
        <v>59</v>
      </c>
      <c r="B26" s="568" t="s">
        <v>438</v>
      </c>
      <c r="C26" s="568">
        <v>89301594</v>
      </c>
      <c r="D26" s="633" t="s">
        <v>2360</v>
      </c>
      <c r="E26" s="634" t="s">
        <v>2265</v>
      </c>
      <c r="F26" s="568" t="s">
        <v>2259</v>
      </c>
      <c r="G26" s="568" t="s">
        <v>2273</v>
      </c>
      <c r="H26" s="568" t="s">
        <v>1531</v>
      </c>
      <c r="I26" s="568" t="s">
        <v>2294</v>
      </c>
      <c r="J26" s="568" t="s">
        <v>1799</v>
      </c>
      <c r="K26" s="568" t="s">
        <v>1806</v>
      </c>
      <c r="L26" s="569">
        <v>108.47</v>
      </c>
      <c r="M26" s="569">
        <v>6182.79</v>
      </c>
      <c r="N26" s="568">
        <v>57</v>
      </c>
      <c r="O26" s="635">
        <v>3</v>
      </c>
      <c r="P26" s="569">
        <v>6182.79</v>
      </c>
      <c r="Q26" s="592">
        <v>1</v>
      </c>
      <c r="R26" s="568">
        <v>57</v>
      </c>
      <c r="S26" s="592">
        <v>1</v>
      </c>
      <c r="T26" s="635">
        <v>3</v>
      </c>
      <c r="U26" s="617">
        <v>1</v>
      </c>
    </row>
    <row r="27" spans="1:21" ht="14.4" customHeight="1" x14ac:dyDescent="0.3">
      <c r="A27" s="567">
        <v>59</v>
      </c>
      <c r="B27" s="568" t="s">
        <v>438</v>
      </c>
      <c r="C27" s="568">
        <v>89301594</v>
      </c>
      <c r="D27" s="633" t="s">
        <v>2360</v>
      </c>
      <c r="E27" s="634" t="s">
        <v>2265</v>
      </c>
      <c r="F27" s="568" t="s">
        <v>2259</v>
      </c>
      <c r="G27" s="568" t="s">
        <v>2273</v>
      </c>
      <c r="H27" s="568" t="s">
        <v>1531</v>
      </c>
      <c r="I27" s="568" t="s">
        <v>1822</v>
      </c>
      <c r="J27" s="568" t="s">
        <v>2258</v>
      </c>
      <c r="K27" s="568" t="s">
        <v>1564</v>
      </c>
      <c r="L27" s="569">
        <v>31.59</v>
      </c>
      <c r="M27" s="569">
        <v>979.29000000000008</v>
      </c>
      <c r="N27" s="568">
        <v>31</v>
      </c>
      <c r="O27" s="635">
        <v>1</v>
      </c>
      <c r="P27" s="569">
        <v>31.59</v>
      </c>
      <c r="Q27" s="592">
        <v>3.2258064516129031E-2</v>
      </c>
      <c r="R27" s="568">
        <v>1</v>
      </c>
      <c r="S27" s="592">
        <v>3.2258064516129031E-2</v>
      </c>
      <c r="T27" s="635">
        <v>0.5</v>
      </c>
      <c r="U27" s="617">
        <v>0.5</v>
      </c>
    </row>
    <row r="28" spans="1:21" ht="14.4" customHeight="1" x14ac:dyDescent="0.3">
      <c r="A28" s="567">
        <v>59</v>
      </c>
      <c r="B28" s="568" t="s">
        <v>438</v>
      </c>
      <c r="C28" s="568">
        <v>89301594</v>
      </c>
      <c r="D28" s="633" t="s">
        <v>2360</v>
      </c>
      <c r="E28" s="634" t="s">
        <v>2265</v>
      </c>
      <c r="F28" s="568" t="s">
        <v>2259</v>
      </c>
      <c r="G28" s="568" t="s">
        <v>2273</v>
      </c>
      <c r="H28" s="568" t="s">
        <v>1531</v>
      </c>
      <c r="I28" s="568" t="s">
        <v>2295</v>
      </c>
      <c r="J28" s="568" t="s">
        <v>2296</v>
      </c>
      <c r="K28" s="568" t="s">
        <v>2297</v>
      </c>
      <c r="L28" s="569">
        <v>126.28</v>
      </c>
      <c r="M28" s="569">
        <v>1262.8</v>
      </c>
      <c r="N28" s="568">
        <v>10</v>
      </c>
      <c r="O28" s="635">
        <v>0.5</v>
      </c>
      <c r="P28" s="569"/>
      <c r="Q28" s="592">
        <v>0</v>
      </c>
      <c r="R28" s="568"/>
      <c r="S28" s="592">
        <v>0</v>
      </c>
      <c r="T28" s="635"/>
      <c r="U28" s="617">
        <v>0</v>
      </c>
    </row>
    <row r="29" spans="1:21" ht="14.4" customHeight="1" x14ac:dyDescent="0.3">
      <c r="A29" s="567">
        <v>59</v>
      </c>
      <c r="B29" s="568" t="s">
        <v>438</v>
      </c>
      <c r="C29" s="568">
        <v>89301594</v>
      </c>
      <c r="D29" s="633" t="s">
        <v>2360</v>
      </c>
      <c r="E29" s="634" t="s">
        <v>2265</v>
      </c>
      <c r="F29" s="568" t="s">
        <v>2259</v>
      </c>
      <c r="G29" s="568" t="s">
        <v>2273</v>
      </c>
      <c r="H29" s="568" t="s">
        <v>1531</v>
      </c>
      <c r="I29" s="568" t="s">
        <v>2298</v>
      </c>
      <c r="J29" s="568" t="s">
        <v>2299</v>
      </c>
      <c r="K29" s="568" t="s">
        <v>2297</v>
      </c>
      <c r="L29" s="569">
        <v>126.28</v>
      </c>
      <c r="M29" s="569">
        <v>1262.8</v>
      </c>
      <c r="N29" s="568">
        <v>10</v>
      </c>
      <c r="O29" s="635">
        <v>0.5</v>
      </c>
      <c r="P29" s="569"/>
      <c r="Q29" s="592">
        <v>0</v>
      </c>
      <c r="R29" s="568"/>
      <c r="S29" s="592">
        <v>0</v>
      </c>
      <c r="T29" s="635"/>
      <c r="U29" s="617">
        <v>0</v>
      </c>
    </row>
    <row r="30" spans="1:21" ht="14.4" customHeight="1" x14ac:dyDescent="0.3">
      <c r="A30" s="567">
        <v>59</v>
      </c>
      <c r="B30" s="568" t="s">
        <v>438</v>
      </c>
      <c r="C30" s="568">
        <v>89301594</v>
      </c>
      <c r="D30" s="633" t="s">
        <v>2360</v>
      </c>
      <c r="E30" s="634" t="s">
        <v>2265</v>
      </c>
      <c r="F30" s="568" t="s">
        <v>2259</v>
      </c>
      <c r="G30" s="568" t="s">
        <v>2273</v>
      </c>
      <c r="H30" s="568" t="s">
        <v>437</v>
      </c>
      <c r="I30" s="568" t="s">
        <v>2300</v>
      </c>
      <c r="J30" s="568" t="s">
        <v>2301</v>
      </c>
      <c r="K30" s="568" t="s">
        <v>2302</v>
      </c>
      <c r="L30" s="569">
        <v>1184.76</v>
      </c>
      <c r="M30" s="569">
        <v>7108.5599999999995</v>
      </c>
      <c r="N30" s="568">
        <v>6</v>
      </c>
      <c r="O30" s="635">
        <v>1</v>
      </c>
      <c r="P30" s="569">
        <v>7108.5599999999995</v>
      </c>
      <c r="Q30" s="592">
        <v>1</v>
      </c>
      <c r="R30" s="568">
        <v>6</v>
      </c>
      <c r="S30" s="592">
        <v>1</v>
      </c>
      <c r="T30" s="635">
        <v>1</v>
      </c>
      <c r="U30" s="617">
        <v>1</v>
      </c>
    </row>
    <row r="31" spans="1:21" ht="14.4" customHeight="1" x14ac:dyDescent="0.3">
      <c r="A31" s="567">
        <v>59</v>
      </c>
      <c r="B31" s="568" t="s">
        <v>438</v>
      </c>
      <c r="C31" s="568">
        <v>89301594</v>
      </c>
      <c r="D31" s="633" t="s">
        <v>2360</v>
      </c>
      <c r="E31" s="634" t="s">
        <v>2266</v>
      </c>
      <c r="F31" s="568" t="s">
        <v>2260</v>
      </c>
      <c r="G31" s="568" t="s">
        <v>2270</v>
      </c>
      <c r="H31" s="568" t="s">
        <v>437</v>
      </c>
      <c r="I31" s="568" t="s">
        <v>2303</v>
      </c>
      <c r="J31" s="568" t="s">
        <v>2272</v>
      </c>
      <c r="K31" s="568"/>
      <c r="L31" s="569">
        <v>0</v>
      </c>
      <c r="M31" s="569">
        <v>0</v>
      </c>
      <c r="N31" s="568">
        <v>10</v>
      </c>
      <c r="O31" s="635">
        <v>10</v>
      </c>
      <c r="P31" s="569">
        <v>0</v>
      </c>
      <c r="Q31" s="592"/>
      <c r="R31" s="568">
        <v>9</v>
      </c>
      <c r="S31" s="592">
        <v>0.9</v>
      </c>
      <c r="T31" s="635">
        <v>9</v>
      </c>
      <c r="U31" s="617">
        <v>0.9</v>
      </c>
    </row>
    <row r="32" spans="1:21" ht="14.4" customHeight="1" x14ac:dyDescent="0.3">
      <c r="A32" s="567">
        <v>59</v>
      </c>
      <c r="B32" s="568" t="s">
        <v>438</v>
      </c>
      <c r="C32" s="568">
        <v>89301594</v>
      </c>
      <c r="D32" s="633" t="s">
        <v>2360</v>
      </c>
      <c r="E32" s="634" t="s">
        <v>2266</v>
      </c>
      <c r="F32" s="568" t="s">
        <v>2260</v>
      </c>
      <c r="G32" s="568" t="s">
        <v>2270</v>
      </c>
      <c r="H32" s="568" t="s">
        <v>437</v>
      </c>
      <c r="I32" s="568" t="s">
        <v>2304</v>
      </c>
      <c r="J32" s="568" t="s">
        <v>2272</v>
      </c>
      <c r="K32" s="568"/>
      <c r="L32" s="569">
        <v>0</v>
      </c>
      <c r="M32" s="569">
        <v>0</v>
      </c>
      <c r="N32" s="568">
        <v>10</v>
      </c>
      <c r="O32" s="635">
        <v>10</v>
      </c>
      <c r="P32" s="569">
        <v>0</v>
      </c>
      <c r="Q32" s="592"/>
      <c r="R32" s="568">
        <v>9</v>
      </c>
      <c r="S32" s="592">
        <v>0.9</v>
      </c>
      <c r="T32" s="635">
        <v>9</v>
      </c>
      <c r="U32" s="617">
        <v>0.9</v>
      </c>
    </row>
    <row r="33" spans="1:21" ht="14.4" customHeight="1" x14ac:dyDescent="0.3">
      <c r="A33" s="567">
        <v>59</v>
      </c>
      <c r="B33" s="568" t="s">
        <v>438</v>
      </c>
      <c r="C33" s="568">
        <v>89301594</v>
      </c>
      <c r="D33" s="633" t="s">
        <v>2360</v>
      </c>
      <c r="E33" s="634" t="s">
        <v>2266</v>
      </c>
      <c r="F33" s="568" t="s">
        <v>2260</v>
      </c>
      <c r="G33" s="568" t="s">
        <v>2270</v>
      </c>
      <c r="H33" s="568" t="s">
        <v>437</v>
      </c>
      <c r="I33" s="568" t="s">
        <v>2305</v>
      </c>
      <c r="J33" s="568" t="s">
        <v>2272</v>
      </c>
      <c r="K33" s="568"/>
      <c r="L33" s="569">
        <v>0</v>
      </c>
      <c r="M33" s="569">
        <v>0</v>
      </c>
      <c r="N33" s="568">
        <v>5</v>
      </c>
      <c r="O33" s="635">
        <v>5</v>
      </c>
      <c r="P33" s="569">
        <v>0</v>
      </c>
      <c r="Q33" s="592"/>
      <c r="R33" s="568">
        <v>5</v>
      </c>
      <c r="S33" s="592">
        <v>1</v>
      </c>
      <c r="T33" s="635">
        <v>5</v>
      </c>
      <c r="U33" s="617">
        <v>1</v>
      </c>
    </row>
    <row r="34" spans="1:21" ht="14.4" customHeight="1" x14ac:dyDescent="0.3">
      <c r="A34" s="567">
        <v>59</v>
      </c>
      <c r="B34" s="568" t="s">
        <v>438</v>
      </c>
      <c r="C34" s="568">
        <v>89301594</v>
      </c>
      <c r="D34" s="633" t="s">
        <v>2360</v>
      </c>
      <c r="E34" s="634" t="s">
        <v>2267</v>
      </c>
      <c r="F34" s="568" t="s">
        <v>2259</v>
      </c>
      <c r="G34" s="568" t="s">
        <v>2273</v>
      </c>
      <c r="H34" s="568" t="s">
        <v>1531</v>
      </c>
      <c r="I34" s="568" t="s">
        <v>1798</v>
      </c>
      <c r="J34" s="568" t="s">
        <v>1799</v>
      </c>
      <c r="K34" s="568" t="s">
        <v>1806</v>
      </c>
      <c r="L34" s="569">
        <v>105.31</v>
      </c>
      <c r="M34" s="569">
        <v>3580.54</v>
      </c>
      <c r="N34" s="568">
        <v>34</v>
      </c>
      <c r="O34" s="635">
        <v>1.5</v>
      </c>
      <c r="P34" s="569">
        <v>3580.54</v>
      </c>
      <c r="Q34" s="592">
        <v>1</v>
      </c>
      <c r="R34" s="568">
        <v>34</v>
      </c>
      <c r="S34" s="592">
        <v>1</v>
      </c>
      <c r="T34" s="635">
        <v>1.5</v>
      </c>
      <c r="U34" s="617">
        <v>1</v>
      </c>
    </row>
    <row r="35" spans="1:21" ht="14.4" customHeight="1" x14ac:dyDescent="0.3">
      <c r="A35" s="567">
        <v>59</v>
      </c>
      <c r="B35" s="568" t="s">
        <v>438</v>
      </c>
      <c r="C35" s="568">
        <v>89301594</v>
      </c>
      <c r="D35" s="633" t="s">
        <v>2360</v>
      </c>
      <c r="E35" s="634" t="s">
        <v>2267</v>
      </c>
      <c r="F35" s="568" t="s">
        <v>2259</v>
      </c>
      <c r="G35" s="568" t="s">
        <v>2273</v>
      </c>
      <c r="H35" s="568" t="s">
        <v>1531</v>
      </c>
      <c r="I35" s="568" t="s">
        <v>1805</v>
      </c>
      <c r="J35" s="568" t="s">
        <v>1796</v>
      </c>
      <c r="K35" s="568" t="s">
        <v>1806</v>
      </c>
      <c r="L35" s="569">
        <v>105.31</v>
      </c>
      <c r="M35" s="569">
        <v>5265.5</v>
      </c>
      <c r="N35" s="568">
        <v>50</v>
      </c>
      <c r="O35" s="635">
        <v>1.5</v>
      </c>
      <c r="P35" s="569">
        <v>5265.5</v>
      </c>
      <c r="Q35" s="592">
        <v>1</v>
      </c>
      <c r="R35" s="568">
        <v>50</v>
      </c>
      <c r="S35" s="592">
        <v>1</v>
      </c>
      <c r="T35" s="635">
        <v>1.5</v>
      </c>
      <c r="U35" s="617">
        <v>1</v>
      </c>
    </row>
    <row r="36" spans="1:21" ht="14.4" customHeight="1" x14ac:dyDescent="0.3">
      <c r="A36" s="567">
        <v>59</v>
      </c>
      <c r="B36" s="568" t="s">
        <v>438</v>
      </c>
      <c r="C36" s="568">
        <v>89301594</v>
      </c>
      <c r="D36" s="633" t="s">
        <v>2360</v>
      </c>
      <c r="E36" s="634" t="s">
        <v>2268</v>
      </c>
      <c r="F36" s="568" t="s">
        <v>2259</v>
      </c>
      <c r="G36" s="568" t="s">
        <v>2273</v>
      </c>
      <c r="H36" s="568" t="s">
        <v>1531</v>
      </c>
      <c r="I36" s="568" t="s">
        <v>1798</v>
      </c>
      <c r="J36" s="568" t="s">
        <v>1799</v>
      </c>
      <c r="K36" s="568" t="s">
        <v>1806</v>
      </c>
      <c r="L36" s="569">
        <v>105.31</v>
      </c>
      <c r="M36" s="569">
        <v>12637.2</v>
      </c>
      <c r="N36" s="568">
        <v>120</v>
      </c>
      <c r="O36" s="635">
        <v>1.5</v>
      </c>
      <c r="P36" s="569">
        <v>12637.2</v>
      </c>
      <c r="Q36" s="592">
        <v>1</v>
      </c>
      <c r="R36" s="568">
        <v>120</v>
      </c>
      <c r="S36" s="592">
        <v>1</v>
      </c>
      <c r="T36" s="635">
        <v>1.5</v>
      </c>
      <c r="U36" s="617">
        <v>1</v>
      </c>
    </row>
    <row r="37" spans="1:21" ht="14.4" customHeight="1" x14ac:dyDescent="0.3">
      <c r="A37" s="567">
        <v>59</v>
      </c>
      <c r="B37" s="568" t="s">
        <v>438</v>
      </c>
      <c r="C37" s="568">
        <v>89301594</v>
      </c>
      <c r="D37" s="633" t="s">
        <v>2360</v>
      </c>
      <c r="E37" s="634" t="s">
        <v>2268</v>
      </c>
      <c r="F37" s="568" t="s">
        <v>2259</v>
      </c>
      <c r="G37" s="568" t="s">
        <v>2273</v>
      </c>
      <c r="H37" s="568" t="s">
        <v>1531</v>
      </c>
      <c r="I37" s="568" t="s">
        <v>1816</v>
      </c>
      <c r="J37" s="568" t="s">
        <v>2248</v>
      </c>
      <c r="K37" s="568" t="s">
        <v>1564</v>
      </c>
      <c r="L37" s="569">
        <v>31.59</v>
      </c>
      <c r="M37" s="569">
        <v>3411.7200000000003</v>
      </c>
      <c r="N37" s="568">
        <v>108</v>
      </c>
      <c r="O37" s="635">
        <v>1.5</v>
      </c>
      <c r="P37" s="569">
        <v>1895.4</v>
      </c>
      <c r="Q37" s="592">
        <v>0.55555555555555558</v>
      </c>
      <c r="R37" s="568">
        <v>60</v>
      </c>
      <c r="S37" s="592">
        <v>0.55555555555555558</v>
      </c>
      <c r="T37" s="635">
        <v>1</v>
      </c>
      <c r="U37" s="617">
        <v>0.66666666666666663</v>
      </c>
    </row>
    <row r="38" spans="1:21" ht="14.4" customHeight="1" x14ac:dyDescent="0.3">
      <c r="A38" s="567">
        <v>59</v>
      </c>
      <c r="B38" s="568" t="s">
        <v>438</v>
      </c>
      <c r="C38" s="568">
        <v>89301594</v>
      </c>
      <c r="D38" s="633" t="s">
        <v>2360</v>
      </c>
      <c r="E38" s="634" t="s">
        <v>2268</v>
      </c>
      <c r="F38" s="568" t="s">
        <v>2259</v>
      </c>
      <c r="G38" s="568" t="s">
        <v>2273</v>
      </c>
      <c r="H38" s="568" t="s">
        <v>1531</v>
      </c>
      <c r="I38" s="568" t="s">
        <v>1819</v>
      </c>
      <c r="J38" s="568" t="s">
        <v>2306</v>
      </c>
      <c r="K38" s="568" t="s">
        <v>1564</v>
      </c>
      <c r="L38" s="569">
        <v>31.59</v>
      </c>
      <c r="M38" s="569">
        <v>631.79999999999995</v>
      </c>
      <c r="N38" s="568">
        <v>20</v>
      </c>
      <c r="O38" s="635">
        <v>1</v>
      </c>
      <c r="P38" s="569"/>
      <c r="Q38" s="592">
        <v>0</v>
      </c>
      <c r="R38" s="568"/>
      <c r="S38" s="592">
        <v>0</v>
      </c>
      <c r="T38" s="635"/>
      <c r="U38" s="617">
        <v>0</v>
      </c>
    </row>
    <row r="39" spans="1:21" ht="14.4" customHeight="1" x14ac:dyDescent="0.3">
      <c r="A39" s="567">
        <v>59</v>
      </c>
      <c r="B39" s="568" t="s">
        <v>438</v>
      </c>
      <c r="C39" s="568">
        <v>89301594</v>
      </c>
      <c r="D39" s="633" t="s">
        <v>2360</v>
      </c>
      <c r="E39" s="634" t="s">
        <v>2268</v>
      </c>
      <c r="F39" s="568" t="s">
        <v>2259</v>
      </c>
      <c r="G39" s="568" t="s">
        <v>2273</v>
      </c>
      <c r="H39" s="568" t="s">
        <v>1531</v>
      </c>
      <c r="I39" s="568" t="s">
        <v>1819</v>
      </c>
      <c r="J39" s="568" t="s">
        <v>2249</v>
      </c>
      <c r="K39" s="568" t="s">
        <v>1564</v>
      </c>
      <c r="L39" s="569">
        <v>31.59</v>
      </c>
      <c r="M39" s="569">
        <v>3790.8</v>
      </c>
      <c r="N39" s="568">
        <v>120</v>
      </c>
      <c r="O39" s="635">
        <v>2</v>
      </c>
      <c r="P39" s="569"/>
      <c r="Q39" s="592">
        <v>0</v>
      </c>
      <c r="R39" s="568"/>
      <c r="S39" s="592">
        <v>0</v>
      </c>
      <c r="T39" s="635"/>
      <c r="U39" s="617">
        <v>0</v>
      </c>
    </row>
    <row r="40" spans="1:21" ht="14.4" customHeight="1" x14ac:dyDescent="0.3">
      <c r="A40" s="567">
        <v>59</v>
      </c>
      <c r="B40" s="568" t="s">
        <v>438</v>
      </c>
      <c r="C40" s="568">
        <v>89301594</v>
      </c>
      <c r="D40" s="633" t="s">
        <v>2360</v>
      </c>
      <c r="E40" s="634" t="s">
        <v>2268</v>
      </c>
      <c r="F40" s="568" t="s">
        <v>2259</v>
      </c>
      <c r="G40" s="568" t="s">
        <v>2273</v>
      </c>
      <c r="H40" s="568" t="s">
        <v>1531</v>
      </c>
      <c r="I40" s="568" t="s">
        <v>2274</v>
      </c>
      <c r="J40" s="568" t="s">
        <v>2287</v>
      </c>
      <c r="K40" s="568" t="s">
        <v>2276</v>
      </c>
      <c r="L40" s="569">
        <v>189.56</v>
      </c>
      <c r="M40" s="569">
        <v>379.12</v>
      </c>
      <c r="N40" s="568">
        <v>2</v>
      </c>
      <c r="O40" s="635">
        <v>1</v>
      </c>
      <c r="P40" s="569">
        <v>379.12</v>
      </c>
      <c r="Q40" s="592">
        <v>1</v>
      </c>
      <c r="R40" s="568">
        <v>2</v>
      </c>
      <c r="S40" s="592">
        <v>1</v>
      </c>
      <c r="T40" s="635">
        <v>1</v>
      </c>
      <c r="U40" s="617">
        <v>1</v>
      </c>
    </row>
    <row r="41" spans="1:21" ht="14.4" customHeight="1" x14ac:dyDescent="0.3">
      <c r="A41" s="567">
        <v>59</v>
      </c>
      <c r="B41" s="568" t="s">
        <v>438</v>
      </c>
      <c r="C41" s="568">
        <v>89301594</v>
      </c>
      <c r="D41" s="633" t="s">
        <v>2360</v>
      </c>
      <c r="E41" s="634" t="s">
        <v>2268</v>
      </c>
      <c r="F41" s="568" t="s">
        <v>2259</v>
      </c>
      <c r="G41" s="568" t="s">
        <v>2273</v>
      </c>
      <c r="H41" s="568" t="s">
        <v>1531</v>
      </c>
      <c r="I41" s="568" t="s">
        <v>2274</v>
      </c>
      <c r="J41" s="568" t="s">
        <v>2275</v>
      </c>
      <c r="K41" s="568" t="s">
        <v>2276</v>
      </c>
      <c r="L41" s="569">
        <v>189.56</v>
      </c>
      <c r="M41" s="569">
        <v>17439.52</v>
      </c>
      <c r="N41" s="568">
        <v>92</v>
      </c>
      <c r="O41" s="635">
        <v>11.5</v>
      </c>
      <c r="P41" s="569">
        <v>4359.88</v>
      </c>
      <c r="Q41" s="592">
        <v>0.25</v>
      </c>
      <c r="R41" s="568">
        <v>23</v>
      </c>
      <c r="S41" s="592">
        <v>0.25</v>
      </c>
      <c r="T41" s="635">
        <v>4</v>
      </c>
      <c r="U41" s="617">
        <v>0.34782608695652173</v>
      </c>
    </row>
    <row r="42" spans="1:21" ht="14.4" customHeight="1" x14ac:dyDescent="0.3">
      <c r="A42" s="567">
        <v>59</v>
      </c>
      <c r="B42" s="568" t="s">
        <v>438</v>
      </c>
      <c r="C42" s="568">
        <v>89301594</v>
      </c>
      <c r="D42" s="633" t="s">
        <v>2360</v>
      </c>
      <c r="E42" s="634" t="s">
        <v>2268</v>
      </c>
      <c r="F42" s="568" t="s">
        <v>2259</v>
      </c>
      <c r="G42" s="568" t="s">
        <v>2273</v>
      </c>
      <c r="H42" s="568" t="s">
        <v>1531</v>
      </c>
      <c r="I42" s="568" t="s">
        <v>1781</v>
      </c>
      <c r="J42" s="568" t="s">
        <v>2307</v>
      </c>
      <c r="K42" s="568" t="s">
        <v>1564</v>
      </c>
      <c r="L42" s="569">
        <v>21.06</v>
      </c>
      <c r="M42" s="569">
        <v>210.6</v>
      </c>
      <c r="N42" s="568">
        <v>10</v>
      </c>
      <c r="O42" s="635">
        <v>1</v>
      </c>
      <c r="P42" s="569">
        <v>210.6</v>
      </c>
      <c r="Q42" s="592">
        <v>1</v>
      </c>
      <c r="R42" s="568">
        <v>10</v>
      </c>
      <c r="S42" s="592">
        <v>1</v>
      </c>
      <c r="T42" s="635">
        <v>1</v>
      </c>
      <c r="U42" s="617">
        <v>1</v>
      </c>
    </row>
    <row r="43" spans="1:21" ht="14.4" customHeight="1" x14ac:dyDescent="0.3">
      <c r="A43" s="567">
        <v>59</v>
      </c>
      <c r="B43" s="568" t="s">
        <v>438</v>
      </c>
      <c r="C43" s="568">
        <v>89301594</v>
      </c>
      <c r="D43" s="633" t="s">
        <v>2360</v>
      </c>
      <c r="E43" s="634" t="s">
        <v>2268</v>
      </c>
      <c r="F43" s="568" t="s">
        <v>2259</v>
      </c>
      <c r="G43" s="568" t="s">
        <v>2273</v>
      </c>
      <c r="H43" s="568" t="s">
        <v>1531</v>
      </c>
      <c r="I43" s="568" t="s">
        <v>1784</v>
      </c>
      <c r="J43" s="568" t="s">
        <v>2253</v>
      </c>
      <c r="K43" s="568" t="s">
        <v>1564</v>
      </c>
      <c r="L43" s="569">
        <v>26.33</v>
      </c>
      <c r="M43" s="569">
        <v>1184.8499999999999</v>
      </c>
      <c r="N43" s="568">
        <v>45</v>
      </c>
      <c r="O43" s="635">
        <v>0.5</v>
      </c>
      <c r="P43" s="569">
        <v>1184.8499999999999</v>
      </c>
      <c r="Q43" s="592">
        <v>1</v>
      </c>
      <c r="R43" s="568">
        <v>45</v>
      </c>
      <c r="S43" s="592">
        <v>1</v>
      </c>
      <c r="T43" s="635">
        <v>0.5</v>
      </c>
      <c r="U43" s="617">
        <v>1</v>
      </c>
    </row>
    <row r="44" spans="1:21" ht="14.4" customHeight="1" x14ac:dyDescent="0.3">
      <c r="A44" s="567">
        <v>59</v>
      </c>
      <c r="B44" s="568" t="s">
        <v>438</v>
      </c>
      <c r="C44" s="568">
        <v>89301594</v>
      </c>
      <c r="D44" s="633" t="s">
        <v>2360</v>
      </c>
      <c r="E44" s="634" t="s">
        <v>2269</v>
      </c>
      <c r="F44" s="568" t="s">
        <v>2259</v>
      </c>
      <c r="G44" s="568" t="s">
        <v>2308</v>
      </c>
      <c r="H44" s="568" t="s">
        <v>1531</v>
      </c>
      <c r="I44" s="568" t="s">
        <v>1613</v>
      </c>
      <c r="J44" s="568" t="s">
        <v>1614</v>
      </c>
      <c r="K44" s="568" t="s">
        <v>1615</v>
      </c>
      <c r="L44" s="569">
        <v>89.6</v>
      </c>
      <c r="M44" s="569">
        <v>89.6</v>
      </c>
      <c r="N44" s="568">
        <v>1</v>
      </c>
      <c r="O44" s="635">
        <v>1</v>
      </c>
      <c r="P44" s="569">
        <v>89.6</v>
      </c>
      <c r="Q44" s="592">
        <v>1</v>
      </c>
      <c r="R44" s="568">
        <v>1</v>
      </c>
      <c r="S44" s="592">
        <v>1</v>
      </c>
      <c r="T44" s="635">
        <v>1</v>
      </c>
      <c r="U44" s="617">
        <v>1</v>
      </c>
    </row>
    <row r="45" spans="1:21" ht="14.4" customHeight="1" x14ac:dyDescent="0.3">
      <c r="A45" s="567">
        <v>59</v>
      </c>
      <c r="B45" s="568" t="s">
        <v>438</v>
      </c>
      <c r="C45" s="568">
        <v>89301594</v>
      </c>
      <c r="D45" s="633" t="s">
        <v>2360</v>
      </c>
      <c r="E45" s="634" t="s">
        <v>2269</v>
      </c>
      <c r="F45" s="568" t="s">
        <v>2259</v>
      </c>
      <c r="G45" s="568" t="s">
        <v>2309</v>
      </c>
      <c r="H45" s="568" t="s">
        <v>1531</v>
      </c>
      <c r="I45" s="568" t="s">
        <v>1928</v>
      </c>
      <c r="J45" s="568" t="s">
        <v>2173</v>
      </c>
      <c r="K45" s="568" t="s">
        <v>2174</v>
      </c>
      <c r="L45" s="569">
        <v>333.31</v>
      </c>
      <c r="M45" s="569">
        <v>999.93000000000006</v>
      </c>
      <c r="N45" s="568">
        <v>3</v>
      </c>
      <c r="O45" s="635">
        <v>2</v>
      </c>
      <c r="P45" s="569">
        <v>999.93000000000006</v>
      </c>
      <c r="Q45" s="592">
        <v>1</v>
      </c>
      <c r="R45" s="568">
        <v>3</v>
      </c>
      <c r="S45" s="592">
        <v>1</v>
      </c>
      <c r="T45" s="635">
        <v>2</v>
      </c>
      <c r="U45" s="617">
        <v>1</v>
      </c>
    </row>
    <row r="46" spans="1:21" ht="14.4" customHeight="1" x14ac:dyDescent="0.3">
      <c r="A46" s="567">
        <v>59</v>
      </c>
      <c r="B46" s="568" t="s">
        <v>438</v>
      </c>
      <c r="C46" s="568">
        <v>89301594</v>
      </c>
      <c r="D46" s="633" t="s">
        <v>2360</v>
      </c>
      <c r="E46" s="634" t="s">
        <v>2269</v>
      </c>
      <c r="F46" s="568" t="s">
        <v>2259</v>
      </c>
      <c r="G46" s="568" t="s">
        <v>2310</v>
      </c>
      <c r="H46" s="568" t="s">
        <v>437</v>
      </c>
      <c r="I46" s="568" t="s">
        <v>2311</v>
      </c>
      <c r="J46" s="568" t="s">
        <v>2312</v>
      </c>
      <c r="K46" s="568" t="s">
        <v>2313</v>
      </c>
      <c r="L46" s="569">
        <v>153.37</v>
      </c>
      <c r="M46" s="569">
        <v>1840.44</v>
      </c>
      <c r="N46" s="568">
        <v>12</v>
      </c>
      <c r="O46" s="635">
        <v>3.5</v>
      </c>
      <c r="P46" s="569">
        <v>1073.5900000000001</v>
      </c>
      <c r="Q46" s="592">
        <v>0.58333333333333337</v>
      </c>
      <c r="R46" s="568">
        <v>7</v>
      </c>
      <c r="S46" s="592">
        <v>0.58333333333333337</v>
      </c>
      <c r="T46" s="635">
        <v>2</v>
      </c>
      <c r="U46" s="617">
        <v>0.5714285714285714</v>
      </c>
    </row>
    <row r="47" spans="1:21" ht="14.4" customHeight="1" x14ac:dyDescent="0.3">
      <c r="A47" s="567">
        <v>59</v>
      </c>
      <c r="B47" s="568" t="s">
        <v>438</v>
      </c>
      <c r="C47" s="568">
        <v>89301594</v>
      </c>
      <c r="D47" s="633" t="s">
        <v>2360</v>
      </c>
      <c r="E47" s="634" t="s">
        <v>2269</v>
      </c>
      <c r="F47" s="568" t="s">
        <v>2259</v>
      </c>
      <c r="G47" s="568" t="s">
        <v>2270</v>
      </c>
      <c r="H47" s="568" t="s">
        <v>437</v>
      </c>
      <c r="I47" s="568" t="s">
        <v>2271</v>
      </c>
      <c r="J47" s="568" t="s">
        <v>2272</v>
      </c>
      <c r="K47" s="568"/>
      <c r="L47" s="569">
        <v>0</v>
      </c>
      <c r="M47" s="569">
        <v>0</v>
      </c>
      <c r="N47" s="568">
        <v>2360</v>
      </c>
      <c r="O47" s="635">
        <v>57.5</v>
      </c>
      <c r="P47" s="569">
        <v>0</v>
      </c>
      <c r="Q47" s="592"/>
      <c r="R47" s="568">
        <v>1554</v>
      </c>
      <c r="S47" s="592">
        <v>0.65847457627118644</v>
      </c>
      <c r="T47" s="635">
        <v>37</v>
      </c>
      <c r="U47" s="617">
        <v>0.64347826086956517</v>
      </c>
    </row>
    <row r="48" spans="1:21" ht="14.4" customHeight="1" x14ac:dyDescent="0.3">
      <c r="A48" s="567">
        <v>59</v>
      </c>
      <c r="B48" s="568" t="s">
        <v>438</v>
      </c>
      <c r="C48" s="568">
        <v>89301594</v>
      </c>
      <c r="D48" s="633" t="s">
        <v>2360</v>
      </c>
      <c r="E48" s="634" t="s">
        <v>2269</v>
      </c>
      <c r="F48" s="568" t="s">
        <v>2259</v>
      </c>
      <c r="G48" s="568" t="s">
        <v>2314</v>
      </c>
      <c r="H48" s="568" t="s">
        <v>437</v>
      </c>
      <c r="I48" s="568" t="s">
        <v>2315</v>
      </c>
      <c r="J48" s="568" t="s">
        <v>2316</v>
      </c>
      <c r="K48" s="568" t="s">
        <v>2317</v>
      </c>
      <c r="L48" s="569">
        <v>72.05</v>
      </c>
      <c r="M48" s="569">
        <v>576.4</v>
      </c>
      <c r="N48" s="568">
        <v>8</v>
      </c>
      <c r="O48" s="635">
        <v>1</v>
      </c>
      <c r="P48" s="569">
        <v>576.4</v>
      </c>
      <c r="Q48" s="592">
        <v>1</v>
      </c>
      <c r="R48" s="568">
        <v>8</v>
      </c>
      <c r="S48" s="592">
        <v>1</v>
      </c>
      <c r="T48" s="635">
        <v>1</v>
      </c>
      <c r="U48" s="617">
        <v>1</v>
      </c>
    </row>
    <row r="49" spans="1:21" ht="14.4" customHeight="1" x14ac:dyDescent="0.3">
      <c r="A49" s="567">
        <v>59</v>
      </c>
      <c r="B49" s="568" t="s">
        <v>438</v>
      </c>
      <c r="C49" s="568">
        <v>89301594</v>
      </c>
      <c r="D49" s="633" t="s">
        <v>2360</v>
      </c>
      <c r="E49" s="634" t="s">
        <v>2269</v>
      </c>
      <c r="F49" s="568" t="s">
        <v>2259</v>
      </c>
      <c r="G49" s="568" t="s">
        <v>2318</v>
      </c>
      <c r="H49" s="568" t="s">
        <v>437</v>
      </c>
      <c r="I49" s="568" t="s">
        <v>670</v>
      </c>
      <c r="J49" s="568" t="s">
        <v>671</v>
      </c>
      <c r="K49" s="568" t="s">
        <v>2319</v>
      </c>
      <c r="L49" s="569">
        <v>709.97</v>
      </c>
      <c r="M49" s="569">
        <v>1419.94</v>
      </c>
      <c r="N49" s="568">
        <v>2</v>
      </c>
      <c r="O49" s="635">
        <v>0.5</v>
      </c>
      <c r="P49" s="569">
        <v>1419.94</v>
      </c>
      <c r="Q49" s="592">
        <v>1</v>
      </c>
      <c r="R49" s="568">
        <v>2</v>
      </c>
      <c r="S49" s="592">
        <v>1</v>
      </c>
      <c r="T49" s="635">
        <v>0.5</v>
      </c>
      <c r="U49" s="617">
        <v>1</v>
      </c>
    </row>
    <row r="50" spans="1:21" ht="14.4" customHeight="1" x14ac:dyDescent="0.3">
      <c r="A50" s="567">
        <v>59</v>
      </c>
      <c r="B50" s="568" t="s">
        <v>438</v>
      </c>
      <c r="C50" s="568">
        <v>89301594</v>
      </c>
      <c r="D50" s="633" t="s">
        <v>2360</v>
      </c>
      <c r="E50" s="634" t="s">
        <v>2269</v>
      </c>
      <c r="F50" s="568" t="s">
        <v>2259</v>
      </c>
      <c r="G50" s="568" t="s">
        <v>2320</v>
      </c>
      <c r="H50" s="568" t="s">
        <v>1531</v>
      </c>
      <c r="I50" s="568" t="s">
        <v>2321</v>
      </c>
      <c r="J50" s="568" t="s">
        <v>2114</v>
      </c>
      <c r="K50" s="568" t="s">
        <v>2322</v>
      </c>
      <c r="L50" s="569">
        <v>380.96</v>
      </c>
      <c r="M50" s="569">
        <v>2666.72</v>
      </c>
      <c r="N50" s="568">
        <v>7</v>
      </c>
      <c r="O50" s="635">
        <v>2</v>
      </c>
      <c r="P50" s="569">
        <v>1523.84</v>
      </c>
      <c r="Q50" s="592">
        <v>0.5714285714285714</v>
      </c>
      <c r="R50" s="568">
        <v>4</v>
      </c>
      <c r="S50" s="592">
        <v>0.5714285714285714</v>
      </c>
      <c r="T50" s="635">
        <v>1.5</v>
      </c>
      <c r="U50" s="617">
        <v>0.75</v>
      </c>
    </row>
    <row r="51" spans="1:21" ht="14.4" customHeight="1" x14ac:dyDescent="0.3">
      <c r="A51" s="567">
        <v>59</v>
      </c>
      <c r="B51" s="568" t="s">
        <v>438</v>
      </c>
      <c r="C51" s="568">
        <v>89301594</v>
      </c>
      <c r="D51" s="633" t="s">
        <v>2360</v>
      </c>
      <c r="E51" s="634" t="s">
        <v>2269</v>
      </c>
      <c r="F51" s="568" t="s">
        <v>2259</v>
      </c>
      <c r="G51" s="568" t="s">
        <v>2323</v>
      </c>
      <c r="H51" s="568" t="s">
        <v>437</v>
      </c>
      <c r="I51" s="568" t="s">
        <v>2324</v>
      </c>
      <c r="J51" s="568" t="s">
        <v>2325</v>
      </c>
      <c r="K51" s="568" t="s">
        <v>2326</v>
      </c>
      <c r="L51" s="569">
        <v>400.53</v>
      </c>
      <c r="M51" s="569">
        <v>801.06</v>
      </c>
      <c r="N51" s="568">
        <v>2</v>
      </c>
      <c r="O51" s="635">
        <v>0.5</v>
      </c>
      <c r="P51" s="569"/>
      <c r="Q51" s="592">
        <v>0</v>
      </c>
      <c r="R51" s="568"/>
      <c r="S51" s="592">
        <v>0</v>
      </c>
      <c r="T51" s="635"/>
      <c r="U51" s="617">
        <v>0</v>
      </c>
    </row>
    <row r="52" spans="1:21" ht="14.4" customHeight="1" x14ac:dyDescent="0.3">
      <c r="A52" s="567">
        <v>59</v>
      </c>
      <c r="B52" s="568" t="s">
        <v>438</v>
      </c>
      <c r="C52" s="568">
        <v>89301594</v>
      </c>
      <c r="D52" s="633" t="s">
        <v>2360</v>
      </c>
      <c r="E52" s="634" t="s">
        <v>2269</v>
      </c>
      <c r="F52" s="568" t="s">
        <v>2259</v>
      </c>
      <c r="G52" s="568" t="s">
        <v>2323</v>
      </c>
      <c r="H52" s="568" t="s">
        <v>437</v>
      </c>
      <c r="I52" s="568" t="s">
        <v>2327</v>
      </c>
      <c r="J52" s="568" t="s">
        <v>2325</v>
      </c>
      <c r="K52" s="568" t="s">
        <v>2328</v>
      </c>
      <c r="L52" s="569">
        <v>0</v>
      </c>
      <c r="M52" s="569">
        <v>0</v>
      </c>
      <c r="N52" s="568">
        <v>1</v>
      </c>
      <c r="O52" s="635">
        <v>0.5</v>
      </c>
      <c r="P52" s="569"/>
      <c r="Q52" s="592"/>
      <c r="R52" s="568"/>
      <c r="S52" s="592">
        <v>0</v>
      </c>
      <c r="T52" s="635"/>
      <c r="U52" s="617">
        <v>0</v>
      </c>
    </row>
    <row r="53" spans="1:21" ht="14.4" customHeight="1" x14ac:dyDescent="0.3">
      <c r="A53" s="567">
        <v>59</v>
      </c>
      <c r="B53" s="568" t="s">
        <v>438</v>
      </c>
      <c r="C53" s="568">
        <v>89301594</v>
      </c>
      <c r="D53" s="633" t="s">
        <v>2360</v>
      </c>
      <c r="E53" s="634" t="s">
        <v>2269</v>
      </c>
      <c r="F53" s="568" t="s">
        <v>2259</v>
      </c>
      <c r="G53" s="568" t="s">
        <v>2329</v>
      </c>
      <c r="H53" s="568" t="s">
        <v>1531</v>
      </c>
      <c r="I53" s="568" t="s">
        <v>2330</v>
      </c>
      <c r="J53" s="568" t="s">
        <v>2331</v>
      </c>
      <c r="K53" s="568" t="s">
        <v>2332</v>
      </c>
      <c r="L53" s="569">
        <v>1458.07</v>
      </c>
      <c r="M53" s="569">
        <v>8748.42</v>
      </c>
      <c r="N53" s="568">
        <v>6</v>
      </c>
      <c r="O53" s="635">
        <v>1.5</v>
      </c>
      <c r="P53" s="569">
        <v>8748.42</v>
      </c>
      <c r="Q53" s="592">
        <v>1</v>
      </c>
      <c r="R53" s="568">
        <v>6</v>
      </c>
      <c r="S53" s="592">
        <v>1</v>
      </c>
      <c r="T53" s="635">
        <v>1.5</v>
      </c>
      <c r="U53" s="617">
        <v>1</v>
      </c>
    </row>
    <row r="54" spans="1:21" ht="14.4" customHeight="1" x14ac:dyDescent="0.3">
      <c r="A54" s="567">
        <v>59</v>
      </c>
      <c r="B54" s="568" t="s">
        <v>438</v>
      </c>
      <c r="C54" s="568">
        <v>89301594</v>
      </c>
      <c r="D54" s="633" t="s">
        <v>2360</v>
      </c>
      <c r="E54" s="634" t="s">
        <v>2269</v>
      </c>
      <c r="F54" s="568" t="s">
        <v>2259</v>
      </c>
      <c r="G54" s="568" t="s">
        <v>2329</v>
      </c>
      <c r="H54" s="568" t="s">
        <v>1531</v>
      </c>
      <c r="I54" s="568" t="s">
        <v>2333</v>
      </c>
      <c r="J54" s="568" t="s">
        <v>2334</v>
      </c>
      <c r="K54" s="568" t="s">
        <v>2335</v>
      </c>
      <c r="L54" s="569">
        <v>1749.69</v>
      </c>
      <c r="M54" s="569">
        <v>1749.69</v>
      </c>
      <c r="N54" s="568">
        <v>1</v>
      </c>
      <c r="O54" s="635">
        <v>1</v>
      </c>
      <c r="P54" s="569">
        <v>1749.69</v>
      </c>
      <c r="Q54" s="592">
        <v>1</v>
      </c>
      <c r="R54" s="568">
        <v>1</v>
      </c>
      <c r="S54" s="592">
        <v>1</v>
      </c>
      <c r="T54" s="635">
        <v>1</v>
      </c>
      <c r="U54" s="617">
        <v>1</v>
      </c>
    </row>
    <row r="55" spans="1:21" ht="14.4" customHeight="1" x14ac:dyDescent="0.3">
      <c r="A55" s="567">
        <v>59</v>
      </c>
      <c r="B55" s="568" t="s">
        <v>438</v>
      </c>
      <c r="C55" s="568">
        <v>89301594</v>
      </c>
      <c r="D55" s="633" t="s">
        <v>2360</v>
      </c>
      <c r="E55" s="634" t="s">
        <v>2269</v>
      </c>
      <c r="F55" s="568" t="s">
        <v>2259</v>
      </c>
      <c r="G55" s="568" t="s">
        <v>2336</v>
      </c>
      <c r="H55" s="568" t="s">
        <v>437</v>
      </c>
      <c r="I55" s="568" t="s">
        <v>2337</v>
      </c>
      <c r="J55" s="568" t="s">
        <v>2338</v>
      </c>
      <c r="K55" s="568" t="s">
        <v>2339</v>
      </c>
      <c r="L55" s="569">
        <v>0</v>
      </c>
      <c r="M55" s="569">
        <v>0</v>
      </c>
      <c r="N55" s="568">
        <v>1</v>
      </c>
      <c r="O55" s="635">
        <v>1</v>
      </c>
      <c r="P55" s="569">
        <v>0</v>
      </c>
      <c r="Q55" s="592"/>
      <c r="R55" s="568">
        <v>1</v>
      </c>
      <c r="S55" s="592">
        <v>1</v>
      </c>
      <c r="T55" s="635">
        <v>1</v>
      </c>
      <c r="U55" s="617">
        <v>1</v>
      </c>
    </row>
    <row r="56" spans="1:21" ht="14.4" customHeight="1" x14ac:dyDescent="0.3">
      <c r="A56" s="567">
        <v>59</v>
      </c>
      <c r="B56" s="568" t="s">
        <v>438</v>
      </c>
      <c r="C56" s="568">
        <v>89301594</v>
      </c>
      <c r="D56" s="633" t="s">
        <v>2360</v>
      </c>
      <c r="E56" s="634" t="s">
        <v>2269</v>
      </c>
      <c r="F56" s="568" t="s">
        <v>2259</v>
      </c>
      <c r="G56" s="568" t="s">
        <v>2279</v>
      </c>
      <c r="H56" s="568" t="s">
        <v>437</v>
      </c>
      <c r="I56" s="568" t="s">
        <v>2340</v>
      </c>
      <c r="J56" s="568" t="s">
        <v>2341</v>
      </c>
      <c r="K56" s="568" t="s">
        <v>2342</v>
      </c>
      <c r="L56" s="569">
        <v>380.96</v>
      </c>
      <c r="M56" s="569">
        <v>1142.8799999999999</v>
      </c>
      <c r="N56" s="568">
        <v>3</v>
      </c>
      <c r="O56" s="635">
        <v>1</v>
      </c>
      <c r="P56" s="569">
        <v>1142.8799999999999</v>
      </c>
      <c r="Q56" s="592">
        <v>1</v>
      </c>
      <c r="R56" s="568">
        <v>3</v>
      </c>
      <c r="S56" s="592">
        <v>1</v>
      </c>
      <c r="T56" s="635">
        <v>1</v>
      </c>
      <c r="U56" s="617">
        <v>1</v>
      </c>
    </row>
    <row r="57" spans="1:21" ht="14.4" customHeight="1" x14ac:dyDescent="0.3">
      <c r="A57" s="567">
        <v>59</v>
      </c>
      <c r="B57" s="568" t="s">
        <v>438</v>
      </c>
      <c r="C57" s="568">
        <v>89301594</v>
      </c>
      <c r="D57" s="633" t="s">
        <v>2360</v>
      </c>
      <c r="E57" s="634" t="s">
        <v>2269</v>
      </c>
      <c r="F57" s="568" t="s">
        <v>2259</v>
      </c>
      <c r="G57" s="568" t="s">
        <v>2273</v>
      </c>
      <c r="H57" s="568" t="s">
        <v>1531</v>
      </c>
      <c r="I57" s="568" t="s">
        <v>1798</v>
      </c>
      <c r="J57" s="568" t="s">
        <v>1799</v>
      </c>
      <c r="K57" s="568" t="s">
        <v>1806</v>
      </c>
      <c r="L57" s="569">
        <v>105.31</v>
      </c>
      <c r="M57" s="569">
        <v>358264.61999999994</v>
      </c>
      <c r="N57" s="568">
        <v>3402</v>
      </c>
      <c r="O57" s="635">
        <v>38</v>
      </c>
      <c r="P57" s="569">
        <v>320353.01999999996</v>
      </c>
      <c r="Q57" s="592">
        <v>0.89417989417989419</v>
      </c>
      <c r="R57" s="568">
        <v>3042</v>
      </c>
      <c r="S57" s="592">
        <v>0.89417989417989419</v>
      </c>
      <c r="T57" s="635">
        <v>33</v>
      </c>
      <c r="U57" s="617">
        <v>0.86842105263157898</v>
      </c>
    </row>
    <row r="58" spans="1:21" ht="14.4" customHeight="1" x14ac:dyDescent="0.3">
      <c r="A58" s="567">
        <v>59</v>
      </c>
      <c r="B58" s="568" t="s">
        <v>438</v>
      </c>
      <c r="C58" s="568">
        <v>89301594</v>
      </c>
      <c r="D58" s="633" t="s">
        <v>2360</v>
      </c>
      <c r="E58" s="634" t="s">
        <v>2269</v>
      </c>
      <c r="F58" s="568" t="s">
        <v>2259</v>
      </c>
      <c r="G58" s="568" t="s">
        <v>2273</v>
      </c>
      <c r="H58" s="568" t="s">
        <v>1531</v>
      </c>
      <c r="I58" s="568" t="s">
        <v>1802</v>
      </c>
      <c r="J58" s="568" t="s">
        <v>2247</v>
      </c>
      <c r="K58" s="568" t="s">
        <v>1720</v>
      </c>
      <c r="L58" s="569">
        <v>65.819999999999993</v>
      </c>
      <c r="M58" s="569">
        <v>1974.6</v>
      </c>
      <c r="N58" s="568">
        <v>30</v>
      </c>
      <c r="O58" s="635">
        <v>0.5</v>
      </c>
      <c r="P58" s="569">
        <v>1974.6</v>
      </c>
      <c r="Q58" s="592">
        <v>1</v>
      </c>
      <c r="R58" s="568">
        <v>30</v>
      </c>
      <c r="S58" s="592">
        <v>1</v>
      </c>
      <c r="T58" s="635">
        <v>0.5</v>
      </c>
      <c r="U58" s="617">
        <v>1</v>
      </c>
    </row>
    <row r="59" spans="1:21" ht="14.4" customHeight="1" x14ac:dyDescent="0.3">
      <c r="A59" s="567">
        <v>59</v>
      </c>
      <c r="B59" s="568" t="s">
        <v>438</v>
      </c>
      <c r="C59" s="568">
        <v>89301594</v>
      </c>
      <c r="D59" s="633" t="s">
        <v>2360</v>
      </c>
      <c r="E59" s="634" t="s">
        <v>2269</v>
      </c>
      <c r="F59" s="568" t="s">
        <v>2259</v>
      </c>
      <c r="G59" s="568" t="s">
        <v>2273</v>
      </c>
      <c r="H59" s="568" t="s">
        <v>1531</v>
      </c>
      <c r="I59" s="568" t="s">
        <v>1816</v>
      </c>
      <c r="J59" s="568" t="s">
        <v>2343</v>
      </c>
      <c r="K59" s="568" t="s">
        <v>1564</v>
      </c>
      <c r="L59" s="569">
        <v>31.59</v>
      </c>
      <c r="M59" s="569">
        <v>4738.5</v>
      </c>
      <c r="N59" s="568">
        <v>150</v>
      </c>
      <c r="O59" s="635">
        <v>1.5</v>
      </c>
      <c r="P59" s="569">
        <v>1895.4</v>
      </c>
      <c r="Q59" s="592">
        <v>0.4</v>
      </c>
      <c r="R59" s="568">
        <v>60</v>
      </c>
      <c r="S59" s="592">
        <v>0.4</v>
      </c>
      <c r="T59" s="635">
        <v>1</v>
      </c>
      <c r="U59" s="617">
        <v>0.66666666666666663</v>
      </c>
    </row>
    <row r="60" spans="1:21" ht="14.4" customHeight="1" x14ac:dyDescent="0.3">
      <c r="A60" s="567">
        <v>59</v>
      </c>
      <c r="B60" s="568" t="s">
        <v>438</v>
      </c>
      <c r="C60" s="568">
        <v>89301594</v>
      </c>
      <c r="D60" s="633" t="s">
        <v>2360</v>
      </c>
      <c r="E60" s="634" t="s">
        <v>2269</v>
      </c>
      <c r="F60" s="568" t="s">
        <v>2259</v>
      </c>
      <c r="G60" s="568" t="s">
        <v>2273</v>
      </c>
      <c r="H60" s="568" t="s">
        <v>1531</v>
      </c>
      <c r="I60" s="568" t="s">
        <v>1816</v>
      </c>
      <c r="J60" s="568" t="s">
        <v>2248</v>
      </c>
      <c r="K60" s="568" t="s">
        <v>1564</v>
      </c>
      <c r="L60" s="569">
        <v>31.59</v>
      </c>
      <c r="M60" s="569">
        <v>11182.859999999999</v>
      </c>
      <c r="N60" s="568">
        <v>354</v>
      </c>
      <c r="O60" s="635">
        <v>4</v>
      </c>
      <c r="P60" s="569">
        <v>8150.2199999999993</v>
      </c>
      <c r="Q60" s="592">
        <v>0.72881355932203395</v>
      </c>
      <c r="R60" s="568">
        <v>258</v>
      </c>
      <c r="S60" s="592">
        <v>0.72881355932203384</v>
      </c>
      <c r="T60" s="635">
        <v>3</v>
      </c>
      <c r="U60" s="617">
        <v>0.75</v>
      </c>
    </row>
    <row r="61" spans="1:21" ht="14.4" customHeight="1" x14ac:dyDescent="0.3">
      <c r="A61" s="567">
        <v>59</v>
      </c>
      <c r="B61" s="568" t="s">
        <v>438</v>
      </c>
      <c r="C61" s="568">
        <v>89301594</v>
      </c>
      <c r="D61" s="633" t="s">
        <v>2360</v>
      </c>
      <c r="E61" s="634" t="s">
        <v>2269</v>
      </c>
      <c r="F61" s="568" t="s">
        <v>2259</v>
      </c>
      <c r="G61" s="568" t="s">
        <v>2273</v>
      </c>
      <c r="H61" s="568" t="s">
        <v>1531</v>
      </c>
      <c r="I61" s="568" t="s">
        <v>1819</v>
      </c>
      <c r="J61" s="568" t="s">
        <v>2249</v>
      </c>
      <c r="K61" s="568" t="s">
        <v>1564</v>
      </c>
      <c r="L61" s="569">
        <v>31.59</v>
      </c>
      <c r="M61" s="569">
        <v>1895.4</v>
      </c>
      <c r="N61" s="568">
        <v>60</v>
      </c>
      <c r="O61" s="635">
        <v>1</v>
      </c>
      <c r="P61" s="569"/>
      <c r="Q61" s="592">
        <v>0</v>
      </c>
      <c r="R61" s="568"/>
      <c r="S61" s="592">
        <v>0</v>
      </c>
      <c r="T61" s="635"/>
      <c r="U61" s="617">
        <v>0</v>
      </c>
    </row>
    <row r="62" spans="1:21" ht="14.4" customHeight="1" x14ac:dyDescent="0.3">
      <c r="A62" s="567">
        <v>59</v>
      </c>
      <c r="B62" s="568" t="s">
        <v>438</v>
      </c>
      <c r="C62" s="568">
        <v>89301594</v>
      </c>
      <c r="D62" s="633" t="s">
        <v>2360</v>
      </c>
      <c r="E62" s="634" t="s">
        <v>2269</v>
      </c>
      <c r="F62" s="568" t="s">
        <v>2259</v>
      </c>
      <c r="G62" s="568" t="s">
        <v>2273</v>
      </c>
      <c r="H62" s="568" t="s">
        <v>1531</v>
      </c>
      <c r="I62" s="568" t="s">
        <v>2285</v>
      </c>
      <c r="J62" s="568" t="s">
        <v>2286</v>
      </c>
      <c r="K62" s="568" t="s">
        <v>1564</v>
      </c>
      <c r="L62" s="569">
        <v>31.59</v>
      </c>
      <c r="M62" s="569">
        <v>13267.800000000001</v>
      </c>
      <c r="N62" s="568">
        <v>420</v>
      </c>
      <c r="O62" s="635">
        <v>7</v>
      </c>
      <c r="P62" s="569">
        <v>12320.1</v>
      </c>
      <c r="Q62" s="592">
        <v>0.92857142857142849</v>
      </c>
      <c r="R62" s="568">
        <v>390</v>
      </c>
      <c r="S62" s="592">
        <v>0.9285714285714286</v>
      </c>
      <c r="T62" s="635">
        <v>6</v>
      </c>
      <c r="U62" s="617">
        <v>0.8571428571428571</v>
      </c>
    </row>
    <row r="63" spans="1:21" ht="14.4" customHeight="1" x14ac:dyDescent="0.3">
      <c r="A63" s="567">
        <v>59</v>
      </c>
      <c r="B63" s="568" t="s">
        <v>438</v>
      </c>
      <c r="C63" s="568">
        <v>89301594</v>
      </c>
      <c r="D63" s="633" t="s">
        <v>2360</v>
      </c>
      <c r="E63" s="634" t="s">
        <v>2269</v>
      </c>
      <c r="F63" s="568" t="s">
        <v>2259</v>
      </c>
      <c r="G63" s="568" t="s">
        <v>2273</v>
      </c>
      <c r="H63" s="568" t="s">
        <v>1531</v>
      </c>
      <c r="I63" s="568" t="s">
        <v>1775</v>
      </c>
      <c r="J63" s="568" t="s">
        <v>2250</v>
      </c>
      <c r="K63" s="568" t="s">
        <v>1564</v>
      </c>
      <c r="L63" s="569">
        <v>31.59</v>
      </c>
      <c r="M63" s="569">
        <v>1516.32</v>
      </c>
      <c r="N63" s="568">
        <v>48</v>
      </c>
      <c r="O63" s="635">
        <v>0.5</v>
      </c>
      <c r="P63" s="569">
        <v>1516.32</v>
      </c>
      <c r="Q63" s="592">
        <v>1</v>
      </c>
      <c r="R63" s="568">
        <v>48</v>
      </c>
      <c r="S63" s="592">
        <v>1</v>
      </c>
      <c r="T63" s="635">
        <v>0.5</v>
      </c>
      <c r="U63" s="617">
        <v>1</v>
      </c>
    </row>
    <row r="64" spans="1:21" ht="14.4" customHeight="1" x14ac:dyDescent="0.3">
      <c r="A64" s="567">
        <v>59</v>
      </c>
      <c r="B64" s="568" t="s">
        <v>438</v>
      </c>
      <c r="C64" s="568">
        <v>89301594</v>
      </c>
      <c r="D64" s="633" t="s">
        <v>2360</v>
      </c>
      <c r="E64" s="634" t="s">
        <v>2269</v>
      </c>
      <c r="F64" s="568" t="s">
        <v>2259</v>
      </c>
      <c r="G64" s="568" t="s">
        <v>2273</v>
      </c>
      <c r="H64" s="568" t="s">
        <v>1531</v>
      </c>
      <c r="I64" s="568" t="s">
        <v>2344</v>
      </c>
      <c r="J64" s="568" t="s">
        <v>2345</v>
      </c>
      <c r="K64" s="568" t="s">
        <v>1564</v>
      </c>
      <c r="L64" s="569">
        <v>31.59</v>
      </c>
      <c r="M64" s="569">
        <v>2843.1</v>
      </c>
      <c r="N64" s="568">
        <v>90</v>
      </c>
      <c r="O64" s="635">
        <v>1</v>
      </c>
      <c r="P64" s="569"/>
      <c r="Q64" s="592">
        <v>0</v>
      </c>
      <c r="R64" s="568"/>
      <c r="S64" s="592">
        <v>0</v>
      </c>
      <c r="T64" s="635"/>
      <c r="U64" s="617">
        <v>0</v>
      </c>
    </row>
    <row r="65" spans="1:21" ht="14.4" customHeight="1" x14ac:dyDescent="0.3">
      <c r="A65" s="567">
        <v>59</v>
      </c>
      <c r="B65" s="568" t="s">
        <v>438</v>
      </c>
      <c r="C65" s="568">
        <v>89301594</v>
      </c>
      <c r="D65" s="633" t="s">
        <v>2360</v>
      </c>
      <c r="E65" s="634" t="s">
        <v>2269</v>
      </c>
      <c r="F65" s="568" t="s">
        <v>2259</v>
      </c>
      <c r="G65" s="568" t="s">
        <v>2273</v>
      </c>
      <c r="H65" s="568" t="s">
        <v>1531</v>
      </c>
      <c r="I65" s="568" t="s">
        <v>2344</v>
      </c>
      <c r="J65" s="568" t="s">
        <v>2346</v>
      </c>
      <c r="K65" s="568" t="s">
        <v>1564</v>
      </c>
      <c r="L65" s="569">
        <v>31.59</v>
      </c>
      <c r="M65" s="569">
        <v>9477</v>
      </c>
      <c r="N65" s="568">
        <v>300</v>
      </c>
      <c r="O65" s="635">
        <v>3.5</v>
      </c>
      <c r="P65" s="569"/>
      <c r="Q65" s="592">
        <v>0</v>
      </c>
      <c r="R65" s="568"/>
      <c r="S65" s="592">
        <v>0</v>
      </c>
      <c r="T65" s="635"/>
      <c r="U65" s="617">
        <v>0</v>
      </c>
    </row>
    <row r="66" spans="1:21" ht="14.4" customHeight="1" x14ac:dyDescent="0.3">
      <c r="A66" s="567">
        <v>59</v>
      </c>
      <c r="B66" s="568" t="s">
        <v>438</v>
      </c>
      <c r="C66" s="568">
        <v>89301594</v>
      </c>
      <c r="D66" s="633" t="s">
        <v>2360</v>
      </c>
      <c r="E66" s="634" t="s">
        <v>2269</v>
      </c>
      <c r="F66" s="568" t="s">
        <v>2259</v>
      </c>
      <c r="G66" s="568" t="s">
        <v>2273</v>
      </c>
      <c r="H66" s="568" t="s">
        <v>1531</v>
      </c>
      <c r="I66" s="568" t="s">
        <v>2274</v>
      </c>
      <c r="J66" s="568" t="s">
        <v>2287</v>
      </c>
      <c r="K66" s="568" t="s">
        <v>2276</v>
      </c>
      <c r="L66" s="569">
        <v>189.56</v>
      </c>
      <c r="M66" s="569">
        <v>19903.8</v>
      </c>
      <c r="N66" s="568">
        <v>105</v>
      </c>
      <c r="O66" s="635">
        <v>5</v>
      </c>
      <c r="P66" s="569">
        <v>14217</v>
      </c>
      <c r="Q66" s="592">
        <v>0.7142857142857143</v>
      </c>
      <c r="R66" s="568">
        <v>75</v>
      </c>
      <c r="S66" s="592">
        <v>0.7142857142857143</v>
      </c>
      <c r="T66" s="635">
        <v>4</v>
      </c>
      <c r="U66" s="617">
        <v>0.8</v>
      </c>
    </row>
    <row r="67" spans="1:21" ht="14.4" customHeight="1" x14ac:dyDescent="0.3">
      <c r="A67" s="567">
        <v>59</v>
      </c>
      <c r="B67" s="568" t="s">
        <v>438</v>
      </c>
      <c r="C67" s="568">
        <v>89301594</v>
      </c>
      <c r="D67" s="633" t="s">
        <v>2360</v>
      </c>
      <c r="E67" s="634" t="s">
        <v>2269</v>
      </c>
      <c r="F67" s="568" t="s">
        <v>2259</v>
      </c>
      <c r="G67" s="568" t="s">
        <v>2273</v>
      </c>
      <c r="H67" s="568" t="s">
        <v>1531</v>
      </c>
      <c r="I67" s="568" t="s">
        <v>2274</v>
      </c>
      <c r="J67" s="568" t="s">
        <v>2275</v>
      </c>
      <c r="K67" s="568" t="s">
        <v>2276</v>
      </c>
      <c r="L67" s="569">
        <v>189.56</v>
      </c>
      <c r="M67" s="569">
        <v>151837.56</v>
      </c>
      <c r="N67" s="568">
        <v>801</v>
      </c>
      <c r="O67" s="635">
        <v>45.5</v>
      </c>
      <c r="P67" s="569">
        <v>110134.35999999999</v>
      </c>
      <c r="Q67" s="592">
        <v>0.72534332084893871</v>
      </c>
      <c r="R67" s="568">
        <v>581</v>
      </c>
      <c r="S67" s="592">
        <v>0.72534332084893882</v>
      </c>
      <c r="T67" s="635">
        <v>32.5</v>
      </c>
      <c r="U67" s="617">
        <v>0.7142857142857143</v>
      </c>
    </row>
    <row r="68" spans="1:21" ht="14.4" customHeight="1" x14ac:dyDescent="0.3">
      <c r="A68" s="567">
        <v>59</v>
      </c>
      <c r="B68" s="568" t="s">
        <v>438</v>
      </c>
      <c r="C68" s="568">
        <v>89301594</v>
      </c>
      <c r="D68" s="633" t="s">
        <v>2360</v>
      </c>
      <c r="E68" s="634" t="s">
        <v>2269</v>
      </c>
      <c r="F68" s="568" t="s">
        <v>2259</v>
      </c>
      <c r="G68" s="568" t="s">
        <v>2273</v>
      </c>
      <c r="H68" s="568" t="s">
        <v>1531</v>
      </c>
      <c r="I68" s="568" t="s">
        <v>1784</v>
      </c>
      <c r="J68" s="568" t="s">
        <v>2253</v>
      </c>
      <c r="K68" s="568" t="s">
        <v>1564</v>
      </c>
      <c r="L68" s="569">
        <v>26.33</v>
      </c>
      <c r="M68" s="569">
        <v>4265.4599999999991</v>
      </c>
      <c r="N68" s="568">
        <v>162</v>
      </c>
      <c r="O68" s="635">
        <v>3.5</v>
      </c>
      <c r="P68" s="569">
        <v>3870.5099999999993</v>
      </c>
      <c r="Q68" s="592">
        <v>0.90740740740740744</v>
      </c>
      <c r="R68" s="568">
        <v>147</v>
      </c>
      <c r="S68" s="592">
        <v>0.90740740740740744</v>
      </c>
      <c r="T68" s="635">
        <v>3</v>
      </c>
      <c r="U68" s="617">
        <v>0.8571428571428571</v>
      </c>
    </row>
    <row r="69" spans="1:21" ht="14.4" customHeight="1" x14ac:dyDescent="0.3">
      <c r="A69" s="567">
        <v>59</v>
      </c>
      <c r="B69" s="568" t="s">
        <v>438</v>
      </c>
      <c r="C69" s="568">
        <v>89301594</v>
      </c>
      <c r="D69" s="633" t="s">
        <v>2360</v>
      </c>
      <c r="E69" s="634" t="s">
        <v>2269</v>
      </c>
      <c r="F69" s="568" t="s">
        <v>2259</v>
      </c>
      <c r="G69" s="568" t="s">
        <v>2273</v>
      </c>
      <c r="H69" s="568" t="s">
        <v>1531</v>
      </c>
      <c r="I69" s="568" t="s">
        <v>1787</v>
      </c>
      <c r="J69" s="568" t="s">
        <v>2254</v>
      </c>
      <c r="K69" s="568" t="s">
        <v>1564</v>
      </c>
      <c r="L69" s="569">
        <v>26.33</v>
      </c>
      <c r="M69" s="569">
        <v>4871.05</v>
      </c>
      <c r="N69" s="568">
        <v>185</v>
      </c>
      <c r="O69" s="635">
        <v>4.5</v>
      </c>
      <c r="P69" s="569">
        <v>4476.1000000000004</v>
      </c>
      <c r="Q69" s="592">
        <v>0.91891891891891897</v>
      </c>
      <c r="R69" s="568">
        <v>170</v>
      </c>
      <c r="S69" s="592">
        <v>0.91891891891891897</v>
      </c>
      <c r="T69" s="635">
        <v>4</v>
      </c>
      <c r="U69" s="617">
        <v>0.88888888888888884</v>
      </c>
    </row>
    <row r="70" spans="1:21" ht="14.4" customHeight="1" x14ac:dyDescent="0.3">
      <c r="A70" s="567">
        <v>59</v>
      </c>
      <c r="B70" s="568" t="s">
        <v>438</v>
      </c>
      <c r="C70" s="568">
        <v>89301594</v>
      </c>
      <c r="D70" s="633" t="s">
        <v>2360</v>
      </c>
      <c r="E70" s="634" t="s">
        <v>2269</v>
      </c>
      <c r="F70" s="568" t="s">
        <v>2259</v>
      </c>
      <c r="G70" s="568" t="s">
        <v>2273</v>
      </c>
      <c r="H70" s="568" t="s">
        <v>1531</v>
      </c>
      <c r="I70" s="568" t="s">
        <v>1562</v>
      </c>
      <c r="J70" s="568" t="s">
        <v>2255</v>
      </c>
      <c r="K70" s="568" t="s">
        <v>1564</v>
      </c>
      <c r="L70" s="569">
        <v>26.33</v>
      </c>
      <c r="M70" s="569">
        <v>7635.7</v>
      </c>
      <c r="N70" s="568">
        <v>290</v>
      </c>
      <c r="O70" s="635">
        <v>3.5</v>
      </c>
      <c r="P70" s="569">
        <v>1579.8</v>
      </c>
      <c r="Q70" s="592">
        <v>0.20689655172413793</v>
      </c>
      <c r="R70" s="568">
        <v>60</v>
      </c>
      <c r="S70" s="592">
        <v>0.20689655172413793</v>
      </c>
      <c r="T70" s="635">
        <v>0.5</v>
      </c>
      <c r="U70" s="617">
        <v>0.14285714285714285</v>
      </c>
    </row>
    <row r="71" spans="1:21" ht="14.4" customHeight="1" x14ac:dyDescent="0.3">
      <c r="A71" s="567">
        <v>59</v>
      </c>
      <c r="B71" s="568" t="s">
        <v>438</v>
      </c>
      <c r="C71" s="568">
        <v>89301594</v>
      </c>
      <c r="D71" s="633" t="s">
        <v>2360</v>
      </c>
      <c r="E71" s="634" t="s">
        <v>2269</v>
      </c>
      <c r="F71" s="568" t="s">
        <v>2259</v>
      </c>
      <c r="G71" s="568" t="s">
        <v>2273</v>
      </c>
      <c r="H71" s="568" t="s">
        <v>1531</v>
      </c>
      <c r="I71" s="568" t="s">
        <v>1808</v>
      </c>
      <c r="J71" s="568" t="s">
        <v>2256</v>
      </c>
      <c r="K71" s="568" t="s">
        <v>1806</v>
      </c>
      <c r="L71" s="569">
        <v>78.989999999999995</v>
      </c>
      <c r="M71" s="569">
        <v>7109.1</v>
      </c>
      <c r="N71" s="568">
        <v>90</v>
      </c>
      <c r="O71" s="635">
        <v>4</v>
      </c>
      <c r="P71" s="569">
        <v>7109.1</v>
      </c>
      <c r="Q71" s="592">
        <v>1</v>
      </c>
      <c r="R71" s="568">
        <v>90</v>
      </c>
      <c r="S71" s="592">
        <v>1</v>
      </c>
      <c r="T71" s="635">
        <v>4</v>
      </c>
      <c r="U71" s="617">
        <v>1</v>
      </c>
    </row>
    <row r="72" spans="1:21" ht="14.4" customHeight="1" x14ac:dyDescent="0.3">
      <c r="A72" s="567">
        <v>59</v>
      </c>
      <c r="B72" s="568" t="s">
        <v>438</v>
      </c>
      <c r="C72" s="568">
        <v>89301594</v>
      </c>
      <c r="D72" s="633" t="s">
        <v>2360</v>
      </c>
      <c r="E72" s="634" t="s">
        <v>2269</v>
      </c>
      <c r="F72" s="568" t="s">
        <v>2259</v>
      </c>
      <c r="G72" s="568" t="s">
        <v>2273</v>
      </c>
      <c r="H72" s="568" t="s">
        <v>1531</v>
      </c>
      <c r="I72" s="568" t="s">
        <v>2288</v>
      </c>
      <c r="J72" s="568" t="s">
        <v>2289</v>
      </c>
      <c r="K72" s="568" t="s">
        <v>1564</v>
      </c>
      <c r="L72" s="569">
        <v>31.59</v>
      </c>
      <c r="M72" s="569">
        <v>947.7</v>
      </c>
      <c r="N72" s="568">
        <v>30</v>
      </c>
      <c r="O72" s="635">
        <v>0.5</v>
      </c>
      <c r="P72" s="569">
        <v>947.7</v>
      </c>
      <c r="Q72" s="592">
        <v>1</v>
      </c>
      <c r="R72" s="568">
        <v>30</v>
      </c>
      <c r="S72" s="592">
        <v>1</v>
      </c>
      <c r="T72" s="635">
        <v>0.5</v>
      </c>
      <c r="U72" s="617">
        <v>1</v>
      </c>
    </row>
    <row r="73" spans="1:21" ht="14.4" customHeight="1" x14ac:dyDescent="0.3">
      <c r="A73" s="567">
        <v>59</v>
      </c>
      <c r="B73" s="568" t="s">
        <v>438</v>
      </c>
      <c r="C73" s="568">
        <v>89301594</v>
      </c>
      <c r="D73" s="633" t="s">
        <v>2360</v>
      </c>
      <c r="E73" s="634" t="s">
        <v>2269</v>
      </c>
      <c r="F73" s="568" t="s">
        <v>2259</v>
      </c>
      <c r="G73" s="568" t="s">
        <v>2273</v>
      </c>
      <c r="H73" s="568" t="s">
        <v>1531</v>
      </c>
      <c r="I73" s="568" t="s">
        <v>1790</v>
      </c>
      <c r="J73" s="568" t="s">
        <v>1791</v>
      </c>
      <c r="K73" s="568" t="s">
        <v>1564</v>
      </c>
      <c r="L73" s="569">
        <v>31.59</v>
      </c>
      <c r="M73" s="569">
        <v>947.7</v>
      </c>
      <c r="N73" s="568">
        <v>30</v>
      </c>
      <c r="O73" s="635">
        <v>0.5</v>
      </c>
      <c r="P73" s="569">
        <v>947.7</v>
      </c>
      <c r="Q73" s="592">
        <v>1</v>
      </c>
      <c r="R73" s="568">
        <v>30</v>
      </c>
      <c r="S73" s="592">
        <v>1</v>
      </c>
      <c r="T73" s="635">
        <v>0.5</v>
      </c>
      <c r="U73" s="617">
        <v>1</v>
      </c>
    </row>
    <row r="74" spans="1:21" ht="14.4" customHeight="1" x14ac:dyDescent="0.3">
      <c r="A74" s="567">
        <v>59</v>
      </c>
      <c r="B74" s="568" t="s">
        <v>438</v>
      </c>
      <c r="C74" s="568">
        <v>89301594</v>
      </c>
      <c r="D74" s="633" t="s">
        <v>2360</v>
      </c>
      <c r="E74" s="634" t="s">
        <v>2269</v>
      </c>
      <c r="F74" s="568" t="s">
        <v>2259</v>
      </c>
      <c r="G74" s="568" t="s">
        <v>2273</v>
      </c>
      <c r="H74" s="568" t="s">
        <v>1531</v>
      </c>
      <c r="I74" s="568" t="s">
        <v>2290</v>
      </c>
      <c r="J74" s="568" t="s">
        <v>2292</v>
      </c>
      <c r="K74" s="568" t="s">
        <v>1564</v>
      </c>
      <c r="L74" s="569">
        <v>31.59</v>
      </c>
      <c r="M74" s="569">
        <v>726.56999999999994</v>
      </c>
      <c r="N74" s="568">
        <v>23</v>
      </c>
      <c r="O74" s="635">
        <v>1.5</v>
      </c>
      <c r="P74" s="569">
        <v>94.77</v>
      </c>
      <c r="Q74" s="592">
        <v>0.13043478260869565</v>
      </c>
      <c r="R74" s="568">
        <v>3</v>
      </c>
      <c r="S74" s="592">
        <v>0.13043478260869565</v>
      </c>
      <c r="T74" s="635">
        <v>1</v>
      </c>
      <c r="U74" s="617">
        <v>0.66666666666666663</v>
      </c>
    </row>
    <row r="75" spans="1:21" ht="14.4" customHeight="1" x14ac:dyDescent="0.3">
      <c r="A75" s="567">
        <v>59</v>
      </c>
      <c r="B75" s="568" t="s">
        <v>438</v>
      </c>
      <c r="C75" s="568">
        <v>89301594</v>
      </c>
      <c r="D75" s="633" t="s">
        <v>2360</v>
      </c>
      <c r="E75" s="634" t="s">
        <v>2269</v>
      </c>
      <c r="F75" s="568" t="s">
        <v>2259</v>
      </c>
      <c r="G75" s="568" t="s">
        <v>2273</v>
      </c>
      <c r="H75" s="568" t="s">
        <v>1531</v>
      </c>
      <c r="I75" s="568" t="s">
        <v>2277</v>
      </c>
      <c r="J75" s="568" t="s">
        <v>2278</v>
      </c>
      <c r="K75" s="568" t="s">
        <v>1564</v>
      </c>
      <c r="L75" s="569">
        <v>31.59</v>
      </c>
      <c r="M75" s="569">
        <v>726.56999999999994</v>
      </c>
      <c r="N75" s="568">
        <v>23</v>
      </c>
      <c r="O75" s="635">
        <v>1</v>
      </c>
      <c r="P75" s="569">
        <v>94.77</v>
      </c>
      <c r="Q75" s="592">
        <v>0.13043478260869565</v>
      </c>
      <c r="R75" s="568">
        <v>3</v>
      </c>
      <c r="S75" s="592">
        <v>0.13043478260869565</v>
      </c>
      <c r="T75" s="635">
        <v>0.5</v>
      </c>
      <c r="U75" s="617">
        <v>0.5</v>
      </c>
    </row>
    <row r="76" spans="1:21" ht="14.4" customHeight="1" x14ac:dyDescent="0.3">
      <c r="A76" s="567">
        <v>59</v>
      </c>
      <c r="B76" s="568" t="s">
        <v>438</v>
      </c>
      <c r="C76" s="568">
        <v>89301594</v>
      </c>
      <c r="D76" s="633" t="s">
        <v>2360</v>
      </c>
      <c r="E76" s="634" t="s">
        <v>2269</v>
      </c>
      <c r="F76" s="568" t="s">
        <v>2259</v>
      </c>
      <c r="G76" s="568" t="s">
        <v>2273</v>
      </c>
      <c r="H76" s="568" t="s">
        <v>1531</v>
      </c>
      <c r="I76" s="568" t="s">
        <v>2347</v>
      </c>
      <c r="J76" s="568" t="s">
        <v>2348</v>
      </c>
      <c r="K76" s="568" t="s">
        <v>1564</v>
      </c>
      <c r="L76" s="569">
        <v>31.59</v>
      </c>
      <c r="M76" s="569">
        <v>94.77</v>
      </c>
      <c r="N76" s="568">
        <v>3</v>
      </c>
      <c r="O76" s="635">
        <v>0.5</v>
      </c>
      <c r="P76" s="569">
        <v>94.77</v>
      </c>
      <c r="Q76" s="592">
        <v>1</v>
      </c>
      <c r="R76" s="568">
        <v>3</v>
      </c>
      <c r="S76" s="592">
        <v>1</v>
      </c>
      <c r="T76" s="635">
        <v>0.5</v>
      </c>
      <c r="U76" s="617">
        <v>1</v>
      </c>
    </row>
    <row r="77" spans="1:21" ht="14.4" customHeight="1" x14ac:dyDescent="0.3">
      <c r="A77" s="567">
        <v>59</v>
      </c>
      <c r="B77" s="568" t="s">
        <v>438</v>
      </c>
      <c r="C77" s="568">
        <v>89301594</v>
      </c>
      <c r="D77" s="633" t="s">
        <v>2360</v>
      </c>
      <c r="E77" s="634" t="s">
        <v>2269</v>
      </c>
      <c r="F77" s="568" t="s">
        <v>2259</v>
      </c>
      <c r="G77" s="568" t="s">
        <v>2273</v>
      </c>
      <c r="H77" s="568" t="s">
        <v>1531</v>
      </c>
      <c r="I77" s="568" t="s">
        <v>1805</v>
      </c>
      <c r="J77" s="568" t="s">
        <v>1796</v>
      </c>
      <c r="K77" s="568" t="s">
        <v>1806</v>
      </c>
      <c r="L77" s="569">
        <v>105.31</v>
      </c>
      <c r="M77" s="569">
        <v>34752.300000000003</v>
      </c>
      <c r="N77" s="568">
        <v>330</v>
      </c>
      <c r="O77" s="635">
        <v>3.5</v>
      </c>
      <c r="P77" s="569">
        <v>34752.300000000003</v>
      </c>
      <c r="Q77" s="592">
        <v>1</v>
      </c>
      <c r="R77" s="568">
        <v>330</v>
      </c>
      <c r="S77" s="592">
        <v>1</v>
      </c>
      <c r="T77" s="635">
        <v>3.5</v>
      </c>
      <c r="U77" s="617">
        <v>1</v>
      </c>
    </row>
    <row r="78" spans="1:21" ht="14.4" customHeight="1" x14ac:dyDescent="0.3">
      <c r="A78" s="567">
        <v>59</v>
      </c>
      <c r="B78" s="568" t="s">
        <v>438</v>
      </c>
      <c r="C78" s="568">
        <v>89301594</v>
      </c>
      <c r="D78" s="633" t="s">
        <v>2360</v>
      </c>
      <c r="E78" s="634" t="s">
        <v>2269</v>
      </c>
      <c r="F78" s="568" t="s">
        <v>2259</v>
      </c>
      <c r="G78" s="568" t="s">
        <v>2273</v>
      </c>
      <c r="H78" s="568" t="s">
        <v>1531</v>
      </c>
      <c r="I78" s="568" t="s">
        <v>1795</v>
      </c>
      <c r="J78" s="568" t="s">
        <v>1796</v>
      </c>
      <c r="K78" s="568" t="s">
        <v>1720</v>
      </c>
      <c r="L78" s="569">
        <v>52.66</v>
      </c>
      <c r="M78" s="569">
        <v>12638.4</v>
      </c>
      <c r="N78" s="568">
        <v>240</v>
      </c>
      <c r="O78" s="635">
        <v>2</v>
      </c>
      <c r="P78" s="569"/>
      <c r="Q78" s="592">
        <v>0</v>
      </c>
      <c r="R78" s="568"/>
      <c r="S78" s="592">
        <v>0</v>
      </c>
      <c r="T78" s="635"/>
      <c r="U78" s="617">
        <v>0</v>
      </c>
    </row>
    <row r="79" spans="1:21" ht="14.4" customHeight="1" x14ac:dyDescent="0.3">
      <c r="A79" s="567">
        <v>59</v>
      </c>
      <c r="B79" s="568" t="s">
        <v>438</v>
      </c>
      <c r="C79" s="568">
        <v>89301594</v>
      </c>
      <c r="D79" s="633" t="s">
        <v>2360</v>
      </c>
      <c r="E79" s="634" t="s">
        <v>2269</v>
      </c>
      <c r="F79" s="568" t="s">
        <v>2259</v>
      </c>
      <c r="G79" s="568" t="s">
        <v>2273</v>
      </c>
      <c r="H79" s="568" t="s">
        <v>1531</v>
      </c>
      <c r="I79" s="568" t="s">
        <v>1793</v>
      </c>
      <c r="J79" s="568" t="s">
        <v>2257</v>
      </c>
      <c r="K79" s="568" t="s">
        <v>1564</v>
      </c>
      <c r="L79" s="569">
        <v>21.91</v>
      </c>
      <c r="M79" s="569">
        <v>657.3</v>
      </c>
      <c r="N79" s="568">
        <v>30</v>
      </c>
      <c r="O79" s="635">
        <v>1</v>
      </c>
      <c r="P79" s="569">
        <v>657.3</v>
      </c>
      <c r="Q79" s="592">
        <v>1</v>
      </c>
      <c r="R79" s="568">
        <v>30</v>
      </c>
      <c r="S79" s="592">
        <v>1</v>
      </c>
      <c r="T79" s="635">
        <v>1</v>
      </c>
      <c r="U79" s="617">
        <v>1</v>
      </c>
    </row>
    <row r="80" spans="1:21" ht="14.4" customHeight="1" x14ac:dyDescent="0.3">
      <c r="A80" s="567">
        <v>59</v>
      </c>
      <c r="B80" s="568" t="s">
        <v>438</v>
      </c>
      <c r="C80" s="568">
        <v>89301594</v>
      </c>
      <c r="D80" s="633" t="s">
        <v>2360</v>
      </c>
      <c r="E80" s="634" t="s">
        <v>2269</v>
      </c>
      <c r="F80" s="568" t="s">
        <v>2259</v>
      </c>
      <c r="G80" s="568" t="s">
        <v>2273</v>
      </c>
      <c r="H80" s="568" t="s">
        <v>1531</v>
      </c>
      <c r="I80" s="568" t="s">
        <v>1822</v>
      </c>
      <c r="J80" s="568" t="s">
        <v>2349</v>
      </c>
      <c r="K80" s="568" t="s">
        <v>1564</v>
      </c>
      <c r="L80" s="569">
        <v>31.59</v>
      </c>
      <c r="M80" s="569">
        <v>2843.1</v>
      </c>
      <c r="N80" s="568">
        <v>90</v>
      </c>
      <c r="O80" s="635">
        <v>0.5</v>
      </c>
      <c r="P80" s="569"/>
      <c r="Q80" s="592">
        <v>0</v>
      </c>
      <c r="R80" s="568"/>
      <c r="S80" s="592">
        <v>0</v>
      </c>
      <c r="T80" s="635"/>
      <c r="U80" s="617">
        <v>0</v>
      </c>
    </row>
    <row r="81" spans="1:21" ht="14.4" customHeight="1" x14ac:dyDescent="0.3">
      <c r="A81" s="567">
        <v>59</v>
      </c>
      <c r="B81" s="568" t="s">
        <v>438</v>
      </c>
      <c r="C81" s="568">
        <v>89301594</v>
      </c>
      <c r="D81" s="633" t="s">
        <v>2360</v>
      </c>
      <c r="E81" s="634" t="s">
        <v>2269</v>
      </c>
      <c r="F81" s="568" t="s">
        <v>2259</v>
      </c>
      <c r="G81" s="568" t="s">
        <v>2273</v>
      </c>
      <c r="H81" s="568" t="s">
        <v>1531</v>
      </c>
      <c r="I81" s="568" t="s">
        <v>1822</v>
      </c>
      <c r="J81" s="568" t="s">
        <v>2258</v>
      </c>
      <c r="K81" s="568" t="s">
        <v>1564</v>
      </c>
      <c r="L81" s="569">
        <v>31.59</v>
      </c>
      <c r="M81" s="569">
        <v>947.7</v>
      </c>
      <c r="N81" s="568">
        <v>30</v>
      </c>
      <c r="O81" s="635">
        <v>0.5</v>
      </c>
      <c r="P81" s="569">
        <v>947.7</v>
      </c>
      <c r="Q81" s="592">
        <v>1</v>
      </c>
      <c r="R81" s="568">
        <v>30</v>
      </c>
      <c r="S81" s="592">
        <v>1</v>
      </c>
      <c r="T81" s="635">
        <v>0.5</v>
      </c>
      <c r="U81" s="617">
        <v>1</v>
      </c>
    </row>
    <row r="82" spans="1:21" ht="14.4" customHeight="1" x14ac:dyDescent="0.3">
      <c r="A82" s="567">
        <v>59</v>
      </c>
      <c r="B82" s="568" t="s">
        <v>438</v>
      </c>
      <c r="C82" s="568">
        <v>89301594</v>
      </c>
      <c r="D82" s="633" t="s">
        <v>2360</v>
      </c>
      <c r="E82" s="634" t="s">
        <v>2269</v>
      </c>
      <c r="F82" s="568" t="s">
        <v>2259</v>
      </c>
      <c r="G82" s="568" t="s">
        <v>2273</v>
      </c>
      <c r="H82" s="568" t="s">
        <v>1531</v>
      </c>
      <c r="I82" s="568" t="s">
        <v>2298</v>
      </c>
      <c r="J82" s="568" t="s">
        <v>2299</v>
      </c>
      <c r="K82" s="568" t="s">
        <v>2297</v>
      </c>
      <c r="L82" s="569">
        <v>126.28</v>
      </c>
      <c r="M82" s="569">
        <v>631.4</v>
      </c>
      <c r="N82" s="568">
        <v>5</v>
      </c>
      <c r="O82" s="635">
        <v>0.5</v>
      </c>
      <c r="P82" s="569"/>
      <c r="Q82" s="592">
        <v>0</v>
      </c>
      <c r="R82" s="568"/>
      <c r="S82" s="592">
        <v>0</v>
      </c>
      <c r="T82" s="635"/>
      <c r="U82" s="617">
        <v>0</v>
      </c>
    </row>
    <row r="83" spans="1:21" ht="14.4" customHeight="1" x14ac:dyDescent="0.3">
      <c r="A83" s="567">
        <v>59</v>
      </c>
      <c r="B83" s="568" t="s">
        <v>438</v>
      </c>
      <c r="C83" s="568">
        <v>89301594</v>
      </c>
      <c r="D83" s="633" t="s">
        <v>2360</v>
      </c>
      <c r="E83" s="634" t="s">
        <v>2269</v>
      </c>
      <c r="F83" s="568" t="s">
        <v>2259</v>
      </c>
      <c r="G83" s="568" t="s">
        <v>2350</v>
      </c>
      <c r="H83" s="568" t="s">
        <v>1531</v>
      </c>
      <c r="I83" s="568" t="s">
        <v>2351</v>
      </c>
      <c r="J83" s="568" t="s">
        <v>2352</v>
      </c>
      <c r="K83" s="568" t="s">
        <v>2353</v>
      </c>
      <c r="L83" s="569">
        <v>140.03</v>
      </c>
      <c r="M83" s="569">
        <v>420.09000000000003</v>
      </c>
      <c r="N83" s="568">
        <v>3</v>
      </c>
      <c r="O83" s="635">
        <v>0.5</v>
      </c>
      <c r="P83" s="569">
        <v>420.09000000000003</v>
      </c>
      <c r="Q83" s="592">
        <v>1</v>
      </c>
      <c r="R83" s="568">
        <v>3</v>
      </c>
      <c r="S83" s="592">
        <v>1</v>
      </c>
      <c r="T83" s="635">
        <v>0.5</v>
      </c>
      <c r="U83" s="617">
        <v>1</v>
      </c>
    </row>
    <row r="84" spans="1:21" ht="14.4" customHeight="1" x14ac:dyDescent="0.3">
      <c r="A84" s="567">
        <v>59</v>
      </c>
      <c r="B84" s="568" t="s">
        <v>438</v>
      </c>
      <c r="C84" s="568">
        <v>89301594</v>
      </c>
      <c r="D84" s="633" t="s">
        <v>2360</v>
      </c>
      <c r="E84" s="634" t="s">
        <v>2269</v>
      </c>
      <c r="F84" s="568" t="s">
        <v>2259</v>
      </c>
      <c r="G84" s="568" t="s">
        <v>2354</v>
      </c>
      <c r="H84" s="568" t="s">
        <v>437</v>
      </c>
      <c r="I84" s="568" t="s">
        <v>666</v>
      </c>
      <c r="J84" s="568" t="s">
        <v>667</v>
      </c>
      <c r="K84" s="568" t="s">
        <v>2355</v>
      </c>
      <c r="L84" s="569">
        <v>127.5</v>
      </c>
      <c r="M84" s="569">
        <v>127.5</v>
      </c>
      <c r="N84" s="568">
        <v>1</v>
      </c>
      <c r="O84" s="635">
        <v>0.5</v>
      </c>
      <c r="P84" s="569"/>
      <c r="Q84" s="592">
        <v>0</v>
      </c>
      <c r="R84" s="568"/>
      <c r="S84" s="592">
        <v>0</v>
      </c>
      <c r="T84" s="635"/>
      <c r="U84" s="617">
        <v>0</v>
      </c>
    </row>
    <row r="85" spans="1:21" ht="14.4" customHeight="1" thickBot="1" x14ac:dyDescent="0.35">
      <c r="A85" s="573">
        <v>59</v>
      </c>
      <c r="B85" s="574" t="s">
        <v>438</v>
      </c>
      <c r="C85" s="574">
        <v>89301594</v>
      </c>
      <c r="D85" s="636" t="s">
        <v>2360</v>
      </c>
      <c r="E85" s="637" t="s">
        <v>2269</v>
      </c>
      <c r="F85" s="574" t="s">
        <v>2259</v>
      </c>
      <c r="G85" s="574" t="s">
        <v>2356</v>
      </c>
      <c r="H85" s="574" t="s">
        <v>437</v>
      </c>
      <c r="I85" s="574" t="s">
        <v>2357</v>
      </c>
      <c r="J85" s="574" t="s">
        <v>2358</v>
      </c>
      <c r="K85" s="574" t="s">
        <v>2359</v>
      </c>
      <c r="L85" s="575">
        <v>314.35000000000002</v>
      </c>
      <c r="M85" s="575">
        <v>314.35000000000002</v>
      </c>
      <c r="N85" s="574">
        <v>1</v>
      </c>
      <c r="O85" s="638">
        <v>1</v>
      </c>
      <c r="P85" s="575">
        <v>314.35000000000002</v>
      </c>
      <c r="Q85" s="585">
        <v>1</v>
      </c>
      <c r="R85" s="574">
        <v>1</v>
      </c>
      <c r="S85" s="585">
        <v>1</v>
      </c>
      <c r="T85" s="638">
        <v>1</v>
      </c>
      <c r="U85" s="61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27" t="s">
        <v>2361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9" t="s">
        <v>228</v>
      </c>
      <c r="B4" s="580" t="s">
        <v>17</v>
      </c>
      <c r="C4" s="581" t="s">
        <v>5</v>
      </c>
      <c r="D4" s="580" t="s">
        <v>17</v>
      </c>
      <c r="E4" s="581" t="s">
        <v>5</v>
      </c>
      <c r="F4" s="582" t="s">
        <v>17</v>
      </c>
    </row>
    <row r="5" spans="1:6" ht="14.4" customHeight="1" x14ac:dyDescent="0.3">
      <c r="A5" s="596" t="s">
        <v>2265</v>
      </c>
      <c r="B5" s="565">
        <v>8469.14</v>
      </c>
      <c r="C5" s="584">
        <v>4.2483186211376561E-2</v>
      </c>
      <c r="D5" s="565">
        <v>190883.61000000002</v>
      </c>
      <c r="E5" s="584">
        <v>0.95751681378862352</v>
      </c>
      <c r="F5" s="566">
        <v>199352.75</v>
      </c>
    </row>
    <row r="6" spans="1:6" ht="14.4" customHeight="1" x14ac:dyDescent="0.3">
      <c r="A6" s="597" t="s">
        <v>2269</v>
      </c>
      <c r="B6" s="571">
        <v>1457.23</v>
      </c>
      <c r="C6" s="592">
        <v>2.1658282206601194E-3</v>
      </c>
      <c r="D6" s="571">
        <v>671370.83000000007</v>
      </c>
      <c r="E6" s="592">
        <v>0.99783417177933986</v>
      </c>
      <c r="F6" s="572">
        <v>672828.06</v>
      </c>
    </row>
    <row r="7" spans="1:6" ht="14.4" customHeight="1" x14ac:dyDescent="0.3">
      <c r="A7" s="597" t="s">
        <v>2268</v>
      </c>
      <c r="B7" s="571"/>
      <c r="C7" s="592">
        <v>0</v>
      </c>
      <c r="D7" s="571">
        <v>39685.61</v>
      </c>
      <c r="E7" s="592">
        <v>1</v>
      </c>
      <c r="F7" s="572">
        <v>39685.61</v>
      </c>
    </row>
    <row r="8" spans="1:6" ht="14.4" customHeight="1" x14ac:dyDescent="0.3">
      <c r="A8" s="597" t="s">
        <v>2264</v>
      </c>
      <c r="B8" s="571"/>
      <c r="C8" s="592">
        <v>0</v>
      </c>
      <c r="D8" s="571">
        <v>12952.800000000001</v>
      </c>
      <c r="E8" s="592">
        <v>1</v>
      </c>
      <c r="F8" s="572">
        <v>12952.800000000001</v>
      </c>
    </row>
    <row r="9" spans="1:6" ht="14.4" customHeight="1" thickBot="1" x14ac:dyDescent="0.35">
      <c r="A9" s="598" t="s">
        <v>2267</v>
      </c>
      <c r="B9" s="593"/>
      <c r="C9" s="594">
        <v>0</v>
      </c>
      <c r="D9" s="593">
        <v>8846.0400000000009</v>
      </c>
      <c r="E9" s="594">
        <v>1</v>
      </c>
      <c r="F9" s="595">
        <v>8846.0400000000009</v>
      </c>
    </row>
    <row r="10" spans="1:6" ht="14.4" customHeight="1" thickBot="1" x14ac:dyDescent="0.35">
      <c r="A10" s="587" t="s">
        <v>6</v>
      </c>
      <c r="B10" s="588">
        <v>9926.369999999999</v>
      </c>
      <c r="C10" s="589">
        <v>1.0631615446418129E-2</v>
      </c>
      <c r="D10" s="588">
        <v>923738.89000000013</v>
      </c>
      <c r="E10" s="589">
        <v>0.989368384553582</v>
      </c>
      <c r="F10" s="590">
        <v>933665.26</v>
      </c>
    </row>
    <row r="11" spans="1:6" ht="14.4" customHeight="1" thickBot="1" x14ac:dyDescent="0.35"/>
    <row r="12" spans="1:6" ht="14.4" customHeight="1" x14ac:dyDescent="0.3">
      <c r="A12" s="596" t="s">
        <v>2046</v>
      </c>
      <c r="B12" s="565">
        <v>7108.5599999999995</v>
      </c>
      <c r="C12" s="584">
        <v>7.7589712859907458E-3</v>
      </c>
      <c r="D12" s="565">
        <v>909064.44</v>
      </c>
      <c r="E12" s="584">
        <v>0.99224102871400921</v>
      </c>
      <c r="F12" s="566">
        <v>916173</v>
      </c>
    </row>
    <row r="13" spans="1:6" ht="14.4" customHeight="1" x14ac:dyDescent="0.3">
      <c r="A13" s="597" t="s">
        <v>2074</v>
      </c>
      <c r="B13" s="571">
        <v>2503.46</v>
      </c>
      <c r="C13" s="592">
        <v>1</v>
      </c>
      <c r="D13" s="571"/>
      <c r="E13" s="592">
        <v>0</v>
      </c>
      <c r="F13" s="572">
        <v>2503.46</v>
      </c>
    </row>
    <row r="14" spans="1:6" ht="14.4" customHeight="1" x14ac:dyDescent="0.3">
      <c r="A14" s="597" t="s">
        <v>2067</v>
      </c>
      <c r="B14" s="571">
        <v>314.35000000000002</v>
      </c>
      <c r="C14" s="592">
        <v>1</v>
      </c>
      <c r="D14" s="571"/>
      <c r="E14" s="592">
        <v>0</v>
      </c>
      <c r="F14" s="572">
        <v>314.35000000000002</v>
      </c>
    </row>
    <row r="15" spans="1:6" ht="14.4" customHeight="1" x14ac:dyDescent="0.3">
      <c r="A15" s="597" t="s">
        <v>2362</v>
      </c>
      <c r="B15" s="571"/>
      <c r="C15" s="592">
        <v>0</v>
      </c>
      <c r="D15" s="571">
        <v>420.09000000000003</v>
      </c>
      <c r="E15" s="592">
        <v>1</v>
      </c>
      <c r="F15" s="572">
        <v>420.09000000000003</v>
      </c>
    </row>
    <row r="16" spans="1:6" ht="14.4" customHeight="1" x14ac:dyDescent="0.3">
      <c r="A16" s="597" t="s">
        <v>2090</v>
      </c>
      <c r="B16" s="571"/>
      <c r="C16" s="592">
        <v>0</v>
      </c>
      <c r="D16" s="571">
        <v>89.6</v>
      </c>
      <c r="E16" s="592">
        <v>1</v>
      </c>
      <c r="F16" s="572">
        <v>89.6</v>
      </c>
    </row>
    <row r="17" spans="1:6" ht="14.4" customHeight="1" x14ac:dyDescent="0.3">
      <c r="A17" s="597" t="s">
        <v>2100</v>
      </c>
      <c r="B17" s="571"/>
      <c r="C17" s="592">
        <v>0</v>
      </c>
      <c r="D17" s="571">
        <v>2666.72</v>
      </c>
      <c r="E17" s="592">
        <v>1</v>
      </c>
      <c r="F17" s="572">
        <v>2666.72</v>
      </c>
    </row>
    <row r="18" spans="1:6" ht="14.4" customHeight="1" x14ac:dyDescent="0.3">
      <c r="A18" s="597" t="s">
        <v>2089</v>
      </c>
      <c r="B18" s="571"/>
      <c r="C18" s="592">
        <v>0</v>
      </c>
      <c r="D18" s="571">
        <v>999.93000000000006</v>
      </c>
      <c r="E18" s="592">
        <v>1</v>
      </c>
      <c r="F18" s="572">
        <v>999.93000000000006</v>
      </c>
    </row>
    <row r="19" spans="1:6" ht="14.4" customHeight="1" thickBot="1" x14ac:dyDescent="0.35">
      <c r="A19" s="598" t="s">
        <v>2096</v>
      </c>
      <c r="B19" s="593"/>
      <c r="C19" s="594">
        <v>0</v>
      </c>
      <c r="D19" s="593">
        <v>10498.11</v>
      </c>
      <c r="E19" s="594">
        <v>1</v>
      </c>
      <c r="F19" s="595">
        <v>10498.11</v>
      </c>
    </row>
    <row r="20" spans="1:6" ht="14.4" customHeight="1" thickBot="1" x14ac:dyDescent="0.35">
      <c r="A20" s="587" t="s">
        <v>6</v>
      </c>
      <c r="B20" s="588">
        <v>9926.369999999999</v>
      </c>
      <c r="C20" s="589">
        <v>1.0631615446418129E-2</v>
      </c>
      <c r="D20" s="588">
        <v>923738.8899999999</v>
      </c>
      <c r="E20" s="589">
        <v>0.98936838455358178</v>
      </c>
      <c r="F20" s="590">
        <v>933665.26</v>
      </c>
    </row>
  </sheetData>
  <mergeCells count="3">
    <mergeCell ref="A1:F1"/>
    <mergeCell ref="B3:C3"/>
    <mergeCell ref="D3:E3"/>
  </mergeCells>
  <conditionalFormatting sqref="C5:C1048576">
    <cfRule type="cellIs" dxfId="38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{9FFBF2FC-FF2B-493B-93E2-032E53AAA3F8}</x14:id>
        </ext>
      </extLst>
    </cfRule>
  </conditionalFormatting>
  <conditionalFormatting sqref="F12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{838E873F-5589-4D96-A67B-F7085DB478EC}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FBF2FC-FF2B-493B-93E2-032E53AAA3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838E873F-5589-4D96-A67B-F7085DB478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12</v>
      </c>
      <c r="G3" s="56">
        <f>SUBTOTAL(9,G6:G1048576)</f>
        <v>9926.369999999999</v>
      </c>
      <c r="H3" s="57">
        <f>IF(M3=0,0,G3/M3)</f>
        <v>1.063161544641813E-2</v>
      </c>
      <c r="I3" s="56">
        <f>SUBTOTAL(9,I6:I1048576)</f>
        <v>9962</v>
      </c>
      <c r="J3" s="56">
        <f>SUBTOTAL(9,J6:J1048576)</f>
        <v>923738.8899999999</v>
      </c>
      <c r="K3" s="57">
        <f>IF(M3=0,0,J3/M3)</f>
        <v>0.98936838455358189</v>
      </c>
      <c r="L3" s="56">
        <f>SUBTOTAL(9,L6:L1048576)</f>
        <v>9974</v>
      </c>
      <c r="M3" s="58">
        <f>SUBTOTAL(9,M6:M1048576)</f>
        <v>933665.25999999989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9" t="s">
        <v>212</v>
      </c>
      <c r="B5" s="599" t="s">
        <v>207</v>
      </c>
      <c r="C5" s="599" t="s">
        <v>127</v>
      </c>
      <c r="D5" s="599" t="s">
        <v>208</v>
      </c>
      <c r="E5" s="599" t="s">
        <v>209</v>
      </c>
      <c r="F5" s="600" t="s">
        <v>31</v>
      </c>
      <c r="G5" s="600" t="s">
        <v>17</v>
      </c>
      <c r="H5" s="581" t="s">
        <v>210</v>
      </c>
      <c r="I5" s="580" t="s">
        <v>31</v>
      </c>
      <c r="J5" s="600" t="s">
        <v>17</v>
      </c>
      <c r="K5" s="581" t="s">
        <v>210</v>
      </c>
      <c r="L5" s="580" t="s">
        <v>31</v>
      </c>
      <c r="M5" s="601" t="s">
        <v>17</v>
      </c>
    </row>
    <row r="6" spans="1:13" ht="14.4" customHeight="1" x14ac:dyDescent="0.3">
      <c r="A6" s="561" t="s">
        <v>2264</v>
      </c>
      <c r="B6" s="562" t="s">
        <v>2246</v>
      </c>
      <c r="C6" s="562" t="s">
        <v>2274</v>
      </c>
      <c r="D6" s="562" t="s">
        <v>2275</v>
      </c>
      <c r="E6" s="562" t="s">
        <v>2276</v>
      </c>
      <c r="F6" s="565"/>
      <c r="G6" s="565"/>
      <c r="H6" s="584">
        <v>0</v>
      </c>
      <c r="I6" s="565">
        <v>15</v>
      </c>
      <c r="J6" s="565">
        <v>2843.4</v>
      </c>
      <c r="K6" s="584">
        <v>1</v>
      </c>
      <c r="L6" s="565">
        <v>15</v>
      </c>
      <c r="M6" s="566">
        <v>2843.4</v>
      </c>
    </row>
    <row r="7" spans="1:13" ht="14.4" customHeight="1" x14ac:dyDescent="0.3">
      <c r="A7" s="567" t="s">
        <v>2264</v>
      </c>
      <c r="B7" s="568" t="s">
        <v>2246</v>
      </c>
      <c r="C7" s="568" t="s">
        <v>2277</v>
      </c>
      <c r="D7" s="568" t="s">
        <v>2278</v>
      </c>
      <c r="E7" s="568" t="s">
        <v>1564</v>
      </c>
      <c r="F7" s="571"/>
      <c r="G7" s="571"/>
      <c r="H7" s="592">
        <v>0</v>
      </c>
      <c r="I7" s="571">
        <v>120</v>
      </c>
      <c r="J7" s="571">
        <v>3790.8</v>
      </c>
      <c r="K7" s="592">
        <v>1</v>
      </c>
      <c r="L7" s="571">
        <v>120</v>
      </c>
      <c r="M7" s="572">
        <v>3790.8</v>
      </c>
    </row>
    <row r="8" spans="1:13" ht="14.4" customHeight="1" x14ac:dyDescent="0.3">
      <c r="A8" s="567" t="s">
        <v>2264</v>
      </c>
      <c r="B8" s="568" t="s">
        <v>2246</v>
      </c>
      <c r="C8" s="568" t="s">
        <v>1805</v>
      </c>
      <c r="D8" s="568" t="s">
        <v>1796</v>
      </c>
      <c r="E8" s="568" t="s">
        <v>1806</v>
      </c>
      <c r="F8" s="571"/>
      <c r="G8" s="571"/>
      <c r="H8" s="592">
        <v>0</v>
      </c>
      <c r="I8" s="571">
        <v>60</v>
      </c>
      <c r="J8" s="571">
        <v>6318.6</v>
      </c>
      <c r="K8" s="592">
        <v>1</v>
      </c>
      <c r="L8" s="571">
        <v>60</v>
      </c>
      <c r="M8" s="572">
        <v>6318.6</v>
      </c>
    </row>
    <row r="9" spans="1:13" ht="14.4" customHeight="1" x14ac:dyDescent="0.3">
      <c r="A9" s="567" t="s">
        <v>2265</v>
      </c>
      <c r="B9" s="568" t="s">
        <v>2109</v>
      </c>
      <c r="C9" s="568" t="s">
        <v>2280</v>
      </c>
      <c r="D9" s="568" t="s">
        <v>2281</v>
      </c>
      <c r="E9" s="568" t="s">
        <v>2282</v>
      </c>
      <c r="F9" s="571">
        <v>2</v>
      </c>
      <c r="G9" s="571">
        <v>1360.58</v>
      </c>
      <c r="H9" s="592">
        <v>1</v>
      </c>
      <c r="I9" s="571"/>
      <c r="J9" s="571"/>
      <c r="K9" s="592">
        <v>0</v>
      </c>
      <c r="L9" s="571">
        <v>2</v>
      </c>
      <c r="M9" s="572">
        <v>1360.58</v>
      </c>
    </row>
    <row r="10" spans="1:13" ht="14.4" customHeight="1" x14ac:dyDescent="0.3">
      <c r="A10" s="567" t="s">
        <v>2265</v>
      </c>
      <c r="B10" s="568" t="s">
        <v>2246</v>
      </c>
      <c r="C10" s="568" t="s">
        <v>1798</v>
      </c>
      <c r="D10" s="568" t="s">
        <v>1799</v>
      </c>
      <c r="E10" s="568" t="s">
        <v>1806</v>
      </c>
      <c r="F10" s="571"/>
      <c r="G10" s="571"/>
      <c r="H10" s="592">
        <v>0</v>
      </c>
      <c r="I10" s="571">
        <v>10</v>
      </c>
      <c r="J10" s="571">
        <v>1053.0999999999999</v>
      </c>
      <c r="K10" s="592">
        <v>1</v>
      </c>
      <c r="L10" s="571">
        <v>10</v>
      </c>
      <c r="M10" s="572">
        <v>1053.0999999999999</v>
      </c>
    </row>
    <row r="11" spans="1:13" ht="14.4" customHeight="1" x14ac:dyDescent="0.3">
      <c r="A11" s="567" t="s">
        <v>2265</v>
      </c>
      <c r="B11" s="568" t="s">
        <v>2246</v>
      </c>
      <c r="C11" s="568" t="s">
        <v>1816</v>
      </c>
      <c r="D11" s="568" t="s">
        <v>2248</v>
      </c>
      <c r="E11" s="568" t="s">
        <v>1564</v>
      </c>
      <c r="F11" s="571"/>
      <c r="G11" s="571"/>
      <c r="H11" s="592">
        <v>0</v>
      </c>
      <c r="I11" s="571">
        <v>100</v>
      </c>
      <c r="J11" s="571">
        <v>3159</v>
      </c>
      <c r="K11" s="592">
        <v>1</v>
      </c>
      <c r="L11" s="571">
        <v>100</v>
      </c>
      <c r="M11" s="572">
        <v>3159</v>
      </c>
    </row>
    <row r="12" spans="1:13" ht="14.4" customHeight="1" x14ac:dyDescent="0.3">
      <c r="A12" s="567" t="s">
        <v>2265</v>
      </c>
      <c r="B12" s="568" t="s">
        <v>2246</v>
      </c>
      <c r="C12" s="568" t="s">
        <v>2283</v>
      </c>
      <c r="D12" s="568" t="s">
        <v>2284</v>
      </c>
      <c r="E12" s="568" t="s">
        <v>1564</v>
      </c>
      <c r="F12" s="571"/>
      <c r="G12" s="571"/>
      <c r="H12" s="592">
        <v>0</v>
      </c>
      <c r="I12" s="571">
        <v>70</v>
      </c>
      <c r="J12" s="571">
        <v>2211.3000000000002</v>
      </c>
      <c r="K12" s="592">
        <v>1</v>
      </c>
      <c r="L12" s="571">
        <v>70</v>
      </c>
      <c r="M12" s="572">
        <v>2211.3000000000002</v>
      </c>
    </row>
    <row r="13" spans="1:13" ht="14.4" customHeight="1" x14ac:dyDescent="0.3">
      <c r="A13" s="567" t="s">
        <v>2265</v>
      </c>
      <c r="B13" s="568" t="s">
        <v>2246</v>
      </c>
      <c r="C13" s="568" t="s">
        <v>2285</v>
      </c>
      <c r="D13" s="568" t="s">
        <v>2286</v>
      </c>
      <c r="E13" s="568" t="s">
        <v>1564</v>
      </c>
      <c r="F13" s="571"/>
      <c r="G13" s="571"/>
      <c r="H13" s="592">
        <v>0</v>
      </c>
      <c r="I13" s="571">
        <v>14</v>
      </c>
      <c r="J13" s="571">
        <v>442.26</v>
      </c>
      <c r="K13" s="592">
        <v>1</v>
      </c>
      <c r="L13" s="571">
        <v>14</v>
      </c>
      <c r="M13" s="572">
        <v>442.26</v>
      </c>
    </row>
    <row r="14" spans="1:13" ht="14.4" customHeight="1" x14ac:dyDescent="0.3">
      <c r="A14" s="567" t="s">
        <v>2265</v>
      </c>
      <c r="B14" s="568" t="s">
        <v>2246</v>
      </c>
      <c r="C14" s="568" t="s">
        <v>1775</v>
      </c>
      <c r="D14" s="568" t="s">
        <v>2250</v>
      </c>
      <c r="E14" s="568" t="s">
        <v>1564</v>
      </c>
      <c r="F14" s="571"/>
      <c r="G14" s="571"/>
      <c r="H14" s="592">
        <v>0</v>
      </c>
      <c r="I14" s="571">
        <v>30</v>
      </c>
      <c r="J14" s="571">
        <v>947.7</v>
      </c>
      <c r="K14" s="592">
        <v>1</v>
      </c>
      <c r="L14" s="571">
        <v>30</v>
      </c>
      <c r="M14" s="572">
        <v>947.7</v>
      </c>
    </row>
    <row r="15" spans="1:13" ht="14.4" customHeight="1" x14ac:dyDescent="0.3">
      <c r="A15" s="567" t="s">
        <v>2265</v>
      </c>
      <c r="B15" s="568" t="s">
        <v>2246</v>
      </c>
      <c r="C15" s="568" t="s">
        <v>2274</v>
      </c>
      <c r="D15" s="568" t="s">
        <v>2275</v>
      </c>
      <c r="E15" s="568" t="s">
        <v>2276</v>
      </c>
      <c r="F15" s="571"/>
      <c r="G15" s="571"/>
      <c r="H15" s="592">
        <v>0</v>
      </c>
      <c r="I15" s="571">
        <v>333</v>
      </c>
      <c r="J15" s="571">
        <v>63123.479999999996</v>
      </c>
      <c r="K15" s="592">
        <v>1</v>
      </c>
      <c r="L15" s="571">
        <v>333</v>
      </c>
      <c r="M15" s="572">
        <v>63123.479999999996</v>
      </c>
    </row>
    <row r="16" spans="1:13" ht="14.4" customHeight="1" x14ac:dyDescent="0.3">
      <c r="A16" s="567" t="s">
        <v>2265</v>
      </c>
      <c r="B16" s="568" t="s">
        <v>2246</v>
      </c>
      <c r="C16" s="568" t="s">
        <v>2288</v>
      </c>
      <c r="D16" s="568" t="s">
        <v>2289</v>
      </c>
      <c r="E16" s="568" t="s">
        <v>1564</v>
      </c>
      <c r="F16" s="571"/>
      <c r="G16" s="571"/>
      <c r="H16" s="592">
        <v>0</v>
      </c>
      <c r="I16" s="571">
        <v>15</v>
      </c>
      <c r="J16" s="571">
        <v>473.85</v>
      </c>
      <c r="K16" s="592">
        <v>1</v>
      </c>
      <c r="L16" s="571">
        <v>15</v>
      </c>
      <c r="M16" s="572">
        <v>473.85</v>
      </c>
    </row>
    <row r="17" spans="1:13" ht="14.4" customHeight="1" x14ac:dyDescent="0.3">
      <c r="A17" s="567" t="s">
        <v>2265</v>
      </c>
      <c r="B17" s="568" t="s">
        <v>2246</v>
      </c>
      <c r="C17" s="568" t="s">
        <v>1790</v>
      </c>
      <c r="D17" s="568" t="s">
        <v>1791</v>
      </c>
      <c r="E17" s="568" t="s">
        <v>1564</v>
      </c>
      <c r="F17" s="571"/>
      <c r="G17" s="571"/>
      <c r="H17" s="592">
        <v>0</v>
      </c>
      <c r="I17" s="571">
        <v>15</v>
      </c>
      <c r="J17" s="571">
        <v>473.85</v>
      </c>
      <c r="K17" s="592">
        <v>1</v>
      </c>
      <c r="L17" s="571">
        <v>15</v>
      </c>
      <c r="M17" s="572">
        <v>473.85</v>
      </c>
    </row>
    <row r="18" spans="1:13" ht="14.4" customHeight="1" x14ac:dyDescent="0.3">
      <c r="A18" s="567" t="s">
        <v>2265</v>
      </c>
      <c r="B18" s="568" t="s">
        <v>2246</v>
      </c>
      <c r="C18" s="568" t="s">
        <v>2290</v>
      </c>
      <c r="D18" s="568" t="s">
        <v>2292</v>
      </c>
      <c r="E18" s="568" t="s">
        <v>1564</v>
      </c>
      <c r="F18" s="571"/>
      <c r="G18" s="571"/>
      <c r="H18" s="592">
        <v>0</v>
      </c>
      <c r="I18" s="571">
        <v>90</v>
      </c>
      <c r="J18" s="571">
        <v>2843.1000000000004</v>
      </c>
      <c r="K18" s="592">
        <v>1</v>
      </c>
      <c r="L18" s="571">
        <v>90</v>
      </c>
      <c r="M18" s="572">
        <v>2843.1000000000004</v>
      </c>
    </row>
    <row r="19" spans="1:13" ht="14.4" customHeight="1" x14ac:dyDescent="0.3">
      <c r="A19" s="567" t="s">
        <v>2265</v>
      </c>
      <c r="B19" s="568" t="s">
        <v>2246</v>
      </c>
      <c r="C19" s="568" t="s">
        <v>2277</v>
      </c>
      <c r="D19" s="568" t="s">
        <v>2278</v>
      </c>
      <c r="E19" s="568" t="s">
        <v>1564</v>
      </c>
      <c r="F19" s="571"/>
      <c r="G19" s="571"/>
      <c r="H19" s="592">
        <v>0</v>
      </c>
      <c r="I19" s="571">
        <v>40</v>
      </c>
      <c r="J19" s="571">
        <v>1263.5999999999999</v>
      </c>
      <c r="K19" s="592">
        <v>1</v>
      </c>
      <c r="L19" s="571">
        <v>40</v>
      </c>
      <c r="M19" s="572">
        <v>1263.5999999999999</v>
      </c>
    </row>
    <row r="20" spans="1:13" ht="14.4" customHeight="1" x14ac:dyDescent="0.3">
      <c r="A20" s="567" t="s">
        <v>2265</v>
      </c>
      <c r="B20" s="568" t="s">
        <v>2246</v>
      </c>
      <c r="C20" s="568" t="s">
        <v>1805</v>
      </c>
      <c r="D20" s="568" t="s">
        <v>1796</v>
      </c>
      <c r="E20" s="568" t="s">
        <v>1806</v>
      </c>
      <c r="F20" s="571"/>
      <c r="G20" s="571"/>
      <c r="H20" s="592">
        <v>0</v>
      </c>
      <c r="I20" s="571">
        <v>999</v>
      </c>
      <c r="J20" s="571">
        <v>105204.69</v>
      </c>
      <c r="K20" s="592">
        <v>1</v>
      </c>
      <c r="L20" s="571">
        <v>999</v>
      </c>
      <c r="M20" s="572">
        <v>105204.69</v>
      </c>
    </row>
    <row r="21" spans="1:13" ht="14.4" customHeight="1" x14ac:dyDescent="0.3">
      <c r="A21" s="567" t="s">
        <v>2265</v>
      </c>
      <c r="B21" s="568" t="s">
        <v>2246</v>
      </c>
      <c r="C21" s="568" t="s">
        <v>2294</v>
      </c>
      <c r="D21" s="568" t="s">
        <v>1799</v>
      </c>
      <c r="E21" s="568" t="s">
        <v>1806</v>
      </c>
      <c r="F21" s="571"/>
      <c r="G21" s="571"/>
      <c r="H21" s="592">
        <v>0</v>
      </c>
      <c r="I21" s="571">
        <v>57</v>
      </c>
      <c r="J21" s="571">
        <v>6182.7900000000009</v>
      </c>
      <c r="K21" s="592">
        <v>1</v>
      </c>
      <c r="L21" s="571">
        <v>57</v>
      </c>
      <c r="M21" s="572">
        <v>6182.7900000000009</v>
      </c>
    </row>
    <row r="22" spans="1:13" ht="14.4" customHeight="1" x14ac:dyDescent="0.3">
      <c r="A22" s="567" t="s">
        <v>2265</v>
      </c>
      <c r="B22" s="568" t="s">
        <v>2246</v>
      </c>
      <c r="C22" s="568" t="s">
        <v>1822</v>
      </c>
      <c r="D22" s="568" t="s">
        <v>2258</v>
      </c>
      <c r="E22" s="568" t="s">
        <v>1564</v>
      </c>
      <c r="F22" s="571"/>
      <c r="G22" s="571"/>
      <c r="H22" s="592">
        <v>0</v>
      </c>
      <c r="I22" s="571">
        <v>31</v>
      </c>
      <c r="J22" s="571">
        <v>979.29000000000008</v>
      </c>
      <c r="K22" s="592">
        <v>1</v>
      </c>
      <c r="L22" s="571">
        <v>31</v>
      </c>
      <c r="M22" s="572">
        <v>979.29000000000008</v>
      </c>
    </row>
    <row r="23" spans="1:13" ht="14.4" customHeight="1" x14ac:dyDescent="0.3">
      <c r="A23" s="567" t="s">
        <v>2265</v>
      </c>
      <c r="B23" s="568" t="s">
        <v>2246</v>
      </c>
      <c r="C23" s="568" t="s">
        <v>2295</v>
      </c>
      <c r="D23" s="568" t="s">
        <v>2296</v>
      </c>
      <c r="E23" s="568" t="s">
        <v>2297</v>
      </c>
      <c r="F23" s="571"/>
      <c r="G23" s="571"/>
      <c r="H23" s="592">
        <v>0</v>
      </c>
      <c r="I23" s="571">
        <v>10</v>
      </c>
      <c r="J23" s="571">
        <v>1262.8</v>
      </c>
      <c r="K23" s="592">
        <v>1</v>
      </c>
      <c r="L23" s="571">
        <v>10</v>
      </c>
      <c r="M23" s="572">
        <v>1262.8</v>
      </c>
    </row>
    <row r="24" spans="1:13" ht="14.4" customHeight="1" x14ac:dyDescent="0.3">
      <c r="A24" s="567" t="s">
        <v>2265</v>
      </c>
      <c r="B24" s="568" t="s">
        <v>2246</v>
      </c>
      <c r="C24" s="568" t="s">
        <v>2298</v>
      </c>
      <c r="D24" s="568" t="s">
        <v>2299</v>
      </c>
      <c r="E24" s="568" t="s">
        <v>2297</v>
      </c>
      <c r="F24" s="571"/>
      <c r="G24" s="571"/>
      <c r="H24" s="592">
        <v>0</v>
      </c>
      <c r="I24" s="571">
        <v>10</v>
      </c>
      <c r="J24" s="571">
        <v>1262.8</v>
      </c>
      <c r="K24" s="592">
        <v>1</v>
      </c>
      <c r="L24" s="571">
        <v>10</v>
      </c>
      <c r="M24" s="572">
        <v>1262.8</v>
      </c>
    </row>
    <row r="25" spans="1:13" ht="14.4" customHeight="1" x14ac:dyDescent="0.3">
      <c r="A25" s="567" t="s">
        <v>2265</v>
      </c>
      <c r="B25" s="568" t="s">
        <v>2246</v>
      </c>
      <c r="C25" s="568" t="s">
        <v>2300</v>
      </c>
      <c r="D25" s="568" t="s">
        <v>2301</v>
      </c>
      <c r="E25" s="568" t="s">
        <v>2302</v>
      </c>
      <c r="F25" s="571">
        <v>6</v>
      </c>
      <c r="G25" s="571">
        <v>7108.5599999999995</v>
      </c>
      <c r="H25" s="592">
        <v>1</v>
      </c>
      <c r="I25" s="571"/>
      <c r="J25" s="571"/>
      <c r="K25" s="592">
        <v>0</v>
      </c>
      <c r="L25" s="571">
        <v>6</v>
      </c>
      <c r="M25" s="572">
        <v>7108.5599999999995</v>
      </c>
    </row>
    <row r="26" spans="1:13" ht="14.4" customHeight="1" x14ac:dyDescent="0.3">
      <c r="A26" s="567" t="s">
        <v>2267</v>
      </c>
      <c r="B26" s="568" t="s">
        <v>2246</v>
      </c>
      <c r="C26" s="568" t="s">
        <v>1798</v>
      </c>
      <c r="D26" s="568" t="s">
        <v>1799</v>
      </c>
      <c r="E26" s="568" t="s">
        <v>1806</v>
      </c>
      <c r="F26" s="571"/>
      <c r="G26" s="571"/>
      <c r="H26" s="592">
        <v>0</v>
      </c>
      <c r="I26" s="571">
        <v>34</v>
      </c>
      <c r="J26" s="571">
        <v>3580.54</v>
      </c>
      <c r="K26" s="592">
        <v>1</v>
      </c>
      <c r="L26" s="571">
        <v>34</v>
      </c>
      <c r="M26" s="572">
        <v>3580.54</v>
      </c>
    </row>
    <row r="27" spans="1:13" ht="14.4" customHeight="1" x14ac:dyDescent="0.3">
      <c r="A27" s="567" t="s">
        <v>2267</v>
      </c>
      <c r="B27" s="568" t="s">
        <v>2246</v>
      </c>
      <c r="C27" s="568" t="s">
        <v>1805</v>
      </c>
      <c r="D27" s="568" t="s">
        <v>1796</v>
      </c>
      <c r="E27" s="568" t="s">
        <v>1806</v>
      </c>
      <c r="F27" s="571"/>
      <c r="G27" s="571"/>
      <c r="H27" s="592">
        <v>0</v>
      </c>
      <c r="I27" s="571">
        <v>50</v>
      </c>
      <c r="J27" s="571">
        <v>5265.5</v>
      </c>
      <c r="K27" s="592">
        <v>1</v>
      </c>
      <c r="L27" s="571">
        <v>50</v>
      </c>
      <c r="M27" s="572">
        <v>5265.5</v>
      </c>
    </row>
    <row r="28" spans="1:13" ht="14.4" customHeight="1" x14ac:dyDescent="0.3">
      <c r="A28" s="567" t="s">
        <v>2268</v>
      </c>
      <c r="B28" s="568" t="s">
        <v>2246</v>
      </c>
      <c r="C28" s="568" t="s">
        <v>1798</v>
      </c>
      <c r="D28" s="568" t="s">
        <v>1799</v>
      </c>
      <c r="E28" s="568" t="s">
        <v>1806</v>
      </c>
      <c r="F28" s="571"/>
      <c r="G28" s="571"/>
      <c r="H28" s="592">
        <v>0</v>
      </c>
      <c r="I28" s="571">
        <v>120</v>
      </c>
      <c r="J28" s="571">
        <v>12637.2</v>
      </c>
      <c r="K28" s="592">
        <v>1</v>
      </c>
      <c r="L28" s="571">
        <v>120</v>
      </c>
      <c r="M28" s="572">
        <v>12637.2</v>
      </c>
    </row>
    <row r="29" spans="1:13" ht="14.4" customHeight="1" x14ac:dyDescent="0.3">
      <c r="A29" s="567" t="s">
        <v>2268</v>
      </c>
      <c r="B29" s="568" t="s">
        <v>2246</v>
      </c>
      <c r="C29" s="568" t="s">
        <v>1816</v>
      </c>
      <c r="D29" s="568" t="s">
        <v>2248</v>
      </c>
      <c r="E29" s="568" t="s">
        <v>1564</v>
      </c>
      <c r="F29" s="571"/>
      <c r="G29" s="571"/>
      <c r="H29" s="592">
        <v>0</v>
      </c>
      <c r="I29" s="571">
        <v>108</v>
      </c>
      <c r="J29" s="571">
        <v>3411.7200000000003</v>
      </c>
      <c r="K29" s="592">
        <v>1</v>
      </c>
      <c r="L29" s="571">
        <v>108</v>
      </c>
      <c r="M29" s="572">
        <v>3411.7200000000003</v>
      </c>
    </row>
    <row r="30" spans="1:13" ht="14.4" customHeight="1" x14ac:dyDescent="0.3">
      <c r="A30" s="567" t="s">
        <v>2268</v>
      </c>
      <c r="B30" s="568" t="s">
        <v>2246</v>
      </c>
      <c r="C30" s="568" t="s">
        <v>1819</v>
      </c>
      <c r="D30" s="568" t="s">
        <v>2249</v>
      </c>
      <c r="E30" s="568" t="s">
        <v>1564</v>
      </c>
      <c r="F30" s="571"/>
      <c r="G30" s="571"/>
      <c r="H30" s="592">
        <v>0</v>
      </c>
      <c r="I30" s="571">
        <v>140</v>
      </c>
      <c r="J30" s="571">
        <v>4422.6000000000004</v>
      </c>
      <c r="K30" s="592">
        <v>1</v>
      </c>
      <c r="L30" s="571">
        <v>140</v>
      </c>
      <c r="M30" s="572">
        <v>4422.6000000000004</v>
      </c>
    </row>
    <row r="31" spans="1:13" ht="14.4" customHeight="1" x14ac:dyDescent="0.3">
      <c r="A31" s="567" t="s">
        <v>2268</v>
      </c>
      <c r="B31" s="568" t="s">
        <v>2246</v>
      </c>
      <c r="C31" s="568" t="s">
        <v>2274</v>
      </c>
      <c r="D31" s="568" t="s">
        <v>2275</v>
      </c>
      <c r="E31" s="568" t="s">
        <v>2276</v>
      </c>
      <c r="F31" s="571"/>
      <c r="G31" s="571"/>
      <c r="H31" s="592">
        <v>0</v>
      </c>
      <c r="I31" s="571">
        <v>94</v>
      </c>
      <c r="J31" s="571">
        <v>17818.64</v>
      </c>
      <c r="K31" s="592">
        <v>1</v>
      </c>
      <c r="L31" s="571">
        <v>94</v>
      </c>
      <c r="M31" s="572">
        <v>17818.64</v>
      </c>
    </row>
    <row r="32" spans="1:13" ht="14.4" customHeight="1" x14ac:dyDescent="0.3">
      <c r="A32" s="567" t="s">
        <v>2268</v>
      </c>
      <c r="B32" s="568" t="s">
        <v>2246</v>
      </c>
      <c r="C32" s="568" t="s">
        <v>1781</v>
      </c>
      <c r="D32" s="568" t="s">
        <v>2252</v>
      </c>
      <c r="E32" s="568" t="s">
        <v>1564</v>
      </c>
      <c r="F32" s="571"/>
      <c r="G32" s="571"/>
      <c r="H32" s="592">
        <v>0</v>
      </c>
      <c r="I32" s="571">
        <v>10</v>
      </c>
      <c r="J32" s="571">
        <v>210.6</v>
      </c>
      <c r="K32" s="592">
        <v>1</v>
      </c>
      <c r="L32" s="571">
        <v>10</v>
      </c>
      <c r="M32" s="572">
        <v>210.6</v>
      </c>
    </row>
    <row r="33" spans="1:13" ht="14.4" customHeight="1" x14ac:dyDescent="0.3">
      <c r="A33" s="567" t="s">
        <v>2268</v>
      </c>
      <c r="B33" s="568" t="s">
        <v>2246</v>
      </c>
      <c r="C33" s="568" t="s">
        <v>1784</v>
      </c>
      <c r="D33" s="568" t="s">
        <v>2253</v>
      </c>
      <c r="E33" s="568" t="s">
        <v>1564</v>
      </c>
      <c r="F33" s="571"/>
      <c r="G33" s="571"/>
      <c r="H33" s="592">
        <v>0</v>
      </c>
      <c r="I33" s="571">
        <v>45</v>
      </c>
      <c r="J33" s="571">
        <v>1184.8499999999999</v>
      </c>
      <c r="K33" s="592">
        <v>1</v>
      </c>
      <c r="L33" s="571">
        <v>45</v>
      </c>
      <c r="M33" s="572">
        <v>1184.8499999999999</v>
      </c>
    </row>
    <row r="34" spans="1:13" ht="14.4" customHeight="1" x14ac:dyDescent="0.3">
      <c r="A34" s="567" t="s">
        <v>2269</v>
      </c>
      <c r="B34" s="568" t="s">
        <v>2109</v>
      </c>
      <c r="C34" s="568" t="s">
        <v>2340</v>
      </c>
      <c r="D34" s="568" t="s">
        <v>2341</v>
      </c>
      <c r="E34" s="568" t="s">
        <v>2342</v>
      </c>
      <c r="F34" s="571">
        <v>3</v>
      </c>
      <c r="G34" s="571">
        <v>1142.8799999999999</v>
      </c>
      <c r="H34" s="592">
        <v>1</v>
      </c>
      <c r="I34" s="571"/>
      <c r="J34" s="571"/>
      <c r="K34" s="592">
        <v>0</v>
      </c>
      <c r="L34" s="571">
        <v>3</v>
      </c>
      <c r="M34" s="572">
        <v>1142.8799999999999</v>
      </c>
    </row>
    <row r="35" spans="1:13" ht="14.4" customHeight="1" x14ac:dyDescent="0.3">
      <c r="A35" s="567" t="s">
        <v>2269</v>
      </c>
      <c r="B35" s="568" t="s">
        <v>2113</v>
      </c>
      <c r="C35" s="568" t="s">
        <v>2321</v>
      </c>
      <c r="D35" s="568" t="s">
        <v>2114</v>
      </c>
      <c r="E35" s="568" t="s">
        <v>2322</v>
      </c>
      <c r="F35" s="571"/>
      <c r="G35" s="571"/>
      <c r="H35" s="592">
        <v>0</v>
      </c>
      <c r="I35" s="571">
        <v>7</v>
      </c>
      <c r="J35" s="571">
        <v>2666.72</v>
      </c>
      <c r="K35" s="592">
        <v>1</v>
      </c>
      <c r="L35" s="571">
        <v>7</v>
      </c>
      <c r="M35" s="572">
        <v>2666.72</v>
      </c>
    </row>
    <row r="36" spans="1:13" ht="14.4" customHeight="1" x14ac:dyDescent="0.3">
      <c r="A36" s="567" t="s">
        <v>2269</v>
      </c>
      <c r="B36" s="568" t="s">
        <v>2363</v>
      </c>
      <c r="C36" s="568" t="s">
        <v>2351</v>
      </c>
      <c r="D36" s="568" t="s">
        <v>2352</v>
      </c>
      <c r="E36" s="568" t="s">
        <v>2353</v>
      </c>
      <c r="F36" s="571"/>
      <c r="G36" s="571"/>
      <c r="H36" s="592">
        <v>0</v>
      </c>
      <c r="I36" s="571">
        <v>3</v>
      </c>
      <c r="J36" s="571">
        <v>420.09000000000003</v>
      </c>
      <c r="K36" s="592">
        <v>1</v>
      </c>
      <c r="L36" s="571">
        <v>3</v>
      </c>
      <c r="M36" s="572">
        <v>420.09000000000003</v>
      </c>
    </row>
    <row r="37" spans="1:13" ht="14.4" customHeight="1" x14ac:dyDescent="0.3">
      <c r="A37" s="567" t="s">
        <v>2269</v>
      </c>
      <c r="B37" s="568" t="s">
        <v>2127</v>
      </c>
      <c r="C37" s="568" t="s">
        <v>2330</v>
      </c>
      <c r="D37" s="568" t="s">
        <v>2331</v>
      </c>
      <c r="E37" s="568" t="s">
        <v>2332</v>
      </c>
      <c r="F37" s="571"/>
      <c r="G37" s="571"/>
      <c r="H37" s="592">
        <v>0</v>
      </c>
      <c r="I37" s="571">
        <v>6</v>
      </c>
      <c r="J37" s="571">
        <v>8748.42</v>
      </c>
      <c r="K37" s="592">
        <v>1</v>
      </c>
      <c r="L37" s="571">
        <v>6</v>
      </c>
      <c r="M37" s="572">
        <v>8748.42</v>
      </c>
    </row>
    <row r="38" spans="1:13" ht="14.4" customHeight="1" x14ac:dyDescent="0.3">
      <c r="A38" s="567" t="s">
        <v>2269</v>
      </c>
      <c r="B38" s="568" t="s">
        <v>2127</v>
      </c>
      <c r="C38" s="568" t="s">
        <v>2333</v>
      </c>
      <c r="D38" s="568" t="s">
        <v>2334</v>
      </c>
      <c r="E38" s="568" t="s">
        <v>2335</v>
      </c>
      <c r="F38" s="571"/>
      <c r="G38" s="571"/>
      <c r="H38" s="592">
        <v>0</v>
      </c>
      <c r="I38" s="571">
        <v>1</v>
      </c>
      <c r="J38" s="571">
        <v>1749.69</v>
      </c>
      <c r="K38" s="592">
        <v>1</v>
      </c>
      <c r="L38" s="571">
        <v>1</v>
      </c>
      <c r="M38" s="572">
        <v>1749.69</v>
      </c>
    </row>
    <row r="39" spans="1:13" ht="14.4" customHeight="1" x14ac:dyDescent="0.3">
      <c r="A39" s="567" t="s">
        <v>2269</v>
      </c>
      <c r="B39" s="568" t="s">
        <v>2172</v>
      </c>
      <c r="C39" s="568" t="s">
        <v>1928</v>
      </c>
      <c r="D39" s="568" t="s">
        <v>2173</v>
      </c>
      <c r="E39" s="568" t="s">
        <v>2174</v>
      </c>
      <c r="F39" s="571"/>
      <c r="G39" s="571"/>
      <c r="H39" s="592">
        <v>0</v>
      </c>
      <c r="I39" s="571">
        <v>3</v>
      </c>
      <c r="J39" s="571">
        <v>999.93000000000006</v>
      </c>
      <c r="K39" s="592">
        <v>1</v>
      </c>
      <c r="L39" s="571">
        <v>3</v>
      </c>
      <c r="M39" s="572">
        <v>999.93000000000006</v>
      </c>
    </row>
    <row r="40" spans="1:13" ht="14.4" customHeight="1" x14ac:dyDescent="0.3">
      <c r="A40" s="567" t="s">
        <v>2269</v>
      </c>
      <c r="B40" s="568" t="s">
        <v>2219</v>
      </c>
      <c r="C40" s="568" t="s">
        <v>1613</v>
      </c>
      <c r="D40" s="568" t="s">
        <v>1614</v>
      </c>
      <c r="E40" s="568" t="s">
        <v>1615</v>
      </c>
      <c r="F40" s="571"/>
      <c r="G40" s="571"/>
      <c r="H40" s="592">
        <v>0</v>
      </c>
      <c r="I40" s="571">
        <v>1</v>
      </c>
      <c r="J40" s="571">
        <v>89.6</v>
      </c>
      <c r="K40" s="592">
        <v>1</v>
      </c>
      <c r="L40" s="571">
        <v>1</v>
      </c>
      <c r="M40" s="572">
        <v>89.6</v>
      </c>
    </row>
    <row r="41" spans="1:13" ht="14.4" customHeight="1" x14ac:dyDescent="0.3">
      <c r="A41" s="567" t="s">
        <v>2269</v>
      </c>
      <c r="B41" s="568" t="s">
        <v>2224</v>
      </c>
      <c r="C41" s="568" t="s">
        <v>2357</v>
      </c>
      <c r="D41" s="568" t="s">
        <v>2358</v>
      </c>
      <c r="E41" s="568" t="s">
        <v>2359</v>
      </c>
      <c r="F41" s="571">
        <v>1</v>
      </c>
      <c r="G41" s="571">
        <v>314.35000000000002</v>
      </c>
      <c r="H41" s="592">
        <v>1</v>
      </c>
      <c r="I41" s="571"/>
      <c r="J41" s="571"/>
      <c r="K41" s="592">
        <v>0</v>
      </c>
      <c r="L41" s="571">
        <v>1</v>
      </c>
      <c r="M41" s="572">
        <v>314.35000000000002</v>
      </c>
    </row>
    <row r="42" spans="1:13" ht="14.4" customHeight="1" x14ac:dyDescent="0.3">
      <c r="A42" s="567" t="s">
        <v>2269</v>
      </c>
      <c r="B42" s="568" t="s">
        <v>2246</v>
      </c>
      <c r="C42" s="568" t="s">
        <v>1798</v>
      </c>
      <c r="D42" s="568" t="s">
        <v>1799</v>
      </c>
      <c r="E42" s="568" t="s">
        <v>1806</v>
      </c>
      <c r="F42" s="571"/>
      <c r="G42" s="571"/>
      <c r="H42" s="592">
        <v>0</v>
      </c>
      <c r="I42" s="571">
        <v>3402</v>
      </c>
      <c r="J42" s="571">
        <v>358264.62</v>
      </c>
      <c r="K42" s="592">
        <v>1</v>
      </c>
      <c r="L42" s="571">
        <v>3402</v>
      </c>
      <c r="M42" s="572">
        <v>358264.62</v>
      </c>
    </row>
    <row r="43" spans="1:13" ht="14.4" customHeight="1" x14ac:dyDescent="0.3">
      <c r="A43" s="567" t="s">
        <v>2269</v>
      </c>
      <c r="B43" s="568" t="s">
        <v>2246</v>
      </c>
      <c r="C43" s="568" t="s">
        <v>1802</v>
      </c>
      <c r="D43" s="568" t="s">
        <v>2247</v>
      </c>
      <c r="E43" s="568" t="s">
        <v>1720</v>
      </c>
      <c r="F43" s="571"/>
      <c r="G43" s="571"/>
      <c r="H43" s="592">
        <v>0</v>
      </c>
      <c r="I43" s="571">
        <v>30</v>
      </c>
      <c r="J43" s="571">
        <v>1974.6</v>
      </c>
      <c r="K43" s="592">
        <v>1</v>
      </c>
      <c r="L43" s="571">
        <v>30</v>
      </c>
      <c r="M43" s="572">
        <v>1974.6</v>
      </c>
    </row>
    <row r="44" spans="1:13" ht="14.4" customHeight="1" x14ac:dyDescent="0.3">
      <c r="A44" s="567" t="s">
        <v>2269</v>
      </c>
      <c r="B44" s="568" t="s">
        <v>2246</v>
      </c>
      <c r="C44" s="568" t="s">
        <v>1816</v>
      </c>
      <c r="D44" s="568" t="s">
        <v>2248</v>
      </c>
      <c r="E44" s="568" t="s">
        <v>1564</v>
      </c>
      <c r="F44" s="571"/>
      <c r="G44" s="571"/>
      <c r="H44" s="592">
        <v>0</v>
      </c>
      <c r="I44" s="571">
        <v>504</v>
      </c>
      <c r="J44" s="571">
        <v>15921.36</v>
      </c>
      <c r="K44" s="592">
        <v>1</v>
      </c>
      <c r="L44" s="571">
        <v>504</v>
      </c>
      <c r="M44" s="572">
        <v>15921.36</v>
      </c>
    </row>
    <row r="45" spans="1:13" ht="14.4" customHeight="1" x14ac:dyDescent="0.3">
      <c r="A45" s="567" t="s">
        <v>2269</v>
      </c>
      <c r="B45" s="568" t="s">
        <v>2246</v>
      </c>
      <c r="C45" s="568" t="s">
        <v>1819</v>
      </c>
      <c r="D45" s="568" t="s">
        <v>2249</v>
      </c>
      <c r="E45" s="568" t="s">
        <v>1564</v>
      </c>
      <c r="F45" s="571"/>
      <c r="G45" s="571"/>
      <c r="H45" s="592">
        <v>0</v>
      </c>
      <c r="I45" s="571">
        <v>60</v>
      </c>
      <c r="J45" s="571">
        <v>1895.4</v>
      </c>
      <c r="K45" s="592">
        <v>1</v>
      </c>
      <c r="L45" s="571">
        <v>60</v>
      </c>
      <c r="M45" s="572">
        <v>1895.4</v>
      </c>
    </row>
    <row r="46" spans="1:13" ht="14.4" customHeight="1" x14ac:dyDescent="0.3">
      <c r="A46" s="567" t="s">
        <v>2269</v>
      </c>
      <c r="B46" s="568" t="s">
        <v>2246</v>
      </c>
      <c r="C46" s="568" t="s">
        <v>2285</v>
      </c>
      <c r="D46" s="568" t="s">
        <v>2286</v>
      </c>
      <c r="E46" s="568" t="s">
        <v>1564</v>
      </c>
      <c r="F46" s="571"/>
      <c r="G46" s="571"/>
      <c r="H46" s="592">
        <v>0</v>
      </c>
      <c r="I46" s="571">
        <v>420</v>
      </c>
      <c r="J46" s="571">
        <v>13267.800000000001</v>
      </c>
      <c r="K46" s="592">
        <v>1</v>
      </c>
      <c r="L46" s="571">
        <v>420</v>
      </c>
      <c r="M46" s="572">
        <v>13267.800000000001</v>
      </c>
    </row>
    <row r="47" spans="1:13" ht="14.4" customHeight="1" x14ac:dyDescent="0.3">
      <c r="A47" s="567" t="s">
        <v>2269</v>
      </c>
      <c r="B47" s="568" t="s">
        <v>2246</v>
      </c>
      <c r="C47" s="568" t="s">
        <v>1775</v>
      </c>
      <c r="D47" s="568" t="s">
        <v>2250</v>
      </c>
      <c r="E47" s="568" t="s">
        <v>1564</v>
      </c>
      <c r="F47" s="571"/>
      <c r="G47" s="571"/>
      <c r="H47" s="592">
        <v>0</v>
      </c>
      <c r="I47" s="571">
        <v>48</v>
      </c>
      <c r="J47" s="571">
        <v>1516.32</v>
      </c>
      <c r="K47" s="592">
        <v>1</v>
      </c>
      <c r="L47" s="571">
        <v>48</v>
      </c>
      <c r="M47" s="572">
        <v>1516.32</v>
      </c>
    </row>
    <row r="48" spans="1:13" ht="14.4" customHeight="1" x14ac:dyDescent="0.3">
      <c r="A48" s="567" t="s">
        <v>2269</v>
      </c>
      <c r="B48" s="568" t="s">
        <v>2246</v>
      </c>
      <c r="C48" s="568" t="s">
        <v>2344</v>
      </c>
      <c r="D48" s="568" t="s">
        <v>2346</v>
      </c>
      <c r="E48" s="568" t="s">
        <v>1564</v>
      </c>
      <c r="F48" s="571"/>
      <c r="G48" s="571"/>
      <c r="H48" s="592">
        <v>0</v>
      </c>
      <c r="I48" s="571">
        <v>390</v>
      </c>
      <c r="J48" s="571">
        <v>12320.1</v>
      </c>
      <c r="K48" s="592">
        <v>1</v>
      </c>
      <c r="L48" s="571">
        <v>390</v>
      </c>
      <c r="M48" s="572">
        <v>12320.1</v>
      </c>
    </row>
    <row r="49" spans="1:13" ht="14.4" customHeight="1" x14ac:dyDescent="0.3">
      <c r="A49" s="567" t="s">
        <v>2269</v>
      </c>
      <c r="B49" s="568" t="s">
        <v>2246</v>
      </c>
      <c r="C49" s="568" t="s">
        <v>2274</v>
      </c>
      <c r="D49" s="568" t="s">
        <v>2275</v>
      </c>
      <c r="E49" s="568" t="s">
        <v>2276</v>
      </c>
      <c r="F49" s="571"/>
      <c r="G49" s="571"/>
      <c r="H49" s="592">
        <v>0</v>
      </c>
      <c r="I49" s="571">
        <v>906</v>
      </c>
      <c r="J49" s="571">
        <v>171741.36000000002</v>
      </c>
      <c r="K49" s="592">
        <v>1</v>
      </c>
      <c r="L49" s="571">
        <v>906</v>
      </c>
      <c r="M49" s="572">
        <v>171741.36000000002</v>
      </c>
    </row>
    <row r="50" spans="1:13" ht="14.4" customHeight="1" x14ac:dyDescent="0.3">
      <c r="A50" s="567" t="s">
        <v>2269</v>
      </c>
      <c r="B50" s="568" t="s">
        <v>2246</v>
      </c>
      <c r="C50" s="568" t="s">
        <v>1784</v>
      </c>
      <c r="D50" s="568" t="s">
        <v>2253</v>
      </c>
      <c r="E50" s="568" t="s">
        <v>1564</v>
      </c>
      <c r="F50" s="571"/>
      <c r="G50" s="571"/>
      <c r="H50" s="592">
        <v>0</v>
      </c>
      <c r="I50" s="571">
        <v>162</v>
      </c>
      <c r="J50" s="571">
        <v>4265.46</v>
      </c>
      <c r="K50" s="592">
        <v>1</v>
      </c>
      <c r="L50" s="571">
        <v>162</v>
      </c>
      <c r="M50" s="572">
        <v>4265.46</v>
      </c>
    </row>
    <row r="51" spans="1:13" ht="14.4" customHeight="1" x14ac:dyDescent="0.3">
      <c r="A51" s="567" t="s">
        <v>2269</v>
      </c>
      <c r="B51" s="568" t="s">
        <v>2246</v>
      </c>
      <c r="C51" s="568" t="s">
        <v>1787</v>
      </c>
      <c r="D51" s="568" t="s">
        <v>2254</v>
      </c>
      <c r="E51" s="568" t="s">
        <v>1564</v>
      </c>
      <c r="F51" s="571"/>
      <c r="G51" s="571"/>
      <c r="H51" s="592">
        <v>0</v>
      </c>
      <c r="I51" s="571">
        <v>185</v>
      </c>
      <c r="J51" s="571">
        <v>4871.0499999999993</v>
      </c>
      <c r="K51" s="592">
        <v>1</v>
      </c>
      <c r="L51" s="571">
        <v>185</v>
      </c>
      <c r="M51" s="572">
        <v>4871.0499999999993</v>
      </c>
    </row>
    <row r="52" spans="1:13" ht="14.4" customHeight="1" x14ac:dyDescent="0.3">
      <c r="A52" s="567" t="s">
        <v>2269</v>
      </c>
      <c r="B52" s="568" t="s">
        <v>2246</v>
      </c>
      <c r="C52" s="568" t="s">
        <v>1562</v>
      </c>
      <c r="D52" s="568" t="s">
        <v>2255</v>
      </c>
      <c r="E52" s="568" t="s">
        <v>1564</v>
      </c>
      <c r="F52" s="571"/>
      <c r="G52" s="571"/>
      <c r="H52" s="592">
        <v>0</v>
      </c>
      <c r="I52" s="571">
        <v>290</v>
      </c>
      <c r="J52" s="571">
        <v>7635.7</v>
      </c>
      <c r="K52" s="592">
        <v>1</v>
      </c>
      <c r="L52" s="571">
        <v>290</v>
      </c>
      <c r="M52" s="572">
        <v>7635.7</v>
      </c>
    </row>
    <row r="53" spans="1:13" ht="14.4" customHeight="1" x14ac:dyDescent="0.3">
      <c r="A53" s="567" t="s">
        <v>2269</v>
      </c>
      <c r="B53" s="568" t="s">
        <v>2246</v>
      </c>
      <c r="C53" s="568" t="s">
        <v>1808</v>
      </c>
      <c r="D53" s="568" t="s">
        <v>2256</v>
      </c>
      <c r="E53" s="568" t="s">
        <v>1806</v>
      </c>
      <c r="F53" s="571"/>
      <c r="G53" s="571"/>
      <c r="H53" s="592">
        <v>0</v>
      </c>
      <c r="I53" s="571">
        <v>90</v>
      </c>
      <c r="J53" s="571">
        <v>7109.0999999999995</v>
      </c>
      <c r="K53" s="592">
        <v>1</v>
      </c>
      <c r="L53" s="571">
        <v>90</v>
      </c>
      <c r="M53" s="572">
        <v>7109.0999999999995</v>
      </c>
    </row>
    <row r="54" spans="1:13" ht="14.4" customHeight="1" x14ac:dyDescent="0.3">
      <c r="A54" s="567" t="s">
        <v>2269</v>
      </c>
      <c r="B54" s="568" t="s">
        <v>2246</v>
      </c>
      <c r="C54" s="568" t="s">
        <v>2288</v>
      </c>
      <c r="D54" s="568" t="s">
        <v>2289</v>
      </c>
      <c r="E54" s="568" t="s">
        <v>1564</v>
      </c>
      <c r="F54" s="571"/>
      <c r="G54" s="571"/>
      <c r="H54" s="592">
        <v>0</v>
      </c>
      <c r="I54" s="571">
        <v>30</v>
      </c>
      <c r="J54" s="571">
        <v>947.7</v>
      </c>
      <c r="K54" s="592">
        <v>1</v>
      </c>
      <c r="L54" s="571">
        <v>30</v>
      </c>
      <c r="M54" s="572">
        <v>947.7</v>
      </c>
    </row>
    <row r="55" spans="1:13" ht="14.4" customHeight="1" x14ac:dyDescent="0.3">
      <c r="A55" s="567" t="s">
        <v>2269</v>
      </c>
      <c r="B55" s="568" t="s">
        <v>2246</v>
      </c>
      <c r="C55" s="568" t="s">
        <v>1790</v>
      </c>
      <c r="D55" s="568" t="s">
        <v>1791</v>
      </c>
      <c r="E55" s="568" t="s">
        <v>1564</v>
      </c>
      <c r="F55" s="571"/>
      <c r="G55" s="571"/>
      <c r="H55" s="592">
        <v>0</v>
      </c>
      <c r="I55" s="571">
        <v>30</v>
      </c>
      <c r="J55" s="571">
        <v>947.7</v>
      </c>
      <c r="K55" s="592">
        <v>1</v>
      </c>
      <c r="L55" s="571">
        <v>30</v>
      </c>
      <c r="M55" s="572">
        <v>947.7</v>
      </c>
    </row>
    <row r="56" spans="1:13" ht="14.4" customHeight="1" x14ac:dyDescent="0.3">
      <c r="A56" s="567" t="s">
        <v>2269</v>
      </c>
      <c r="B56" s="568" t="s">
        <v>2246</v>
      </c>
      <c r="C56" s="568" t="s">
        <v>2290</v>
      </c>
      <c r="D56" s="568" t="s">
        <v>2292</v>
      </c>
      <c r="E56" s="568" t="s">
        <v>1564</v>
      </c>
      <c r="F56" s="571"/>
      <c r="G56" s="571"/>
      <c r="H56" s="592">
        <v>0</v>
      </c>
      <c r="I56" s="571">
        <v>23</v>
      </c>
      <c r="J56" s="571">
        <v>726.56999999999994</v>
      </c>
      <c r="K56" s="592">
        <v>1</v>
      </c>
      <c r="L56" s="571">
        <v>23</v>
      </c>
      <c r="M56" s="572">
        <v>726.56999999999994</v>
      </c>
    </row>
    <row r="57" spans="1:13" ht="14.4" customHeight="1" x14ac:dyDescent="0.3">
      <c r="A57" s="567" t="s">
        <v>2269</v>
      </c>
      <c r="B57" s="568" t="s">
        <v>2246</v>
      </c>
      <c r="C57" s="568" t="s">
        <v>2277</v>
      </c>
      <c r="D57" s="568" t="s">
        <v>2278</v>
      </c>
      <c r="E57" s="568" t="s">
        <v>1564</v>
      </c>
      <c r="F57" s="571"/>
      <c r="G57" s="571"/>
      <c r="H57" s="592">
        <v>0</v>
      </c>
      <c r="I57" s="571">
        <v>23</v>
      </c>
      <c r="J57" s="571">
        <v>726.56999999999994</v>
      </c>
      <c r="K57" s="592">
        <v>1</v>
      </c>
      <c r="L57" s="571">
        <v>23</v>
      </c>
      <c r="M57" s="572">
        <v>726.56999999999994</v>
      </c>
    </row>
    <row r="58" spans="1:13" ht="14.4" customHeight="1" x14ac:dyDescent="0.3">
      <c r="A58" s="567" t="s">
        <v>2269</v>
      </c>
      <c r="B58" s="568" t="s">
        <v>2246</v>
      </c>
      <c r="C58" s="568" t="s">
        <v>2347</v>
      </c>
      <c r="D58" s="568" t="s">
        <v>2348</v>
      </c>
      <c r="E58" s="568" t="s">
        <v>1564</v>
      </c>
      <c r="F58" s="571"/>
      <c r="G58" s="571"/>
      <c r="H58" s="592">
        <v>0</v>
      </c>
      <c r="I58" s="571">
        <v>3</v>
      </c>
      <c r="J58" s="571">
        <v>94.77</v>
      </c>
      <c r="K58" s="592">
        <v>1</v>
      </c>
      <c r="L58" s="571">
        <v>3</v>
      </c>
      <c r="M58" s="572">
        <v>94.77</v>
      </c>
    </row>
    <row r="59" spans="1:13" ht="14.4" customHeight="1" x14ac:dyDescent="0.3">
      <c r="A59" s="567" t="s">
        <v>2269</v>
      </c>
      <c r="B59" s="568" t="s">
        <v>2246</v>
      </c>
      <c r="C59" s="568" t="s">
        <v>1805</v>
      </c>
      <c r="D59" s="568" t="s">
        <v>1796</v>
      </c>
      <c r="E59" s="568" t="s">
        <v>1806</v>
      </c>
      <c r="F59" s="571"/>
      <c r="G59" s="571"/>
      <c r="H59" s="592">
        <v>0</v>
      </c>
      <c r="I59" s="571">
        <v>330</v>
      </c>
      <c r="J59" s="571">
        <v>34752.300000000003</v>
      </c>
      <c r="K59" s="592">
        <v>1</v>
      </c>
      <c r="L59" s="571">
        <v>330</v>
      </c>
      <c r="M59" s="572">
        <v>34752.300000000003</v>
      </c>
    </row>
    <row r="60" spans="1:13" ht="14.4" customHeight="1" x14ac:dyDescent="0.3">
      <c r="A60" s="567" t="s">
        <v>2269</v>
      </c>
      <c r="B60" s="568" t="s">
        <v>2246</v>
      </c>
      <c r="C60" s="568" t="s">
        <v>1795</v>
      </c>
      <c r="D60" s="568" t="s">
        <v>1796</v>
      </c>
      <c r="E60" s="568" t="s">
        <v>1720</v>
      </c>
      <c r="F60" s="571"/>
      <c r="G60" s="571"/>
      <c r="H60" s="592">
        <v>0</v>
      </c>
      <c r="I60" s="571">
        <v>240</v>
      </c>
      <c r="J60" s="571">
        <v>12638.4</v>
      </c>
      <c r="K60" s="592">
        <v>1</v>
      </c>
      <c r="L60" s="571">
        <v>240</v>
      </c>
      <c r="M60" s="572">
        <v>12638.4</v>
      </c>
    </row>
    <row r="61" spans="1:13" ht="14.4" customHeight="1" x14ac:dyDescent="0.3">
      <c r="A61" s="567" t="s">
        <v>2269</v>
      </c>
      <c r="B61" s="568" t="s">
        <v>2246</v>
      </c>
      <c r="C61" s="568" t="s">
        <v>1793</v>
      </c>
      <c r="D61" s="568" t="s">
        <v>2257</v>
      </c>
      <c r="E61" s="568" t="s">
        <v>1564</v>
      </c>
      <c r="F61" s="571"/>
      <c r="G61" s="571"/>
      <c r="H61" s="592">
        <v>0</v>
      </c>
      <c r="I61" s="571">
        <v>30</v>
      </c>
      <c r="J61" s="571">
        <v>657.3</v>
      </c>
      <c r="K61" s="592">
        <v>1</v>
      </c>
      <c r="L61" s="571">
        <v>30</v>
      </c>
      <c r="M61" s="572">
        <v>657.3</v>
      </c>
    </row>
    <row r="62" spans="1:13" ht="14.4" customHeight="1" x14ac:dyDescent="0.3">
      <c r="A62" s="567" t="s">
        <v>2269</v>
      </c>
      <c r="B62" s="568" t="s">
        <v>2246</v>
      </c>
      <c r="C62" s="568" t="s">
        <v>1822</v>
      </c>
      <c r="D62" s="568" t="s">
        <v>2258</v>
      </c>
      <c r="E62" s="568" t="s">
        <v>1564</v>
      </c>
      <c r="F62" s="571"/>
      <c r="G62" s="571"/>
      <c r="H62" s="592">
        <v>0</v>
      </c>
      <c r="I62" s="571">
        <v>120</v>
      </c>
      <c r="J62" s="571">
        <v>3790.8</v>
      </c>
      <c r="K62" s="592">
        <v>1</v>
      </c>
      <c r="L62" s="571">
        <v>120</v>
      </c>
      <c r="M62" s="572">
        <v>3790.8</v>
      </c>
    </row>
    <row r="63" spans="1:13" ht="14.4" customHeight="1" thickBot="1" x14ac:dyDescent="0.35">
      <c r="A63" s="573" t="s">
        <v>2269</v>
      </c>
      <c r="B63" s="574" t="s">
        <v>2246</v>
      </c>
      <c r="C63" s="574" t="s">
        <v>2298</v>
      </c>
      <c r="D63" s="574" t="s">
        <v>2299</v>
      </c>
      <c r="E63" s="574" t="s">
        <v>2297</v>
      </c>
      <c r="F63" s="577"/>
      <c r="G63" s="577"/>
      <c r="H63" s="585">
        <v>0</v>
      </c>
      <c r="I63" s="577">
        <v>5</v>
      </c>
      <c r="J63" s="577">
        <v>631.4</v>
      </c>
      <c r="K63" s="585">
        <v>1</v>
      </c>
      <c r="L63" s="577">
        <v>5</v>
      </c>
      <c r="M63" s="578">
        <v>631.4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219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50" t="s">
        <v>436</v>
      </c>
      <c r="B4" s="551" t="s">
        <v>437</v>
      </c>
      <c r="C4" s="552" t="s">
        <v>438</v>
      </c>
      <c r="D4" s="552" t="s">
        <v>437</v>
      </c>
      <c r="E4" s="552" t="s">
        <v>437</v>
      </c>
      <c r="F4" s="553" t="s">
        <v>437</v>
      </c>
      <c r="G4" s="552" t="s">
        <v>437</v>
      </c>
      <c r="H4" s="552" t="s">
        <v>109</v>
      </c>
    </row>
    <row r="5" spans="1:8" ht="14.4" customHeight="1" x14ac:dyDescent="0.3">
      <c r="A5" s="550" t="s">
        <v>436</v>
      </c>
      <c r="B5" s="551" t="s">
        <v>2364</v>
      </c>
      <c r="C5" s="552" t="s">
        <v>2365</v>
      </c>
      <c r="D5" s="552">
        <v>275004.15979054052</v>
      </c>
      <c r="E5" s="552">
        <v>249264.83000000031</v>
      </c>
      <c r="F5" s="553">
        <v>0.90640385290846215</v>
      </c>
      <c r="G5" s="552">
        <v>-25739.329790540214</v>
      </c>
      <c r="H5" s="552" t="s">
        <v>2</v>
      </c>
    </row>
    <row r="6" spans="1:8" ht="14.4" customHeight="1" x14ac:dyDescent="0.3">
      <c r="A6" s="550" t="s">
        <v>436</v>
      </c>
      <c r="B6" s="551" t="s">
        <v>2366</v>
      </c>
      <c r="C6" s="552" t="s">
        <v>2367</v>
      </c>
      <c r="D6" s="552">
        <v>1927602.1347713387</v>
      </c>
      <c r="E6" s="552">
        <v>1615382.590000001</v>
      </c>
      <c r="F6" s="553">
        <v>0.83802697707202189</v>
      </c>
      <c r="G6" s="552">
        <v>-312219.54477133765</v>
      </c>
      <c r="H6" s="552" t="s">
        <v>2</v>
      </c>
    </row>
    <row r="7" spans="1:8" ht="14.4" customHeight="1" x14ac:dyDescent="0.3">
      <c r="A7" s="550" t="s">
        <v>436</v>
      </c>
      <c r="B7" s="551" t="s">
        <v>2368</v>
      </c>
      <c r="C7" s="552" t="s">
        <v>2369</v>
      </c>
      <c r="D7" s="552">
        <v>712.43207503619772</v>
      </c>
      <c r="E7" s="552">
        <v>152.16</v>
      </c>
      <c r="F7" s="553">
        <v>0.21357825585304951</v>
      </c>
      <c r="G7" s="552">
        <v>-560.27207503619775</v>
      </c>
      <c r="H7" s="552" t="s">
        <v>2</v>
      </c>
    </row>
    <row r="8" spans="1:8" ht="14.4" customHeight="1" x14ac:dyDescent="0.3">
      <c r="A8" s="550" t="s">
        <v>436</v>
      </c>
      <c r="B8" s="551" t="s">
        <v>2370</v>
      </c>
      <c r="C8" s="552" t="s">
        <v>2371</v>
      </c>
      <c r="D8" s="552">
        <v>750</v>
      </c>
      <c r="E8" s="552">
        <v>2251</v>
      </c>
      <c r="F8" s="553">
        <v>3.0013333333333332</v>
      </c>
      <c r="G8" s="552">
        <v>1501</v>
      </c>
      <c r="H8" s="552" t="s">
        <v>2</v>
      </c>
    </row>
    <row r="9" spans="1:8" ht="14.4" customHeight="1" x14ac:dyDescent="0.3">
      <c r="A9" s="550" t="s">
        <v>436</v>
      </c>
      <c r="B9" s="551" t="s">
        <v>2372</v>
      </c>
      <c r="C9" s="552" t="s">
        <v>2373</v>
      </c>
      <c r="D9" s="552">
        <v>100434.22208539949</v>
      </c>
      <c r="E9" s="552">
        <v>140907.44000000006</v>
      </c>
      <c r="F9" s="553">
        <v>1.4029823408218971</v>
      </c>
      <c r="G9" s="552">
        <v>40473.217914600566</v>
      </c>
      <c r="H9" s="552" t="s">
        <v>2</v>
      </c>
    </row>
    <row r="10" spans="1:8" ht="14.4" customHeight="1" x14ac:dyDescent="0.3">
      <c r="A10" s="550" t="s">
        <v>436</v>
      </c>
      <c r="B10" s="551" t="s">
        <v>2374</v>
      </c>
      <c r="C10" s="552" t="s">
        <v>2375</v>
      </c>
      <c r="D10" s="552">
        <v>115183.09281729315</v>
      </c>
      <c r="E10" s="552">
        <v>116955.70999999999</v>
      </c>
      <c r="F10" s="553">
        <v>1.0153895605626655</v>
      </c>
      <c r="G10" s="552">
        <v>1772.6171827068465</v>
      </c>
      <c r="H10" s="552" t="s">
        <v>2</v>
      </c>
    </row>
    <row r="11" spans="1:8" ht="14.4" customHeight="1" x14ac:dyDescent="0.3">
      <c r="A11" s="550" t="s">
        <v>436</v>
      </c>
      <c r="B11" s="551" t="s">
        <v>2376</v>
      </c>
      <c r="C11" s="552" t="s">
        <v>2377</v>
      </c>
      <c r="D11" s="552">
        <v>13204.317802007849</v>
      </c>
      <c r="E11" s="552">
        <v>13895.72</v>
      </c>
      <c r="F11" s="553">
        <v>1.0523618265145827</v>
      </c>
      <c r="G11" s="552">
        <v>691.40219799215083</v>
      </c>
      <c r="H11" s="552" t="s">
        <v>2</v>
      </c>
    </row>
    <row r="12" spans="1:8" ht="14.4" customHeight="1" x14ac:dyDescent="0.3">
      <c r="A12" s="550" t="s">
        <v>436</v>
      </c>
      <c r="B12" s="551" t="s">
        <v>2378</v>
      </c>
      <c r="C12" s="552" t="s">
        <v>2379</v>
      </c>
      <c r="D12" s="552">
        <v>20158.559477047649</v>
      </c>
      <c r="E12" s="552">
        <v>17935.41</v>
      </c>
      <c r="F12" s="553">
        <v>0.88971684809230012</v>
      </c>
      <c r="G12" s="552">
        <v>-2223.1494770476493</v>
      </c>
      <c r="H12" s="552" t="s">
        <v>2</v>
      </c>
    </row>
    <row r="13" spans="1:8" ht="14.4" customHeight="1" x14ac:dyDescent="0.3">
      <c r="A13" s="550" t="s">
        <v>436</v>
      </c>
      <c r="B13" s="551" t="s">
        <v>2380</v>
      </c>
      <c r="C13" s="552" t="s">
        <v>2381</v>
      </c>
      <c r="D13" s="552">
        <v>128840.28564783915</v>
      </c>
      <c r="E13" s="552">
        <v>131978.36999999997</v>
      </c>
      <c r="F13" s="553">
        <v>1.0243563908321205</v>
      </c>
      <c r="G13" s="552">
        <v>3138.0843521608185</v>
      </c>
      <c r="H13" s="552" t="s">
        <v>2</v>
      </c>
    </row>
    <row r="14" spans="1:8" ht="14.4" customHeight="1" x14ac:dyDescent="0.3">
      <c r="A14" s="550" t="s">
        <v>436</v>
      </c>
      <c r="B14" s="551" t="s">
        <v>2382</v>
      </c>
      <c r="C14" s="552" t="s">
        <v>2383</v>
      </c>
      <c r="D14" s="552">
        <v>279374.98746472725</v>
      </c>
      <c r="E14" s="552">
        <v>231900.291339346</v>
      </c>
      <c r="F14" s="553">
        <v>0.83006819416367683</v>
      </c>
      <c r="G14" s="552">
        <v>-47474.696125381248</v>
      </c>
      <c r="H14" s="552" t="s">
        <v>2</v>
      </c>
    </row>
    <row r="15" spans="1:8" ht="14.4" customHeight="1" x14ac:dyDescent="0.3">
      <c r="A15" s="550" t="s">
        <v>436</v>
      </c>
      <c r="B15" s="551" t="s">
        <v>6</v>
      </c>
      <c r="C15" s="552" t="s">
        <v>438</v>
      </c>
      <c r="D15" s="552">
        <v>2861264.1919312296</v>
      </c>
      <c r="E15" s="552">
        <v>2520623.5213393481</v>
      </c>
      <c r="F15" s="553">
        <v>0.88094749462405852</v>
      </c>
      <c r="G15" s="552">
        <v>-340640.6705918815</v>
      </c>
      <c r="H15" s="552" t="s">
        <v>451</v>
      </c>
    </row>
    <row r="17" spans="1:8" ht="14.4" customHeight="1" x14ac:dyDescent="0.3">
      <c r="A17" s="550" t="s">
        <v>436</v>
      </c>
      <c r="B17" s="551" t="s">
        <v>437</v>
      </c>
      <c r="C17" s="552" t="s">
        <v>438</v>
      </c>
      <c r="D17" s="552" t="s">
        <v>437</v>
      </c>
      <c r="E17" s="552" t="s">
        <v>437</v>
      </c>
      <c r="F17" s="553" t="s">
        <v>437</v>
      </c>
      <c r="G17" s="552" t="s">
        <v>437</v>
      </c>
      <c r="H17" s="552" t="s">
        <v>109</v>
      </c>
    </row>
    <row r="18" spans="1:8" ht="14.4" customHeight="1" x14ac:dyDescent="0.3">
      <c r="A18" s="550" t="s">
        <v>2384</v>
      </c>
      <c r="B18" s="551" t="s">
        <v>2364</v>
      </c>
      <c r="C18" s="552" t="s">
        <v>2365</v>
      </c>
      <c r="D18" s="552">
        <v>3750</v>
      </c>
      <c r="E18" s="552">
        <v>8128.6700000000019</v>
      </c>
      <c r="F18" s="553">
        <v>2.1676453333333336</v>
      </c>
      <c r="G18" s="552">
        <v>4378.6700000000019</v>
      </c>
      <c r="H18" s="552" t="s">
        <v>2</v>
      </c>
    </row>
    <row r="19" spans="1:8" ht="14.4" customHeight="1" x14ac:dyDescent="0.3">
      <c r="A19" s="550" t="s">
        <v>2384</v>
      </c>
      <c r="B19" s="551" t="s">
        <v>2366</v>
      </c>
      <c r="C19" s="552" t="s">
        <v>2367</v>
      </c>
      <c r="D19" s="552">
        <v>283853.82998354849</v>
      </c>
      <c r="E19" s="552">
        <v>136704.53000000003</v>
      </c>
      <c r="F19" s="553">
        <v>0.48160185123421834</v>
      </c>
      <c r="G19" s="552">
        <v>-147149.29998354847</v>
      </c>
      <c r="H19" s="552" t="s">
        <v>2</v>
      </c>
    </row>
    <row r="20" spans="1:8" ht="14.4" customHeight="1" x14ac:dyDescent="0.3">
      <c r="A20" s="550" t="s">
        <v>2384</v>
      </c>
      <c r="B20" s="551" t="s">
        <v>2372</v>
      </c>
      <c r="C20" s="552" t="s">
        <v>2373</v>
      </c>
      <c r="D20" s="552">
        <v>0</v>
      </c>
      <c r="E20" s="552">
        <v>9019.91</v>
      </c>
      <c r="F20" s="553" t="s">
        <v>437</v>
      </c>
      <c r="G20" s="552">
        <v>9019.91</v>
      </c>
      <c r="H20" s="552" t="s">
        <v>2</v>
      </c>
    </row>
    <row r="21" spans="1:8" ht="14.4" customHeight="1" x14ac:dyDescent="0.3">
      <c r="A21" s="550" t="s">
        <v>2384</v>
      </c>
      <c r="B21" s="551" t="s">
        <v>2374</v>
      </c>
      <c r="C21" s="552" t="s">
        <v>2375</v>
      </c>
      <c r="D21" s="552">
        <v>34995.885801618897</v>
      </c>
      <c r="E21" s="552">
        <v>24683.300000000003</v>
      </c>
      <c r="F21" s="553">
        <v>0.70532005218905369</v>
      </c>
      <c r="G21" s="552">
        <v>-10312.585801618894</v>
      </c>
      <c r="H21" s="552" t="s">
        <v>2</v>
      </c>
    </row>
    <row r="22" spans="1:8" ht="14.4" customHeight="1" x14ac:dyDescent="0.3">
      <c r="A22" s="550" t="s">
        <v>2384</v>
      </c>
      <c r="B22" s="551" t="s">
        <v>2378</v>
      </c>
      <c r="C22" s="552" t="s">
        <v>2379</v>
      </c>
      <c r="D22" s="552">
        <v>3000</v>
      </c>
      <c r="E22" s="552">
        <v>5094.8</v>
      </c>
      <c r="F22" s="553">
        <v>1.6982666666666668</v>
      </c>
      <c r="G22" s="552">
        <v>2094.8000000000002</v>
      </c>
      <c r="H22" s="552" t="s">
        <v>2</v>
      </c>
    </row>
    <row r="23" spans="1:8" ht="14.4" customHeight="1" x14ac:dyDescent="0.3">
      <c r="A23" s="550" t="s">
        <v>2384</v>
      </c>
      <c r="B23" s="551" t="s">
        <v>2380</v>
      </c>
      <c r="C23" s="552" t="s">
        <v>2381</v>
      </c>
      <c r="D23" s="552">
        <v>15889.686602541151</v>
      </c>
      <c r="E23" s="552">
        <v>11404.07</v>
      </c>
      <c r="F23" s="553">
        <v>0.71770263852631355</v>
      </c>
      <c r="G23" s="552">
        <v>-4485.6166025411512</v>
      </c>
      <c r="H23" s="552" t="s">
        <v>2</v>
      </c>
    </row>
    <row r="24" spans="1:8" ht="14.4" customHeight="1" x14ac:dyDescent="0.3">
      <c r="A24" s="550" t="s">
        <v>2384</v>
      </c>
      <c r="B24" s="551" t="s">
        <v>6</v>
      </c>
      <c r="C24" s="552" t="s">
        <v>2385</v>
      </c>
      <c r="D24" s="552">
        <v>341489.40238770854</v>
      </c>
      <c r="E24" s="552">
        <v>195035.28000000003</v>
      </c>
      <c r="F24" s="553">
        <v>0.57113128148722914</v>
      </c>
      <c r="G24" s="552">
        <v>-146454.12238770851</v>
      </c>
      <c r="H24" s="552" t="s">
        <v>454</v>
      </c>
    </row>
    <row r="25" spans="1:8" ht="14.4" customHeight="1" x14ac:dyDescent="0.3">
      <c r="A25" s="550" t="s">
        <v>437</v>
      </c>
      <c r="B25" s="551" t="s">
        <v>437</v>
      </c>
      <c r="C25" s="552" t="s">
        <v>437</v>
      </c>
      <c r="D25" s="552" t="s">
        <v>437</v>
      </c>
      <c r="E25" s="552" t="s">
        <v>437</v>
      </c>
      <c r="F25" s="553" t="s">
        <v>437</v>
      </c>
      <c r="G25" s="552" t="s">
        <v>437</v>
      </c>
      <c r="H25" s="552" t="s">
        <v>455</v>
      </c>
    </row>
    <row r="26" spans="1:8" ht="14.4" customHeight="1" x14ac:dyDescent="0.3">
      <c r="A26" s="550" t="s">
        <v>452</v>
      </c>
      <c r="B26" s="551" t="s">
        <v>2364</v>
      </c>
      <c r="C26" s="552" t="s">
        <v>2365</v>
      </c>
      <c r="D26" s="552">
        <v>271254.15979054052</v>
      </c>
      <c r="E26" s="552">
        <v>241136.16000000024</v>
      </c>
      <c r="F26" s="553">
        <v>0.88896760214185444</v>
      </c>
      <c r="G26" s="552">
        <v>-30117.999790540285</v>
      </c>
      <c r="H26" s="552" t="s">
        <v>2</v>
      </c>
    </row>
    <row r="27" spans="1:8" ht="14.4" customHeight="1" x14ac:dyDescent="0.3">
      <c r="A27" s="550" t="s">
        <v>452</v>
      </c>
      <c r="B27" s="551" t="s">
        <v>2366</v>
      </c>
      <c r="C27" s="552" t="s">
        <v>2367</v>
      </c>
      <c r="D27" s="552">
        <v>1643748.3047877902</v>
      </c>
      <c r="E27" s="552">
        <v>1478678.0600000005</v>
      </c>
      <c r="F27" s="553">
        <v>0.89957693382436654</v>
      </c>
      <c r="G27" s="552">
        <v>-165070.24478778965</v>
      </c>
      <c r="H27" s="552" t="s">
        <v>2</v>
      </c>
    </row>
    <row r="28" spans="1:8" ht="14.4" customHeight="1" x14ac:dyDescent="0.3">
      <c r="A28" s="550" t="s">
        <v>452</v>
      </c>
      <c r="B28" s="551" t="s">
        <v>2368</v>
      </c>
      <c r="C28" s="552" t="s">
        <v>2369</v>
      </c>
      <c r="D28" s="552">
        <v>712.43207503619772</v>
      </c>
      <c r="E28" s="552">
        <v>152.16</v>
      </c>
      <c r="F28" s="553">
        <v>0.21357825585304951</v>
      </c>
      <c r="G28" s="552">
        <v>-560.27207503619775</v>
      </c>
      <c r="H28" s="552" t="s">
        <v>2</v>
      </c>
    </row>
    <row r="29" spans="1:8" ht="14.4" customHeight="1" x14ac:dyDescent="0.3">
      <c r="A29" s="550" t="s">
        <v>452</v>
      </c>
      <c r="B29" s="551" t="s">
        <v>2370</v>
      </c>
      <c r="C29" s="552" t="s">
        <v>2371</v>
      </c>
      <c r="D29" s="552">
        <v>750</v>
      </c>
      <c r="E29" s="552">
        <v>2251</v>
      </c>
      <c r="F29" s="553">
        <v>3.0013333333333332</v>
      </c>
      <c r="G29" s="552">
        <v>1501</v>
      </c>
      <c r="H29" s="552" t="s">
        <v>2</v>
      </c>
    </row>
    <row r="30" spans="1:8" ht="14.4" customHeight="1" x14ac:dyDescent="0.3">
      <c r="A30" s="550" t="s">
        <v>452</v>
      </c>
      <c r="B30" s="551" t="s">
        <v>2372</v>
      </c>
      <c r="C30" s="552" t="s">
        <v>2373</v>
      </c>
      <c r="D30" s="552">
        <v>100434.22208539949</v>
      </c>
      <c r="E30" s="552">
        <v>131887.53000000006</v>
      </c>
      <c r="F30" s="553">
        <v>1.3131732118944051</v>
      </c>
      <c r="G30" s="552">
        <v>31453.307914600562</v>
      </c>
      <c r="H30" s="552" t="s">
        <v>2</v>
      </c>
    </row>
    <row r="31" spans="1:8" ht="14.4" customHeight="1" x14ac:dyDescent="0.3">
      <c r="A31" s="550" t="s">
        <v>452</v>
      </c>
      <c r="B31" s="551" t="s">
        <v>2374</v>
      </c>
      <c r="C31" s="552" t="s">
        <v>2375</v>
      </c>
      <c r="D31" s="552">
        <v>80187.207015674241</v>
      </c>
      <c r="E31" s="552">
        <v>92272.41</v>
      </c>
      <c r="F31" s="553">
        <v>1.1507123571714308</v>
      </c>
      <c r="G31" s="552">
        <v>12085.202984325762</v>
      </c>
      <c r="H31" s="552" t="s">
        <v>2</v>
      </c>
    </row>
    <row r="32" spans="1:8" ht="14.4" customHeight="1" x14ac:dyDescent="0.3">
      <c r="A32" s="550" t="s">
        <v>452</v>
      </c>
      <c r="B32" s="551" t="s">
        <v>2376</v>
      </c>
      <c r="C32" s="552" t="s">
        <v>2377</v>
      </c>
      <c r="D32" s="552">
        <v>13204.317802007849</v>
      </c>
      <c r="E32" s="552">
        <v>13895.72</v>
      </c>
      <c r="F32" s="553">
        <v>1.0523618265145827</v>
      </c>
      <c r="G32" s="552">
        <v>691.40219799215083</v>
      </c>
      <c r="H32" s="552" t="s">
        <v>2</v>
      </c>
    </row>
    <row r="33" spans="1:8" ht="14.4" customHeight="1" x14ac:dyDescent="0.3">
      <c r="A33" s="550" t="s">
        <v>452</v>
      </c>
      <c r="B33" s="551" t="s">
        <v>2378</v>
      </c>
      <c r="C33" s="552" t="s">
        <v>2379</v>
      </c>
      <c r="D33" s="552">
        <v>17158.559477047649</v>
      </c>
      <c r="E33" s="552">
        <v>12840.61</v>
      </c>
      <c r="F33" s="553">
        <v>0.74835011745457969</v>
      </c>
      <c r="G33" s="552">
        <v>-4317.9494770476485</v>
      </c>
      <c r="H33" s="552" t="s">
        <v>2</v>
      </c>
    </row>
    <row r="34" spans="1:8" ht="14.4" customHeight="1" x14ac:dyDescent="0.3">
      <c r="A34" s="550" t="s">
        <v>452</v>
      </c>
      <c r="B34" s="551" t="s">
        <v>2380</v>
      </c>
      <c r="C34" s="552" t="s">
        <v>2381</v>
      </c>
      <c r="D34" s="552">
        <v>112950.59904529799</v>
      </c>
      <c r="E34" s="552">
        <v>120574.29999999999</v>
      </c>
      <c r="F34" s="553">
        <v>1.0674958877521719</v>
      </c>
      <c r="G34" s="552">
        <v>7623.7009547019989</v>
      </c>
      <c r="H34" s="552" t="s">
        <v>2</v>
      </c>
    </row>
    <row r="35" spans="1:8" ht="14.4" customHeight="1" x14ac:dyDescent="0.3">
      <c r="A35" s="550" t="s">
        <v>452</v>
      </c>
      <c r="B35" s="551" t="s">
        <v>2382</v>
      </c>
      <c r="C35" s="552" t="s">
        <v>2383</v>
      </c>
      <c r="D35" s="552">
        <v>279374.98746472725</v>
      </c>
      <c r="E35" s="552">
        <v>231900.291339346</v>
      </c>
      <c r="F35" s="553">
        <v>0.83006819416367683</v>
      </c>
      <c r="G35" s="552">
        <v>-47474.696125381248</v>
      </c>
      <c r="H35" s="552" t="s">
        <v>2</v>
      </c>
    </row>
    <row r="36" spans="1:8" ht="14.4" customHeight="1" x14ac:dyDescent="0.3">
      <c r="A36" s="550" t="s">
        <v>452</v>
      </c>
      <c r="B36" s="551" t="s">
        <v>6</v>
      </c>
      <c r="C36" s="552" t="s">
        <v>453</v>
      </c>
      <c r="D36" s="552">
        <v>2519774.7895435211</v>
      </c>
      <c r="E36" s="552">
        <v>2325588.2413393469</v>
      </c>
      <c r="F36" s="553">
        <v>0.92293495870741971</v>
      </c>
      <c r="G36" s="552">
        <v>-194186.54820417427</v>
      </c>
      <c r="H36" s="552" t="s">
        <v>454</v>
      </c>
    </row>
    <row r="37" spans="1:8" ht="14.4" customHeight="1" x14ac:dyDescent="0.3">
      <c r="A37" s="550" t="s">
        <v>437</v>
      </c>
      <c r="B37" s="551" t="s">
        <v>437</v>
      </c>
      <c r="C37" s="552" t="s">
        <v>437</v>
      </c>
      <c r="D37" s="552" t="s">
        <v>437</v>
      </c>
      <c r="E37" s="552" t="s">
        <v>437</v>
      </c>
      <c r="F37" s="553" t="s">
        <v>437</v>
      </c>
      <c r="G37" s="552" t="s">
        <v>437</v>
      </c>
      <c r="H37" s="552" t="s">
        <v>455</v>
      </c>
    </row>
    <row r="38" spans="1:8" ht="14.4" customHeight="1" x14ac:dyDescent="0.3">
      <c r="A38" s="550" t="s">
        <v>436</v>
      </c>
      <c r="B38" s="551" t="s">
        <v>6</v>
      </c>
      <c r="C38" s="552" t="s">
        <v>438</v>
      </c>
      <c r="D38" s="552">
        <v>2861264.1919312296</v>
      </c>
      <c r="E38" s="552">
        <v>2520623.5213393471</v>
      </c>
      <c r="F38" s="553">
        <v>0.88094749462405819</v>
      </c>
      <c r="G38" s="552">
        <v>-340640.67059188243</v>
      </c>
      <c r="H38" s="552" t="s">
        <v>451</v>
      </c>
    </row>
  </sheetData>
  <autoFilter ref="A3:G3"/>
  <mergeCells count="1">
    <mergeCell ref="A1:G1"/>
  </mergeCells>
  <conditionalFormatting sqref="F16 F39:F65536">
    <cfRule type="cellIs" dxfId="37" priority="19" stopIfTrue="1" operator="greaterThan">
      <formula>1</formula>
    </cfRule>
  </conditionalFormatting>
  <conditionalFormatting sqref="G4:G15">
    <cfRule type="cellIs" dxfId="36" priority="12" operator="greaterThan">
      <formula>0</formula>
    </cfRule>
  </conditionalFormatting>
  <conditionalFormatting sqref="F4:F15">
    <cfRule type="cellIs" dxfId="35" priority="14" operator="greaterThan">
      <formula>1</formula>
    </cfRule>
  </conditionalFormatting>
  <conditionalFormatting sqref="B4:B15">
    <cfRule type="expression" dxfId="34" priority="18">
      <formula>AND(LEFT(H4,6)&lt;&gt;"mezera",H4&lt;&gt;"")</formula>
    </cfRule>
  </conditionalFormatting>
  <conditionalFormatting sqref="A4:A15">
    <cfRule type="expression" dxfId="33" priority="15">
      <formula>AND(H4&lt;&gt;"",H4&lt;&gt;"mezeraKL")</formula>
    </cfRule>
  </conditionalFormatting>
  <conditionalFormatting sqref="B4:G15">
    <cfRule type="expression" dxfId="32" priority="16">
      <formula>$H4="SumaNS"</formula>
    </cfRule>
    <cfRule type="expression" dxfId="31" priority="17">
      <formula>OR($H4="KL",$H4="SumaKL")</formula>
    </cfRule>
  </conditionalFormatting>
  <conditionalFormatting sqref="A4:G15">
    <cfRule type="expression" dxfId="30" priority="13">
      <formula>$H4&lt;&gt;""</formula>
    </cfRule>
  </conditionalFormatting>
  <conditionalFormatting sqref="F4:F15">
    <cfRule type="cellIs" dxfId="29" priority="9" operator="greaterThan">
      <formula>1</formula>
    </cfRule>
  </conditionalFormatting>
  <conditionalFormatting sqref="F4:F15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15">
    <cfRule type="expression" dxfId="26" priority="8">
      <formula>$H4&lt;&gt;""</formula>
    </cfRule>
  </conditionalFormatting>
  <conditionalFormatting sqref="G17:G38">
    <cfRule type="cellIs" dxfId="25" priority="1" operator="greaterThan">
      <formula>0</formula>
    </cfRule>
  </conditionalFormatting>
  <conditionalFormatting sqref="F17:F38">
    <cfRule type="cellIs" dxfId="24" priority="3" operator="greaterThan">
      <formula>1</formula>
    </cfRule>
  </conditionalFormatting>
  <conditionalFormatting sqref="B17:B38">
    <cfRule type="expression" dxfId="23" priority="7">
      <formula>AND(LEFT(H17,6)&lt;&gt;"mezera",H17&lt;&gt;"")</formula>
    </cfRule>
  </conditionalFormatting>
  <conditionalFormatting sqref="A17:A38">
    <cfRule type="expression" dxfId="22" priority="4">
      <formula>AND(H17&lt;&gt;"",H17&lt;&gt;"mezeraKL")</formula>
    </cfRule>
  </conditionalFormatting>
  <conditionalFormatting sqref="B17:G38">
    <cfRule type="expression" dxfId="21" priority="5">
      <formula>$H17="SumaNS"</formula>
    </cfRule>
    <cfRule type="expression" dxfId="20" priority="6">
      <formula>OR($H17="KL",$H17="SumaKL")</formula>
    </cfRule>
  </conditionalFormatting>
  <conditionalFormatting sqref="A17:G38">
    <cfRule type="expression" dxfId="19" priority="2">
      <formula>$H17&lt;&gt;""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10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26" t="s">
        <v>220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3"/>
      <c r="J2" s="293"/>
      <c r="K2" s="293"/>
    </row>
    <row r="3" spans="1:11" ht="14.4" customHeight="1" thickBot="1" x14ac:dyDescent="0.35">
      <c r="A3" s="88"/>
      <c r="B3" s="88"/>
      <c r="C3" s="422"/>
      <c r="D3" s="423"/>
      <c r="E3" s="423"/>
      <c r="F3" s="423"/>
      <c r="G3" s="423"/>
      <c r="H3" s="297" t="s">
        <v>203</v>
      </c>
      <c r="I3" s="294">
        <f>IF(J3&lt;&gt;0,K3/J3,0)</f>
        <v>5.373570112730393</v>
      </c>
      <c r="J3" s="294">
        <f>SUBTOTAL(9,J5:J1048576)</f>
        <v>469078</v>
      </c>
      <c r="K3" s="295">
        <f>SUBTOTAL(9,K5:K1048576)</f>
        <v>2520623.5213393471</v>
      </c>
    </row>
    <row r="4" spans="1:11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127</v>
      </c>
      <c r="H4" s="556" t="s">
        <v>14</v>
      </c>
      <c r="I4" s="557" t="s">
        <v>227</v>
      </c>
      <c r="J4" s="557" t="s">
        <v>16</v>
      </c>
      <c r="K4" s="558" t="s">
        <v>244</v>
      </c>
    </row>
    <row r="5" spans="1:11" ht="14.4" customHeight="1" x14ac:dyDescent="0.3">
      <c r="A5" s="561" t="s">
        <v>436</v>
      </c>
      <c r="B5" s="562" t="s">
        <v>438</v>
      </c>
      <c r="C5" s="563" t="s">
        <v>2384</v>
      </c>
      <c r="D5" s="564" t="s">
        <v>2385</v>
      </c>
      <c r="E5" s="563" t="s">
        <v>2364</v>
      </c>
      <c r="F5" s="564" t="s">
        <v>2365</v>
      </c>
      <c r="G5" s="563" t="s">
        <v>2386</v>
      </c>
      <c r="H5" s="563" t="s">
        <v>2387</v>
      </c>
      <c r="I5" s="565">
        <v>42.46857142857143</v>
      </c>
      <c r="J5" s="565">
        <v>43</v>
      </c>
      <c r="K5" s="566">
        <v>1826.31</v>
      </c>
    </row>
    <row r="6" spans="1:11" ht="14.4" customHeight="1" x14ac:dyDescent="0.3">
      <c r="A6" s="567" t="s">
        <v>436</v>
      </c>
      <c r="B6" s="568" t="s">
        <v>438</v>
      </c>
      <c r="C6" s="569" t="s">
        <v>2384</v>
      </c>
      <c r="D6" s="570" t="s">
        <v>2385</v>
      </c>
      <c r="E6" s="569" t="s">
        <v>2364</v>
      </c>
      <c r="F6" s="570" t="s">
        <v>2365</v>
      </c>
      <c r="G6" s="569" t="s">
        <v>2388</v>
      </c>
      <c r="H6" s="569" t="s">
        <v>2389</v>
      </c>
      <c r="I6" s="571">
        <v>4.3899999999999997</v>
      </c>
      <c r="J6" s="571">
        <v>100</v>
      </c>
      <c r="K6" s="572">
        <v>439</v>
      </c>
    </row>
    <row r="7" spans="1:11" ht="14.4" customHeight="1" x14ac:dyDescent="0.3">
      <c r="A7" s="567" t="s">
        <v>436</v>
      </c>
      <c r="B7" s="568" t="s">
        <v>438</v>
      </c>
      <c r="C7" s="569" t="s">
        <v>2384</v>
      </c>
      <c r="D7" s="570" t="s">
        <v>2385</v>
      </c>
      <c r="E7" s="569" t="s">
        <v>2364</v>
      </c>
      <c r="F7" s="570" t="s">
        <v>2365</v>
      </c>
      <c r="G7" s="569" t="s">
        <v>2390</v>
      </c>
      <c r="H7" s="569" t="s">
        <v>2391</v>
      </c>
      <c r="I7" s="571">
        <v>0.84333333333333327</v>
      </c>
      <c r="J7" s="571">
        <v>600</v>
      </c>
      <c r="K7" s="572">
        <v>506</v>
      </c>
    </row>
    <row r="8" spans="1:11" ht="14.4" customHeight="1" x14ac:dyDescent="0.3">
      <c r="A8" s="567" t="s">
        <v>436</v>
      </c>
      <c r="B8" s="568" t="s">
        <v>438</v>
      </c>
      <c r="C8" s="569" t="s">
        <v>2384</v>
      </c>
      <c r="D8" s="570" t="s">
        <v>2385</v>
      </c>
      <c r="E8" s="569" t="s">
        <v>2364</v>
      </c>
      <c r="F8" s="570" t="s">
        <v>2365</v>
      </c>
      <c r="G8" s="569" t="s">
        <v>2392</v>
      </c>
      <c r="H8" s="569" t="s">
        <v>2393</v>
      </c>
      <c r="I8" s="571">
        <v>0.6</v>
      </c>
      <c r="J8" s="571">
        <v>875</v>
      </c>
      <c r="K8" s="572">
        <v>525</v>
      </c>
    </row>
    <row r="9" spans="1:11" ht="14.4" customHeight="1" x14ac:dyDescent="0.3">
      <c r="A9" s="567" t="s">
        <v>436</v>
      </c>
      <c r="B9" s="568" t="s">
        <v>438</v>
      </c>
      <c r="C9" s="569" t="s">
        <v>2384</v>
      </c>
      <c r="D9" s="570" t="s">
        <v>2385</v>
      </c>
      <c r="E9" s="569" t="s">
        <v>2364</v>
      </c>
      <c r="F9" s="570" t="s">
        <v>2365</v>
      </c>
      <c r="G9" s="569" t="s">
        <v>2394</v>
      </c>
      <c r="H9" s="569" t="s">
        <v>2395</v>
      </c>
      <c r="I9" s="571">
        <v>0.62</v>
      </c>
      <c r="J9" s="571">
        <v>2000</v>
      </c>
      <c r="K9" s="572">
        <v>1230</v>
      </c>
    </row>
    <row r="10" spans="1:11" ht="14.4" customHeight="1" x14ac:dyDescent="0.3">
      <c r="A10" s="567" t="s">
        <v>436</v>
      </c>
      <c r="B10" s="568" t="s">
        <v>438</v>
      </c>
      <c r="C10" s="569" t="s">
        <v>2384</v>
      </c>
      <c r="D10" s="570" t="s">
        <v>2385</v>
      </c>
      <c r="E10" s="569" t="s">
        <v>2364</v>
      </c>
      <c r="F10" s="570" t="s">
        <v>2365</v>
      </c>
      <c r="G10" s="569" t="s">
        <v>2396</v>
      </c>
      <c r="H10" s="569" t="s">
        <v>2397</v>
      </c>
      <c r="I10" s="571">
        <v>8.67</v>
      </c>
      <c r="J10" s="571">
        <v>3</v>
      </c>
      <c r="K10" s="572">
        <v>26.01</v>
      </c>
    </row>
    <row r="11" spans="1:11" ht="14.4" customHeight="1" x14ac:dyDescent="0.3">
      <c r="A11" s="567" t="s">
        <v>436</v>
      </c>
      <c r="B11" s="568" t="s">
        <v>438</v>
      </c>
      <c r="C11" s="569" t="s">
        <v>2384</v>
      </c>
      <c r="D11" s="570" t="s">
        <v>2385</v>
      </c>
      <c r="E11" s="569" t="s">
        <v>2364</v>
      </c>
      <c r="F11" s="570" t="s">
        <v>2365</v>
      </c>
      <c r="G11" s="569" t="s">
        <v>2398</v>
      </c>
      <c r="H11" s="569" t="s">
        <v>2399</v>
      </c>
      <c r="I11" s="571">
        <v>2.99</v>
      </c>
      <c r="J11" s="571">
        <v>100</v>
      </c>
      <c r="K11" s="572">
        <v>299</v>
      </c>
    </row>
    <row r="12" spans="1:11" ht="14.4" customHeight="1" x14ac:dyDescent="0.3">
      <c r="A12" s="567" t="s">
        <v>436</v>
      </c>
      <c r="B12" s="568" t="s">
        <v>438</v>
      </c>
      <c r="C12" s="569" t="s">
        <v>2384</v>
      </c>
      <c r="D12" s="570" t="s">
        <v>2385</v>
      </c>
      <c r="E12" s="569" t="s">
        <v>2364</v>
      </c>
      <c r="F12" s="570" t="s">
        <v>2365</v>
      </c>
      <c r="G12" s="569" t="s">
        <v>2400</v>
      </c>
      <c r="H12" s="569" t="s">
        <v>2401</v>
      </c>
      <c r="I12" s="571">
        <v>0.56200000000000006</v>
      </c>
      <c r="J12" s="571">
        <v>2880</v>
      </c>
      <c r="K12" s="572">
        <v>1617.8</v>
      </c>
    </row>
    <row r="13" spans="1:11" ht="14.4" customHeight="1" x14ac:dyDescent="0.3">
      <c r="A13" s="567" t="s">
        <v>436</v>
      </c>
      <c r="B13" s="568" t="s">
        <v>438</v>
      </c>
      <c r="C13" s="569" t="s">
        <v>2384</v>
      </c>
      <c r="D13" s="570" t="s">
        <v>2385</v>
      </c>
      <c r="E13" s="569" t="s">
        <v>2364</v>
      </c>
      <c r="F13" s="570" t="s">
        <v>2365</v>
      </c>
      <c r="G13" s="569" t="s">
        <v>2402</v>
      </c>
      <c r="H13" s="569" t="s">
        <v>2403</v>
      </c>
      <c r="I13" s="571">
        <v>0.85499999999999998</v>
      </c>
      <c r="J13" s="571">
        <v>611</v>
      </c>
      <c r="K13" s="572">
        <v>522.95000000000005</v>
      </c>
    </row>
    <row r="14" spans="1:11" ht="14.4" customHeight="1" x14ac:dyDescent="0.3">
      <c r="A14" s="567" t="s">
        <v>436</v>
      </c>
      <c r="B14" s="568" t="s">
        <v>438</v>
      </c>
      <c r="C14" s="569" t="s">
        <v>2384</v>
      </c>
      <c r="D14" s="570" t="s">
        <v>2385</v>
      </c>
      <c r="E14" s="569" t="s">
        <v>2364</v>
      </c>
      <c r="F14" s="570" t="s">
        <v>2365</v>
      </c>
      <c r="G14" s="569" t="s">
        <v>2404</v>
      </c>
      <c r="H14" s="569" t="s">
        <v>2405</v>
      </c>
      <c r="I14" s="571">
        <v>1.5149999999999999</v>
      </c>
      <c r="J14" s="571">
        <v>470</v>
      </c>
      <c r="K14" s="572">
        <v>712.5</v>
      </c>
    </row>
    <row r="15" spans="1:11" ht="14.4" customHeight="1" x14ac:dyDescent="0.3">
      <c r="A15" s="567" t="s">
        <v>436</v>
      </c>
      <c r="B15" s="568" t="s">
        <v>438</v>
      </c>
      <c r="C15" s="569" t="s">
        <v>2384</v>
      </c>
      <c r="D15" s="570" t="s">
        <v>2385</v>
      </c>
      <c r="E15" s="569" t="s">
        <v>2364</v>
      </c>
      <c r="F15" s="570" t="s">
        <v>2365</v>
      </c>
      <c r="G15" s="569" t="s">
        <v>2406</v>
      </c>
      <c r="H15" s="569" t="s">
        <v>2407</v>
      </c>
      <c r="I15" s="571">
        <v>2.0699999999999998</v>
      </c>
      <c r="J15" s="571">
        <v>30</v>
      </c>
      <c r="K15" s="572">
        <v>62.1</v>
      </c>
    </row>
    <row r="16" spans="1:11" ht="14.4" customHeight="1" x14ac:dyDescent="0.3">
      <c r="A16" s="567" t="s">
        <v>436</v>
      </c>
      <c r="B16" s="568" t="s">
        <v>438</v>
      </c>
      <c r="C16" s="569" t="s">
        <v>2384</v>
      </c>
      <c r="D16" s="570" t="s">
        <v>2385</v>
      </c>
      <c r="E16" s="569" t="s">
        <v>2364</v>
      </c>
      <c r="F16" s="570" t="s">
        <v>2365</v>
      </c>
      <c r="G16" s="569" t="s">
        <v>2408</v>
      </c>
      <c r="H16" s="569" t="s">
        <v>2409</v>
      </c>
      <c r="I16" s="571">
        <v>0.36</v>
      </c>
      <c r="J16" s="571">
        <v>1000</v>
      </c>
      <c r="K16" s="572">
        <v>362</v>
      </c>
    </row>
    <row r="17" spans="1:11" ht="14.4" customHeight="1" x14ac:dyDescent="0.3">
      <c r="A17" s="567" t="s">
        <v>436</v>
      </c>
      <c r="B17" s="568" t="s">
        <v>438</v>
      </c>
      <c r="C17" s="569" t="s">
        <v>2384</v>
      </c>
      <c r="D17" s="570" t="s">
        <v>2385</v>
      </c>
      <c r="E17" s="569" t="s">
        <v>2366</v>
      </c>
      <c r="F17" s="570" t="s">
        <v>2367</v>
      </c>
      <c r="G17" s="569" t="s">
        <v>2410</v>
      </c>
      <c r="H17" s="569" t="s">
        <v>2411</v>
      </c>
      <c r="I17" s="571">
        <v>5.2</v>
      </c>
      <c r="J17" s="571">
        <v>20</v>
      </c>
      <c r="K17" s="572">
        <v>104</v>
      </c>
    </row>
    <row r="18" spans="1:11" ht="14.4" customHeight="1" x14ac:dyDescent="0.3">
      <c r="A18" s="567" t="s">
        <v>436</v>
      </c>
      <c r="B18" s="568" t="s">
        <v>438</v>
      </c>
      <c r="C18" s="569" t="s">
        <v>2384</v>
      </c>
      <c r="D18" s="570" t="s">
        <v>2385</v>
      </c>
      <c r="E18" s="569" t="s">
        <v>2366</v>
      </c>
      <c r="F18" s="570" t="s">
        <v>2367</v>
      </c>
      <c r="G18" s="569" t="s">
        <v>2412</v>
      </c>
      <c r="H18" s="569" t="s">
        <v>2413</v>
      </c>
      <c r="I18" s="571">
        <v>3.51</v>
      </c>
      <c r="J18" s="571">
        <v>30</v>
      </c>
      <c r="K18" s="572">
        <v>105.30000000000001</v>
      </c>
    </row>
    <row r="19" spans="1:11" ht="14.4" customHeight="1" x14ac:dyDescent="0.3">
      <c r="A19" s="567" t="s">
        <v>436</v>
      </c>
      <c r="B19" s="568" t="s">
        <v>438</v>
      </c>
      <c r="C19" s="569" t="s">
        <v>2384</v>
      </c>
      <c r="D19" s="570" t="s">
        <v>2385</v>
      </c>
      <c r="E19" s="569" t="s">
        <v>2366</v>
      </c>
      <c r="F19" s="570" t="s">
        <v>2367</v>
      </c>
      <c r="G19" s="569" t="s">
        <v>2414</v>
      </c>
      <c r="H19" s="569" t="s">
        <v>2415</v>
      </c>
      <c r="I19" s="571">
        <v>11.116666666666667</v>
      </c>
      <c r="J19" s="571">
        <v>250</v>
      </c>
      <c r="K19" s="572">
        <v>2778</v>
      </c>
    </row>
    <row r="20" spans="1:11" ht="14.4" customHeight="1" x14ac:dyDescent="0.3">
      <c r="A20" s="567" t="s">
        <v>436</v>
      </c>
      <c r="B20" s="568" t="s">
        <v>438</v>
      </c>
      <c r="C20" s="569" t="s">
        <v>2384</v>
      </c>
      <c r="D20" s="570" t="s">
        <v>2385</v>
      </c>
      <c r="E20" s="569" t="s">
        <v>2366</v>
      </c>
      <c r="F20" s="570" t="s">
        <v>2367</v>
      </c>
      <c r="G20" s="569" t="s">
        <v>2416</v>
      </c>
      <c r="H20" s="569" t="s">
        <v>2417</v>
      </c>
      <c r="I20" s="571">
        <v>342.47</v>
      </c>
      <c r="J20" s="571">
        <v>1</v>
      </c>
      <c r="K20" s="572">
        <v>342.47</v>
      </c>
    </row>
    <row r="21" spans="1:11" ht="14.4" customHeight="1" x14ac:dyDescent="0.3">
      <c r="A21" s="567" t="s">
        <v>436</v>
      </c>
      <c r="B21" s="568" t="s">
        <v>438</v>
      </c>
      <c r="C21" s="569" t="s">
        <v>2384</v>
      </c>
      <c r="D21" s="570" t="s">
        <v>2385</v>
      </c>
      <c r="E21" s="569" t="s">
        <v>2366</v>
      </c>
      <c r="F21" s="570" t="s">
        <v>2367</v>
      </c>
      <c r="G21" s="569" t="s">
        <v>2418</v>
      </c>
      <c r="H21" s="569" t="s">
        <v>2419</v>
      </c>
      <c r="I21" s="571">
        <v>0.92384615384615365</v>
      </c>
      <c r="J21" s="571">
        <v>3660</v>
      </c>
      <c r="K21" s="572">
        <v>3370.8</v>
      </c>
    </row>
    <row r="22" spans="1:11" ht="14.4" customHeight="1" x14ac:dyDescent="0.3">
      <c r="A22" s="567" t="s">
        <v>436</v>
      </c>
      <c r="B22" s="568" t="s">
        <v>438</v>
      </c>
      <c r="C22" s="569" t="s">
        <v>2384</v>
      </c>
      <c r="D22" s="570" t="s">
        <v>2385</v>
      </c>
      <c r="E22" s="569" t="s">
        <v>2366</v>
      </c>
      <c r="F22" s="570" t="s">
        <v>2367</v>
      </c>
      <c r="G22" s="569" t="s">
        <v>2420</v>
      </c>
      <c r="H22" s="569" t="s">
        <v>2421</v>
      </c>
      <c r="I22" s="571">
        <v>1.4364705882352939</v>
      </c>
      <c r="J22" s="571">
        <v>1495</v>
      </c>
      <c r="K22" s="572">
        <v>2148.7000000000003</v>
      </c>
    </row>
    <row r="23" spans="1:11" ht="14.4" customHeight="1" x14ac:dyDescent="0.3">
      <c r="A23" s="567" t="s">
        <v>436</v>
      </c>
      <c r="B23" s="568" t="s">
        <v>438</v>
      </c>
      <c r="C23" s="569" t="s">
        <v>2384</v>
      </c>
      <c r="D23" s="570" t="s">
        <v>2385</v>
      </c>
      <c r="E23" s="569" t="s">
        <v>2366</v>
      </c>
      <c r="F23" s="570" t="s">
        <v>2367</v>
      </c>
      <c r="G23" s="569" t="s">
        <v>2422</v>
      </c>
      <c r="H23" s="569" t="s">
        <v>2423</v>
      </c>
      <c r="I23" s="571">
        <v>0.57666666666666666</v>
      </c>
      <c r="J23" s="571">
        <v>500</v>
      </c>
      <c r="K23" s="572">
        <v>289</v>
      </c>
    </row>
    <row r="24" spans="1:11" ht="14.4" customHeight="1" x14ac:dyDescent="0.3">
      <c r="A24" s="567" t="s">
        <v>436</v>
      </c>
      <c r="B24" s="568" t="s">
        <v>438</v>
      </c>
      <c r="C24" s="569" t="s">
        <v>2384</v>
      </c>
      <c r="D24" s="570" t="s">
        <v>2385</v>
      </c>
      <c r="E24" s="569" t="s">
        <v>2366</v>
      </c>
      <c r="F24" s="570" t="s">
        <v>2367</v>
      </c>
      <c r="G24" s="569" t="s">
        <v>2424</v>
      </c>
      <c r="H24" s="569" t="s">
        <v>2425</v>
      </c>
      <c r="I24" s="571">
        <v>2.64</v>
      </c>
      <c r="J24" s="571">
        <v>135</v>
      </c>
      <c r="K24" s="572">
        <v>356.15000000000003</v>
      </c>
    </row>
    <row r="25" spans="1:11" ht="14.4" customHeight="1" x14ac:dyDescent="0.3">
      <c r="A25" s="567" t="s">
        <v>436</v>
      </c>
      <c r="B25" s="568" t="s">
        <v>438</v>
      </c>
      <c r="C25" s="569" t="s">
        <v>2384</v>
      </c>
      <c r="D25" s="570" t="s">
        <v>2385</v>
      </c>
      <c r="E25" s="569" t="s">
        <v>2366</v>
      </c>
      <c r="F25" s="570" t="s">
        <v>2367</v>
      </c>
      <c r="G25" s="569" t="s">
        <v>2426</v>
      </c>
      <c r="H25" s="569" t="s">
        <v>2427</v>
      </c>
      <c r="I25" s="571">
        <v>10.89</v>
      </c>
      <c r="J25" s="571">
        <v>100</v>
      </c>
      <c r="K25" s="572">
        <v>1089</v>
      </c>
    </row>
    <row r="26" spans="1:11" ht="14.4" customHeight="1" x14ac:dyDescent="0.3">
      <c r="A26" s="567" t="s">
        <v>436</v>
      </c>
      <c r="B26" s="568" t="s">
        <v>438</v>
      </c>
      <c r="C26" s="569" t="s">
        <v>2384</v>
      </c>
      <c r="D26" s="570" t="s">
        <v>2385</v>
      </c>
      <c r="E26" s="569" t="s">
        <v>2366</v>
      </c>
      <c r="F26" s="570" t="s">
        <v>2367</v>
      </c>
      <c r="G26" s="569" t="s">
        <v>2428</v>
      </c>
      <c r="H26" s="569" t="s">
        <v>2429</v>
      </c>
      <c r="I26" s="571">
        <v>5.0778947368421044</v>
      </c>
      <c r="J26" s="571">
        <v>1040</v>
      </c>
      <c r="K26" s="572">
        <v>5275.9999999999991</v>
      </c>
    </row>
    <row r="27" spans="1:11" ht="14.4" customHeight="1" x14ac:dyDescent="0.3">
      <c r="A27" s="567" t="s">
        <v>436</v>
      </c>
      <c r="B27" s="568" t="s">
        <v>438</v>
      </c>
      <c r="C27" s="569" t="s">
        <v>2384</v>
      </c>
      <c r="D27" s="570" t="s">
        <v>2385</v>
      </c>
      <c r="E27" s="569" t="s">
        <v>2366</v>
      </c>
      <c r="F27" s="570" t="s">
        <v>2367</v>
      </c>
      <c r="G27" s="569" t="s">
        <v>2430</v>
      </c>
      <c r="H27" s="569" t="s">
        <v>2431</v>
      </c>
      <c r="I27" s="571">
        <v>8.0037500000000001</v>
      </c>
      <c r="J27" s="571">
        <v>1020</v>
      </c>
      <c r="K27" s="572">
        <v>8182.2999999999993</v>
      </c>
    </row>
    <row r="28" spans="1:11" ht="14.4" customHeight="1" x14ac:dyDescent="0.3">
      <c r="A28" s="567" t="s">
        <v>436</v>
      </c>
      <c r="B28" s="568" t="s">
        <v>438</v>
      </c>
      <c r="C28" s="569" t="s">
        <v>2384</v>
      </c>
      <c r="D28" s="570" t="s">
        <v>2385</v>
      </c>
      <c r="E28" s="569" t="s">
        <v>2366</v>
      </c>
      <c r="F28" s="570" t="s">
        <v>2367</v>
      </c>
      <c r="G28" s="569" t="s">
        <v>2432</v>
      </c>
      <c r="H28" s="569" t="s">
        <v>2433</v>
      </c>
      <c r="I28" s="571">
        <v>34.97</v>
      </c>
      <c r="J28" s="571">
        <v>160</v>
      </c>
      <c r="K28" s="572">
        <v>5595.2</v>
      </c>
    </row>
    <row r="29" spans="1:11" ht="14.4" customHeight="1" x14ac:dyDescent="0.3">
      <c r="A29" s="567" t="s">
        <v>436</v>
      </c>
      <c r="B29" s="568" t="s">
        <v>438</v>
      </c>
      <c r="C29" s="569" t="s">
        <v>2384</v>
      </c>
      <c r="D29" s="570" t="s">
        <v>2385</v>
      </c>
      <c r="E29" s="569" t="s">
        <v>2366</v>
      </c>
      <c r="F29" s="570" t="s">
        <v>2367</v>
      </c>
      <c r="G29" s="569" t="s">
        <v>2434</v>
      </c>
      <c r="H29" s="569" t="s">
        <v>2435</v>
      </c>
      <c r="I29" s="571">
        <v>1.8885714285714286</v>
      </c>
      <c r="J29" s="571">
        <v>590</v>
      </c>
      <c r="K29" s="572">
        <v>1109.7</v>
      </c>
    </row>
    <row r="30" spans="1:11" ht="14.4" customHeight="1" x14ac:dyDescent="0.3">
      <c r="A30" s="567" t="s">
        <v>436</v>
      </c>
      <c r="B30" s="568" t="s">
        <v>438</v>
      </c>
      <c r="C30" s="569" t="s">
        <v>2384</v>
      </c>
      <c r="D30" s="570" t="s">
        <v>2385</v>
      </c>
      <c r="E30" s="569" t="s">
        <v>2366</v>
      </c>
      <c r="F30" s="570" t="s">
        <v>2367</v>
      </c>
      <c r="G30" s="569" t="s">
        <v>2436</v>
      </c>
      <c r="H30" s="569" t="s">
        <v>2437</v>
      </c>
      <c r="I30" s="571">
        <v>196.86571428571429</v>
      </c>
      <c r="J30" s="571">
        <v>535</v>
      </c>
      <c r="K30" s="572">
        <v>105422.96000000002</v>
      </c>
    </row>
    <row r="31" spans="1:11" ht="14.4" customHeight="1" x14ac:dyDescent="0.3">
      <c r="A31" s="567" t="s">
        <v>436</v>
      </c>
      <c r="B31" s="568" t="s">
        <v>438</v>
      </c>
      <c r="C31" s="569" t="s">
        <v>2384</v>
      </c>
      <c r="D31" s="570" t="s">
        <v>2385</v>
      </c>
      <c r="E31" s="569" t="s">
        <v>2366</v>
      </c>
      <c r="F31" s="570" t="s">
        <v>2367</v>
      </c>
      <c r="G31" s="569" t="s">
        <v>2438</v>
      </c>
      <c r="H31" s="569" t="s">
        <v>2439</v>
      </c>
      <c r="I31" s="571">
        <v>0.46764705882352925</v>
      </c>
      <c r="J31" s="571">
        <v>1145</v>
      </c>
      <c r="K31" s="572">
        <v>534.95000000000005</v>
      </c>
    </row>
    <row r="32" spans="1:11" ht="14.4" customHeight="1" x14ac:dyDescent="0.3">
      <c r="A32" s="567" t="s">
        <v>436</v>
      </c>
      <c r="B32" s="568" t="s">
        <v>438</v>
      </c>
      <c r="C32" s="569" t="s">
        <v>2384</v>
      </c>
      <c r="D32" s="570" t="s">
        <v>2385</v>
      </c>
      <c r="E32" s="569" t="s">
        <v>2372</v>
      </c>
      <c r="F32" s="570" t="s">
        <v>2373</v>
      </c>
      <c r="G32" s="569" t="s">
        <v>2440</v>
      </c>
      <c r="H32" s="569" t="s">
        <v>2441</v>
      </c>
      <c r="I32" s="571">
        <v>4509.9549999999999</v>
      </c>
      <c r="J32" s="571">
        <v>2</v>
      </c>
      <c r="K32" s="572">
        <v>9019.91</v>
      </c>
    </row>
    <row r="33" spans="1:11" ht="14.4" customHeight="1" x14ac:dyDescent="0.3">
      <c r="A33" s="567" t="s">
        <v>436</v>
      </c>
      <c r="B33" s="568" t="s">
        <v>438</v>
      </c>
      <c r="C33" s="569" t="s">
        <v>2384</v>
      </c>
      <c r="D33" s="570" t="s">
        <v>2385</v>
      </c>
      <c r="E33" s="569" t="s">
        <v>2374</v>
      </c>
      <c r="F33" s="570" t="s">
        <v>2375</v>
      </c>
      <c r="G33" s="569" t="s">
        <v>2442</v>
      </c>
      <c r="H33" s="569" t="s">
        <v>2443</v>
      </c>
      <c r="I33" s="571">
        <v>8.1133333333333351</v>
      </c>
      <c r="J33" s="571">
        <v>930</v>
      </c>
      <c r="K33" s="572">
        <v>7545.0999999999995</v>
      </c>
    </row>
    <row r="34" spans="1:11" ht="14.4" customHeight="1" x14ac:dyDescent="0.3">
      <c r="A34" s="567" t="s">
        <v>436</v>
      </c>
      <c r="B34" s="568" t="s">
        <v>438</v>
      </c>
      <c r="C34" s="569" t="s">
        <v>2384</v>
      </c>
      <c r="D34" s="570" t="s">
        <v>2385</v>
      </c>
      <c r="E34" s="569" t="s">
        <v>2374</v>
      </c>
      <c r="F34" s="570" t="s">
        <v>2375</v>
      </c>
      <c r="G34" s="569" t="s">
        <v>2444</v>
      </c>
      <c r="H34" s="569" t="s">
        <v>2445</v>
      </c>
      <c r="I34" s="571">
        <v>162.62</v>
      </c>
      <c r="J34" s="571">
        <v>60</v>
      </c>
      <c r="K34" s="572">
        <v>9757.2000000000007</v>
      </c>
    </row>
    <row r="35" spans="1:11" ht="14.4" customHeight="1" x14ac:dyDescent="0.3">
      <c r="A35" s="567" t="s">
        <v>436</v>
      </c>
      <c r="B35" s="568" t="s">
        <v>438</v>
      </c>
      <c r="C35" s="569" t="s">
        <v>2384</v>
      </c>
      <c r="D35" s="570" t="s">
        <v>2385</v>
      </c>
      <c r="E35" s="569" t="s">
        <v>2374</v>
      </c>
      <c r="F35" s="570" t="s">
        <v>2375</v>
      </c>
      <c r="G35" s="569" t="s">
        <v>2446</v>
      </c>
      <c r="H35" s="569" t="s">
        <v>2447</v>
      </c>
      <c r="I35" s="571">
        <v>73.81</v>
      </c>
      <c r="J35" s="571">
        <v>100</v>
      </c>
      <c r="K35" s="572">
        <v>7381</v>
      </c>
    </row>
    <row r="36" spans="1:11" ht="14.4" customHeight="1" x14ac:dyDescent="0.3">
      <c r="A36" s="567" t="s">
        <v>436</v>
      </c>
      <c r="B36" s="568" t="s">
        <v>438</v>
      </c>
      <c r="C36" s="569" t="s">
        <v>2384</v>
      </c>
      <c r="D36" s="570" t="s">
        <v>2385</v>
      </c>
      <c r="E36" s="569" t="s">
        <v>2378</v>
      </c>
      <c r="F36" s="570" t="s">
        <v>2379</v>
      </c>
      <c r="G36" s="569" t="s">
        <v>2448</v>
      </c>
      <c r="H36" s="569" t="s">
        <v>2449</v>
      </c>
      <c r="I36" s="571">
        <v>0.46499999999999997</v>
      </c>
      <c r="J36" s="571">
        <v>200</v>
      </c>
      <c r="K36" s="572">
        <v>93</v>
      </c>
    </row>
    <row r="37" spans="1:11" ht="14.4" customHeight="1" x14ac:dyDescent="0.3">
      <c r="A37" s="567" t="s">
        <v>436</v>
      </c>
      <c r="B37" s="568" t="s">
        <v>438</v>
      </c>
      <c r="C37" s="569" t="s">
        <v>2384</v>
      </c>
      <c r="D37" s="570" t="s">
        <v>2385</v>
      </c>
      <c r="E37" s="569" t="s">
        <v>2378</v>
      </c>
      <c r="F37" s="570" t="s">
        <v>2379</v>
      </c>
      <c r="G37" s="569" t="s">
        <v>2450</v>
      </c>
      <c r="H37" s="569" t="s">
        <v>2451</v>
      </c>
      <c r="I37" s="571">
        <v>0.3</v>
      </c>
      <c r="J37" s="571">
        <v>940</v>
      </c>
      <c r="K37" s="572">
        <v>282.8</v>
      </c>
    </row>
    <row r="38" spans="1:11" ht="14.4" customHeight="1" x14ac:dyDescent="0.3">
      <c r="A38" s="567" t="s">
        <v>436</v>
      </c>
      <c r="B38" s="568" t="s">
        <v>438</v>
      </c>
      <c r="C38" s="569" t="s">
        <v>2384</v>
      </c>
      <c r="D38" s="570" t="s">
        <v>2385</v>
      </c>
      <c r="E38" s="569" t="s">
        <v>2378</v>
      </c>
      <c r="F38" s="570" t="s">
        <v>2379</v>
      </c>
      <c r="G38" s="569" t="s">
        <v>2452</v>
      </c>
      <c r="H38" s="569" t="s">
        <v>2453</v>
      </c>
      <c r="I38" s="571">
        <v>31.46</v>
      </c>
      <c r="J38" s="571">
        <v>150</v>
      </c>
      <c r="K38" s="572">
        <v>4719</v>
      </c>
    </row>
    <row r="39" spans="1:11" ht="14.4" customHeight="1" x14ac:dyDescent="0.3">
      <c r="A39" s="567" t="s">
        <v>436</v>
      </c>
      <c r="B39" s="568" t="s">
        <v>438</v>
      </c>
      <c r="C39" s="569" t="s">
        <v>2384</v>
      </c>
      <c r="D39" s="570" t="s">
        <v>2385</v>
      </c>
      <c r="E39" s="569" t="s">
        <v>2380</v>
      </c>
      <c r="F39" s="570" t="s">
        <v>2381</v>
      </c>
      <c r="G39" s="569" t="s">
        <v>2454</v>
      </c>
      <c r="H39" s="569" t="s">
        <v>2455</v>
      </c>
      <c r="I39" s="571">
        <v>7.4266666666666667</v>
      </c>
      <c r="J39" s="571">
        <v>1531</v>
      </c>
      <c r="K39" s="572">
        <v>11404.07</v>
      </c>
    </row>
    <row r="40" spans="1:11" ht="14.4" customHeight="1" x14ac:dyDescent="0.3">
      <c r="A40" s="567" t="s">
        <v>436</v>
      </c>
      <c r="B40" s="568" t="s">
        <v>438</v>
      </c>
      <c r="C40" s="569" t="s">
        <v>452</v>
      </c>
      <c r="D40" s="570" t="s">
        <v>453</v>
      </c>
      <c r="E40" s="569" t="s">
        <v>2364</v>
      </c>
      <c r="F40" s="570" t="s">
        <v>2365</v>
      </c>
      <c r="G40" s="569" t="s">
        <v>2456</v>
      </c>
      <c r="H40" s="569" t="s">
        <v>2457</v>
      </c>
      <c r="I40" s="571">
        <v>156.595</v>
      </c>
      <c r="J40" s="571">
        <v>2</v>
      </c>
      <c r="K40" s="572">
        <v>313.19</v>
      </c>
    </row>
    <row r="41" spans="1:11" ht="14.4" customHeight="1" x14ac:dyDescent="0.3">
      <c r="A41" s="567" t="s">
        <v>436</v>
      </c>
      <c r="B41" s="568" t="s">
        <v>438</v>
      </c>
      <c r="C41" s="569" t="s">
        <v>452</v>
      </c>
      <c r="D41" s="570" t="s">
        <v>453</v>
      </c>
      <c r="E41" s="569" t="s">
        <v>2364</v>
      </c>
      <c r="F41" s="570" t="s">
        <v>2365</v>
      </c>
      <c r="G41" s="569" t="s">
        <v>2458</v>
      </c>
      <c r="H41" s="569" t="s">
        <v>2459</v>
      </c>
      <c r="I41" s="571">
        <v>4.3171428571428576</v>
      </c>
      <c r="J41" s="571">
        <v>156</v>
      </c>
      <c r="K41" s="572">
        <v>673.68000000000006</v>
      </c>
    </row>
    <row r="42" spans="1:11" ht="14.4" customHeight="1" x14ac:dyDescent="0.3">
      <c r="A42" s="567" t="s">
        <v>436</v>
      </c>
      <c r="B42" s="568" t="s">
        <v>438</v>
      </c>
      <c r="C42" s="569" t="s">
        <v>452</v>
      </c>
      <c r="D42" s="570" t="s">
        <v>453</v>
      </c>
      <c r="E42" s="569" t="s">
        <v>2364</v>
      </c>
      <c r="F42" s="570" t="s">
        <v>2365</v>
      </c>
      <c r="G42" s="569" t="s">
        <v>2388</v>
      </c>
      <c r="H42" s="569" t="s">
        <v>2389</v>
      </c>
      <c r="I42" s="571">
        <v>4.4187499999999993</v>
      </c>
      <c r="J42" s="571">
        <v>360</v>
      </c>
      <c r="K42" s="572">
        <v>1591.1</v>
      </c>
    </row>
    <row r="43" spans="1:11" ht="14.4" customHeight="1" x14ac:dyDescent="0.3">
      <c r="A43" s="567" t="s">
        <v>436</v>
      </c>
      <c r="B43" s="568" t="s">
        <v>438</v>
      </c>
      <c r="C43" s="569" t="s">
        <v>452</v>
      </c>
      <c r="D43" s="570" t="s">
        <v>453</v>
      </c>
      <c r="E43" s="569" t="s">
        <v>2364</v>
      </c>
      <c r="F43" s="570" t="s">
        <v>2365</v>
      </c>
      <c r="G43" s="569" t="s">
        <v>2460</v>
      </c>
      <c r="H43" s="569" t="s">
        <v>2461</v>
      </c>
      <c r="I43" s="571">
        <v>82.646000000000001</v>
      </c>
      <c r="J43" s="571">
        <v>14</v>
      </c>
      <c r="K43" s="572">
        <v>1157.6600000000001</v>
      </c>
    </row>
    <row r="44" spans="1:11" ht="14.4" customHeight="1" x14ac:dyDescent="0.3">
      <c r="A44" s="567" t="s">
        <v>436</v>
      </c>
      <c r="B44" s="568" t="s">
        <v>438</v>
      </c>
      <c r="C44" s="569" t="s">
        <v>452</v>
      </c>
      <c r="D44" s="570" t="s">
        <v>453</v>
      </c>
      <c r="E44" s="569" t="s">
        <v>2364</v>
      </c>
      <c r="F44" s="570" t="s">
        <v>2365</v>
      </c>
      <c r="G44" s="569" t="s">
        <v>2462</v>
      </c>
      <c r="H44" s="569" t="s">
        <v>2463</v>
      </c>
      <c r="I44" s="571">
        <v>3.58</v>
      </c>
      <c r="J44" s="571">
        <v>20</v>
      </c>
      <c r="K44" s="572">
        <v>71.599999999999994</v>
      </c>
    </row>
    <row r="45" spans="1:11" ht="14.4" customHeight="1" x14ac:dyDescent="0.3">
      <c r="A45" s="567" t="s">
        <v>436</v>
      </c>
      <c r="B45" s="568" t="s">
        <v>438</v>
      </c>
      <c r="C45" s="569" t="s">
        <v>452</v>
      </c>
      <c r="D45" s="570" t="s">
        <v>453</v>
      </c>
      <c r="E45" s="569" t="s">
        <v>2364</v>
      </c>
      <c r="F45" s="570" t="s">
        <v>2365</v>
      </c>
      <c r="G45" s="569" t="s">
        <v>2464</v>
      </c>
      <c r="H45" s="569" t="s">
        <v>2465</v>
      </c>
      <c r="I45" s="571">
        <v>7.3200000000000012</v>
      </c>
      <c r="J45" s="571">
        <v>480</v>
      </c>
      <c r="K45" s="572">
        <v>3514.2999999999997</v>
      </c>
    </row>
    <row r="46" spans="1:11" ht="14.4" customHeight="1" x14ac:dyDescent="0.3">
      <c r="A46" s="567" t="s">
        <v>436</v>
      </c>
      <c r="B46" s="568" t="s">
        <v>438</v>
      </c>
      <c r="C46" s="569" t="s">
        <v>452</v>
      </c>
      <c r="D46" s="570" t="s">
        <v>453</v>
      </c>
      <c r="E46" s="569" t="s">
        <v>2364</v>
      </c>
      <c r="F46" s="570" t="s">
        <v>2365</v>
      </c>
      <c r="G46" s="569" t="s">
        <v>2466</v>
      </c>
      <c r="H46" s="569" t="s">
        <v>2467</v>
      </c>
      <c r="I46" s="571">
        <v>9.2919999999999998</v>
      </c>
      <c r="J46" s="571">
        <v>200</v>
      </c>
      <c r="K46" s="572">
        <v>1858.5</v>
      </c>
    </row>
    <row r="47" spans="1:11" ht="14.4" customHeight="1" x14ac:dyDescent="0.3">
      <c r="A47" s="567" t="s">
        <v>436</v>
      </c>
      <c r="B47" s="568" t="s">
        <v>438</v>
      </c>
      <c r="C47" s="569" t="s">
        <v>452</v>
      </c>
      <c r="D47" s="570" t="s">
        <v>453</v>
      </c>
      <c r="E47" s="569" t="s">
        <v>2364</v>
      </c>
      <c r="F47" s="570" t="s">
        <v>2365</v>
      </c>
      <c r="G47" s="569" t="s">
        <v>2468</v>
      </c>
      <c r="H47" s="569" t="s">
        <v>2469</v>
      </c>
      <c r="I47" s="571">
        <v>54.449999999999996</v>
      </c>
      <c r="J47" s="571">
        <v>35</v>
      </c>
      <c r="K47" s="572">
        <v>1905.75</v>
      </c>
    </row>
    <row r="48" spans="1:11" ht="14.4" customHeight="1" x14ac:dyDescent="0.3">
      <c r="A48" s="567" t="s">
        <v>436</v>
      </c>
      <c r="B48" s="568" t="s">
        <v>438</v>
      </c>
      <c r="C48" s="569" t="s">
        <v>452</v>
      </c>
      <c r="D48" s="570" t="s">
        <v>453</v>
      </c>
      <c r="E48" s="569" t="s">
        <v>2364</v>
      </c>
      <c r="F48" s="570" t="s">
        <v>2365</v>
      </c>
      <c r="G48" s="569" t="s">
        <v>2470</v>
      </c>
      <c r="H48" s="569" t="s">
        <v>2471</v>
      </c>
      <c r="I48" s="571">
        <v>10.436666666666667</v>
      </c>
      <c r="J48" s="571">
        <v>160</v>
      </c>
      <c r="K48" s="572">
        <v>1677.3000000000002</v>
      </c>
    </row>
    <row r="49" spans="1:11" ht="14.4" customHeight="1" x14ac:dyDescent="0.3">
      <c r="A49" s="567" t="s">
        <v>436</v>
      </c>
      <c r="B49" s="568" t="s">
        <v>438</v>
      </c>
      <c r="C49" s="569" t="s">
        <v>452</v>
      </c>
      <c r="D49" s="570" t="s">
        <v>453</v>
      </c>
      <c r="E49" s="569" t="s">
        <v>2364</v>
      </c>
      <c r="F49" s="570" t="s">
        <v>2365</v>
      </c>
      <c r="G49" s="569" t="s">
        <v>2472</v>
      </c>
      <c r="H49" s="569" t="s">
        <v>2473</v>
      </c>
      <c r="I49" s="571">
        <v>12.08</v>
      </c>
      <c r="J49" s="571">
        <v>60</v>
      </c>
      <c r="K49" s="572">
        <v>724.8</v>
      </c>
    </row>
    <row r="50" spans="1:11" ht="14.4" customHeight="1" x14ac:dyDescent="0.3">
      <c r="A50" s="567" t="s">
        <v>436</v>
      </c>
      <c r="B50" s="568" t="s">
        <v>438</v>
      </c>
      <c r="C50" s="569" t="s">
        <v>452</v>
      </c>
      <c r="D50" s="570" t="s">
        <v>453</v>
      </c>
      <c r="E50" s="569" t="s">
        <v>2364</v>
      </c>
      <c r="F50" s="570" t="s">
        <v>2365</v>
      </c>
      <c r="G50" s="569" t="s">
        <v>2474</v>
      </c>
      <c r="H50" s="569" t="s">
        <v>2475</v>
      </c>
      <c r="I50" s="571">
        <v>0.39727272727272728</v>
      </c>
      <c r="J50" s="571">
        <v>28500</v>
      </c>
      <c r="K50" s="572">
        <v>11355</v>
      </c>
    </row>
    <row r="51" spans="1:11" ht="14.4" customHeight="1" x14ac:dyDescent="0.3">
      <c r="A51" s="567" t="s">
        <v>436</v>
      </c>
      <c r="B51" s="568" t="s">
        <v>438</v>
      </c>
      <c r="C51" s="569" t="s">
        <v>452</v>
      </c>
      <c r="D51" s="570" t="s">
        <v>453</v>
      </c>
      <c r="E51" s="569" t="s">
        <v>2364</v>
      </c>
      <c r="F51" s="570" t="s">
        <v>2365</v>
      </c>
      <c r="G51" s="569" t="s">
        <v>2476</v>
      </c>
      <c r="H51" s="569" t="s">
        <v>2477</v>
      </c>
      <c r="I51" s="571">
        <v>27.270999999999997</v>
      </c>
      <c r="J51" s="571">
        <v>660</v>
      </c>
      <c r="K51" s="572">
        <v>17992.919999999995</v>
      </c>
    </row>
    <row r="52" spans="1:11" ht="14.4" customHeight="1" x14ac:dyDescent="0.3">
      <c r="A52" s="567" t="s">
        <v>436</v>
      </c>
      <c r="B52" s="568" t="s">
        <v>438</v>
      </c>
      <c r="C52" s="569" t="s">
        <v>452</v>
      </c>
      <c r="D52" s="570" t="s">
        <v>453</v>
      </c>
      <c r="E52" s="569" t="s">
        <v>2364</v>
      </c>
      <c r="F52" s="570" t="s">
        <v>2365</v>
      </c>
      <c r="G52" s="569" t="s">
        <v>2478</v>
      </c>
      <c r="H52" s="569" t="s">
        <v>2479</v>
      </c>
      <c r="I52" s="571">
        <v>39.723333333333329</v>
      </c>
      <c r="J52" s="571">
        <v>32</v>
      </c>
      <c r="K52" s="572">
        <v>1270.93</v>
      </c>
    </row>
    <row r="53" spans="1:11" ht="14.4" customHeight="1" x14ac:dyDescent="0.3">
      <c r="A53" s="567" t="s">
        <v>436</v>
      </c>
      <c r="B53" s="568" t="s">
        <v>438</v>
      </c>
      <c r="C53" s="569" t="s">
        <v>452</v>
      </c>
      <c r="D53" s="570" t="s">
        <v>453</v>
      </c>
      <c r="E53" s="569" t="s">
        <v>2364</v>
      </c>
      <c r="F53" s="570" t="s">
        <v>2365</v>
      </c>
      <c r="G53" s="569" t="s">
        <v>2480</v>
      </c>
      <c r="H53" s="569" t="s">
        <v>2481</v>
      </c>
      <c r="I53" s="571">
        <v>3.91</v>
      </c>
      <c r="J53" s="571">
        <v>100</v>
      </c>
      <c r="K53" s="572">
        <v>391</v>
      </c>
    </row>
    <row r="54" spans="1:11" ht="14.4" customHeight="1" x14ac:dyDescent="0.3">
      <c r="A54" s="567" t="s">
        <v>436</v>
      </c>
      <c r="B54" s="568" t="s">
        <v>438</v>
      </c>
      <c r="C54" s="569" t="s">
        <v>452</v>
      </c>
      <c r="D54" s="570" t="s">
        <v>453</v>
      </c>
      <c r="E54" s="569" t="s">
        <v>2364</v>
      </c>
      <c r="F54" s="570" t="s">
        <v>2365</v>
      </c>
      <c r="G54" s="569" t="s">
        <v>2482</v>
      </c>
      <c r="H54" s="569" t="s">
        <v>2483</v>
      </c>
      <c r="I54" s="571">
        <v>5.9083333333333341</v>
      </c>
      <c r="J54" s="571">
        <v>950</v>
      </c>
      <c r="K54" s="572">
        <v>5612.5</v>
      </c>
    </row>
    <row r="55" spans="1:11" ht="14.4" customHeight="1" x14ac:dyDescent="0.3">
      <c r="A55" s="567" t="s">
        <v>436</v>
      </c>
      <c r="B55" s="568" t="s">
        <v>438</v>
      </c>
      <c r="C55" s="569" t="s">
        <v>452</v>
      </c>
      <c r="D55" s="570" t="s">
        <v>453</v>
      </c>
      <c r="E55" s="569" t="s">
        <v>2364</v>
      </c>
      <c r="F55" s="570" t="s">
        <v>2365</v>
      </c>
      <c r="G55" s="569" t="s">
        <v>2484</v>
      </c>
      <c r="H55" s="569" t="s">
        <v>2485</v>
      </c>
      <c r="I55" s="571">
        <v>3.01</v>
      </c>
      <c r="J55" s="571">
        <v>200</v>
      </c>
      <c r="K55" s="572">
        <v>602</v>
      </c>
    </row>
    <row r="56" spans="1:11" ht="14.4" customHeight="1" x14ac:dyDescent="0.3">
      <c r="A56" s="567" t="s">
        <v>436</v>
      </c>
      <c r="B56" s="568" t="s">
        <v>438</v>
      </c>
      <c r="C56" s="569" t="s">
        <v>452</v>
      </c>
      <c r="D56" s="570" t="s">
        <v>453</v>
      </c>
      <c r="E56" s="569" t="s">
        <v>2364</v>
      </c>
      <c r="F56" s="570" t="s">
        <v>2365</v>
      </c>
      <c r="G56" s="569" t="s">
        <v>2486</v>
      </c>
      <c r="H56" s="569" t="s">
        <v>2487</v>
      </c>
      <c r="I56" s="571">
        <v>1.4219999999999999</v>
      </c>
      <c r="J56" s="571">
        <v>1000</v>
      </c>
      <c r="K56" s="572">
        <v>1422.31</v>
      </c>
    </row>
    <row r="57" spans="1:11" ht="14.4" customHeight="1" x14ac:dyDescent="0.3">
      <c r="A57" s="567" t="s">
        <v>436</v>
      </c>
      <c r="B57" s="568" t="s">
        <v>438</v>
      </c>
      <c r="C57" s="569" t="s">
        <v>452</v>
      </c>
      <c r="D57" s="570" t="s">
        <v>453</v>
      </c>
      <c r="E57" s="569" t="s">
        <v>2364</v>
      </c>
      <c r="F57" s="570" t="s">
        <v>2365</v>
      </c>
      <c r="G57" s="569" t="s">
        <v>2488</v>
      </c>
      <c r="H57" s="569" t="s">
        <v>2489</v>
      </c>
      <c r="I57" s="571">
        <v>0.14000000000000001</v>
      </c>
      <c r="J57" s="571">
        <v>400</v>
      </c>
      <c r="K57" s="572">
        <v>56</v>
      </c>
    </row>
    <row r="58" spans="1:11" ht="14.4" customHeight="1" x14ac:dyDescent="0.3">
      <c r="A58" s="567" t="s">
        <v>436</v>
      </c>
      <c r="B58" s="568" t="s">
        <v>438</v>
      </c>
      <c r="C58" s="569" t="s">
        <v>452</v>
      </c>
      <c r="D58" s="570" t="s">
        <v>453</v>
      </c>
      <c r="E58" s="569" t="s">
        <v>2364</v>
      </c>
      <c r="F58" s="570" t="s">
        <v>2365</v>
      </c>
      <c r="G58" s="569" t="s">
        <v>2490</v>
      </c>
      <c r="H58" s="569" t="s">
        <v>2491</v>
      </c>
      <c r="I58" s="571">
        <v>86.38</v>
      </c>
      <c r="J58" s="571">
        <v>100</v>
      </c>
      <c r="K58" s="572">
        <v>8637.6</v>
      </c>
    </row>
    <row r="59" spans="1:11" ht="14.4" customHeight="1" x14ac:dyDescent="0.3">
      <c r="A59" s="567" t="s">
        <v>436</v>
      </c>
      <c r="B59" s="568" t="s">
        <v>438</v>
      </c>
      <c r="C59" s="569" t="s">
        <v>452</v>
      </c>
      <c r="D59" s="570" t="s">
        <v>453</v>
      </c>
      <c r="E59" s="569" t="s">
        <v>2364</v>
      </c>
      <c r="F59" s="570" t="s">
        <v>2365</v>
      </c>
      <c r="G59" s="569" t="s">
        <v>2492</v>
      </c>
      <c r="H59" s="569" t="s">
        <v>2493</v>
      </c>
      <c r="I59" s="571">
        <v>61.53</v>
      </c>
      <c r="J59" s="571">
        <v>20</v>
      </c>
      <c r="K59" s="572">
        <v>1230.5</v>
      </c>
    </row>
    <row r="60" spans="1:11" ht="14.4" customHeight="1" x14ac:dyDescent="0.3">
      <c r="A60" s="567" t="s">
        <v>436</v>
      </c>
      <c r="B60" s="568" t="s">
        <v>438</v>
      </c>
      <c r="C60" s="569" t="s">
        <v>452</v>
      </c>
      <c r="D60" s="570" t="s">
        <v>453</v>
      </c>
      <c r="E60" s="569" t="s">
        <v>2364</v>
      </c>
      <c r="F60" s="570" t="s">
        <v>2365</v>
      </c>
      <c r="G60" s="569" t="s">
        <v>2494</v>
      </c>
      <c r="H60" s="569" t="s">
        <v>2495</v>
      </c>
      <c r="I60" s="571">
        <v>0.27250000000000002</v>
      </c>
      <c r="J60" s="571">
        <v>3500</v>
      </c>
      <c r="K60" s="572">
        <v>955</v>
      </c>
    </row>
    <row r="61" spans="1:11" ht="14.4" customHeight="1" x14ac:dyDescent="0.3">
      <c r="A61" s="567" t="s">
        <v>436</v>
      </c>
      <c r="B61" s="568" t="s">
        <v>438</v>
      </c>
      <c r="C61" s="569" t="s">
        <v>452</v>
      </c>
      <c r="D61" s="570" t="s">
        <v>453</v>
      </c>
      <c r="E61" s="569" t="s">
        <v>2364</v>
      </c>
      <c r="F61" s="570" t="s">
        <v>2365</v>
      </c>
      <c r="G61" s="569" t="s">
        <v>2496</v>
      </c>
      <c r="H61" s="569" t="s">
        <v>2497</v>
      </c>
      <c r="I61" s="571">
        <v>0.99333333333333329</v>
      </c>
      <c r="J61" s="571">
        <v>220</v>
      </c>
      <c r="K61" s="572">
        <v>218.4</v>
      </c>
    </row>
    <row r="62" spans="1:11" ht="14.4" customHeight="1" x14ac:dyDescent="0.3">
      <c r="A62" s="567" t="s">
        <v>436</v>
      </c>
      <c r="B62" s="568" t="s">
        <v>438</v>
      </c>
      <c r="C62" s="569" t="s">
        <v>452</v>
      </c>
      <c r="D62" s="570" t="s">
        <v>453</v>
      </c>
      <c r="E62" s="569" t="s">
        <v>2364</v>
      </c>
      <c r="F62" s="570" t="s">
        <v>2365</v>
      </c>
      <c r="G62" s="569" t="s">
        <v>2498</v>
      </c>
      <c r="H62" s="569" t="s">
        <v>2499</v>
      </c>
      <c r="I62" s="571">
        <v>35.979999999999997</v>
      </c>
      <c r="J62" s="571">
        <v>20</v>
      </c>
      <c r="K62" s="572">
        <v>719.6</v>
      </c>
    </row>
    <row r="63" spans="1:11" ht="14.4" customHeight="1" x14ac:dyDescent="0.3">
      <c r="A63" s="567" t="s">
        <v>436</v>
      </c>
      <c r="B63" s="568" t="s">
        <v>438</v>
      </c>
      <c r="C63" s="569" t="s">
        <v>452</v>
      </c>
      <c r="D63" s="570" t="s">
        <v>453</v>
      </c>
      <c r="E63" s="569" t="s">
        <v>2364</v>
      </c>
      <c r="F63" s="570" t="s">
        <v>2365</v>
      </c>
      <c r="G63" s="569" t="s">
        <v>2500</v>
      </c>
      <c r="H63" s="569" t="s">
        <v>2501</v>
      </c>
      <c r="I63" s="571">
        <v>0.24</v>
      </c>
      <c r="J63" s="571">
        <v>5800</v>
      </c>
      <c r="K63" s="572">
        <v>1416</v>
      </c>
    </row>
    <row r="64" spans="1:11" ht="14.4" customHeight="1" x14ac:dyDescent="0.3">
      <c r="A64" s="567" t="s">
        <v>436</v>
      </c>
      <c r="B64" s="568" t="s">
        <v>438</v>
      </c>
      <c r="C64" s="569" t="s">
        <v>452</v>
      </c>
      <c r="D64" s="570" t="s">
        <v>453</v>
      </c>
      <c r="E64" s="569" t="s">
        <v>2364</v>
      </c>
      <c r="F64" s="570" t="s">
        <v>2365</v>
      </c>
      <c r="G64" s="569" t="s">
        <v>2502</v>
      </c>
      <c r="H64" s="569" t="s">
        <v>2503</v>
      </c>
      <c r="I64" s="571">
        <v>23.475384615384616</v>
      </c>
      <c r="J64" s="571">
        <v>480</v>
      </c>
      <c r="K64" s="572">
        <v>11040.2</v>
      </c>
    </row>
    <row r="65" spans="1:11" ht="14.4" customHeight="1" x14ac:dyDescent="0.3">
      <c r="A65" s="567" t="s">
        <v>436</v>
      </c>
      <c r="B65" s="568" t="s">
        <v>438</v>
      </c>
      <c r="C65" s="569" t="s">
        <v>452</v>
      </c>
      <c r="D65" s="570" t="s">
        <v>453</v>
      </c>
      <c r="E65" s="569" t="s">
        <v>2364</v>
      </c>
      <c r="F65" s="570" t="s">
        <v>2365</v>
      </c>
      <c r="G65" s="569" t="s">
        <v>2504</v>
      </c>
      <c r="H65" s="569" t="s">
        <v>2505</v>
      </c>
      <c r="I65" s="571">
        <v>30.170000000000009</v>
      </c>
      <c r="J65" s="571">
        <v>445</v>
      </c>
      <c r="K65" s="572">
        <v>13425.7</v>
      </c>
    </row>
    <row r="66" spans="1:11" ht="14.4" customHeight="1" x14ac:dyDescent="0.3">
      <c r="A66" s="567" t="s">
        <v>436</v>
      </c>
      <c r="B66" s="568" t="s">
        <v>438</v>
      </c>
      <c r="C66" s="569" t="s">
        <v>452</v>
      </c>
      <c r="D66" s="570" t="s">
        <v>453</v>
      </c>
      <c r="E66" s="569" t="s">
        <v>2364</v>
      </c>
      <c r="F66" s="570" t="s">
        <v>2365</v>
      </c>
      <c r="G66" s="569" t="s">
        <v>2506</v>
      </c>
      <c r="H66" s="569" t="s">
        <v>2507</v>
      </c>
      <c r="I66" s="571">
        <v>246.096</v>
      </c>
      <c r="J66" s="571">
        <v>28</v>
      </c>
      <c r="K66" s="572">
        <v>6890.7</v>
      </c>
    </row>
    <row r="67" spans="1:11" ht="14.4" customHeight="1" x14ac:dyDescent="0.3">
      <c r="A67" s="567" t="s">
        <v>436</v>
      </c>
      <c r="B67" s="568" t="s">
        <v>438</v>
      </c>
      <c r="C67" s="569" t="s">
        <v>452</v>
      </c>
      <c r="D67" s="570" t="s">
        <v>453</v>
      </c>
      <c r="E67" s="569" t="s">
        <v>2364</v>
      </c>
      <c r="F67" s="570" t="s">
        <v>2365</v>
      </c>
      <c r="G67" s="569" t="s">
        <v>2508</v>
      </c>
      <c r="H67" s="569" t="s">
        <v>2509</v>
      </c>
      <c r="I67" s="571">
        <v>1.2558333333333334</v>
      </c>
      <c r="J67" s="571">
        <v>4375</v>
      </c>
      <c r="K67" s="572">
        <v>5551.5099999999984</v>
      </c>
    </row>
    <row r="68" spans="1:11" ht="14.4" customHeight="1" x14ac:dyDescent="0.3">
      <c r="A68" s="567" t="s">
        <v>436</v>
      </c>
      <c r="B68" s="568" t="s">
        <v>438</v>
      </c>
      <c r="C68" s="569" t="s">
        <v>452</v>
      </c>
      <c r="D68" s="570" t="s">
        <v>453</v>
      </c>
      <c r="E68" s="569" t="s">
        <v>2364</v>
      </c>
      <c r="F68" s="570" t="s">
        <v>2365</v>
      </c>
      <c r="G68" s="569" t="s">
        <v>2510</v>
      </c>
      <c r="H68" s="569" t="s">
        <v>2511</v>
      </c>
      <c r="I68" s="571">
        <v>12.31</v>
      </c>
      <c r="J68" s="571">
        <v>100</v>
      </c>
      <c r="K68" s="572">
        <v>1231</v>
      </c>
    </row>
    <row r="69" spans="1:11" ht="14.4" customHeight="1" x14ac:dyDescent="0.3">
      <c r="A69" s="567" t="s">
        <v>436</v>
      </c>
      <c r="B69" s="568" t="s">
        <v>438</v>
      </c>
      <c r="C69" s="569" t="s">
        <v>452</v>
      </c>
      <c r="D69" s="570" t="s">
        <v>453</v>
      </c>
      <c r="E69" s="569" t="s">
        <v>2364</v>
      </c>
      <c r="F69" s="570" t="s">
        <v>2365</v>
      </c>
      <c r="G69" s="569" t="s">
        <v>2512</v>
      </c>
      <c r="H69" s="569" t="s">
        <v>2513</v>
      </c>
      <c r="I69" s="571">
        <v>1.5022222222222221</v>
      </c>
      <c r="J69" s="571">
        <v>1350</v>
      </c>
      <c r="K69" s="572">
        <v>2035.5</v>
      </c>
    </row>
    <row r="70" spans="1:11" ht="14.4" customHeight="1" x14ac:dyDescent="0.3">
      <c r="A70" s="567" t="s">
        <v>436</v>
      </c>
      <c r="B70" s="568" t="s">
        <v>438</v>
      </c>
      <c r="C70" s="569" t="s">
        <v>452</v>
      </c>
      <c r="D70" s="570" t="s">
        <v>453</v>
      </c>
      <c r="E70" s="569" t="s">
        <v>2364</v>
      </c>
      <c r="F70" s="570" t="s">
        <v>2365</v>
      </c>
      <c r="G70" s="569" t="s">
        <v>2514</v>
      </c>
      <c r="H70" s="569" t="s">
        <v>2515</v>
      </c>
      <c r="I70" s="571">
        <v>8.16</v>
      </c>
      <c r="J70" s="571">
        <v>200</v>
      </c>
      <c r="K70" s="572">
        <v>1632</v>
      </c>
    </row>
    <row r="71" spans="1:11" ht="14.4" customHeight="1" x14ac:dyDescent="0.3">
      <c r="A71" s="567" t="s">
        <v>436</v>
      </c>
      <c r="B71" s="568" t="s">
        <v>438</v>
      </c>
      <c r="C71" s="569" t="s">
        <v>452</v>
      </c>
      <c r="D71" s="570" t="s">
        <v>453</v>
      </c>
      <c r="E71" s="569" t="s">
        <v>2364</v>
      </c>
      <c r="F71" s="570" t="s">
        <v>2365</v>
      </c>
      <c r="G71" s="569" t="s">
        <v>2516</v>
      </c>
      <c r="H71" s="569" t="s">
        <v>2517</v>
      </c>
      <c r="I71" s="571">
        <v>48.22</v>
      </c>
      <c r="J71" s="571">
        <v>10</v>
      </c>
      <c r="K71" s="572">
        <v>482.18</v>
      </c>
    </row>
    <row r="72" spans="1:11" ht="14.4" customHeight="1" x14ac:dyDescent="0.3">
      <c r="A72" s="567" t="s">
        <v>436</v>
      </c>
      <c r="B72" s="568" t="s">
        <v>438</v>
      </c>
      <c r="C72" s="569" t="s">
        <v>452</v>
      </c>
      <c r="D72" s="570" t="s">
        <v>453</v>
      </c>
      <c r="E72" s="569" t="s">
        <v>2364</v>
      </c>
      <c r="F72" s="570" t="s">
        <v>2365</v>
      </c>
      <c r="G72" s="569" t="s">
        <v>2518</v>
      </c>
      <c r="H72" s="569" t="s">
        <v>2519</v>
      </c>
      <c r="I72" s="571">
        <v>3.8871428571428575</v>
      </c>
      <c r="J72" s="571">
        <v>1750</v>
      </c>
      <c r="K72" s="572">
        <v>6806.4</v>
      </c>
    </row>
    <row r="73" spans="1:11" ht="14.4" customHeight="1" x14ac:dyDescent="0.3">
      <c r="A73" s="567" t="s">
        <v>436</v>
      </c>
      <c r="B73" s="568" t="s">
        <v>438</v>
      </c>
      <c r="C73" s="569" t="s">
        <v>452</v>
      </c>
      <c r="D73" s="570" t="s">
        <v>453</v>
      </c>
      <c r="E73" s="569" t="s">
        <v>2364</v>
      </c>
      <c r="F73" s="570" t="s">
        <v>2365</v>
      </c>
      <c r="G73" s="569" t="s">
        <v>2520</v>
      </c>
      <c r="H73" s="569" t="s">
        <v>2521</v>
      </c>
      <c r="I73" s="571">
        <v>101.25</v>
      </c>
      <c r="J73" s="571">
        <v>20</v>
      </c>
      <c r="K73" s="572">
        <v>2025</v>
      </c>
    </row>
    <row r="74" spans="1:11" ht="14.4" customHeight="1" x14ac:dyDescent="0.3">
      <c r="A74" s="567" t="s">
        <v>436</v>
      </c>
      <c r="B74" s="568" t="s">
        <v>438</v>
      </c>
      <c r="C74" s="569" t="s">
        <v>452</v>
      </c>
      <c r="D74" s="570" t="s">
        <v>453</v>
      </c>
      <c r="E74" s="569" t="s">
        <v>2364</v>
      </c>
      <c r="F74" s="570" t="s">
        <v>2365</v>
      </c>
      <c r="G74" s="569" t="s">
        <v>2522</v>
      </c>
      <c r="H74" s="569" t="s">
        <v>2523</v>
      </c>
      <c r="I74" s="571">
        <v>0.44</v>
      </c>
      <c r="J74" s="571">
        <v>6700</v>
      </c>
      <c r="K74" s="572">
        <v>2948</v>
      </c>
    </row>
    <row r="75" spans="1:11" ht="14.4" customHeight="1" x14ac:dyDescent="0.3">
      <c r="A75" s="567" t="s">
        <v>436</v>
      </c>
      <c r="B75" s="568" t="s">
        <v>438</v>
      </c>
      <c r="C75" s="569" t="s">
        <v>452</v>
      </c>
      <c r="D75" s="570" t="s">
        <v>453</v>
      </c>
      <c r="E75" s="569" t="s">
        <v>2364</v>
      </c>
      <c r="F75" s="570" t="s">
        <v>2365</v>
      </c>
      <c r="G75" s="569" t="s">
        <v>2524</v>
      </c>
      <c r="H75" s="569" t="s">
        <v>2525</v>
      </c>
      <c r="I75" s="571">
        <v>407.61799999999999</v>
      </c>
      <c r="J75" s="571">
        <v>10</v>
      </c>
      <c r="K75" s="572">
        <v>4076.1899999999996</v>
      </c>
    </row>
    <row r="76" spans="1:11" ht="14.4" customHeight="1" x14ac:dyDescent="0.3">
      <c r="A76" s="567" t="s">
        <v>436</v>
      </c>
      <c r="B76" s="568" t="s">
        <v>438</v>
      </c>
      <c r="C76" s="569" t="s">
        <v>452</v>
      </c>
      <c r="D76" s="570" t="s">
        <v>453</v>
      </c>
      <c r="E76" s="569" t="s">
        <v>2364</v>
      </c>
      <c r="F76" s="570" t="s">
        <v>2365</v>
      </c>
      <c r="G76" s="569" t="s">
        <v>2396</v>
      </c>
      <c r="H76" s="569" t="s">
        <v>2397</v>
      </c>
      <c r="I76" s="571">
        <v>8.5939999999999994</v>
      </c>
      <c r="J76" s="571">
        <v>276</v>
      </c>
      <c r="K76" s="572">
        <v>2371.9200000000005</v>
      </c>
    </row>
    <row r="77" spans="1:11" ht="14.4" customHeight="1" x14ac:dyDescent="0.3">
      <c r="A77" s="567" t="s">
        <v>436</v>
      </c>
      <c r="B77" s="568" t="s">
        <v>438</v>
      </c>
      <c r="C77" s="569" t="s">
        <v>452</v>
      </c>
      <c r="D77" s="570" t="s">
        <v>453</v>
      </c>
      <c r="E77" s="569" t="s">
        <v>2364</v>
      </c>
      <c r="F77" s="570" t="s">
        <v>2365</v>
      </c>
      <c r="G77" s="569" t="s">
        <v>2526</v>
      </c>
      <c r="H77" s="569" t="s">
        <v>2527</v>
      </c>
      <c r="I77" s="571">
        <v>13.059999999999999</v>
      </c>
      <c r="J77" s="571">
        <v>3</v>
      </c>
      <c r="K77" s="572">
        <v>39.14</v>
      </c>
    </row>
    <row r="78" spans="1:11" ht="14.4" customHeight="1" x14ac:dyDescent="0.3">
      <c r="A78" s="567" t="s">
        <v>436</v>
      </c>
      <c r="B78" s="568" t="s">
        <v>438</v>
      </c>
      <c r="C78" s="569" t="s">
        <v>452</v>
      </c>
      <c r="D78" s="570" t="s">
        <v>453</v>
      </c>
      <c r="E78" s="569" t="s">
        <v>2364</v>
      </c>
      <c r="F78" s="570" t="s">
        <v>2365</v>
      </c>
      <c r="G78" s="569" t="s">
        <v>2528</v>
      </c>
      <c r="H78" s="569" t="s">
        <v>2529</v>
      </c>
      <c r="I78" s="571">
        <v>26.603749999999994</v>
      </c>
      <c r="J78" s="571">
        <v>65</v>
      </c>
      <c r="K78" s="572">
        <v>1722.2</v>
      </c>
    </row>
    <row r="79" spans="1:11" ht="14.4" customHeight="1" x14ac:dyDescent="0.3">
      <c r="A79" s="567" t="s">
        <v>436</v>
      </c>
      <c r="B79" s="568" t="s">
        <v>438</v>
      </c>
      <c r="C79" s="569" t="s">
        <v>452</v>
      </c>
      <c r="D79" s="570" t="s">
        <v>453</v>
      </c>
      <c r="E79" s="569" t="s">
        <v>2364</v>
      </c>
      <c r="F79" s="570" t="s">
        <v>2365</v>
      </c>
      <c r="G79" s="569" t="s">
        <v>2530</v>
      </c>
      <c r="H79" s="569" t="s">
        <v>2531</v>
      </c>
      <c r="I79" s="571">
        <v>133.09</v>
      </c>
      <c r="J79" s="571">
        <v>15</v>
      </c>
      <c r="K79" s="572">
        <v>1996.34</v>
      </c>
    </row>
    <row r="80" spans="1:11" ht="14.4" customHeight="1" x14ac:dyDescent="0.3">
      <c r="A80" s="567" t="s">
        <v>436</v>
      </c>
      <c r="B80" s="568" t="s">
        <v>438</v>
      </c>
      <c r="C80" s="569" t="s">
        <v>452</v>
      </c>
      <c r="D80" s="570" t="s">
        <v>453</v>
      </c>
      <c r="E80" s="569" t="s">
        <v>2364</v>
      </c>
      <c r="F80" s="570" t="s">
        <v>2365</v>
      </c>
      <c r="G80" s="569" t="s">
        <v>2532</v>
      </c>
      <c r="H80" s="569" t="s">
        <v>2533</v>
      </c>
      <c r="I80" s="571">
        <v>1.2308333333333337</v>
      </c>
      <c r="J80" s="571">
        <v>14300</v>
      </c>
      <c r="K80" s="572">
        <v>17599</v>
      </c>
    </row>
    <row r="81" spans="1:11" ht="14.4" customHeight="1" x14ac:dyDescent="0.3">
      <c r="A81" s="567" t="s">
        <v>436</v>
      </c>
      <c r="B81" s="568" t="s">
        <v>438</v>
      </c>
      <c r="C81" s="569" t="s">
        <v>452</v>
      </c>
      <c r="D81" s="570" t="s">
        <v>453</v>
      </c>
      <c r="E81" s="569" t="s">
        <v>2364</v>
      </c>
      <c r="F81" s="570" t="s">
        <v>2365</v>
      </c>
      <c r="G81" s="569" t="s">
        <v>2534</v>
      </c>
      <c r="H81" s="569" t="s">
        <v>2535</v>
      </c>
      <c r="I81" s="571">
        <v>8.56</v>
      </c>
      <c r="J81" s="571">
        <v>500</v>
      </c>
      <c r="K81" s="572">
        <v>4283</v>
      </c>
    </row>
    <row r="82" spans="1:11" ht="14.4" customHeight="1" x14ac:dyDescent="0.3">
      <c r="A82" s="567" t="s">
        <v>436</v>
      </c>
      <c r="B82" s="568" t="s">
        <v>438</v>
      </c>
      <c r="C82" s="569" t="s">
        <v>452</v>
      </c>
      <c r="D82" s="570" t="s">
        <v>453</v>
      </c>
      <c r="E82" s="569" t="s">
        <v>2364</v>
      </c>
      <c r="F82" s="570" t="s">
        <v>2365</v>
      </c>
      <c r="G82" s="569" t="s">
        <v>2536</v>
      </c>
      <c r="H82" s="569" t="s">
        <v>2537</v>
      </c>
      <c r="I82" s="571">
        <v>9.9863636363636363</v>
      </c>
      <c r="J82" s="571">
        <v>590</v>
      </c>
      <c r="K82" s="572">
        <v>5892</v>
      </c>
    </row>
    <row r="83" spans="1:11" ht="14.4" customHeight="1" x14ac:dyDescent="0.3">
      <c r="A83" s="567" t="s">
        <v>436</v>
      </c>
      <c r="B83" s="568" t="s">
        <v>438</v>
      </c>
      <c r="C83" s="569" t="s">
        <v>452</v>
      </c>
      <c r="D83" s="570" t="s">
        <v>453</v>
      </c>
      <c r="E83" s="569" t="s">
        <v>2364</v>
      </c>
      <c r="F83" s="570" t="s">
        <v>2365</v>
      </c>
      <c r="G83" s="569" t="s">
        <v>2538</v>
      </c>
      <c r="H83" s="569" t="s">
        <v>2539</v>
      </c>
      <c r="I83" s="571">
        <v>45.9</v>
      </c>
      <c r="J83" s="571">
        <v>7</v>
      </c>
      <c r="K83" s="572">
        <v>321.3</v>
      </c>
    </row>
    <row r="84" spans="1:11" ht="14.4" customHeight="1" x14ac:dyDescent="0.3">
      <c r="A84" s="567" t="s">
        <v>436</v>
      </c>
      <c r="B84" s="568" t="s">
        <v>438</v>
      </c>
      <c r="C84" s="569" t="s">
        <v>452</v>
      </c>
      <c r="D84" s="570" t="s">
        <v>453</v>
      </c>
      <c r="E84" s="569" t="s">
        <v>2364</v>
      </c>
      <c r="F84" s="570" t="s">
        <v>2365</v>
      </c>
      <c r="G84" s="569" t="s">
        <v>2540</v>
      </c>
      <c r="H84" s="569" t="s">
        <v>2541</v>
      </c>
      <c r="I84" s="571">
        <v>98.5</v>
      </c>
      <c r="J84" s="571">
        <v>3</v>
      </c>
      <c r="K84" s="572">
        <v>295.5</v>
      </c>
    </row>
    <row r="85" spans="1:11" ht="14.4" customHeight="1" x14ac:dyDescent="0.3">
      <c r="A85" s="567" t="s">
        <v>436</v>
      </c>
      <c r="B85" s="568" t="s">
        <v>438</v>
      </c>
      <c r="C85" s="569" t="s">
        <v>452</v>
      </c>
      <c r="D85" s="570" t="s">
        <v>453</v>
      </c>
      <c r="E85" s="569" t="s">
        <v>2364</v>
      </c>
      <c r="F85" s="570" t="s">
        <v>2365</v>
      </c>
      <c r="G85" s="569" t="s">
        <v>2542</v>
      </c>
      <c r="H85" s="569" t="s">
        <v>2543</v>
      </c>
      <c r="I85" s="571">
        <v>176.33</v>
      </c>
      <c r="J85" s="571">
        <v>8</v>
      </c>
      <c r="K85" s="572">
        <v>1410.64</v>
      </c>
    </row>
    <row r="86" spans="1:11" ht="14.4" customHeight="1" x14ac:dyDescent="0.3">
      <c r="A86" s="567" t="s">
        <v>436</v>
      </c>
      <c r="B86" s="568" t="s">
        <v>438</v>
      </c>
      <c r="C86" s="569" t="s">
        <v>452</v>
      </c>
      <c r="D86" s="570" t="s">
        <v>453</v>
      </c>
      <c r="E86" s="569" t="s">
        <v>2364</v>
      </c>
      <c r="F86" s="570" t="s">
        <v>2365</v>
      </c>
      <c r="G86" s="569" t="s">
        <v>2544</v>
      </c>
      <c r="H86" s="569" t="s">
        <v>2545</v>
      </c>
      <c r="I86" s="571">
        <v>26.68</v>
      </c>
      <c r="J86" s="571">
        <v>40</v>
      </c>
      <c r="K86" s="572">
        <v>1067.2</v>
      </c>
    </row>
    <row r="87" spans="1:11" ht="14.4" customHeight="1" x14ac:dyDescent="0.3">
      <c r="A87" s="567" t="s">
        <v>436</v>
      </c>
      <c r="B87" s="568" t="s">
        <v>438</v>
      </c>
      <c r="C87" s="569" t="s">
        <v>452</v>
      </c>
      <c r="D87" s="570" t="s">
        <v>453</v>
      </c>
      <c r="E87" s="569" t="s">
        <v>2364</v>
      </c>
      <c r="F87" s="570" t="s">
        <v>2365</v>
      </c>
      <c r="G87" s="569" t="s">
        <v>2546</v>
      </c>
      <c r="H87" s="569" t="s">
        <v>2547</v>
      </c>
      <c r="I87" s="571">
        <v>188.69666666666663</v>
      </c>
      <c r="J87" s="571">
        <v>30</v>
      </c>
      <c r="K87" s="572">
        <v>5660.8099999999995</v>
      </c>
    </row>
    <row r="88" spans="1:11" ht="14.4" customHeight="1" x14ac:dyDescent="0.3">
      <c r="A88" s="567" t="s">
        <v>436</v>
      </c>
      <c r="B88" s="568" t="s">
        <v>438</v>
      </c>
      <c r="C88" s="569" t="s">
        <v>452</v>
      </c>
      <c r="D88" s="570" t="s">
        <v>453</v>
      </c>
      <c r="E88" s="569" t="s">
        <v>2364</v>
      </c>
      <c r="F88" s="570" t="s">
        <v>2365</v>
      </c>
      <c r="G88" s="569" t="s">
        <v>2548</v>
      </c>
      <c r="H88" s="569" t="s">
        <v>2549</v>
      </c>
      <c r="I88" s="571">
        <v>380.88</v>
      </c>
      <c r="J88" s="571">
        <v>50</v>
      </c>
      <c r="K88" s="572">
        <v>19044.009999999998</v>
      </c>
    </row>
    <row r="89" spans="1:11" ht="14.4" customHeight="1" x14ac:dyDescent="0.3">
      <c r="A89" s="567" t="s">
        <v>436</v>
      </c>
      <c r="B89" s="568" t="s">
        <v>438</v>
      </c>
      <c r="C89" s="569" t="s">
        <v>452</v>
      </c>
      <c r="D89" s="570" t="s">
        <v>453</v>
      </c>
      <c r="E89" s="569" t="s">
        <v>2364</v>
      </c>
      <c r="F89" s="570" t="s">
        <v>2365</v>
      </c>
      <c r="G89" s="569" t="s">
        <v>2550</v>
      </c>
      <c r="H89" s="569" t="s">
        <v>2551</v>
      </c>
      <c r="I89" s="571">
        <v>122.07</v>
      </c>
      <c r="J89" s="571">
        <v>30</v>
      </c>
      <c r="K89" s="572">
        <v>3662.18</v>
      </c>
    </row>
    <row r="90" spans="1:11" ht="14.4" customHeight="1" x14ac:dyDescent="0.3">
      <c r="A90" s="567" t="s">
        <v>436</v>
      </c>
      <c r="B90" s="568" t="s">
        <v>438</v>
      </c>
      <c r="C90" s="569" t="s">
        <v>452</v>
      </c>
      <c r="D90" s="570" t="s">
        <v>453</v>
      </c>
      <c r="E90" s="569" t="s">
        <v>2364</v>
      </c>
      <c r="F90" s="570" t="s">
        <v>2365</v>
      </c>
      <c r="G90" s="569" t="s">
        <v>2552</v>
      </c>
      <c r="H90" s="569" t="s">
        <v>2553</v>
      </c>
      <c r="I90" s="571">
        <v>106.685</v>
      </c>
      <c r="J90" s="571">
        <v>20</v>
      </c>
      <c r="K90" s="572">
        <v>2133.71</v>
      </c>
    </row>
    <row r="91" spans="1:11" ht="14.4" customHeight="1" x14ac:dyDescent="0.3">
      <c r="A91" s="567" t="s">
        <v>436</v>
      </c>
      <c r="B91" s="568" t="s">
        <v>438</v>
      </c>
      <c r="C91" s="569" t="s">
        <v>452</v>
      </c>
      <c r="D91" s="570" t="s">
        <v>453</v>
      </c>
      <c r="E91" s="569" t="s">
        <v>2364</v>
      </c>
      <c r="F91" s="570" t="s">
        <v>2365</v>
      </c>
      <c r="G91" s="569" t="s">
        <v>2554</v>
      </c>
      <c r="H91" s="569" t="s">
        <v>2555</v>
      </c>
      <c r="I91" s="571">
        <v>95.61</v>
      </c>
      <c r="J91" s="571">
        <v>5</v>
      </c>
      <c r="K91" s="572">
        <v>478.03</v>
      </c>
    </row>
    <row r="92" spans="1:11" ht="14.4" customHeight="1" x14ac:dyDescent="0.3">
      <c r="A92" s="567" t="s">
        <v>436</v>
      </c>
      <c r="B92" s="568" t="s">
        <v>438</v>
      </c>
      <c r="C92" s="569" t="s">
        <v>452</v>
      </c>
      <c r="D92" s="570" t="s">
        <v>453</v>
      </c>
      <c r="E92" s="569" t="s">
        <v>2364</v>
      </c>
      <c r="F92" s="570" t="s">
        <v>2365</v>
      </c>
      <c r="G92" s="569" t="s">
        <v>2556</v>
      </c>
      <c r="H92" s="569" t="s">
        <v>2557</v>
      </c>
      <c r="I92" s="571">
        <v>9.8800000000000008</v>
      </c>
      <c r="J92" s="571">
        <v>48</v>
      </c>
      <c r="K92" s="572">
        <v>474.24</v>
      </c>
    </row>
    <row r="93" spans="1:11" ht="14.4" customHeight="1" x14ac:dyDescent="0.3">
      <c r="A93" s="567" t="s">
        <v>436</v>
      </c>
      <c r="B93" s="568" t="s">
        <v>438</v>
      </c>
      <c r="C93" s="569" t="s">
        <v>452</v>
      </c>
      <c r="D93" s="570" t="s">
        <v>453</v>
      </c>
      <c r="E93" s="569" t="s">
        <v>2364</v>
      </c>
      <c r="F93" s="570" t="s">
        <v>2365</v>
      </c>
      <c r="G93" s="569" t="s">
        <v>2558</v>
      </c>
      <c r="H93" s="569" t="s">
        <v>2559</v>
      </c>
      <c r="I93" s="571">
        <v>7.2383333333333324</v>
      </c>
      <c r="J93" s="571">
        <v>192</v>
      </c>
      <c r="K93" s="572">
        <v>1393.4399999999998</v>
      </c>
    </row>
    <row r="94" spans="1:11" ht="14.4" customHeight="1" x14ac:dyDescent="0.3">
      <c r="A94" s="567" t="s">
        <v>436</v>
      </c>
      <c r="B94" s="568" t="s">
        <v>438</v>
      </c>
      <c r="C94" s="569" t="s">
        <v>452</v>
      </c>
      <c r="D94" s="570" t="s">
        <v>453</v>
      </c>
      <c r="E94" s="569" t="s">
        <v>2364</v>
      </c>
      <c r="F94" s="570" t="s">
        <v>2365</v>
      </c>
      <c r="G94" s="569" t="s">
        <v>2402</v>
      </c>
      <c r="H94" s="569" t="s">
        <v>2403</v>
      </c>
      <c r="I94" s="571">
        <v>0.85454545454545439</v>
      </c>
      <c r="J94" s="571">
        <v>1400</v>
      </c>
      <c r="K94" s="572">
        <v>1194</v>
      </c>
    </row>
    <row r="95" spans="1:11" ht="14.4" customHeight="1" x14ac:dyDescent="0.3">
      <c r="A95" s="567" t="s">
        <v>436</v>
      </c>
      <c r="B95" s="568" t="s">
        <v>438</v>
      </c>
      <c r="C95" s="569" t="s">
        <v>452</v>
      </c>
      <c r="D95" s="570" t="s">
        <v>453</v>
      </c>
      <c r="E95" s="569" t="s">
        <v>2364</v>
      </c>
      <c r="F95" s="570" t="s">
        <v>2365</v>
      </c>
      <c r="G95" s="569" t="s">
        <v>2404</v>
      </c>
      <c r="H95" s="569" t="s">
        <v>2405</v>
      </c>
      <c r="I95" s="571">
        <v>1.5129999999999999</v>
      </c>
      <c r="J95" s="571">
        <v>900</v>
      </c>
      <c r="K95" s="572">
        <v>1361</v>
      </c>
    </row>
    <row r="96" spans="1:11" ht="14.4" customHeight="1" x14ac:dyDescent="0.3">
      <c r="A96" s="567" t="s">
        <v>436</v>
      </c>
      <c r="B96" s="568" t="s">
        <v>438</v>
      </c>
      <c r="C96" s="569" t="s">
        <v>452</v>
      </c>
      <c r="D96" s="570" t="s">
        <v>453</v>
      </c>
      <c r="E96" s="569" t="s">
        <v>2364</v>
      </c>
      <c r="F96" s="570" t="s">
        <v>2365</v>
      </c>
      <c r="G96" s="569" t="s">
        <v>2406</v>
      </c>
      <c r="H96" s="569" t="s">
        <v>2407</v>
      </c>
      <c r="I96" s="571">
        <v>2.0637500000000002</v>
      </c>
      <c r="J96" s="571">
        <v>500</v>
      </c>
      <c r="K96" s="572">
        <v>1032</v>
      </c>
    </row>
    <row r="97" spans="1:11" ht="14.4" customHeight="1" x14ac:dyDescent="0.3">
      <c r="A97" s="567" t="s">
        <v>436</v>
      </c>
      <c r="B97" s="568" t="s">
        <v>438</v>
      </c>
      <c r="C97" s="569" t="s">
        <v>452</v>
      </c>
      <c r="D97" s="570" t="s">
        <v>453</v>
      </c>
      <c r="E97" s="569" t="s">
        <v>2364</v>
      </c>
      <c r="F97" s="570" t="s">
        <v>2365</v>
      </c>
      <c r="G97" s="569" t="s">
        <v>2560</v>
      </c>
      <c r="H97" s="569" t="s">
        <v>2561</v>
      </c>
      <c r="I97" s="571">
        <v>3.36</v>
      </c>
      <c r="J97" s="571">
        <v>100</v>
      </c>
      <c r="K97" s="572">
        <v>336</v>
      </c>
    </row>
    <row r="98" spans="1:11" ht="14.4" customHeight="1" x14ac:dyDescent="0.3">
      <c r="A98" s="567" t="s">
        <v>436</v>
      </c>
      <c r="B98" s="568" t="s">
        <v>438</v>
      </c>
      <c r="C98" s="569" t="s">
        <v>452</v>
      </c>
      <c r="D98" s="570" t="s">
        <v>453</v>
      </c>
      <c r="E98" s="569" t="s">
        <v>2364</v>
      </c>
      <c r="F98" s="570" t="s">
        <v>2365</v>
      </c>
      <c r="G98" s="569" t="s">
        <v>2562</v>
      </c>
      <c r="H98" s="569" t="s">
        <v>2563</v>
      </c>
      <c r="I98" s="571">
        <v>1101.73</v>
      </c>
      <c r="J98" s="571">
        <v>1</v>
      </c>
      <c r="K98" s="572">
        <v>1101.73</v>
      </c>
    </row>
    <row r="99" spans="1:11" ht="14.4" customHeight="1" x14ac:dyDescent="0.3">
      <c r="A99" s="567" t="s">
        <v>436</v>
      </c>
      <c r="B99" s="568" t="s">
        <v>438</v>
      </c>
      <c r="C99" s="569" t="s">
        <v>452</v>
      </c>
      <c r="D99" s="570" t="s">
        <v>453</v>
      </c>
      <c r="E99" s="569" t="s">
        <v>2364</v>
      </c>
      <c r="F99" s="570" t="s">
        <v>2365</v>
      </c>
      <c r="G99" s="569" t="s">
        <v>2564</v>
      </c>
      <c r="H99" s="569" t="s">
        <v>2565</v>
      </c>
      <c r="I99" s="571">
        <v>1464.75</v>
      </c>
      <c r="J99" s="571">
        <v>2</v>
      </c>
      <c r="K99" s="572">
        <v>2929.5</v>
      </c>
    </row>
    <row r="100" spans="1:11" ht="14.4" customHeight="1" x14ac:dyDescent="0.3">
      <c r="A100" s="567" t="s">
        <v>436</v>
      </c>
      <c r="B100" s="568" t="s">
        <v>438</v>
      </c>
      <c r="C100" s="569" t="s">
        <v>452</v>
      </c>
      <c r="D100" s="570" t="s">
        <v>453</v>
      </c>
      <c r="E100" s="569" t="s">
        <v>2364</v>
      </c>
      <c r="F100" s="570" t="s">
        <v>2365</v>
      </c>
      <c r="G100" s="569" t="s">
        <v>2566</v>
      </c>
      <c r="H100" s="569" t="s">
        <v>2567</v>
      </c>
      <c r="I100" s="571">
        <v>873.60666666666657</v>
      </c>
      <c r="J100" s="571">
        <v>14</v>
      </c>
      <c r="K100" s="572">
        <v>12230.439999999999</v>
      </c>
    </row>
    <row r="101" spans="1:11" ht="14.4" customHeight="1" x14ac:dyDescent="0.3">
      <c r="A101" s="567" t="s">
        <v>436</v>
      </c>
      <c r="B101" s="568" t="s">
        <v>438</v>
      </c>
      <c r="C101" s="569" t="s">
        <v>452</v>
      </c>
      <c r="D101" s="570" t="s">
        <v>453</v>
      </c>
      <c r="E101" s="569" t="s">
        <v>2364</v>
      </c>
      <c r="F101" s="570" t="s">
        <v>2365</v>
      </c>
      <c r="G101" s="569" t="s">
        <v>2568</v>
      </c>
      <c r="H101" s="569" t="s">
        <v>2569</v>
      </c>
      <c r="I101" s="571">
        <v>2.78</v>
      </c>
      <c r="J101" s="571">
        <v>50</v>
      </c>
      <c r="K101" s="572">
        <v>139.15</v>
      </c>
    </row>
    <row r="102" spans="1:11" ht="14.4" customHeight="1" x14ac:dyDescent="0.3">
      <c r="A102" s="567" t="s">
        <v>436</v>
      </c>
      <c r="B102" s="568" t="s">
        <v>438</v>
      </c>
      <c r="C102" s="569" t="s">
        <v>452</v>
      </c>
      <c r="D102" s="570" t="s">
        <v>453</v>
      </c>
      <c r="E102" s="569" t="s">
        <v>2364</v>
      </c>
      <c r="F102" s="570" t="s">
        <v>2365</v>
      </c>
      <c r="G102" s="569" t="s">
        <v>2570</v>
      </c>
      <c r="H102" s="569" t="s">
        <v>2571</v>
      </c>
      <c r="I102" s="571">
        <v>124.55</v>
      </c>
      <c r="J102" s="571">
        <v>70</v>
      </c>
      <c r="K102" s="572">
        <v>8718.6</v>
      </c>
    </row>
    <row r="103" spans="1:11" ht="14.4" customHeight="1" x14ac:dyDescent="0.3">
      <c r="A103" s="567" t="s">
        <v>436</v>
      </c>
      <c r="B103" s="568" t="s">
        <v>438</v>
      </c>
      <c r="C103" s="569" t="s">
        <v>452</v>
      </c>
      <c r="D103" s="570" t="s">
        <v>453</v>
      </c>
      <c r="E103" s="569" t="s">
        <v>2364</v>
      </c>
      <c r="F103" s="570" t="s">
        <v>2365</v>
      </c>
      <c r="G103" s="569" t="s">
        <v>2572</v>
      </c>
      <c r="H103" s="569" t="s">
        <v>2573</v>
      </c>
      <c r="I103" s="571">
        <v>99.71</v>
      </c>
      <c r="J103" s="571">
        <v>30</v>
      </c>
      <c r="K103" s="572">
        <v>2991.4</v>
      </c>
    </row>
    <row r="104" spans="1:11" ht="14.4" customHeight="1" x14ac:dyDescent="0.3">
      <c r="A104" s="567" t="s">
        <v>436</v>
      </c>
      <c r="B104" s="568" t="s">
        <v>438</v>
      </c>
      <c r="C104" s="569" t="s">
        <v>452</v>
      </c>
      <c r="D104" s="570" t="s">
        <v>453</v>
      </c>
      <c r="E104" s="569" t="s">
        <v>2364</v>
      </c>
      <c r="F104" s="570" t="s">
        <v>2365</v>
      </c>
      <c r="G104" s="569" t="s">
        <v>2574</v>
      </c>
      <c r="H104" s="569" t="s">
        <v>2575</v>
      </c>
      <c r="I104" s="571">
        <v>295.55</v>
      </c>
      <c r="J104" s="571">
        <v>40</v>
      </c>
      <c r="K104" s="572">
        <v>11592</v>
      </c>
    </row>
    <row r="105" spans="1:11" ht="14.4" customHeight="1" x14ac:dyDescent="0.3">
      <c r="A105" s="567" t="s">
        <v>436</v>
      </c>
      <c r="B105" s="568" t="s">
        <v>438</v>
      </c>
      <c r="C105" s="569" t="s">
        <v>452</v>
      </c>
      <c r="D105" s="570" t="s">
        <v>453</v>
      </c>
      <c r="E105" s="569" t="s">
        <v>2364</v>
      </c>
      <c r="F105" s="570" t="s">
        <v>2365</v>
      </c>
      <c r="G105" s="569" t="s">
        <v>2576</v>
      </c>
      <c r="H105" s="569" t="s">
        <v>2577</v>
      </c>
      <c r="I105" s="571">
        <v>115.1</v>
      </c>
      <c r="J105" s="571">
        <v>10</v>
      </c>
      <c r="K105" s="572">
        <v>1151.01</v>
      </c>
    </row>
    <row r="106" spans="1:11" ht="14.4" customHeight="1" x14ac:dyDescent="0.3">
      <c r="A106" s="567" t="s">
        <v>436</v>
      </c>
      <c r="B106" s="568" t="s">
        <v>438</v>
      </c>
      <c r="C106" s="569" t="s">
        <v>452</v>
      </c>
      <c r="D106" s="570" t="s">
        <v>453</v>
      </c>
      <c r="E106" s="569" t="s">
        <v>2364</v>
      </c>
      <c r="F106" s="570" t="s">
        <v>2365</v>
      </c>
      <c r="G106" s="569" t="s">
        <v>2578</v>
      </c>
      <c r="H106" s="569" t="s">
        <v>2579</v>
      </c>
      <c r="I106" s="571">
        <v>2.76</v>
      </c>
      <c r="J106" s="571">
        <v>200</v>
      </c>
      <c r="K106" s="572">
        <v>552</v>
      </c>
    </row>
    <row r="107" spans="1:11" ht="14.4" customHeight="1" x14ac:dyDescent="0.3">
      <c r="A107" s="567" t="s">
        <v>436</v>
      </c>
      <c r="B107" s="568" t="s">
        <v>438</v>
      </c>
      <c r="C107" s="569" t="s">
        <v>452</v>
      </c>
      <c r="D107" s="570" t="s">
        <v>453</v>
      </c>
      <c r="E107" s="569" t="s">
        <v>2364</v>
      </c>
      <c r="F107" s="570" t="s">
        <v>2365</v>
      </c>
      <c r="G107" s="569" t="s">
        <v>2580</v>
      </c>
      <c r="H107" s="569" t="s">
        <v>2581</v>
      </c>
      <c r="I107" s="571">
        <v>110.75</v>
      </c>
      <c r="J107" s="571">
        <v>10</v>
      </c>
      <c r="K107" s="572">
        <v>1107.45</v>
      </c>
    </row>
    <row r="108" spans="1:11" ht="14.4" customHeight="1" x14ac:dyDescent="0.3">
      <c r="A108" s="567" t="s">
        <v>436</v>
      </c>
      <c r="B108" s="568" t="s">
        <v>438</v>
      </c>
      <c r="C108" s="569" t="s">
        <v>452</v>
      </c>
      <c r="D108" s="570" t="s">
        <v>453</v>
      </c>
      <c r="E108" s="569" t="s">
        <v>2364</v>
      </c>
      <c r="F108" s="570" t="s">
        <v>2365</v>
      </c>
      <c r="G108" s="569" t="s">
        <v>2582</v>
      </c>
      <c r="H108" s="569" t="s">
        <v>2583</v>
      </c>
      <c r="I108" s="571">
        <v>134.32</v>
      </c>
      <c r="J108" s="571">
        <v>10</v>
      </c>
      <c r="K108" s="572">
        <v>1343.2</v>
      </c>
    </row>
    <row r="109" spans="1:11" ht="14.4" customHeight="1" x14ac:dyDescent="0.3">
      <c r="A109" s="567" t="s">
        <v>436</v>
      </c>
      <c r="B109" s="568" t="s">
        <v>438</v>
      </c>
      <c r="C109" s="569" t="s">
        <v>452</v>
      </c>
      <c r="D109" s="570" t="s">
        <v>453</v>
      </c>
      <c r="E109" s="569" t="s">
        <v>2366</v>
      </c>
      <c r="F109" s="570" t="s">
        <v>2367</v>
      </c>
      <c r="G109" s="569" t="s">
        <v>2584</v>
      </c>
      <c r="H109" s="569" t="s">
        <v>2585</v>
      </c>
      <c r="I109" s="571">
        <v>466.44666666666666</v>
      </c>
      <c r="J109" s="571">
        <v>13</v>
      </c>
      <c r="K109" s="572">
        <v>6067.0599999999995</v>
      </c>
    </row>
    <row r="110" spans="1:11" ht="14.4" customHeight="1" x14ac:dyDescent="0.3">
      <c r="A110" s="567" t="s">
        <v>436</v>
      </c>
      <c r="B110" s="568" t="s">
        <v>438</v>
      </c>
      <c r="C110" s="569" t="s">
        <v>452</v>
      </c>
      <c r="D110" s="570" t="s">
        <v>453</v>
      </c>
      <c r="E110" s="569" t="s">
        <v>2366</v>
      </c>
      <c r="F110" s="570" t="s">
        <v>2367</v>
      </c>
      <c r="G110" s="569" t="s">
        <v>2586</v>
      </c>
      <c r="H110" s="569" t="s">
        <v>2587</v>
      </c>
      <c r="I110" s="571">
        <v>285.19499999999999</v>
      </c>
      <c r="J110" s="571">
        <v>100</v>
      </c>
      <c r="K110" s="572">
        <v>27224.799999999999</v>
      </c>
    </row>
    <row r="111" spans="1:11" ht="14.4" customHeight="1" x14ac:dyDescent="0.3">
      <c r="A111" s="567" t="s">
        <v>436</v>
      </c>
      <c r="B111" s="568" t="s">
        <v>438</v>
      </c>
      <c r="C111" s="569" t="s">
        <v>452</v>
      </c>
      <c r="D111" s="570" t="s">
        <v>453</v>
      </c>
      <c r="E111" s="569" t="s">
        <v>2366</v>
      </c>
      <c r="F111" s="570" t="s">
        <v>2367</v>
      </c>
      <c r="G111" s="569" t="s">
        <v>2588</v>
      </c>
      <c r="H111" s="569" t="s">
        <v>2589</v>
      </c>
      <c r="I111" s="571">
        <v>265.80916666666673</v>
      </c>
      <c r="J111" s="571">
        <v>460</v>
      </c>
      <c r="K111" s="572">
        <v>123723.99999999999</v>
      </c>
    </row>
    <row r="112" spans="1:11" ht="14.4" customHeight="1" x14ac:dyDescent="0.3">
      <c r="A112" s="567" t="s">
        <v>436</v>
      </c>
      <c r="B112" s="568" t="s">
        <v>438</v>
      </c>
      <c r="C112" s="569" t="s">
        <v>452</v>
      </c>
      <c r="D112" s="570" t="s">
        <v>453</v>
      </c>
      <c r="E112" s="569" t="s">
        <v>2366</v>
      </c>
      <c r="F112" s="570" t="s">
        <v>2367</v>
      </c>
      <c r="G112" s="569" t="s">
        <v>2590</v>
      </c>
      <c r="H112" s="569" t="s">
        <v>2591</v>
      </c>
      <c r="I112" s="571">
        <v>58.37</v>
      </c>
      <c r="J112" s="571">
        <v>250</v>
      </c>
      <c r="K112" s="572">
        <v>14592.5</v>
      </c>
    </row>
    <row r="113" spans="1:11" ht="14.4" customHeight="1" x14ac:dyDescent="0.3">
      <c r="A113" s="567" t="s">
        <v>436</v>
      </c>
      <c r="B113" s="568" t="s">
        <v>438</v>
      </c>
      <c r="C113" s="569" t="s">
        <v>452</v>
      </c>
      <c r="D113" s="570" t="s">
        <v>453</v>
      </c>
      <c r="E113" s="569" t="s">
        <v>2366</v>
      </c>
      <c r="F113" s="570" t="s">
        <v>2367</v>
      </c>
      <c r="G113" s="569" t="s">
        <v>2410</v>
      </c>
      <c r="H113" s="569" t="s">
        <v>2411</v>
      </c>
      <c r="I113" s="571">
        <v>5.618333333333335</v>
      </c>
      <c r="J113" s="571">
        <v>7200</v>
      </c>
      <c r="K113" s="572">
        <v>41178</v>
      </c>
    </row>
    <row r="114" spans="1:11" ht="14.4" customHeight="1" x14ac:dyDescent="0.3">
      <c r="A114" s="567" t="s">
        <v>436</v>
      </c>
      <c r="B114" s="568" t="s">
        <v>438</v>
      </c>
      <c r="C114" s="569" t="s">
        <v>452</v>
      </c>
      <c r="D114" s="570" t="s">
        <v>453</v>
      </c>
      <c r="E114" s="569" t="s">
        <v>2366</v>
      </c>
      <c r="F114" s="570" t="s">
        <v>2367</v>
      </c>
      <c r="G114" s="569" t="s">
        <v>2592</v>
      </c>
      <c r="H114" s="569" t="s">
        <v>2593</v>
      </c>
      <c r="I114" s="571">
        <v>37.159999999999997</v>
      </c>
      <c r="J114" s="571">
        <v>1410</v>
      </c>
      <c r="K114" s="572">
        <v>52969.06</v>
      </c>
    </row>
    <row r="115" spans="1:11" ht="14.4" customHeight="1" x14ac:dyDescent="0.3">
      <c r="A115" s="567" t="s">
        <v>436</v>
      </c>
      <c r="B115" s="568" t="s">
        <v>438</v>
      </c>
      <c r="C115" s="569" t="s">
        <v>452</v>
      </c>
      <c r="D115" s="570" t="s">
        <v>453</v>
      </c>
      <c r="E115" s="569" t="s">
        <v>2366</v>
      </c>
      <c r="F115" s="570" t="s">
        <v>2367</v>
      </c>
      <c r="G115" s="569" t="s">
        <v>2594</v>
      </c>
      <c r="H115" s="569" t="s">
        <v>2595</v>
      </c>
      <c r="I115" s="571">
        <v>0.21400000000000002</v>
      </c>
      <c r="J115" s="571">
        <v>500</v>
      </c>
      <c r="K115" s="572">
        <v>107</v>
      </c>
    </row>
    <row r="116" spans="1:11" ht="14.4" customHeight="1" x14ac:dyDescent="0.3">
      <c r="A116" s="567" t="s">
        <v>436</v>
      </c>
      <c r="B116" s="568" t="s">
        <v>438</v>
      </c>
      <c r="C116" s="569" t="s">
        <v>452</v>
      </c>
      <c r="D116" s="570" t="s">
        <v>453</v>
      </c>
      <c r="E116" s="569" t="s">
        <v>2366</v>
      </c>
      <c r="F116" s="570" t="s">
        <v>2367</v>
      </c>
      <c r="G116" s="569" t="s">
        <v>2414</v>
      </c>
      <c r="H116" s="569" t="s">
        <v>2415</v>
      </c>
      <c r="I116" s="571">
        <v>11.065384615384618</v>
      </c>
      <c r="J116" s="571">
        <v>2700</v>
      </c>
      <c r="K116" s="572">
        <v>29977.5</v>
      </c>
    </row>
    <row r="117" spans="1:11" ht="14.4" customHeight="1" x14ac:dyDescent="0.3">
      <c r="A117" s="567" t="s">
        <v>436</v>
      </c>
      <c r="B117" s="568" t="s">
        <v>438</v>
      </c>
      <c r="C117" s="569" t="s">
        <v>452</v>
      </c>
      <c r="D117" s="570" t="s">
        <v>453</v>
      </c>
      <c r="E117" s="569" t="s">
        <v>2366</v>
      </c>
      <c r="F117" s="570" t="s">
        <v>2367</v>
      </c>
      <c r="G117" s="569" t="s">
        <v>2416</v>
      </c>
      <c r="H117" s="569" t="s">
        <v>2417</v>
      </c>
      <c r="I117" s="571">
        <v>342.47</v>
      </c>
      <c r="J117" s="571">
        <v>10</v>
      </c>
      <c r="K117" s="572">
        <v>3424.7</v>
      </c>
    </row>
    <row r="118" spans="1:11" ht="14.4" customHeight="1" x14ac:dyDescent="0.3">
      <c r="A118" s="567" t="s">
        <v>436</v>
      </c>
      <c r="B118" s="568" t="s">
        <v>438</v>
      </c>
      <c r="C118" s="569" t="s">
        <v>452</v>
      </c>
      <c r="D118" s="570" t="s">
        <v>453</v>
      </c>
      <c r="E118" s="569" t="s">
        <v>2366</v>
      </c>
      <c r="F118" s="570" t="s">
        <v>2367</v>
      </c>
      <c r="G118" s="569" t="s">
        <v>2596</v>
      </c>
      <c r="H118" s="569" t="s">
        <v>2597</v>
      </c>
      <c r="I118" s="571">
        <v>24.32</v>
      </c>
      <c r="J118" s="571">
        <v>10</v>
      </c>
      <c r="K118" s="572">
        <v>243.2</v>
      </c>
    </row>
    <row r="119" spans="1:11" ht="14.4" customHeight="1" x14ac:dyDescent="0.3">
      <c r="A119" s="567" t="s">
        <v>436</v>
      </c>
      <c r="B119" s="568" t="s">
        <v>438</v>
      </c>
      <c r="C119" s="569" t="s">
        <v>452</v>
      </c>
      <c r="D119" s="570" t="s">
        <v>453</v>
      </c>
      <c r="E119" s="569" t="s">
        <v>2366</v>
      </c>
      <c r="F119" s="570" t="s">
        <v>2367</v>
      </c>
      <c r="G119" s="569" t="s">
        <v>2418</v>
      </c>
      <c r="H119" s="569" t="s">
        <v>2419</v>
      </c>
      <c r="I119" s="571">
        <v>0.91999999999999993</v>
      </c>
      <c r="J119" s="571">
        <v>18000</v>
      </c>
      <c r="K119" s="572">
        <v>16555</v>
      </c>
    </row>
    <row r="120" spans="1:11" ht="14.4" customHeight="1" x14ac:dyDescent="0.3">
      <c r="A120" s="567" t="s">
        <v>436</v>
      </c>
      <c r="B120" s="568" t="s">
        <v>438</v>
      </c>
      <c r="C120" s="569" t="s">
        <v>452</v>
      </c>
      <c r="D120" s="570" t="s">
        <v>453</v>
      </c>
      <c r="E120" s="569" t="s">
        <v>2366</v>
      </c>
      <c r="F120" s="570" t="s">
        <v>2367</v>
      </c>
      <c r="G120" s="569" t="s">
        <v>2420</v>
      </c>
      <c r="H120" s="569" t="s">
        <v>2421</v>
      </c>
      <c r="I120" s="571">
        <v>1.4279999999999997</v>
      </c>
      <c r="J120" s="571">
        <v>21300</v>
      </c>
      <c r="K120" s="572">
        <v>30340</v>
      </c>
    </row>
    <row r="121" spans="1:11" ht="14.4" customHeight="1" x14ac:dyDescent="0.3">
      <c r="A121" s="567" t="s">
        <v>436</v>
      </c>
      <c r="B121" s="568" t="s">
        <v>438</v>
      </c>
      <c r="C121" s="569" t="s">
        <v>452</v>
      </c>
      <c r="D121" s="570" t="s">
        <v>453</v>
      </c>
      <c r="E121" s="569" t="s">
        <v>2366</v>
      </c>
      <c r="F121" s="570" t="s">
        <v>2367</v>
      </c>
      <c r="G121" s="569" t="s">
        <v>2598</v>
      </c>
      <c r="H121" s="569" t="s">
        <v>2599</v>
      </c>
      <c r="I121" s="571">
        <v>0.41363636363636364</v>
      </c>
      <c r="J121" s="571">
        <v>16500</v>
      </c>
      <c r="K121" s="572">
        <v>6849</v>
      </c>
    </row>
    <row r="122" spans="1:11" ht="14.4" customHeight="1" x14ac:dyDescent="0.3">
      <c r="A122" s="567" t="s">
        <v>436</v>
      </c>
      <c r="B122" s="568" t="s">
        <v>438</v>
      </c>
      <c r="C122" s="569" t="s">
        <v>452</v>
      </c>
      <c r="D122" s="570" t="s">
        <v>453</v>
      </c>
      <c r="E122" s="569" t="s">
        <v>2366</v>
      </c>
      <c r="F122" s="570" t="s">
        <v>2367</v>
      </c>
      <c r="G122" s="569" t="s">
        <v>2422</v>
      </c>
      <c r="H122" s="569" t="s">
        <v>2423</v>
      </c>
      <c r="I122" s="571">
        <v>0.57333333333333325</v>
      </c>
      <c r="J122" s="571">
        <v>8500</v>
      </c>
      <c r="K122" s="572">
        <v>4840</v>
      </c>
    </row>
    <row r="123" spans="1:11" ht="14.4" customHeight="1" x14ac:dyDescent="0.3">
      <c r="A123" s="567" t="s">
        <v>436</v>
      </c>
      <c r="B123" s="568" t="s">
        <v>438</v>
      </c>
      <c r="C123" s="569" t="s">
        <v>452</v>
      </c>
      <c r="D123" s="570" t="s">
        <v>453</v>
      </c>
      <c r="E123" s="569" t="s">
        <v>2366</v>
      </c>
      <c r="F123" s="570" t="s">
        <v>2367</v>
      </c>
      <c r="G123" s="569" t="s">
        <v>2600</v>
      </c>
      <c r="H123" s="569" t="s">
        <v>2601</v>
      </c>
      <c r="I123" s="571">
        <v>3.0910000000000002</v>
      </c>
      <c r="J123" s="571">
        <v>1050</v>
      </c>
      <c r="K123" s="572">
        <v>3255.5</v>
      </c>
    </row>
    <row r="124" spans="1:11" ht="14.4" customHeight="1" x14ac:dyDescent="0.3">
      <c r="A124" s="567" t="s">
        <v>436</v>
      </c>
      <c r="B124" s="568" t="s">
        <v>438</v>
      </c>
      <c r="C124" s="569" t="s">
        <v>452</v>
      </c>
      <c r="D124" s="570" t="s">
        <v>453</v>
      </c>
      <c r="E124" s="569" t="s">
        <v>2366</v>
      </c>
      <c r="F124" s="570" t="s">
        <v>2367</v>
      </c>
      <c r="G124" s="569" t="s">
        <v>2602</v>
      </c>
      <c r="H124" s="569" t="s">
        <v>2603</v>
      </c>
      <c r="I124" s="571">
        <v>23.35</v>
      </c>
      <c r="J124" s="571">
        <v>160</v>
      </c>
      <c r="K124" s="572">
        <v>3736.48</v>
      </c>
    </row>
    <row r="125" spans="1:11" ht="14.4" customHeight="1" x14ac:dyDescent="0.3">
      <c r="A125" s="567" t="s">
        <v>436</v>
      </c>
      <c r="B125" s="568" t="s">
        <v>438</v>
      </c>
      <c r="C125" s="569" t="s">
        <v>452</v>
      </c>
      <c r="D125" s="570" t="s">
        <v>453</v>
      </c>
      <c r="E125" s="569" t="s">
        <v>2366</v>
      </c>
      <c r="F125" s="570" t="s">
        <v>2367</v>
      </c>
      <c r="G125" s="569" t="s">
        <v>2604</v>
      </c>
      <c r="H125" s="569" t="s">
        <v>2605</v>
      </c>
      <c r="I125" s="571">
        <v>6.1933333333333342</v>
      </c>
      <c r="J125" s="571">
        <v>30</v>
      </c>
      <c r="K125" s="572">
        <v>185.8</v>
      </c>
    </row>
    <row r="126" spans="1:11" ht="14.4" customHeight="1" x14ac:dyDescent="0.3">
      <c r="A126" s="567" t="s">
        <v>436</v>
      </c>
      <c r="B126" s="568" t="s">
        <v>438</v>
      </c>
      <c r="C126" s="569" t="s">
        <v>452</v>
      </c>
      <c r="D126" s="570" t="s">
        <v>453</v>
      </c>
      <c r="E126" s="569" t="s">
        <v>2366</v>
      </c>
      <c r="F126" s="570" t="s">
        <v>2367</v>
      </c>
      <c r="G126" s="569" t="s">
        <v>2606</v>
      </c>
      <c r="H126" s="569" t="s">
        <v>2607</v>
      </c>
      <c r="I126" s="571">
        <v>6.28</v>
      </c>
      <c r="J126" s="571">
        <v>10</v>
      </c>
      <c r="K126" s="572">
        <v>62.8</v>
      </c>
    </row>
    <row r="127" spans="1:11" ht="14.4" customHeight="1" x14ac:dyDescent="0.3">
      <c r="A127" s="567" t="s">
        <v>436</v>
      </c>
      <c r="B127" s="568" t="s">
        <v>438</v>
      </c>
      <c r="C127" s="569" t="s">
        <v>452</v>
      </c>
      <c r="D127" s="570" t="s">
        <v>453</v>
      </c>
      <c r="E127" s="569" t="s">
        <v>2366</v>
      </c>
      <c r="F127" s="570" t="s">
        <v>2367</v>
      </c>
      <c r="G127" s="569" t="s">
        <v>2608</v>
      </c>
      <c r="H127" s="569" t="s">
        <v>2609</v>
      </c>
      <c r="I127" s="571">
        <v>6.6399999999999988</v>
      </c>
      <c r="J127" s="571">
        <v>1450</v>
      </c>
      <c r="K127" s="572">
        <v>9687.5</v>
      </c>
    </row>
    <row r="128" spans="1:11" ht="14.4" customHeight="1" x14ac:dyDescent="0.3">
      <c r="A128" s="567" t="s">
        <v>436</v>
      </c>
      <c r="B128" s="568" t="s">
        <v>438</v>
      </c>
      <c r="C128" s="569" t="s">
        <v>452</v>
      </c>
      <c r="D128" s="570" t="s">
        <v>453</v>
      </c>
      <c r="E128" s="569" t="s">
        <v>2366</v>
      </c>
      <c r="F128" s="570" t="s">
        <v>2367</v>
      </c>
      <c r="G128" s="569" t="s">
        <v>2610</v>
      </c>
      <c r="H128" s="569" t="s">
        <v>2611</v>
      </c>
      <c r="I128" s="571">
        <v>193.6657142857143</v>
      </c>
      <c r="J128" s="571">
        <v>210</v>
      </c>
      <c r="K128" s="572">
        <v>40825.899999999994</v>
      </c>
    </row>
    <row r="129" spans="1:11" ht="14.4" customHeight="1" x14ac:dyDescent="0.3">
      <c r="A129" s="567" t="s">
        <v>436</v>
      </c>
      <c r="B129" s="568" t="s">
        <v>438</v>
      </c>
      <c r="C129" s="569" t="s">
        <v>452</v>
      </c>
      <c r="D129" s="570" t="s">
        <v>453</v>
      </c>
      <c r="E129" s="569" t="s">
        <v>2366</v>
      </c>
      <c r="F129" s="570" t="s">
        <v>2367</v>
      </c>
      <c r="G129" s="569" t="s">
        <v>2612</v>
      </c>
      <c r="H129" s="569" t="s">
        <v>2613</v>
      </c>
      <c r="I129" s="571">
        <v>81.738</v>
      </c>
      <c r="J129" s="571">
        <v>225</v>
      </c>
      <c r="K129" s="572">
        <v>18390.3</v>
      </c>
    </row>
    <row r="130" spans="1:11" ht="14.4" customHeight="1" x14ac:dyDescent="0.3">
      <c r="A130" s="567" t="s">
        <v>436</v>
      </c>
      <c r="B130" s="568" t="s">
        <v>438</v>
      </c>
      <c r="C130" s="569" t="s">
        <v>452</v>
      </c>
      <c r="D130" s="570" t="s">
        <v>453</v>
      </c>
      <c r="E130" s="569" t="s">
        <v>2366</v>
      </c>
      <c r="F130" s="570" t="s">
        <v>2367</v>
      </c>
      <c r="G130" s="569" t="s">
        <v>2614</v>
      </c>
      <c r="H130" s="569" t="s">
        <v>2615</v>
      </c>
      <c r="I130" s="571">
        <v>79.927999999999997</v>
      </c>
      <c r="J130" s="571">
        <v>442</v>
      </c>
      <c r="K130" s="572">
        <v>35290.839999999997</v>
      </c>
    </row>
    <row r="131" spans="1:11" ht="14.4" customHeight="1" x14ac:dyDescent="0.3">
      <c r="A131" s="567" t="s">
        <v>436</v>
      </c>
      <c r="B131" s="568" t="s">
        <v>438</v>
      </c>
      <c r="C131" s="569" t="s">
        <v>452</v>
      </c>
      <c r="D131" s="570" t="s">
        <v>453</v>
      </c>
      <c r="E131" s="569" t="s">
        <v>2366</v>
      </c>
      <c r="F131" s="570" t="s">
        <v>2367</v>
      </c>
      <c r="G131" s="569" t="s">
        <v>2616</v>
      </c>
      <c r="H131" s="569" t="s">
        <v>2617</v>
      </c>
      <c r="I131" s="571">
        <v>94.38</v>
      </c>
      <c r="J131" s="571">
        <v>10</v>
      </c>
      <c r="K131" s="572">
        <v>943.8</v>
      </c>
    </row>
    <row r="132" spans="1:11" ht="14.4" customHeight="1" x14ac:dyDescent="0.3">
      <c r="A132" s="567" t="s">
        <v>436</v>
      </c>
      <c r="B132" s="568" t="s">
        <v>438</v>
      </c>
      <c r="C132" s="569" t="s">
        <v>452</v>
      </c>
      <c r="D132" s="570" t="s">
        <v>453</v>
      </c>
      <c r="E132" s="569" t="s">
        <v>2366</v>
      </c>
      <c r="F132" s="570" t="s">
        <v>2367</v>
      </c>
      <c r="G132" s="569" t="s">
        <v>2618</v>
      </c>
      <c r="H132" s="569" t="s">
        <v>2619</v>
      </c>
      <c r="I132" s="571">
        <v>5.5529999999999999</v>
      </c>
      <c r="J132" s="571">
        <v>2000</v>
      </c>
      <c r="K132" s="572">
        <v>11106</v>
      </c>
    </row>
    <row r="133" spans="1:11" ht="14.4" customHeight="1" x14ac:dyDescent="0.3">
      <c r="A133" s="567" t="s">
        <v>436</v>
      </c>
      <c r="B133" s="568" t="s">
        <v>438</v>
      </c>
      <c r="C133" s="569" t="s">
        <v>452</v>
      </c>
      <c r="D133" s="570" t="s">
        <v>453</v>
      </c>
      <c r="E133" s="569" t="s">
        <v>2366</v>
      </c>
      <c r="F133" s="570" t="s">
        <v>2367</v>
      </c>
      <c r="G133" s="569" t="s">
        <v>2620</v>
      </c>
      <c r="H133" s="569" t="s">
        <v>2621</v>
      </c>
      <c r="I133" s="571">
        <v>108.3</v>
      </c>
      <c r="J133" s="571">
        <v>40</v>
      </c>
      <c r="K133" s="572">
        <v>4331.8</v>
      </c>
    </row>
    <row r="134" spans="1:11" ht="14.4" customHeight="1" x14ac:dyDescent="0.3">
      <c r="A134" s="567" t="s">
        <v>436</v>
      </c>
      <c r="B134" s="568" t="s">
        <v>438</v>
      </c>
      <c r="C134" s="569" t="s">
        <v>452</v>
      </c>
      <c r="D134" s="570" t="s">
        <v>453</v>
      </c>
      <c r="E134" s="569" t="s">
        <v>2366</v>
      </c>
      <c r="F134" s="570" t="s">
        <v>2367</v>
      </c>
      <c r="G134" s="569" t="s">
        <v>2622</v>
      </c>
      <c r="H134" s="569" t="s">
        <v>2623</v>
      </c>
      <c r="I134" s="571">
        <v>646.77</v>
      </c>
      <c r="J134" s="571">
        <v>4</v>
      </c>
      <c r="K134" s="572">
        <v>2587.1</v>
      </c>
    </row>
    <row r="135" spans="1:11" ht="14.4" customHeight="1" x14ac:dyDescent="0.3">
      <c r="A135" s="567" t="s">
        <v>436</v>
      </c>
      <c r="B135" s="568" t="s">
        <v>438</v>
      </c>
      <c r="C135" s="569" t="s">
        <v>452</v>
      </c>
      <c r="D135" s="570" t="s">
        <v>453</v>
      </c>
      <c r="E135" s="569" t="s">
        <v>2366</v>
      </c>
      <c r="F135" s="570" t="s">
        <v>2367</v>
      </c>
      <c r="G135" s="569" t="s">
        <v>2624</v>
      </c>
      <c r="H135" s="569" t="s">
        <v>2625</v>
      </c>
      <c r="I135" s="571">
        <v>2951.19</v>
      </c>
      <c r="J135" s="571">
        <v>3</v>
      </c>
      <c r="K135" s="572">
        <v>8853.57</v>
      </c>
    </row>
    <row r="136" spans="1:11" ht="14.4" customHeight="1" x14ac:dyDescent="0.3">
      <c r="A136" s="567" t="s">
        <v>436</v>
      </c>
      <c r="B136" s="568" t="s">
        <v>438</v>
      </c>
      <c r="C136" s="569" t="s">
        <v>452</v>
      </c>
      <c r="D136" s="570" t="s">
        <v>453</v>
      </c>
      <c r="E136" s="569" t="s">
        <v>2366</v>
      </c>
      <c r="F136" s="570" t="s">
        <v>2367</v>
      </c>
      <c r="G136" s="569" t="s">
        <v>2626</v>
      </c>
      <c r="H136" s="569" t="s">
        <v>2627</v>
      </c>
      <c r="I136" s="571">
        <v>101.06300000000002</v>
      </c>
      <c r="J136" s="571">
        <v>134</v>
      </c>
      <c r="K136" s="572">
        <v>13668.740000000002</v>
      </c>
    </row>
    <row r="137" spans="1:11" ht="14.4" customHeight="1" x14ac:dyDescent="0.3">
      <c r="A137" s="567" t="s">
        <v>436</v>
      </c>
      <c r="B137" s="568" t="s">
        <v>438</v>
      </c>
      <c r="C137" s="569" t="s">
        <v>452</v>
      </c>
      <c r="D137" s="570" t="s">
        <v>453</v>
      </c>
      <c r="E137" s="569" t="s">
        <v>2366</v>
      </c>
      <c r="F137" s="570" t="s">
        <v>2367</v>
      </c>
      <c r="G137" s="569" t="s">
        <v>2628</v>
      </c>
      <c r="H137" s="569" t="s">
        <v>2629</v>
      </c>
      <c r="I137" s="571">
        <v>16.97</v>
      </c>
      <c r="J137" s="571">
        <v>10</v>
      </c>
      <c r="K137" s="572">
        <v>169.7</v>
      </c>
    </row>
    <row r="138" spans="1:11" ht="14.4" customHeight="1" x14ac:dyDescent="0.3">
      <c r="A138" s="567" t="s">
        <v>436</v>
      </c>
      <c r="B138" s="568" t="s">
        <v>438</v>
      </c>
      <c r="C138" s="569" t="s">
        <v>452</v>
      </c>
      <c r="D138" s="570" t="s">
        <v>453</v>
      </c>
      <c r="E138" s="569" t="s">
        <v>2366</v>
      </c>
      <c r="F138" s="570" t="s">
        <v>2367</v>
      </c>
      <c r="G138" s="569" t="s">
        <v>2630</v>
      </c>
      <c r="H138" s="569" t="s">
        <v>2631</v>
      </c>
      <c r="I138" s="571">
        <v>18.604999999999997</v>
      </c>
      <c r="J138" s="571">
        <v>15</v>
      </c>
      <c r="K138" s="572">
        <v>271.35000000000002</v>
      </c>
    </row>
    <row r="139" spans="1:11" ht="14.4" customHeight="1" x14ac:dyDescent="0.3">
      <c r="A139" s="567" t="s">
        <v>436</v>
      </c>
      <c r="B139" s="568" t="s">
        <v>438</v>
      </c>
      <c r="C139" s="569" t="s">
        <v>452</v>
      </c>
      <c r="D139" s="570" t="s">
        <v>453</v>
      </c>
      <c r="E139" s="569" t="s">
        <v>2366</v>
      </c>
      <c r="F139" s="570" t="s">
        <v>2367</v>
      </c>
      <c r="G139" s="569" t="s">
        <v>2632</v>
      </c>
      <c r="H139" s="569" t="s">
        <v>2633</v>
      </c>
      <c r="I139" s="571">
        <v>18.912500000000001</v>
      </c>
      <c r="J139" s="571">
        <v>25</v>
      </c>
      <c r="K139" s="572">
        <v>464.20000000000005</v>
      </c>
    </row>
    <row r="140" spans="1:11" ht="14.4" customHeight="1" x14ac:dyDescent="0.3">
      <c r="A140" s="567" t="s">
        <v>436</v>
      </c>
      <c r="B140" s="568" t="s">
        <v>438</v>
      </c>
      <c r="C140" s="569" t="s">
        <v>452</v>
      </c>
      <c r="D140" s="570" t="s">
        <v>453</v>
      </c>
      <c r="E140" s="569" t="s">
        <v>2366</v>
      </c>
      <c r="F140" s="570" t="s">
        <v>2367</v>
      </c>
      <c r="G140" s="569" t="s">
        <v>2634</v>
      </c>
      <c r="H140" s="569" t="s">
        <v>2635</v>
      </c>
      <c r="I140" s="571">
        <v>18.844999999999999</v>
      </c>
      <c r="J140" s="571">
        <v>20</v>
      </c>
      <c r="K140" s="572">
        <v>376.9</v>
      </c>
    </row>
    <row r="141" spans="1:11" ht="14.4" customHeight="1" x14ac:dyDescent="0.3">
      <c r="A141" s="567" t="s">
        <v>436</v>
      </c>
      <c r="B141" s="568" t="s">
        <v>438</v>
      </c>
      <c r="C141" s="569" t="s">
        <v>452</v>
      </c>
      <c r="D141" s="570" t="s">
        <v>453</v>
      </c>
      <c r="E141" s="569" t="s">
        <v>2366</v>
      </c>
      <c r="F141" s="570" t="s">
        <v>2367</v>
      </c>
      <c r="G141" s="569" t="s">
        <v>2636</v>
      </c>
      <c r="H141" s="569" t="s">
        <v>2637</v>
      </c>
      <c r="I141" s="571">
        <v>108.896</v>
      </c>
      <c r="J141" s="571">
        <v>50</v>
      </c>
      <c r="K141" s="572">
        <v>5444.8</v>
      </c>
    </row>
    <row r="142" spans="1:11" ht="14.4" customHeight="1" x14ac:dyDescent="0.3">
      <c r="A142" s="567" t="s">
        <v>436</v>
      </c>
      <c r="B142" s="568" t="s">
        <v>438</v>
      </c>
      <c r="C142" s="569" t="s">
        <v>452</v>
      </c>
      <c r="D142" s="570" t="s">
        <v>453</v>
      </c>
      <c r="E142" s="569" t="s">
        <v>2366</v>
      </c>
      <c r="F142" s="570" t="s">
        <v>2367</v>
      </c>
      <c r="G142" s="569" t="s">
        <v>2638</v>
      </c>
      <c r="H142" s="569" t="s">
        <v>2639</v>
      </c>
      <c r="I142" s="571">
        <v>193.66666666666666</v>
      </c>
      <c r="J142" s="571">
        <v>12</v>
      </c>
      <c r="K142" s="572">
        <v>2319.7599999999998</v>
      </c>
    </row>
    <row r="143" spans="1:11" ht="14.4" customHeight="1" x14ac:dyDescent="0.3">
      <c r="A143" s="567" t="s">
        <v>436</v>
      </c>
      <c r="B143" s="568" t="s">
        <v>438</v>
      </c>
      <c r="C143" s="569" t="s">
        <v>452</v>
      </c>
      <c r="D143" s="570" t="s">
        <v>453</v>
      </c>
      <c r="E143" s="569" t="s">
        <v>2366</v>
      </c>
      <c r="F143" s="570" t="s">
        <v>2367</v>
      </c>
      <c r="G143" s="569" t="s">
        <v>2640</v>
      </c>
      <c r="H143" s="569" t="s">
        <v>2641</v>
      </c>
      <c r="I143" s="571">
        <v>134.55000000000001</v>
      </c>
      <c r="J143" s="571">
        <v>8</v>
      </c>
      <c r="K143" s="572">
        <v>1076.4000000000001</v>
      </c>
    </row>
    <row r="144" spans="1:11" ht="14.4" customHeight="1" x14ac:dyDescent="0.3">
      <c r="A144" s="567" t="s">
        <v>436</v>
      </c>
      <c r="B144" s="568" t="s">
        <v>438</v>
      </c>
      <c r="C144" s="569" t="s">
        <v>452</v>
      </c>
      <c r="D144" s="570" t="s">
        <v>453</v>
      </c>
      <c r="E144" s="569" t="s">
        <v>2366</v>
      </c>
      <c r="F144" s="570" t="s">
        <v>2367</v>
      </c>
      <c r="G144" s="569" t="s">
        <v>2642</v>
      </c>
      <c r="H144" s="569" t="s">
        <v>2643</v>
      </c>
      <c r="I144" s="571">
        <v>19.259166666666669</v>
      </c>
      <c r="J144" s="571">
        <v>350</v>
      </c>
      <c r="K144" s="572">
        <v>6829.2999999999993</v>
      </c>
    </row>
    <row r="145" spans="1:11" ht="14.4" customHeight="1" x14ac:dyDescent="0.3">
      <c r="A145" s="567" t="s">
        <v>436</v>
      </c>
      <c r="B145" s="568" t="s">
        <v>438</v>
      </c>
      <c r="C145" s="569" t="s">
        <v>452</v>
      </c>
      <c r="D145" s="570" t="s">
        <v>453</v>
      </c>
      <c r="E145" s="569" t="s">
        <v>2366</v>
      </c>
      <c r="F145" s="570" t="s">
        <v>2367</v>
      </c>
      <c r="G145" s="569" t="s">
        <v>2644</v>
      </c>
      <c r="H145" s="569" t="s">
        <v>2645</v>
      </c>
      <c r="I145" s="571">
        <v>159.72</v>
      </c>
      <c r="J145" s="571">
        <v>250</v>
      </c>
      <c r="K145" s="572">
        <v>39930</v>
      </c>
    </row>
    <row r="146" spans="1:11" ht="14.4" customHeight="1" x14ac:dyDescent="0.3">
      <c r="A146" s="567" t="s">
        <v>436</v>
      </c>
      <c r="B146" s="568" t="s">
        <v>438</v>
      </c>
      <c r="C146" s="569" t="s">
        <v>452</v>
      </c>
      <c r="D146" s="570" t="s">
        <v>453</v>
      </c>
      <c r="E146" s="569" t="s">
        <v>2366</v>
      </c>
      <c r="F146" s="570" t="s">
        <v>2367</v>
      </c>
      <c r="G146" s="569" t="s">
        <v>2646</v>
      </c>
      <c r="H146" s="569" t="s">
        <v>2647</v>
      </c>
      <c r="I146" s="571">
        <v>8.7100000000000009</v>
      </c>
      <c r="J146" s="571">
        <v>20</v>
      </c>
      <c r="K146" s="572">
        <v>174.2</v>
      </c>
    </row>
    <row r="147" spans="1:11" ht="14.4" customHeight="1" x14ac:dyDescent="0.3">
      <c r="A147" s="567" t="s">
        <v>436</v>
      </c>
      <c r="B147" s="568" t="s">
        <v>438</v>
      </c>
      <c r="C147" s="569" t="s">
        <v>452</v>
      </c>
      <c r="D147" s="570" t="s">
        <v>453</v>
      </c>
      <c r="E147" s="569" t="s">
        <v>2366</v>
      </c>
      <c r="F147" s="570" t="s">
        <v>2367</v>
      </c>
      <c r="G147" s="569" t="s">
        <v>2648</v>
      </c>
      <c r="H147" s="569" t="s">
        <v>2649</v>
      </c>
      <c r="I147" s="571">
        <v>116.20399999999999</v>
      </c>
      <c r="J147" s="571">
        <v>100</v>
      </c>
      <c r="K147" s="572">
        <v>11620.4</v>
      </c>
    </row>
    <row r="148" spans="1:11" ht="14.4" customHeight="1" x14ac:dyDescent="0.3">
      <c r="A148" s="567" t="s">
        <v>436</v>
      </c>
      <c r="B148" s="568" t="s">
        <v>438</v>
      </c>
      <c r="C148" s="569" t="s">
        <v>452</v>
      </c>
      <c r="D148" s="570" t="s">
        <v>453</v>
      </c>
      <c r="E148" s="569" t="s">
        <v>2366</v>
      </c>
      <c r="F148" s="570" t="s">
        <v>2367</v>
      </c>
      <c r="G148" s="569" t="s">
        <v>2650</v>
      </c>
      <c r="H148" s="569" t="s">
        <v>2651</v>
      </c>
      <c r="I148" s="571">
        <v>4788</v>
      </c>
      <c r="J148" s="571">
        <v>1</v>
      </c>
      <c r="K148" s="572">
        <v>4788</v>
      </c>
    </row>
    <row r="149" spans="1:11" ht="14.4" customHeight="1" x14ac:dyDescent="0.3">
      <c r="A149" s="567" t="s">
        <v>436</v>
      </c>
      <c r="B149" s="568" t="s">
        <v>438</v>
      </c>
      <c r="C149" s="569" t="s">
        <v>452</v>
      </c>
      <c r="D149" s="570" t="s">
        <v>453</v>
      </c>
      <c r="E149" s="569" t="s">
        <v>2366</v>
      </c>
      <c r="F149" s="570" t="s">
        <v>2367</v>
      </c>
      <c r="G149" s="569" t="s">
        <v>2426</v>
      </c>
      <c r="H149" s="569" t="s">
        <v>2427</v>
      </c>
      <c r="I149" s="571">
        <v>10.820833333333333</v>
      </c>
      <c r="J149" s="571">
        <v>4000</v>
      </c>
      <c r="K149" s="572">
        <v>43606</v>
      </c>
    </row>
    <row r="150" spans="1:11" ht="14.4" customHeight="1" x14ac:dyDescent="0.3">
      <c r="A150" s="567" t="s">
        <v>436</v>
      </c>
      <c r="B150" s="568" t="s">
        <v>438</v>
      </c>
      <c r="C150" s="569" t="s">
        <v>452</v>
      </c>
      <c r="D150" s="570" t="s">
        <v>453</v>
      </c>
      <c r="E150" s="569" t="s">
        <v>2366</v>
      </c>
      <c r="F150" s="570" t="s">
        <v>2367</v>
      </c>
      <c r="G150" s="569" t="s">
        <v>2652</v>
      </c>
      <c r="H150" s="569" t="s">
        <v>2653</v>
      </c>
      <c r="I150" s="571">
        <v>1.7933333333333332</v>
      </c>
      <c r="J150" s="571">
        <v>60</v>
      </c>
      <c r="K150" s="572">
        <v>107.5</v>
      </c>
    </row>
    <row r="151" spans="1:11" ht="14.4" customHeight="1" x14ac:dyDescent="0.3">
      <c r="A151" s="567" t="s">
        <v>436</v>
      </c>
      <c r="B151" s="568" t="s">
        <v>438</v>
      </c>
      <c r="C151" s="569" t="s">
        <v>452</v>
      </c>
      <c r="D151" s="570" t="s">
        <v>453</v>
      </c>
      <c r="E151" s="569" t="s">
        <v>2366</v>
      </c>
      <c r="F151" s="570" t="s">
        <v>2367</v>
      </c>
      <c r="G151" s="569" t="s">
        <v>2654</v>
      </c>
      <c r="H151" s="569" t="s">
        <v>2655</v>
      </c>
      <c r="I151" s="571">
        <v>14.46</v>
      </c>
      <c r="J151" s="571">
        <v>150</v>
      </c>
      <c r="K151" s="572">
        <v>2168.6</v>
      </c>
    </row>
    <row r="152" spans="1:11" ht="14.4" customHeight="1" x14ac:dyDescent="0.3">
      <c r="A152" s="567" t="s">
        <v>436</v>
      </c>
      <c r="B152" s="568" t="s">
        <v>438</v>
      </c>
      <c r="C152" s="569" t="s">
        <v>452</v>
      </c>
      <c r="D152" s="570" t="s">
        <v>453</v>
      </c>
      <c r="E152" s="569" t="s">
        <v>2366</v>
      </c>
      <c r="F152" s="570" t="s">
        <v>2367</v>
      </c>
      <c r="G152" s="569" t="s">
        <v>2656</v>
      </c>
      <c r="H152" s="569" t="s">
        <v>2657</v>
      </c>
      <c r="I152" s="571">
        <v>23.411538461538463</v>
      </c>
      <c r="J152" s="571">
        <v>420</v>
      </c>
      <c r="K152" s="572">
        <v>9834.7000000000007</v>
      </c>
    </row>
    <row r="153" spans="1:11" ht="14.4" customHeight="1" x14ac:dyDescent="0.3">
      <c r="A153" s="567" t="s">
        <v>436</v>
      </c>
      <c r="B153" s="568" t="s">
        <v>438</v>
      </c>
      <c r="C153" s="569" t="s">
        <v>452</v>
      </c>
      <c r="D153" s="570" t="s">
        <v>453</v>
      </c>
      <c r="E153" s="569" t="s">
        <v>2366</v>
      </c>
      <c r="F153" s="570" t="s">
        <v>2367</v>
      </c>
      <c r="G153" s="569" t="s">
        <v>2658</v>
      </c>
      <c r="H153" s="569" t="s">
        <v>2659</v>
      </c>
      <c r="I153" s="571">
        <v>1.7666666666666666</v>
      </c>
      <c r="J153" s="571">
        <v>150</v>
      </c>
      <c r="K153" s="572">
        <v>265</v>
      </c>
    </row>
    <row r="154" spans="1:11" ht="14.4" customHeight="1" x14ac:dyDescent="0.3">
      <c r="A154" s="567" t="s">
        <v>436</v>
      </c>
      <c r="B154" s="568" t="s">
        <v>438</v>
      </c>
      <c r="C154" s="569" t="s">
        <v>452</v>
      </c>
      <c r="D154" s="570" t="s">
        <v>453</v>
      </c>
      <c r="E154" s="569" t="s">
        <v>2366</v>
      </c>
      <c r="F154" s="570" t="s">
        <v>2367</v>
      </c>
      <c r="G154" s="569" t="s">
        <v>2660</v>
      </c>
      <c r="H154" s="569" t="s">
        <v>2661</v>
      </c>
      <c r="I154" s="571">
        <v>1.774375</v>
      </c>
      <c r="J154" s="571">
        <v>3900</v>
      </c>
      <c r="K154" s="572">
        <v>6924</v>
      </c>
    </row>
    <row r="155" spans="1:11" ht="14.4" customHeight="1" x14ac:dyDescent="0.3">
      <c r="A155" s="567" t="s">
        <v>436</v>
      </c>
      <c r="B155" s="568" t="s">
        <v>438</v>
      </c>
      <c r="C155" s="569" t="s">
        <v>452</v>
      </c>
      <c r="D155" s="570" t="s">
        <v>453</v>
      </c>
      <c r="E155" s="569" t="s">
        <v>2366</v>
      </c>
      <c r="F155" s="570" t="s">
        <v>2367</v>
      </c>
      <c r="G155" s="569" t="s">
        <v>2662</v>
      </c>
      <c r="H155" s="569" t="s">
        <v>2663</v>
      </c>
      <c r="I155" s="571">
        <v>1.7683333333333333</v>
      </c>
      <c r="J155" s="571">
        <v>500</v>
      </c>
      <c r="K155" s="572">
        <v>885.5</v>
      </c>
    </row>
    <row r="156" spans="1:11" ht="14.4" customHeight="1" x14ac:dyDescent="0.3">
      <c r="A156" s="567" t="s">
        <v>436</v>
      </c>
      <c r="B156" s="568" t="s">
        <v>438</v>
      </c>
      <c r="C156" s="569" t="s">
        <v>452</v>
      </c>
      <c r="D156" s="570" t="s">
        <v>453</v>
      </c>
      <c r="E156" s="569" t="s">
        <v>2366</v>
      </c>
      <c r="F156" s="570" t="s">
        <v>2367</v>
      </c>
      <c r="G156" s="569" t="s">
        <v>2664</v>
      </c>
      <c r="H156" s="569" t="s">
        <v>2665</v>
      </c>
      <c r="I156" s="571">
        <v>2.746</v>
      </c>
      <c r="J156" s="571">
        <v>1550</v>
      </c>
      <c r="K156" s="572">
        <v>4255.88</v>
      </c>
    </row>
    <row r="157" spans="1:11" ht="14.4" customHeight="1" x14ac:dyDescent="0.3">
      <c r="A157" s="567" t="s">
        <v>436</v>
      </c>
      <c r="B157" s="568" t="s">
        <v>438</v>
      </c>
      <c r="C157" s="569" t="s">
        <v>452</v>
      </c>
      <c r="D157" s="570" t="s">
        <v>453</v>
      </c>
      <c r="E157" s="569" t="s">
        <v>2366</v>
      </c>
      <c r="F157" s="570" t="s">
        <v>2367</v>
      </c>
      <c r="G157" s="569" t="s">
        <v>2666</v>
      </c>
      <c r="H157" s="569" t="s">
        <v>2667</v>
      </c>
      <c r="I157" s="571">
        <v>1.7549999999999999</v>
      </c>
      <c r="J157" s="571">
        <v>100</v>
      </c>
      <c r="K157" s="572">
        <v>175.5</v>
      </c>
    </row>
    <row r="158" spans="1:11" ht="14.4" customHeight="1" x14ac:dyDescent="0.3">
      <c r="A158" s="567" t="s">
        <v>436</v>
      </c>
      <c r="B158" s="568" t="s">
        <v>438</v>
      </c>
      <c r="C158" s="569" t="s">
        <v>452</v>
      </c>
      <c r="D158" s="570" t="s">
        <v>453</v>
      </c>
      <c r="E158" s="569" t="s">
        <v>2366</v>
      </c>
      <c r="F158" s="570" t="s">
        <v>2367</v>
      </c>
      <c r="G158" s="569" t="s">
        <v>2668</v>
      </c>
      <c r="H158" s="569" t="s">
        <v>2669</v>
      </c>
      <c r="I158" s="571">
        <v>2.42</v>
      </c>
      <c r="J158" s="571">
        <v>50</v>
      </c>
      <c r="K158" s="572">
        <v>121</v>
      </c>
    </row>
    <row r="159" spans="1:11" ht="14.4" customHeight="1" x14ac:dyDescent="0.3">
      <c r="A159" s="567" t="s">
        <v>436</v>
      </c>
      <c r="B159" s="568" t="s">
        <v>438</v>
      </c>
      <c r="C159" s="569" t="s">
        <v>452</v>
      </c>
      <c r="D159" s="570" t="s">
        <v>453</v>
      </c>
      <c r="E159" s="569" t="s">
        <v>2366</v>
      </c>
      <c r="F159" s="570" t="s">
        <v>2367</v>
      </c>
      <c r="G159" s="569" t="s">
        <v>2670</v>
      </c>
      <c r="H159" s="569" t="s">
        <v>2671</v>
      </c>
      <c r="I159" s="571">
        <v>1.76</v>
      </c>
      <c r="J159" s="571">
        <v>250</v>
      </c>
      <c r="K159" s="572">
        <v>440</v>
      </c>
    </row>
    <row r="160" spans="1:11" ht="14.4" customHeight="1" x14ac:dyDescent="0.3">
      <c r="A160" s="567" t="s">
        <v>436</v>
      </c>
      <c r="B160" s="568" t="s">
        <v>438</v>
      </c>
      <c r="C160" s="569" t="s">
        <v>452</v>
      </c>
      <c r="D160" s="570" t="s">
        <v>453</v>
      </c>
      <c r="E160" s="569" t="s">
        <v>2366</v>
      </c>
      <c r="F160" s="570" t="s">
        <v>2367</v>
      </c>
      <c r="G160" s="569" t="s">
        <v>2672</v>
      </c>
      <c r="H160" s="569" t="s">
        <v>2673</v>
      </c>
      <c r="I160" s="571">
        <v>1.72</v>
      </c>
      <c r="J160" s="571">
        <v>300</v>
      </c>
      <c r="K160" s="572">
        <v>514</v>
      </c>
    </row>
    <row r="161" spans="1:11" ht="14.4" customHeight="1" x14ac:dyDescent="0.3">
      <c r="A161" s="567" t="s">
        <v>436</v>
      </c>
      <c r="B161" s="568" t="s">
        <v>438</v>
      </c>
      <c r="C161" s="569" t="s">
        <v>452</v>
      </c>
      <c r="D161" s="570" t="s">
        <v>453</v>
      </c>
      <c r="E161" s="569" t="s">
        <v>2366</v>
      </c>
      <c r="F161" s="570" t="s">
        <v>2367</v>
      </c>
      <c r="G161" s="569" t="s">
        <v>2674</v>
      </c>
      <c r="H161" s="569" t="s">
        <v>2675</v>
      </c>
      <c r="I161" s="571">
        <v>4.7940000000000005</v>
      </c>
      <c r="J161" s="571">
        <v>4000</v>
      </c>
      <c r="K161" s="572">
        <v>19206</v>
      </c>
    </row>
    <row r="162" spans="1:11" ht="14.4" customHeight="1" x14ac:dyDescent="0.3">
      <c r="A162" s="567" t="s">
        <v>436</v>
      </c>
      <c r="B162" s="568" t="s">
        <v>438</v>
      </c>
      <c r="C162" s="569" t="s">
        <v>452</v>
      </c>
      <c r="D162" s="570" t="s">
        <v>453</v>
      </c>
      <c r="E162" s="569" t="s">
        <v>2366</v>
      </c>
      <c r="F162" s="570" t="s">
        <v>2367</v>
      </c>
      <c r="G162" s="569" t="s">
        <v>2676</v>
      </c>
      <c r="H162" s="569" t="s">
        <v>2677</v>
      </c>
      <c r="I162" s="571">
        <v>0.02</v>
      </c>
      <c r="J162" s="571">
        <v>30</v>
      </c>
      <c r="K162" s="572">
        <v>0.6</v>
      </c>
    </row>
    <row r="163" spans="1:11" ht="14.4" customHeight="1" x14ac:dyDescent="0.3">
      <c r="A163" s="567" t="s">
        <v>436</v>
      </c>
      <c r="B163" s="568" t="s">
        <v>438</v>
      </c>
      <c r="C163" s="569" t="s">
        <v>452</v>
      </c>
      <c r="D163" s="570" t="s">
        <v>453</v>
      </c>
      <c r="E163" s="569" t="s">
        <v>2366</v>
      </c>
      <c r="F163" s="570" t="s">
        <v>2367</v>
      </c>
      <c r="G163" s="569" t="s">
        <v>2678</v>
      </c>
      <c r="H163" s="569" t="s">
        <v>2679</v>
      </c>
      <c r="I163" s="571">
        <v>1.9750000000000001</v>
      </c>
      <c r="J163" s="571">
        <v>300</v>
      </c>
      <c r="K163" s="572">
        <v>591</v>
      </c>
    </row>
    <row r="164" spans="1:11" ht="14.4" customHeight="1" x14ac:dyDescent="0.3">
      <c r="A164" s="567" t="s">
        <v>436</v>
      </c>
      <c r="B164" s="568" t="s">
        <v>438</v>
      </c>
      <c r="C164" s="569" t="s">
        <v>452</v>
      </c>
      <c r="D164" s="570" t="s">
        <v>453</v>
      </c>
      <c r="E164" s="569" t="s">
        <v>2366</v>
      </c>
      <c r="F164" s="570" t="s">
        <v>2367</v>
      </c>
      <c r="G164" s="569" t="s">
        <v>2680</v>
      </c>
      <c r="H164" s="569" t="s">
        <v>2681</v>
      </c>
      <c r="I164" s="571">
        <v>1.9863636363636361</v>
      </c>
      <c r="J164" s="571">
        <v>1800</v>
      </c>
      <c r="K164" s="572">
        <v>3577</v>
      </c>
    </row>
    <row r="165" spans="1:11" ht="14.4" customHeight="1" x14ac:dyDescent="0.3">
      <c r="A165" s="567" t="s">
        <v>436</v>
      </c>
      <c r="B165" s="568" t="s">
        <v>438</v>
      </c>
      <c r="C165" s="569" t="s">
        <v>452</v>
      </c>
      <c r="D165" s="570" t="s">
        <v>453</v>
      </c>
      <c r="E165" s="569" t="s">
        <v>2366</v>
      </c>
      <c r="F165" s="570" t="s">
        <v>2367</v>
      </c>
      <c r="G165" s="569" t="s">
        <v>2682</v>
      </c>
      <c r="H165" s="569" t="s">
        <v>2683</v>
      </c>
      <c r="I165" s="571">
        <v>2.3940000000000001</v>
      </c>
      <c r="J165" s="571">
        <v>2250</v>
      </c>
      <c r="K165" s="572">
        <v>5380.5</v>
      </c>
    </row>
    <row r="166" spans="1:11" ht="14.4" customHeight="1" x14ac:dyDescent="0.3">
      <c r="A166" s="567" t="s">
        <v>436</v>
      </c>
      <c r="B166" s="568" t="s">
        <v>438</v>
      </c>
      <c r="C166" s="569" t="s">
        <v>452</v>
      </c>
      <c r="D166" s="570" t="s">
        <v>453</v>
      </c>
      <c r="E166" s="569" t="s">
        <v>2366</v>
      </c>
      <c r="F166" s="570" t="s">
        <v>2367</v>
      </c>
      <c r="G166" s="569" t="s">
        <v>2684</v>
      </c>
      <c r="H166" s="569" t="s">
        <v>2685</v>
      </c>
      <c r="I166" s="571">
        <v>4.2330000000000005</v>
      </c>
      <c r="J166" s="571">
        <v>220</v>
      </c>
      <c r="K166" s="572">
        <v>931.3</v>
      </c>
    </row>
    <row r="167" spans="1:11" ht="14.4" customHeight="1" x14ac:dyDescent="0.3">
      <c r="A167" s="567" t="s">
        <v>436</v>
      </c>
      <c r="B167" s="568" t="s">
        <v>438</v>
      </c>
      <c r="C167" s="569" t="s">
        <v>452</v>
      </c>
      <c r="D167" s="570" t="s">
        <v>453</v>
      </c>
      <c r="E167" s="569" t="s">
        <v>2366</v>
      </c>
      <c r="F167" s="570" t="s">
        <v>2367</v>
      </c>
      <c r="G167" s="569" t="s">
        <v>2686</v>
      </c>
      <c r="H167" s="569" t="s">
        <v>2687</v>
      </c>
      <c r="I167" s="571">
        <v>89.384545454545446</v>
      </c>
      <c r="J167" s="571">
        <v>550</v>
      </c>
      <c r="K167" s="572">
        <v>49161.5</v>
      </c>
    </row>
    <row r="168" spans="1:11" ht="14.4" customHeight="1" x14ac:dyDescent="0.3">
      <c r="A168" s="567" t="s">
        <v>436</v>
      </c>
      <c r="B168" s="568" t="s">
        <v>438</v>
      </c>
      <c r="C168" s="569" t="s">
        <v>452</v>
      </c>
      <c r="D168" s="570" t="s">
        <v>453</v>
      </c>
      <c r="E168" s="569" t="s">
        <v>2366</v>
      </c>
      <c r="F168" s="570" t="s">
        <v>2367</v>
      </c>
      <c r="G168" s="569" t="s">
        <v>2688</v>
      </c>
      <c r="H168" s="569" t="s">
        <v>2689</v>
      </c>
      <c r="I168" s="571">
        <v>36.628</v>
      </c>
      <c r="J168" s="571">
        <v>900</v>
      </c>
      <c r="K168" s="572">
        <v>32918</v>
      </c>
    </row>
    <row r="169" spans="1:11" ht="14.4" customHeight="1" x14ac:dyDescent="0.3">
      <c r="A169" s="567" t="s">
        <v>436</v>
      </c>
      <c r="B169" s="568" t="s">
        <v>438</v>
      </c>
      <c r="C169" s="569" t="s">
        <v>452</v>
      </c>
      <c r="D169" s="570" t="s">
        <v>453</v>
      </c>
      <c r="E169" s="569" t="s">
        <v>2366</v>
      </c>
      <c r="F169" s="570" t="s">
        <v>2367</v>
      </c>
      <c r="G169" s="569" t="s">
        <v>2690</v>
      </c>
      <c r="H169" s="569" t="s">
        <v>2691</v>
      </c>
      <c r="I169" s="571">
        <v>2.4185714285714286</v>
      </c>
      <c r="J169" s="571">
        <v>2800</v>
      </c>
      <c r="K169" s="572">
        <v>6616</v>
      </c>
    </row>
    <row r="170" spans="1:11" ht="14.4" customHeight="1" x14ac:dyDescent="0.3">
      <c r="A170" s="567" t="s">
        <v>436</v>
      </c>
      <c r="B170" s="568" t="s">
        <v>438</v>
      </c>
      <c r="C170" s="569" t="s">
        <v>452</v>
      </c>
      <c r="D170" s="570" t="s">
        <v>453</v>
      </c>
      <c r="E170" s="569" t="s">
        <v>2366</v>
      </c>
      <c r="F170" s="570" t="s">
        <v>2367</v>
      </c>
      <c r="G170" s="569" t="s">
        <v>2692</v>
      </c>
      <c r="H170" s="569" t="s">
        <v>2693</v>
      </c>
      <c r="I170" s="571">
        <v>1234.2</v>
      </c>
      <c r="J170" s="571">
        <v>5</v>
      </c>
      <c r="K170" s="572">
        <v>6171</v>
      </c>
    </row>
    <row r="171" spans="1:11" ht="14.4" customHeight="1" x14ac:dyDescent="0.3">
      <c r="A171" s="567" t="s">
        <v>436</v>
      </c>
      <c r="B171" s="568" t="s">
        <v>438</v>
      </c>
      <c r="C171" s="569" t="s">
        <v>452</v>
      </c>
      <c r="D171" s="570" t="s">
        <v>453</v>
      </c>
      <c r="E171" s="569" t="s">
        <v>2366</v>
      </c>
      <c r="F171" s="570" t="s">
        <v>2367</v>
      </c>
      <c r="G171" s="569" t="s">
        <v>2694</v>
      </c>
      <c r="H171" s="569" t="s">
        <v>2695</v>
      </c>
      <c r="I171" s="571">
        <v>51.550000000000004</v>
      </c>
      <c r="J171" s="571">
        <v>240</v>
      </c>
      <c r="K171" s="572">
        <v>12370.900000000001</v>
      </c>
    </row>
    <row r="172" spans="1:11" ht="14.4" customHeight="1" x14ac:dyDescent="0.3">
      <c r="A172" s="567" t="s">
        <v>436</v>
      </c>
      <c r="B172" s="568" t="s">
        <v>438</v>
      </c>
      <c r="C172" s="569" t="s">
        <v>452</v>
      </c>
      <c r="D172" s="570" t="s">
        <v>453</v>
      </c>
      <c r="E172" s="569" t="s">
        <v>2366</v>
      </c>
      <c r="F172" s="570" t="s">
        <v>2367</v>
      </c>
      <c r="G172" s="569" t="s">
        <v>2696</v>
      </c>
      <c r="H172" s="569" t="s">
        <v>2697</v>
      </c>
      <c r="I172" s="571">
        <v>58.917777777777779</v>
      </c>
      <c r="J172" s="571">
        <v>500</v>
      </c>
      <c r="K172" s="572">
        <v>29457.48</v>
      </c>
    </row>
    <row r="173" spans="1:11" ht="14.4" customHeight="1" x14ac:dyDescent="0.3">
      <c r="A173" s="567" t="s">
        <v>436</v>
      </c>
      <c r="B173" s="568" t="s">
        <v>438</v>
      </c>
      <c r="C173" s="569" t="s">
        <v>452</v>
      </c>
      <c r="D173" s="570" t="s">
        <v>453</v>
      </c>
      <c r="E173" s="569" t="s">
        <v>2366</v>
      </c>
      <c r="F173" s="570" t="s">
        <v>2367</v>
      </c>
      <c r="G173" s="569" t="s">
        <v>2698</v>
      </c>
      <c r="H173" s="569" t="s">
        <v>2699</v>
      </c>
      <c r="I173" s="571">
        <v>81.61</v>
      </c>
      <c r="J173" s="571">
        <v>5</v>
      </c>
      <c r="K173" s="572">
        <v>408.07</v>
      </c>
    </row>
    <row r="174" spans="1:11" ht="14.4" customHeight="1" x14ac:dyDescent="0.3">
      <c r="A174" s="567" t="s">
        <v>436</v>
      </c>
      <c r="B174" s="568" t="s">
        <v>438</v>
      </c>
      <c r="C174" s="569" t="s">
        <v>452</v>
      </c>
      <c r="D174" s="570" t="s">
        <v>453</v>
      </c>
      <c r="E174" s="569" t="s">
        <v>2366</v>
      </c>
      <c r="F174" s="570" t="s">
        <v>2367</v>
      </c>
      <c r="G174" s="569" t="s">
        <v>2700</v>
      </c>
      <c r="H174" s="569" t="s">
        <v>2701</v>
      </c>
      <c r="I174" s="571">
        <v>34.729999999999997</v>
      </c>
      <c r="J174" s="571">
        <v>320</v>
      </c>
      <c r="K174" s="572">
        <v>11112.7</v>
      </c>
    </row>
    <row r="175" spans="1:11" ht="14.4" customHeight="1" x14ac:dyDescent="0.3">
      <c r="A175" s="567" t="s">
        <v>436</v>
      </c>
      <c r="B175" s="568" t="s">
        <v>438</v>
      </c>
      <c r="C175" s="569" t="s">
        <v>452</v>
      </c>
      <c r="D175" s="570" t="s">
        <v>453</v>
      </c>
      <c r="E175" s="569" t="s">
        <v>2366</v>
      </c>
      <c r="F175" s="570" t="s">
        <v>2367</v>
      </c>
      <c r="G175" s="569" t="s">
        <v>2702</v>
      </c>
      <c r="H175" s="569" t="s">
        <v>2703</v>
      </c>
      <c r="I175" s="571">
        <v>29.888888888888889</v>
      </c>
      <c r="J175" s="571">
        <v>900</v>
      </c>
      <c r="K175" s="572">
        <v>26900.11</v>
      </c>
    </row>
    <row r="176" spans="1:11" ht="14.4" customHeight="1" x14ac:dyDescent="0.3">
      <c r="A176" s="567" t="s">
        <v>436</v>
      </c>
      <c r="B176" s="568" t="s">
        <v>438</v>
      </c>
      <c r="C176" s="569" t="s">
        <v>452</v>
      </c>
      <c r="D176" s="570" t="s">
        <v>453</v>
      </c>
      <c r="E176" s="569" t="s">
        <v>2366</v>
      </c>
      <c r="F176" s="570" t="s">
        <v>2367</v>
      </c>
      <c r="G176" s="569" t="s">
        <v>2704</v>
      </c>
      <c r="H176" s="569" t="s">
        <v>2705</v>
      </c>
      <c r="I176" s="571">
        <v>439.04</v>
      </c>
      <c r="J176" s="571">
        <v>6</v>
      </c>
      <c r="K176" s="572">
        <v>2634.22</v>
      </c>
    </row>
    <row r="177" spans="1:11" ht="14.4" customHeight="1" x14ac:dyDescent="0.3">
      <c r="A177" s="567" t="s">
        <v>436</v>
      </c>
      <c r="B177" s="568" t="s">
        <v>438</v>
      </c>
      <c r="C177" s="569" t="s">
        <v>452</v>
      </c>
      <c r="D177" s="570" t="s">
        <v>453</v>
      </c>
      <c r="E177" s="569" t="s">
        <v>2366</v>
      </c>
      <c r="F177" s="570" t="s">
        <v>2367</v>
      </c>
      <c r="G177" s="569" t="s">
        <v>2706</v>
      </c>
      <c r="H177" s="569" t="s">
        <v>2707</v>
      </c>
      <c r="I177" s="571">
        <v>264.3257142857143</v>
      </c>
      <c r="J177" s="571">
        <v>150</v>
      </c>
      <c r="K177" s="572">
        <v>39667.5</v>
      </c>
    </row>
    <row r="178" spans="1:11" ht="14.4" customHeight="1" x14ac:dyDescent="0.3">
      <c r="A178" s="567" t="s">
        <v>436</v>
      </c>
      <c r="B178" s="568" t="s">
        <v>438</v>
      </c>
      <c r="C178" s="569" t="s">
        <v>452</v>
      </c>
      <c r="D178" s="570" t="s">
        <v>453</v>
      </c>
      <c r="E178" s="569" t="s">
        <v>2366</v>
      </c>
      <c r="F178" s="570" t="s">
        <v>2367</v>
      </c>
      <c r="G178" s="569" t="s">
        <v>2708</v>
      </c>
      <c r="H178" s="569" t="s">
        <v>2709</v>
      </c>
      <c r="I178" s="571">
        <v>0.65999999999999992</v>
      </c>
      <c r="J178" s="571">
        <v>12200</v>
      </c>
      <c r="K178" s="572">
        <v>8074</v>
      </c>
    </row>
    <row r="179" spans="1:11" ht="14.4" customHeight="1" x14ac:dyDescent="0.3">
      <c r="A179" s="567" t="s">
        <v>436</v>
      </c>
      <c r="B179" s="568" t="s">
        <v>438</v>
      </c>
      <c r="C179" s="569" t="s">
        <v>452</v>
      </c>
      <c r="D179" s="570" t="s">
        <v>453</v>
      </c>
      <c r="E179" s="569" t="s">
        <v>2366</v>
      </c>
      <c r="F179" s="570" t="s">
        <v>2367</v>
      </c>
      <c r="G179" s="569" t="s">
        <v>2710</v>
      </c>
      <c r="H179" s="569" t="s">
        <v>2711</v>
      </c>
      <c r="I179" s="571">
        <v>1.5550000000000004</v>
      </c>
      <c r="J179" s="571">
        <v>5500</v>
      </c>
      <c r="K179" s="572">
        <v>8545</v>
      </c>
    </row>
    <row r="180" spans="1:11" ht="14.4" customHeight="1" x14ac:dyDescent="0.3">
      <c r="A180" s="567" t="s">
        <v>436</v>
      </c>
      <c r="B180" s="568" t="s">
        <v>438</v>
      </c>
      <c r="C180" s="569" t="s">
        <v>452</v>
      </c>
      <c r="D180" s="570" t="s">
        <v>453</v>
      </c>
      <c r="E180" s="569" t="s">
        <v>2366</v>
      </c>
      <c r="F180" s="570" t="s">
        <v>2367</v>
      </c>
      <c r="G180" s="569" t="s">
        <v>2712</v>
      </c>
      <c r="H180" s="569" t="s">
        <v>2713</v>
      </c>
      <c r="I180" s="571">
        <v>31.069999999999997</v>
      </c>
      <c r="J180" s="571">
        <v>550</v>
      </c>
      <c r="K180" s="572">
        <v>17090.04</v>
      </c>
    </row>
    <row r="181" spans="1:11" ht="14.4" customHeight="1" x14ac:dyDescent="0.3">
      <c r="A181" s="567" t="s">
        <v>436</v>
      </c>
      <c r="B181" s="568" t="s">
        <v>438</v>
      </c>
      <c r="C181" s="569" t="s">
        <v>452</v>
      </c>
      <c r="D181" s="570" t="s">
        <v>453</v>
      </c>
      <c r="E181" s="569" t="s">
        <v>2366</v>
      </c>
      <c r="F181" s="570" t="s">
        <v>2367</v>
      </c>
      <c r="G181" s="569" t="s">
        <v>2714</v>
      </c>
      <c r="H181" s="569" t="s">
        <v>2715</v>
      </c>
      <c r="I181" s="571">
        <v>2.8166666666666669</v>
      </c>
      <c r="J181" s="571">
        <v>160</v>
      </c>
      <c r="K181" s="572">
        <v>455.8</v>
      </c>
    </row>
    <row r="182" spans="1:11" ht="14.4" customHeight="1" x14ac:dyDescent="0.3">
      <c r="A182" s="567" t="s">
        <v>436</v>
      </c>
      <c r="B182" s="568" t="s">
        <v>438</v>
      </c>
      <c r="C182" s="569" t="s">
        <v>452</v>
      </c>
      <c r="D182" s="570" t="s">
        <v>453</v>
      </c>
      <c r="E182" s="569" t="s">
        <v>2366</v>
      </c>
      <c r="F182" s="570" t="s">
        <v>2367</v>
      </c>
      <c r="G182" s="569" t="s">
        <v>2716</v>
      </c>
      <c r="H182" s="569" t="s">
        <v>2717</v>
      </c>
      <c r="I182" s="571">
        <v>2.9</v>
      </c>
      <c r="J182" s="571">
        <v>20</v>
      </c>
      <c r="K182" s="572">
        <v>58</v>
      </c>
    </row>
    <row r="183" spans="1:11" ht="14.4" customHeight="1" x14ac:dyDescent="0.3">
      <c r="A183" s="567" t="s">
        <v>436</v>
      </c>
      <c r="B183" s="568" t="s">
        <v>438</v>
      </c>
      <c r="C183" s="569" t="s">
        <v>452</v>
      </c>
      <c r="D183" s="570" t="s">
        <v>453</v>
      </c>
      <c r="E183" s="569" t="s">
        <v>2366</v>
      </c>
      <c r="F183" s="570" t="s">
        <v>2367</v>
      </c>
      <c r="G183" s="569" t="s">
        <v>2718</v>
      </c>
      <c r="H183" s="569" t="s">
        <v>2719</v>
      </c>
      <c r="I183" s="571">
        <v>182.62</v>
      </c>
      <c r="J183" s="571">
        <v>2</v>
      </c>
      <c r="K183" s="572">
        <v>365.24</v>
      </c>
    </row>
    <row r="184" spans="1:11" ht="14.4" customHeight="1" x14ac:dyDescent="0.3">
      <c r="A184" s="567" t="s">
        <v>436</v>
      </c>
      <c r="B184" s="568" t="s">
        <v>438</v>
      </c>
      <c r="C184" s="569" t="s">
        <v>452</v>
      </c>
      <c r="D184" s="570" t="s">
        <v>453</v>
      </c>
      <c r="E184" s="569" t="s">
        <v>2366</v>
      </c>
      <c r="F184" s="570" t="s">
        <v>2367</v>
      </c>
      <c r="G184" s="569" t="s">
        <v>2430</v>
      </c>
      <c r="H184" s="569" t="s">
        <v>2431</v>
      </c>
      <c r="I184" s="571">
        <v>8.0299999999999994</v>
      </c>
      <c r="J184" s="571">
        <v>1600</v>
      </c>
      <c r="K184" s="572">
        <v>12972</v>
      </c>
    </row>
    <row r="185" spans="1:11" ht="14.4" customHeight="1" x14ac:dyDescent="0.3">
      <c r="A185" s="567" t="s">
        <v>436</v>
      </c>
      <c r="B185" s="568" t="s">
        <v>438</v>
      </c>
      <c r="C185" s="569" t="s">
        <v>452</v>
      </c>
      <c r="D185" s="570" t="s">
        <v>453</v>
      </c>
      <c r="E185" s="569" t="s">
        <v>2366</v>
      </c>
      <c r="F185" s="570" t="s">
        <v>2367</v>
      </c>
      <c r="G185" s="569" t="s">
        <v>2720</v>
      </c>
      <c r="H185" s="569" t="s">
        <v>2721</v>
      </c>
      <c r="I185" s="571">
        <v>119.52</v>
      </c>
      <c r="J185" s="571">
        <v>2</v>
      </c>
      <c r="K185" s="572">
        <v>239.04</v>
      </c>
    </row>
    <row r="186" spans="1:11" ht="14.4" customHeight="1" x14ac:dyDescent="0.3">
      <c r="A186" s="567" t="s">
        <v>436</v>
      </c>
      <c r="B186" s="568" t="s">
        <v>438</v>
      </c>
      <c r="C186" s="569" t="s">
        <v>452</v>
      </c>
      <c r="D186" s="570" t="s">
        <v>453</v>
      </c>
      <c r="E186" s="569" t="s">
        <v>2366</v>
      </c>
      <c r="F186" s="570" t="s">
        <v>2367</v>
      </c>
      <c r="G186" s="569" t="s">
        <v>2722</v>
      </c>
      <c r="H186" s="569" t="s">
        <v>2723</v>
      </c>
      <c r="I186" s="571">
        <v>86.844999999999999</v>
      </c>
      <c r="J186" s="571">
        <v>48</v>
      </c>
      <c r="K186" s="572">
        <v>4168.55</v>
      </c>
    </row>
    <row r="187" spans="1:11" ht="14.4" customHeight="1" x14ac:dyDescent="0.3">
      <c r="A187" s="567" t="s">
        <v>436</v>
      </c>
      <c r="B187" s="568" t="s">
        <v>438</v>
      </c>
      <c r="C187" s="569" t="s">
        <v>452</v>
      </c>
      <c r="D187" s="570" t="s">
        <v>453</v>
      </c>
      <c r="E187" s="569" t="s">
        <v>2366</v>
      </c>
      <c r="F187" s="570" t="s">
        <v>2367</v>
      </c>
      <c r="G187" s="569" t="s">
        <v>2724</v>
      </c>
      <c r="H187" s="569" t="s">
        <v>2725</v>
      </c>
      <c r="I187" s="571">
        <v>314.60000000000002</v>
      </c>
      <c r="J187" s="571">
        <v>10</v>
      </c>
      <c r="K187" s="572">
        <v>3146</v>
      </c>
    </row>
    <row r="188" spans="1:11" ht="14.4" customHeight="1" x14ac:dyDescent="0.3">
      <c r="A188" s="567" t="s">
        <v>436</v>
      </c>
      <c r="B188" s="568" t="s">
        <v>438</v>
      </c>
      <c r="C188" s="569" t="s">
        <v>452</v>
      </c>
      <c r="D188" s="570" t="s">
        <v>453</v>
      </c>
      <c r="E188" s="569" t="s">
        <v>2366</v>
      </c>
      <c r="F188" s="570" t="s">
        <v>2367</v>
      </c>
      <c r="G188" s="569" t="s">
        <v>2726</v>
      </c>
      <c r="H188" s="569" t="s">
        <v>2727</v>
      </c>
      <c r="I188" s="571">
        <v>59.01</v>
      </c>
      <c r="J188" s="571">
        <v>600</v>
      </c>
      <c r="K188" s="572">
        <v>35405.300000000003</v>
      </c>
    </row>
    <row r="189" spans="1:11" ht="14.4" customHeight="1" x14ac:dyDescent="0.3">
      <c r="A189" s="567" t="s">
        <v>436</v>
      </c>
      <c r="B189" s="568" t="s">
        <v>438</v>
      </c>
      <c r="C189" s="569" t="s">
        <v>452</v>
      </c>
      <c r="D189" s="570" t="s">
        <v>453</v>
      </c>
      <c r="E189" s="569" t="s">
        <v>2366</v>
      </c>
      <c r="F189" s="570" t="s">
        <v>2367</v>
      </c>
      <c r="G189" s="569" t="s">
        <v>2728</v>
      </c>
      <c r="H189" s="569" t="s">
        <v>2729</v>
      </c>
      <c r="I189" s="571">
        <v>84.909999999999982</v>
      </c>
      <c r="J189" s="571">
        <v>340</v>
      </c>
      <c r="K189" s="572">
        <v>28868.260000000002</v>
      </c>
    </row>
    <row r="190" spans="1:11" ht="14.4" customHeight="1" x14ac:dyDescent="0.3">
      <c r="A190" s="567" t="s">
        <v>436</v>
      </c>
      <c r="B190" s="568" t="s">
        <v>438</v>
      </c>
      <c r="C190" s="569" t="s">
        <v>452</v>
      </c>
      <c r="D190" s="570" t="s">
        <v>453</v>
      </c>
      <c r="E190" s="569" t="s">
        <v>2366</v>
      </c>
      <c r="F190" s="570" t="s">
        <v>2367</v>
      </c>
      <c r="G190" s="569" t="s">
        <v>2730</v>
      </c>
      <c r="H190" s="569" t="s">
        <v>2731</v>
      </c>
      <c r="I190" s="571">
        <v>17.9725</v>
      </c>
      <c r="J190" s="571">
        <v>200</v>
      </c>
      <c r="K190" s="572">
        <v>3594.5</v>
      </c>
    </row>
    <row r="191" spans="1:11" ht="14.4" customHeight="1" x14ac:dyDescent="0.3">
      <c r="A191" s="567" t="s">
        <v>436</v>
      </c>
      <c r="B191" s="568" t="s">
        <v>438</v>
      </c>
      <c r="C191" s="569" t="s">
        <v>452</v>
      </c>
      <c r="D191" s="570" t="s">
        <v>453</v>
      </c>
      <c r="E191" s="569" t="s">
        <v>2366</v>
      </c>
      <c r="F191" s="570" t="s">
        <v>2367</v>
      </c>
      <c r="G191" s="569" t="s">
        <v>2732</v>
      </c>
      <c r="H191" s="569" t="s">
        <v>2733</v>
      </c>
      <c r="I191" s="571">
        <v>17.904444444444444</v>
      </c>
      <c r="J191" s="571">
        <v>450</v>
      </c>
      <c r="K191" s="572">
        <v>8057</v>
      </c>
    </row>
    <row r="192" spans="1:11" ht="14.4" customHeight="1" x14ac:dyDescent="0.3">
      <c r="A192" s="567" t="s">
        <v>436</v>
      </c>
      <c r="B192" s="568" t="s">
        <v>438</v>
      </c>
      <c r="C192" s="569" t="s">
        <v>452</v>
      </c>
      <c r="D192" s="570" t="s">
        <v>453</v>
      </c>
      <c r="E192" s="569" t="s">
        <v>2366</v>
      </c>
      <c r="F192" s="570" t="s">
        <v>2367</v>
      </c>
      <c r="G192" s="569" t="s">
        <v>2734</v>
      </c>
      <c r="H192" s="569" t="s">
        <v>2735</v>
      </c>
      <c r="I192" s="571">
        <v>17.682500000000001</v>
      </c>
      <c r="J192" s="571">
        <v>200</v>
      </c>
      <c r="K192" s="572">
        <v>3536.5</v>
      </c>
    </row>
    <row r="193" spans="1:11" ht="14.4" customHeight="1" x14ac:dyDescent="0.3">
      <c r="A193" s="567" t="s">
        <v>436</v>
      </c>
      <c r="B193" s="568" t="s">
        <v>438</v>
      </c>
      <c r="C193" s="569" t="s">
        <v>452</v>
      </c>
      <c r="D193" s="570" t="s">
        <v>453</v>
      </c>
      <c r="E193" s="569" t="s">
        <v>2366</v>
      </c>
      <c r="F193" s="570" t="s">
        <v>2367</v>
      </c>
      <c r="G193" s="569" t="s">
        <v>2736</v>
      </c>
      <c r="H193" s="569" t="s">
        <v>2737</v>
      </c>
      <c r="I193" s="571">
        <v>10.29</v>
      </c>
      <c r="J193" s="571">
        <v>100</v>
      </c>
      <c r="K193" s="572">
        <v>1028.5</v>
      </c>
    </row>
    <row r="194" spans="1:11" ht="14.4" customHeight="1" x14ac:dyDescent="0.3">
      <c r="A194" s="567" t="s">
        <v>436</v>
      </c>
      <c r="B194" s="568" t="s">
        <v>438</v>
      </c>
      <c r="C194" s="569" t="s">
        <v>452</v>
      </c>
      <c r="D194" s="570" t="s">
        <v>453</v>
      </c>
      <c r="E194" s="569" t="s">
        <v>2366</v>
      </c>
      <c r="F194" s="570" t="s">
        <v>2367</v>
      </c>
      <c r="G194" s="569" t="s">
        <v>2738</v>
      </c>
      <c r="H194" s="569" t="s">
        <v>2739</v>
      </c>
      <c r="I194" s="571">
        <v>123.18</v>
      </c>
      <c r="J194" s="571">
        <v>100</v>
      </c>
      <c r="K194" s="572">
        <v>12317.91</v>
      </c>
    </row>
    <row r="195" spans="1:11" ht="14.4" customHeight="1" x14ac:dyDescent="0.3">
      <c r="A195" s="567" t="s">
        <v>436</v>
      </c>
      <c r="B195" s="568" t="s">
        <v>438</v>
      </c>
      <c r="C195" s="569" t="s">
        <v>452</v>
      </c>
      <c r="D195" s="570" t="s">
        <v>453</v>
      </c>
      <c r="E195" s="569" t="s">
        <v>2366</v>
      </c>
      <c r="F195" s="570" t="s">
        <v>2367</v>
      </c>
      <c r="G195" s="569" t="s">
        <v>2740</v>
      </c>
      <c r="H195" s="569" t="s">
        <v>2741</v>
      </c>
      <c r="I195" s="571">
        <v>14.965999999999999</v>
      </c>
      <c r="J195" s="571">
        <v>250</v>
      </c>
      <c r="K195" s="572">
        <v>3741.5</v>
      </c>
    </row>
    <row r="196" spans="1:11" ht="14.4" customHeight="1" x14ac:dyDescent="0.3">
      <c r="A196" s="567" t="s">
        <v>436</v>
      </c>
      <c r="B196" s="568" t="s">
        <v>438</v>
      </c>
      <c r="C196" s="569" t="s">
        <v>452</v>
      </c>
      <c r="D196" s="570" t="s">
        <v>453</v>
      </c>
      <c r="E196" s="569" t="s">
        <v>2366</v>
      </c>
      <c r="F196" s="570" t="s">
        <v>2367</v>
      </c>
      <c r="G196" s="569" t="s">
        <v>2742</v>
      </c>
      <c r="H196" s="569" t="s">
        <v>2743</v>
      </c>
      <c r="I196" s="571">
        <v>5693.09</v>
      </c>
      <c r="J196" s="571">
        <v>2</v>
      </c>
      <c r="K196" s="572">
        <v>11386.18</v>
      </c>
    </row>
    <row r="197" spans="1:11" ht="14.4" customHeight="1" x14ac:dyDescent="0.3">
      <c r="A197" s="567" t="s">
        <v>436</v>
      </c>
      <c r="B197" s="568" t="s">
        <v>438</v>
      </c>
      <c r="C197" s="569" t="s">
        <v>452</v>
      </c>
      <c r="D197" s="570" t="s">
        <v>453</v>
      </c>
      <c r="E197" s="569" t="s">
        <v>2366</v>
      </c>
      <c r="F197" s="570" t="s">
        <v>2367</v>
      </c>
      <c r="G197" s="569" t="s">
        <v>2744</v>
      </c>
      <c r="H197" s="569" t="s">
        <v>2745</v>
      </c>
      <c r="I197" s="571">
        <v>12.104285714285712</v>
      </c>
      <c r="J197" s="571">
        <v>550</v>
      </c>
      <c r="K197" s="572">
        <v>6657.5</v>
      </c>
    </row>
    <row r="198" spans="1:11" ht="14.4" customHeight="1" x14ac:dyDescent="0.3">
      <c r="A198" s="567" t="s">
        <v>436</v>
      </c>
      <c r="B198" s="568" t="s">
        <v>438</v>
      </c>
      <c r="C198" s="569" t="s">
        <v>452</v>
      </c>
      <c r="D198" s="570" t="s">
        <v>453</v>
      </c>
      <c r="E198" s="569" t="s">
        <v>2366</v>
      </c>
      <c r="F198" s="570" t="s">
        <v>2367</v>
      </c>
      <c r="G198" s="569" t="s">
        <v>2746</v>
      </c>
      <c r="H198" s="569" t="s">
        <v>2747</v>
      </c>
      <c r="I198" s="571">
        <v>8.9533333333333349</v>
      </c>
      <c r="J198" s="571">
        <v>3170</v>
      </c>
      <c r="K198" s="572">
        <v>28383.200000000001</v>
      </c>
    </row>
    <row r="199" spans="1:11" ht="14.4" customHeight="1" x14ac:dyDescent="0.3">
      <c r="A199" s="567" t="s">
        <v>436</v>
      </c>
      <c r="B199" s="568" t="s">
        <v>438</v>
      </c>
      <c r="C199" s="569" t="s">
        <v>452</v>
      </c>
      <c r="D199" s="570" t="s">
        <v>453</v>
      </c>
      <c r="E199" s="569" t="s">
        <v>2366</v>
      </c>
      <c r="F199" s="570" t="s">
        <v>2367</v>
      </c>
      <c r="G199" s="569" t="s">
        <v>2748</v>
      </c>
      <c r="H199" s="569" t="s">
        <v>2749</v>
      </c>
      <c r="I199" s="571">
        <v>2.831428571428571</v>
      </c>
      <c r="J199" s="571">
        <v>500</v>
      </c>
      <c r="K199" s="572">
        <v>1417.5</v>
      </c>
    </row>
    <row r="200" spans="1:11" ht="14.4" customHeight="1" x14ac:dyDescent="0.3">
      <c r="A200" s="567" t="s">
        <v>436</v>
      </c>
      <c r="B200" s="568" t="s">
        <v>438</v>
      </c>
      <c r="C200" s="569" t="s">
        <v>452</v>
      </c>
      <c r="D200" s="570" t="s">
        <v>453</v>
      </c>
      <c r="E200" s="569" t="s">
        <v>2366</v>
      </c>
      <c r="F200" s="570" t="s">
        <v>2367</v>
      </c>
      <c r="G200" s="569" t="s">
        <v>2434</v>
      </c>
      <c r="H200" s="569" t="s">
        <v>2435</v>
      </c>
      <c r="I200" s="571">
        <v>1.8772727272727272</v>
      </c>
      <c r="J200" s="571">
        <v>3400</v>
      </c>
      <c r="K200" s="572">
        <v>6386</v>
      </c>
    </row>
    <row r="201" spans="1:11" ht="14.4" customHeight="1" x14ac:dyDescent="0.3">
      <c r="A201" s="567" t="s">
        <v>436</v>
      </c>
      <c r="B201" s="568" t="s">
        <v>438</v>
      </c>
      <c r="C201" s="569" t="s">
        <v>452</v>
      </c>
      <c r="D201" s="570" t="s">
        <v>453</v>
      </c>
      <c r="E201" s="569" t="s">
        <v>2366</v>
      </c>
      <c r="F201" s="570" t="s">
        <v>2367</v>
      </c>
      <c r="G201" s="569" t="s">
        <v>2750</v>
      </c>
      <c r="H201" s="569" t="s">
        <v>2751</v>
      </c>
      <c r="I201" s="571">
        <v>5.5127272727272736</v>
      </c>
      <c r="J201" s="571">
        <v>5470</v>
      </c>
      <c r="K201" s="572">
        <v>29457.600000000002</v>
      </c>
    </row>
    <row r="202" spans="1:11" ht="14.4" customHeight="1" x14ac:dyDescent="0.3">
      <c r="A202" s="567" t="s">
        <v>436</v>
      </c>
      <c r="B202" s="568" t="s">
        <v>438</v>
      </c>
      <c r="C202" s="569" t="s">
        <v>452</v>
      </c>
      <c r="D202" s="570" t="s">
        <v>453</v>
      </c>
      <c r="E202" s="569" t="s">
        <v>2366</v>
      </c>
      <c r="F202" s="570" t="s">
        <v>2367</v>
      </c>
      <c r="G202" s="569" t="s">
        <v>2752</v>
      </c>
      <c r="H202" s="569" t="s">
        <v>2753</v>
      </c>
      <c r="I202" s="571">
        <v>13.14</v>
      </c>
      <c r="J202" s="571">
        <v>50</v>
      </c>
      <c r="K202" s="572">
        <v>657.6</v>
      </c>
    </row>
    <row r="203" spans="1:11" ht="14.4" customHeight="1" x14ac:dyDescent="0.3">
      <c r="A203" s="567" t="s">
        <v>436</v>
      </c>
      <c r="B203" s="568" t="s">
        <v>438</v>
      </c>
      <c r="C203" s="569" t="s">
        <v>452</v>
      </c>
      <c r="D203" s="570" t="s">
        <v>453</v>
      </c>
      <c r="E203" s="569" t="s">
        <v>2366</v>
      </c>
      <c r="F203" s="570" t="s">
        <v>2367</v>
      </c>
      <c r="G203" s="569" t="s">
        <v>2754</v>
      </c>
      <c r="H203" s="569" t="s">
        <v>2755</v>
      </c>
      <c r="I203" s="571">
        <v>13.2</v>
      </c>
      <c r="J203" s="571">
        <v>10</v>
      </c>
      <c r="K203" s="572">
        <v>132</v>
      </c>
    </row>
    <row r="204" spans="1:11" ht="14.4" customHeight="1" x14ac:dyDescent="0.3">
      <c r="A204" s="567" t="s">
        <v>436</v>
      </c>
      <c r="B204" s="568" t="s">
        <v>438</v>
      </c>
      <c r="C204" s="569" t="s">
        <v>452</v>
      </c>
      <c r="D204" s="570" t="s">
        <v>453</v>
      </c>
      <c r="E204" s="569" t="s">
        <v>2366</v>
      </c>
      <c r="F204" s="570" t="s">
        <v>2367</v>
      </c>
      <c r="G204" s="569" t="s">
        <v>2756</v>
      </c>
      <c r="H204" s="569" t="s">
        <v>2757</v>
      </c>
      <c r="I204" s="571">
        <v>1.5525000000000002</v>
      </c>
      <c r="J204" s="571">
        <v>1200</v>
      </c>
      <c r="K204" s="572">
        <v>1863</v>
      </c>
    </row>
    <row r="205" spans="1:11" ht="14.4" customHeight="1" x14ac:dyDescent="0.3">
      <c r="A205" s="567" t="s">
        <v>436</v>
      </c>
      <c r="B205" s="568" t="s">
        <v>438</v>
      </c>
      <c r="C205" s="569" t="s">
        <v>452</v>
      </c>
      <c r="D205" s="570" t="s">
        <v>453</v>
      </c>
      <c r="E205" s="569" t="s">
        <v>2366</v>
      </c>
      <c r="F205" s="570" t="s">
        <v>2367</v>
      </c>
      <c r="G205" s="569" t="s">
        <v>2758</v>
      </c>
      <c r="H205" s="569" t="s">
        <v>2759</v>
      </c>
      <c r="I205" s="571">
        <v>21.21</v>
      </c>
      <c r="J205" s="571">
        <v>350</v>
      </c>
      <c r="K205" s="572">
        <v>7423.47</v>
      </c>
    </row>
    <row r="206" spans="1:11" ht="14.4" customHeight="1" x14ac:dyDescent="0.3">
      <c r="A206" s="567" t="s">
        <v>436</v>
      </c>
      <c r="B206" s="568" t="s">
        <v>438</v>
      </c>
      <c r="C206" s="569" t="s">
        <v>452</v>
      </c>
      <c r="D206" s="570" t="s">
        <v>453</v>
      </c>
      <c r="E206" s="569" t="s">
        <v>2366</v>
      </c>
      <c r="F206" s="570" t="s">
        <v>2367</v>
      </c>
      <c r="G206" s="569" t="s">
        <v>2760</v>
      </c>
      <c r="H206" s="569" t="s">
        <v>2761</v>
      </c>
      <c r="I206" s="571">
        <v>21.132857142857144</v>
      </c>
      <c r="J206" s="571">
        <v>400</v>
      </c>
      <c r="K206" s="572">
        <v>8458.5</v>
      </c>
    </row>
    <row r="207" spans="1:11" ht="14.4" customHeight="1" x14ac:dyDescent="0.3">
      <c r="A207" s="567" t="s">
        <v>436</v>
      </c>
      <c r="B207" s="568" t="s">
        <v>438</v>
      </c>
      <c r="C207" s="569" t="s">
        <v>452</v>
      </c>
      <c r="D207" s="570" t="s">
        <v>453</v>
      </c>
      <c r="E207" s="569" t="s">
        <v>2366</v>
      </c>
      <c r="F207" s="570" t="s">
        <v>2367</v>
      </c>
      <c r="G207" s="569" t="s">
        <v>2762</v>
      </c>
      <c r="H207" s="569" t="s">
        <v>2763</v>
      </c>
      <c r="I207" s="571">
        <v>8.3171428571428567</v>
      </c>
      <c r="J207" s="571">
        <v>650</v>
      </c>
      <c r="K207" s="572">
        <v>5408.5</v>
      </c>
    </row>
    <row r="208" spans="1:11" ht="14.4" customHeight="1" x14ac:dyDescent="0.3">
      <c r="A208" s="567" t="s">
        <v>436</v>
      </c>
      <c r="B208" s="568" t="s">
        <v>438</v>
      </c>
      <c r="C208" s="569" t="s">
        <v>452</v>
      </c>
      <c r="D208" s="570" t="s">
        <v>453</v>
      </c>
      <c r="E208" s="569" t="s">
        <v>2366</v>
      </c>
      <c r="F208" s="570" t="s">
        <v>2367</v>
      </c>
      <c r="G208" s="569" t="s">
        <v>2764</v>
      </c>
      <c r="H208" s="569" t="s">
        <v>2765</v>
      </c>
      <c r="I208" s="571">
        <v>6.33</v>
      </c>
      <c r="J208" s="571">
        <v>10</v>
      </c>
      <c r="K208" s="572">
        <v>63.3</v>
      </c>
    </row>
    <row r="209" spans="1:11" ht="14.4" customHeight="1" x14ac:dyDescent="0.3">
      <c r="A209" s="567" t="s">
        <v>436</v>
      </c>
      <c r="B209" s="568" t="s">
        <v>438</v>
      </c>
      <c r="C209" s="569" t="s">
        <v>452</v>
      </c>
      <c r="D209" s="570" t="s">
        <v>453</v>
      </c>
      <c r="E209" s="569" t="s">
        <v>2366</v>
      </c>
      <c r="F209" s="570" t="s">
        <v>2367</v>
      </c>
      <c r="G209" s="569" t="s">
        <v>2766</v>
      </c>
      <c r="H209" s="569" t="s">
        <v>2767</v>
      </c>
      <c r="I209" s="571">
        <v>11.32</v>
      </c>
      <c r="J209" s="571">
        <v>4100</v>
      </c>
      <c r="K209" s="572">
        <v>46324</v>
      </c>
    </row>
    <row r="210" spans="1:11" ht="14.4" customHeight="1" x14ac:dyDescent="0.3">
      <c r="A210" s="567" t="s">
        <v>436</v>
      </c>
      <c r="B210" s="568" t="s">
        <v>438</v>
      </c>
      <c r="C210" s="569" t="s">
        <v>452</v>
      </c>
      <c r="D210" s="570" t="s">
        <v>453</v>
      </c>
      <c r="E210" s="569" t="s">
        <v>2366</v>
      </c>
      <c r="F210" s="570" t="s">
        <v>2367</v>
      </c>
      <c r="G210" s="569" t="s">
        <v>2768</v>
      </c>
      <c r="H210" s="569" t="s">
        <v>2769</v>
      </c>
      <c r="I210" s="571">
        <v>18.149999999999999</v>
      </c>
      <c r="J210" s="571">
        <v>100</v>
      </c>
      <c r="K210" s="572">
        <v>1815</v>
      </c>
    </row>
    <row r="211" spans="1:11" ht="14.4" customHeight="1" x14ac:dyDescent="0.3">
      <c r="A211" s="567" t="s">
        <v>436</v>
      </c>
      <c r="B211" s="568" t="s">
        <v>438</v>
      </c>
      <c r="C211" s="569" t="s">
        <v>452</v>
      </c>
      <c r="D211" s="570" t="s">
        <v>453</v>
      </c>
      <c r="E211" s="569" t="s">
        <v>2366</v>
      </c>
      <c r="F211" s="570" t="s">
        <v>2367</v>
      </c>
      <c r="G211" s="569" t="s">
        <v>2770</v>
      </c>
      <c r="H211" s="569" t="s">
        <v>2771</v>
      </c>
      <c r="I211" s="571">
        <v>6.4949999999999983</v>
      </c>
      <c r="J211" s="571">
        <v>90</v>
      </c>
      <c r="K211" s="572">
        <v>585.29999999999995</v>
      </c>
    </row>
    <row r="212" spans="1:11" ht="14.4" customHeight="1" x14ac:dyDescent="0.3">
      <c r="A212" s="567" t="s">
        <v>436</v>
      </c>
      <c r="B212" s="568" t="s">
        <v>438</v>
      </c>
      <c r="C212" s="569" t="s">
        <v>452</v>
      </c>
      <c r="D212" s="570" t="s">
        <v>453</v>
      </c>
      <c r="E212" s="569" t="s">
        <v>2366</v>
      </c>
      <c r="F212" s="570" t="s">
        <v>2367</v>
      </c>
      <c r="G212" s="569" t="s">
        <v>2772</v>
      </c>
      <c r="H212" s="569" t="s">
        <v>2773</v>
      </c>
      <c r="I212" s="571">
        <v>6.4966666666666661</v>
      </c>
      <c r="J212" s="571">
        <v>55</v>
      </c>
      <c r="K212" s="572">
        <v>357.2</v>
      </c>
    </row>
    <row r="213" spans="1:11" ht="14.4" customHeight="1" x14ac:dyDescent="0.3">
      <c r="A213" s="567" t="s">
        <v>436</v>
      </c>
      <c r="B213" s="568" t="s">
        <v>438</v>
      </c>
      <c r="C213" s="569" t="s">
        <v>452</v>
      </c>
      <c r="D213" s="570" t="s">
        <v>453</v>
      </c>
      <c r="E213" s="569" t="s">
        <v>2366</v>
      </c>
      <c r="F213" s="570" t="s">
        <v>2367</v>
      </c>
      <c r="G213" s="569" t="s">
        <v>2774</v>
      </c>
      <c r="H213" s="569" t="s">
        <v>2775</v>
      </c>
      <c r="I213" s="571">
        <v>261.5</v>
      </c>
      <c r="J213" s="571">
        <v>2</v>
      </c>
      <c r="K213" s="572">
        <v>523</v>
      </c>
    </row>
    <row r="214" spans="1:11" ht="14.4" customHeight="1" x14ac:dyDescent="0.3">
      <c r="A214" s="567" t="s">
        <v>436</v>
      </c>
      <c r="B214" s="568" t="s">
        <v>438</v>
      </c>
      <c r="C214" s="569" t="s">
        <v>452</v>
      </c>
      <c r="D214" s="570" t="s">
        <v>453</v>
      </c>
      <c r="E214" s="569" t="s">
        <v>2366</v>
      </c>
      <c r="F214" s="570" t="s">
        <v>2367</v>
      </c>
      <c r="G214" s="569" t="s">
        <v>2776</v>
      </c>
      <c r="H214" s="569" t="s">
        <v>2777</v>
      </c>
      <c r="I214" s="571">
        <v>6.5466666666666669</v>
      </c>
      <c r="J214" s="571">
        <v>30</v>
      </c>
      <c r="K214" s="572">
        <v>196.4</v>
      </c>
    </row>
    <row r="215" spans="1:11" ht="14.4" customHeight="1" x14ac:dyDescent="0.3">
      <c r="A215" s="567" t="s">
        <v>436</v>
      </c>
      <c r="B215" s="568" t="s">
        <v>438</v>
      </c>
      <c r="C215" s="569" t="s">
        <v>452</v>
      </c>
      <c r="D215" s="570" t="s">
        <v>453</v>
      </c>
      <c r="E215" s="569" t="s">
        <v>2366</v>
      </c>
      <c r="F215" s="570" t="s">
        <v>2367</v>
      </c>
      <c r="G215" s="569" t="s">
        <v>2778</v>
      </c>
      <c r="H215" s="569" t="s">
        <v>2779</v>
      </c>
      <c r="I215" s="571">
        <v>106.14</v>
      </c>
      <c r="J215" s="571">
        <v>400</v>
      </c>
      <c r="K215" s="572">
        <v>42456.520000000004</v>
      </c>
    </row>
    <row r="216" spans="1:11" ht="14.4" customHeight="1" x14ac:dyDescent="0.3">
      <c r="A216" s="567" t="s">
        <v>436</v>
      </c>
      <c r="B216" s="568" t="s">
        <v>438</v>
      </c>
      <c r="C216" s="569" t="s">
        <v>452</v>
      </c>
      <c r="D216" s="570" t="s">
        <v>453</v>
      </c>
      <c r="E216" s="569" t="s">
        <v>2366</v>
      </c>
      <c r="F216" s="570" t="s">
        <v>2367</v>
      </c>
      <c r="G216" s="569" t="s">
        <v>2780</v>
      </c>
      <c r="H216" s="569" t="s">
        <v>2781</v>
      </c>
      <c r="I216" s="571">
        <v>114.95</v>
      </c>
      <c r="J216" s="571">
        <v>250</v>
      </c>
      <c r="K216" s="572">
        <v>28737.5</v>
      </c>
    </row>
    <row r="217" spans="1:11" ht="14.4" customHeight="1" x14ac:dyDescent="0.3">
      <c r="A217" s="567" t="s">
        <v>436</v>
      </c>
      <c r="B217" s="568" t="s">
        <v>438</v>
      </c>
      <c r="C217" s="569" t="s">
        <v>452</v>
      </c>
      <c r="D217" s="570" t="s">
        <v>453</v>
      </c>
      <c r="E217" s="569" t="s">
        <v>2366</v>
      </c>
      <c r="F217" s="570" t="s">
        <v>2367</v>
      </c>
      <c r="G217" s="569" t="s">
        <v>2782</v>
      </c>
      <c r="H217" s="569" t="s">
        <v>2783</v>
      </c>
      <c r="I217" s="571">
        <v>0.47333333333333333</v>
      </c>
      <c r="J217" s="571">
        <v>5800</v>
      </c>
      <c r="K217" s="572">
        <v>2746</v>
      </c>
    </row>
    <row r="218" spans="1:11" ht="14.4" customHeight="1" x14ac:dyDescent="0.3">
      <c r="A218" s="567" t="s">
        <v>436</v>
      </c>
      <c r="B218" s="568" t="s">
        <v>438</v>
      </c>
      <c r="C218" s="569" t="s">
        <v>452</v>
      </c>
      <c r="D218" s="570" t="s">
        <v>453</v>
      </c>
      <c r="E218" s="569" t="s">
        <v>2366</v>
      </c>
      <c r="F218" s="570" t="s">
        <v>2367</v>
      </c>
      <c r="G218" s="569" t="s">
        <v>2784</v>
      </c>
      <c r="H218" s="569" t="s">
        <v>2785</v>
      </c>
      <c r="I218" s="571">
        <v>3.9133333333333336</v>
      </c>
      <c r="J218" s="571">
        <v>1500</v>
      </c>
      <c r="K218" s="572">
        <v>5870</v>
      </c>
    </row>
    <row r="219" spans="1:11" ht="14.4" customHeight="1" x14ac:dyDescent="0.3">
      <c r="A219" s="567" t="s">
        <v>436</v>
      </c>
      <c r="B219" s="568" t="s">
        <v>438</v>
      </c>
      <c r="C219" s="569" t="s">
        <v>452</v>
      </c>
      <c r="D219" s="570" t="s">
        <v>453</v>
      </c>
      <c r="E219" s="569" t="s">
        <v>2366</v>
      </c>
      <c r="F219" s="570" t="s">
        <v>2367</v>
      </c>
      <c r="G219" s="569" t="s">
        <v>2786</v>
      </c>
      <c r="H219" s="569" t="s">
        <v>2787</v>
      </c>
      <c r="I219" s="571">
        <v>2.5630000000000002</v>
      </c>
      <c r="J219" s="571">
        <v>1150</v>
      </c>
      <c r="K219" s="572">
        <v>2950</v>
      </c>
    </row>
    <row r="220" spans="1:11" ht="14.4" customHeight="1" x14ac:dyDescent="0.3">
      <c r="A220" s="567" t="s">
        <v>436</v>
      </c>
      <c r="B220" s="568" t="s">
        <v>438</v>
      </c>
      <c r="C220" s="569" t="s">
        <v>452</v>
      </c>
      <c r="D220" s="570" t="s">
        <v>453</v>
      </c>
      <c r="E220" s="569" t="s">
        <v>2366</v>
      </c>
      <c r="F220" s="570" t="s">
        <v>2367</v>
      </c>
      <c r="G220" s="569" t="s">
        <v>2788</v>
      </c>
      <c r="H220" s="569" t="s">
        <v>2789</v>
      </c>
      <c r="I220" s="571">
        <v>2.5813333333333333</v>
      </c>
      <c r="J220" s="571">
        <v>2700</v>
      </c>
      <c r="K220" s="572">
        <v>6963.5</v>
      </c>
    </row>
    <row r="221" spans="1:11" ht="14.4" customHeight="1" x14ac:dyDescent="0.3">
      <c r="A221" s="567" t="s">
        <v>436</v>
      </c>
      <c r="B221" s="568" t="s">
        <v>438</v>
      </c>
      <c r="C221" s="569" t="s">
        <v>452</v>
      </c>
      <c r="D221" s="570" t="s">
        <v>453</v>
      </c>
      <c r="E221" s="569" t="s">
        <v>2366</v>
      </c>
      <c r="F221" s="570" t="s">
        <v>2367</v>
      </c>
      <c r="G221" s="569" t="s">
        <v>2790</v>
      </c>
      <c r="H221" s="569" t="s">
        <v>2791</v>
      </c>
      <c r="I221" s="571">
        <v>2.5666666666666673</v>
      </c>
      <c r="J221" s="571">
        <v>1650</v>
      </c>
      <c r="K221" s="572">
        <v>4231</v>
      </c>
    </row>
    <row r="222" spans="1:11" ht="14.4" customHeight="1" x14ac:dyDescent="0.3">
      <c r="A222" s="567" t="s">
        <v>436</v>
      </c>
      <c r="B222" s="568" t="s">
        <v>438</v>
      </c>
      <c r="C222" s="569" t="s">
        <v>452</v>
      </c>
      <c r="D222" s="570" t="s">
        <v>453</v>
      </c>
      <c r="E222" s="569" t="s">
        <v>2366</v>
      </c>
      <c r="F222" s="570" t="s">
        <v>2367</v>
      </c>
      <c r="G222" s="569" t="s">
        <v>2792</v>
      </c>
      <c r="H222" s="569" t="s">
        <v>2793</v>
      </c>
      <c r="I222" s="571">
        <v>2.5792307692307697</v>
      </c>
      <c r="J222" s="571">
        <v>2100</v>
      </c>
      <c r="K222" s="572">
        <v>5410</v>
      </c>
    </row>
    <row r="223" spans="1:11" ht="14.4" customHeight="1" x14ac:dyDescent="0.3">
      <c r="A223" s="567" t="s">
        <v>436</v>
      </c>
      <c r="B223" s="568" t="s">
        <v>438</v>
      </c>
      <c r="C223" s="569" t="s">
        <v>452</v>
      </c>
      <c r="D223" s="570" t="s">
        <v>453</v>
      </c>
      <c r="E223" s="569" t="s">
        <v>2366</v>
      </c>
      <c r="F223" s="570" t="s">
        <v>2367</v>
      </c>
      <c r="G223" s="569" t="s">
        <v>2794</v>
      </c>
      <c r="H223" s="569" t="s">
        <v>2795</v>
      </c>
      <c r="I223" s="571">
        <v>227.48</v>
      </c>
      <c r="J223" s="571">
        <v>50</v>
      </c>
      <c r="K223" s="572">
        <v>11374</v>
      </c>
    </row>
    <row r="224" spans="1:11" ht="14.4" customHeight="1" x14ac:dyDescent="0.3">
      <c r="A224" s="567" t="s">
        <v>436</v>
      </c>
      <c r="B224" s="568" t="s">
        <v>438</v>
      </c>
      <c r="C224" s="569" t="s">
        <v>452</v>
      </c>
      <c r="D224" s="570" t="s">
        <v>453</v>
      </c>
      <c r="E224" s="569" t="s">
        <v>2366</v>
      </c>
      <c r="F224" s="570" t="s">
        <v>2367</v>
      </c>
      <c r="G224" s="569" t="s">
        <v>2796</v>
      </c>
      <c r="H224" s="569" t="s">
        <v>2797</v>
      </c>
      <c r="I224" s="571">
        <v>16.46</v>
      </c>
      <c r="J224" s="571">
        <v>30</v>
      </c>
      <c r="K224" s="572">
        <v>493.83000000000004</v>
      </c>
    </row>
    <row r="225" spans="1:11" ht="14.4" customHeight="1" x14ac:dyDescent="0.3">
      <c r="A225" s="567" t="s">
        <v>436</v>
      </c>
      <c r="B225" s="568" t="s">
        <v>438</v>
      </c>
      <c r="C225" s="569" t="s">
        <v>452</v>
      </c>
      <c r="D225" s="570" t="s">
        <v>453</v>
      </c>
      <c r="E225" s="569" t="s">
        <v>2366</v>
      </c>
      <c r="F225" s="570" t="s">
        <v>2367</v>
      </c>
      <c r="G225" s="569" t="s">
        <v>2798</v>
      </c>
      <c r="H225" s="569" t="s">
        <v>2799</v>
      </c>
      <c r="I225" s="571">
        <v>484.05</v>
      </c>
      <c r="J225" s="571">
        <v>4</v>
      </c>
      <c r="K225" s="572">
        <v>1936.2</v>
      </c>
    </row>
    <row r="226" spans="1:11" ht="14.4" customHeight="1" x14ac:dyDescent="0.3">
      <c r="A226" s="567" t="s">
        <v>436</v>
      </c>
      <c r="B226" s="568" t="s">
        <v>438</v>
      </c>
      <c r="C226" s="569" t="s">
        <v>452</v>
      </c>
      <c r="D226" s="570" t="s">
        <v>453</v>
      </c>
      <c r="E226" s="569" t="s">
        <v>2366</v>
      </c>
      <c r="F226" s="570" t="s">
        <v>2367</v>
      </c>
      <c r="G226" s="569" t="s">
        <v>2800</v>
      </c>
      <c r="H226" s="569" t="s">
        <v>2801</v>
      </c>
      <c r="I226" s="571">
        <v>527.97333333333336</v>
      </c>
      <c r="J226" s="571">
        <v>30</v>
      </c>
      <c r="K226" s="572">
        <v>15839.150000000001</v>
      </c>
    </row>
    <row r="227" spans="1:11" ht="14.4" customHeight="1" x14ac:dyDescent="0.3">
      <c r="A227" s="567" t="s">
        <v>436</v>
      </c>
      <c r="B227" s="568" t="s">
        <v>438</v>
      </c>
      <c r="C227" s="569" t="s">
        <v>452</v>
      </c>
      <c r="D227" s="570" t="s">
        <v>453</v>
      </c>
      <c r="E227" s="569" t="s">
        <v>2366</v>
      </c>
      <c r="F227" s="570" t="s">
        <v>2367</v>
      </c>
      <c r="G227" s="569" t="s">
        <v>2802</v>
      </c>
      <c r="H227" s="569" t="s">
        <v>2803</v>
      </c>
      <c r="I227" s="571">
        <v>37.51</v>
      </c>
      <c r="J227" s="571">
        <v>10</v>
      </c>
      <c r="K227" s="572">
        <v>375.1</v>
      </c>
    </row>
    <row r="228" spans="1:11" ht="14.4" customHeight="1" x14ac:dyDescent="0.3">
      <c r="A228" s="567" t="s">
        <v>436</v>
      </c>
      <c r="B228" s="568" t="s">
        <v>438</v>
      </c>
      <c r="C228" s="569" t="s">
        <v>452</v>
      </c>
      <c r="D228" s="570" t="s">
        <v>453</v>
      </c>
      <c r="E228" s="569" t="s">
        <v>2366</v>
      </c>
      <c r="F228" s="570" t="s">
        <v>2367</v>
      </c>
      <c r="G228" s="569" t="s">
        <v>2804</v>
      </c>
      <c r="H228" s="569" t="s">
        <v>2805</v>
      </c>
      <c r="I228" s="571">
        <v>319.31</v>
      </c>
      <c r="J228" s="571">
        <v>6</v>
      </c>
      <c r="K228" s="572">
        <v>1915.85</v>
      </c>
    </row>
    <row r="229" spans="1:11" ht="14.4" customHeight="1" x14ac:dyDescent="0.3">
      <c r="A229" s="567" t="s">
        <v>436</v>
      </c>
      <c r="B229" s="568" t="s">
        <v>438</v>
      </c>
      <c r="C229" s="569" t="s">
        <v>452</v>
      </c>
      <c r="D229" s="570" t="s">
        <v>453</v>
      </c>
      <c r="E229" s="569" t="s">
        <v>2366</v>
      </c>
      <c r="F229" s="570" t="s">
        <v>2367</v>
      </c>
      <c r="G229" s="569" t="s">
        <v>2806</v>
      </c>
      <c r="H229" s="569" t="s">
        <v>2807</v>
      </c>
      <c r="I229" s="571">
        <v>112.654</v>
      </c>
      <c r="J229" s="571">
        <v>190</v>
      </c>
      <c r="K229" s="572">
        <v>21404.68</v>
      </c>
    </row>
    <row r="230" spans="1:11" ht="14.4" customHeight="1" x14ac:dyDescent="0.3">
      <c r="A230" s="567" t="s">
        <v>436</v>
      </c>
      <c r="B230" s="568" t="s">
        <v>438</v>
      </c>
      <c r="C230" s="569" t="s">
        <v>452</v>
      </c>
      <c r="D230" s="570" t="s">
        <v>453</v>
      </c>
      <c r="E230" s="569" t="s">
        <v>2366</v>
      </c>
      <c r="F230" s="570" t="s">
        <v>2367</v>
      </c>
      <c r="G230" s="569" t="s">
        <v>2808</v>
      </c>
      <c r="H230" s="569" t="s">
        <v>2809</v>
      </c>
      <c r="I230" s="571">
        <v>24.400000000000002</v>
      </c>
      <c r="J230" s="571">
        <v>350</v>
      </c>
      <c r="K230" s="572">
        <v>8541.4</v>
      </c>
    </row>
    <row r="231" spans="1:11" ht="14.4" customHeight="1" x14ac:dyDescent="0.3">
      <c r="A231" s="567" t="s">
        <v>436</v>
      </c>
      <c r="B231" s="568" t="s">
        <v>438</v>
      </c>
      <c r="C231" s="569" t="s">
        <v>452</v>
      </c>
      <c r="D231" s="570" t="s">
        <v>453</v>
      </c>
      <c r="E231" s="569" t="s">
        <v>2366</v>
      </c>
      <c r="F231" s="570" t="s">
        <v>2367</v>
      </c>
      <c r="G231" s="569" t="s">
        <v>2810</v>
      </c>
      <c r="H231" s="569" t="s">
        <v>2811</v>
      </c>
      <c r="I231" s="571">
        <v>1109.27</v>
      </c>
      <c r="J231" s="571">
        <v>6</v>
      </c>
      <c r="K231" s="572">
        <v>6655.6</v>
      </c>
    </row>
    <row r="232" spans="1:11" ht="14.4" customHeight="1" x14ac:dyDescent="0.3">
      <c r="A232" s="567" t="s">
        <v>436</v>
      </c>
      <c r="B232" s="568" t="s">
        <v>438</v>
      </c>
      <c r="C232" s="569" t="s">
        <v>452</v>
      </c>
      <c r="D232" s="570" t="s">
        <v>453</v>
      </c>
      <c r="E232" s="569" t="s">
        <v>2366</v>
      </c>
      <c r="F232" s="570" t="s">
        <v>2367</v>
      </c>
      <c r="G232" s="569" t="s">
        <v>2812</v>
      </c>
      <c r="H232" s="569" t="s">
        <v>2813</v>
      </c>
      <c r="I232" s="571">
        <v>484.04</v>
      </c>
      <c r="J232" s="571">
        <v>20</v>
      </c>
      <c r="K232" s="572">
        <v>9680.7999999999993</v>
      </c>
    </row>
    <row r="233" spans="1:11" ht="14.4" customHeight="1" x14ac:dyDescent="0.3">
      <c r="A233" s="567" t="s">
        <v>436</v>
      </c>
      <c r="B233" s="568" t="s">
        <v>438</v>
      </c>
      <c r="C233" s="569" t="s">
        <v>452</v>
      </c>
      <c r="D233" s="570" t="s">
        <v>453</v>
      </c>
      <c r="E233" s="569" t="s">
        <v>2366</v>
      </c>
      <c r="F233" s="570" t="s">
        <v>2367</v>
      </c>
      <c r="G233" s="569" t="s">
        <v>2814</v>
      </c>
      <c r="H233" s="569" t="s">
        <v>2815</v>
      </c>
      <c r="I233" s="571">
        <v>484.05</v>
      </c>
      <c r="J233" s="571">
        <v>14</v>
      </c>
      <c r="K233" s="572">
        <v>6776.7</v>
      </c>
    </row>
    <row r="234" spans="1:11" ht="14.4" customHeight="1" x14ac:dyDescent="0.3">
      <c r="A234" s="567" t="s">
        <v>436</v>
      </c>
      <c r="B234" s="568" t="s">
        <v>438</v>
      </c>
      <c r="C234" s="569" t="s">
        <v>452</v>
      </c>
      <c r="D234" s="570" t="s">
        <v>453</v>
      </c>
      <c r="E234" s="569" t="s">
        <v>2366</v>
      </c>
      <c r="F234" s="570" t="s">
        <v>2367</v>
      </c>
      <c r="G234" s="569" t="s">
        <v>2816</v>
      </c>
      <c r="H234" s="569" t="s">
        <v>2817</v>
      </c>
      <c r="I234" s="571">
        <v>249.44</v>
      </c>
      <c r="J234" s="571">
        <v>5</v>
      </c>
      <c r="K234" s="572">
        <v>1247.21</v>
      </c>
    </row>
    <row r="235" spans="1:11" ht="14.4" customHeight="1" x14ac:dyDescent="0.3">
      <c r="A235" s="567" t="s">
        <v>436</v>
      </c>
      <c r="B235" s="568" t="s">
        <v>438</v>
      </c>
      <c r="C235" s="569" t="s">
        <v>452</v>
      </c>
      <c r="D235" s="570" t="s">
        <v>453</v>
      </c>
      <c r="E235" s="569" t="s">
        <v>2366</v>
      </c>
      <c r="F235" s="570" t="s">
        <v>2367</v>
      </c>
      <c r="G235" s="569" t="s">
        <v>2818</v>
      </c>
      <c r="H235" s="569" t="s">
        <v>2819</v>
      </c>
      <c r="I235" s="571">
        <v>3115.8</v>
      </c>
      <c r="J235" s="571">
        <v>1</v>
      </c>
      <c r="K235" s="572">
        <v>3115.8</v>
      </c>
    </row>
    <row r="236" spans="1:11" ht="14.4" customHeight="1" x14ac:dyDescent="0.3">
      <c r="A236" s="567" t="s">
        <v>436</v>
      </c>
      <c r="B236" s="568" t="s">
        <v>438</v>
      </c>
      <c r="C236" s="569" t="s">
        <v>452</v>
      </c>
      <c r="D236" s="570" t="s">
        <v>453</v>
      </c>
      <c r="E236" s="569" t="s">
        <v>2366</v>
      </c>
      <c r="F236" s="570" t="s">
        <v>2367</v>
      </c>
      <c r="G236" s="569" t="s">
        <v>2820</v>
      </c>
      <c r="H236" s="569" t="s">
        <v>2821</v>
      </c>
      <c r="I236" s="571">
        <v>4.59</v>
      </c>
      <c r="J236" s="571">
        <v>5</v>
      </c>
      <c r="K236" s="572">
        <v>22.95</v>
      </c>
    </row>
    <row r="237" spans="1:11" ht="14.4" customHeight="1" x14ac:dyDescent="0.3">
      <c r="A237" s="567" t="s">
        <v>436</v>
      </c>
      <c r="B237" s="568" t="s">
        <v>438</v>
      </c>
      <c r="C237" s="569" t="s">
        <v>452</v>
      </c>
      <c r="D237" s="570" t="s">
        <v>453</v>
      </c>
      <c r="E237" s="569" t="s">
        <v>2366</v>
      </c>
      <c r="F237" s="570" t="s">
        <v>2367</v>
      </c>
      <c r="G237" s="569" t="s">
        <v>2822</v>
      </c>
      <c r="H237" s="569" t="s">
        <v>2823</v>
      </c>
      <c r="I237" s="571">
        <v>484.04666666666668</v>
      </c>
      <c r="J237" s="571">
        <v>30</v>
      </c>
      <c r="K237" s="572">
        <v>14521.349999999999</v>
      </c>
    </row>
    <row r="238" spans="1:11" ht="14.4" customHeight="1" x14ac:dyDescent="0.3">
      <c r="A238" s="567" t="s">
        <v>436</v>
      </c>
      <c r="B238" s="568" t="s">
        <v>438</v>
      </c>
      <c r="C238" s="569" t="s">
        <v>452</v>
      </c>
      <c r="D238" s="570" t="s">
        <v>453</v>
      </c>
      <c r="E238" s="569" t="s">
        <v>2366</v>
      </c>
      <c r="F238" s="570" t="s">
        <v>2367</v>
      </c>
      <c r="G238" s="569" t="s">
        <v>2824</v>
      </c>
      <c r="H238" s="569" t="s">
        <v>2825</v>
      </c>
      <c r="I238" s="571">
        <v>1672</v>
      </c>
      <c r="J238" s="571">
        <v>1</v>
      </c>
      <c r="K238" s="572">
        <v>1672</v>
      </c>
    </row>
    <row r="239" spans="1:11" ht="14.4" customHeight="1" x14ac:dyDescent="0.3">
      <c r="A239" s="567" t="s">
        <v>436</v>
      </c>
      <c r="B239" s="568" t="s">
        <v>438</v>
      </c>
      <c r="C239" s="569" t="s">
        <v>452</v>
      </c>
      <c r="D239" s="570" t="s">
        <v>453</v>
      </c>
      <c r="E239" s="569" t="s">
        <v>2366</v>
      </c>
      <c r="F239" s="570" t="s">
        <v>2367</v>
      </c>
      <c r="G239" s="569" t="s">
        <v>2826</v>
      </c>
      <c r="H239" s="569" t="s">
        <v>2827</v>
      </c>
      <c r="I239" s="571">
        <v>158.38666666666666</v>
      </c>
      <c r="J239" s="571">
        <v>40</v>
      </c>
      <c r="K239" s="572">
        <v>6335.56</v>
      </c>
    </row>
    <row r="240" spans="1:11" ht="14.4" customHeight="1" x14ac:dyDescent="0.3">
      <c r="A240" s="567" t="s">
        <v>436</v>
      </c>
      <c r="B240" s="568" t="s">
        <v>438</v>
      </c>
      <c r="C240" s="569" t="s">
        <v>452</v>
      </c>
      <c r="D240" s="570" t="s">
        <v>453</v>
      </c>
      <c r="E240" s="569" t="s">
        <v>2366</v>
      </c>
      <c r="F240" s="570" t="s">
        <v>2367</v>
      </c>
      <c r="G240" s="569" t="s">
        <v>2828</v>
      </c>
      <c r="H240" s="569" t="s">
        <v>2829</v>
      </c>
      <c r="I240" s="571">
        <v>22.33</v>
      </c>
      <c r="J240" s="571">
        <v>20</v>
      </c>
      <c r="K240" s="572">
        <v>446.5</v>
      </c>
    </row>
    <row r="241" spans="1:11" ht="14.4" customHeight="1" x14ac:dyDescent="0.3">
      <c r="A241" s="567" t="s">
        <v>436</v>
      </c>
      <c r="B241" s="568" t="s">
        <v>438</v>
      </c>
      <c r="C241" s="569" t="s">
        <v>452</v>
      </c>
      <c r="D241" s="570" t="s">
        <v>453</v>
      </c>
      <c r="E241" s="569" t="s">
        <v>2366</v>
      </c>
      <c r="F241" s="570" t="s">
        <v>2367</v>
      </c>
      <c r="G241" s="569" t="s">
        <v>2830</v>
      </c>
      <c r="H241" s="569" t="s">
        <v>2831</v>
      </c>
      <c r="I241" s="571">
        <v>37.51</v>
      </c>
      <c r="J241" s="571">
        <v>10</v>
      </c>
      <c r="K241" s="572">
        <v>375.1</v>
      </c>
    </row>
    <row r="242" spans="1:11" ht="14.4" customHeight="1" x14ac:dyDescent="0.3">
      <c r="A242" s="567" t="s">
        <v>436</v>
      </c>
      <c r="B242" s="568" t="s">
        <v>438</v>
      </c>
      <c r="C242" s="569" t="s">
        <v>452</v>
      </c>
      <c r="D242" s="570" t="s">
        <v>453</v>
      </c>
      <c r="E242" s="569" t="s">
        <v>2366</v>
      </c>
      <c r="F242" s="570" t="s">
        <v>2367</v>
      </c>
      <c r="G242" s="569" t="s">
        <v>2832</v>
      </c>
      <c r="H242" s="569" t="s">
        <v>2833</v>
      </c>
      <c r="I242" s="571">
        <v>185.97</v>
      </c>
      <c r="J242" s="571">
        <v>10</v>
      </c>
      <c r="K242" s="572">
        <v>1859.7</v>
      </c>
    </row>
    <row r="243" spans="1:11" ht="14.4" customHeight="1" x14ac:dyDescent="0.3">
      <c r="A243" s="567" t="s">
        <v>436</v>
      </c>
      <c r="B243" s="568" t="s">
        <v>438</v>
      </c>
      <c r="C243" s="569" t="s">
        <v>452</v>
      </c>
      <c r="D243" s="570" t="s">
        <v>453</v>
      </c>
      <c r="E243" s="569" t="s">
        <v>2366</v>
      </c>
      <c r="F243" s="570" t="s">
        <v>2367</v>
      </c>
      <c r="G243" s="569" t="s">
        <v>2834</v>
      </c>
      <c r="H243" s="569" t="s">
        <v>2835</v>
      </c>
      <c r="I243" s="571">
        <v>2400.64</v>
      </c>
      <c r="J243" s="571">
        <v>1</v>
      </c>
      <c r="K243" s="572">
        <v>2400.64</v>
      </c>
    </row>
    <row r="244" spans="1:11" ht="14.4" customHeight="1" x14ac:dyDescent="0.3">
      <c r="A244" s="567" t="s">
        <v>436</v>
      </c>
      <c r="B244" s="568" t="s">
        <v>438</v>
      </c>
      <c r="C244" s="569" t="s">
        <v>452</v>
      </c>
      <c r="D244" s="570" t="s">
        <v>453</v>
      </c>
      <c r="E244" s="569" t="s">
        <v>2366</v>
      </c>
      <c r="F244" s="570" t="s">
        <v>2367</v>
      </c>
      <c r="G244" s="569" t="s">
        <v>2836</v>
      </c>
      <c r="H244" s="569" t="s">
        <v>2837</v>
      </c>
      <c r="I244" s="571">
        <v>1264.46</v>
      </c>
      <c r="J244" s="571">
        <v>2</v>
      </c>
      <c r="K244" s="572">
        <v>2528.92</v>
      </c>
    </row>
    <row r="245" spans="1:11" ht="14.4" customHeight="1" x14ac:dyDescent="0.3">
      <c r="A245" s="567" t="s">
        <v>436</v>
      </c>
      <c r="B245" s="568" t="s">
        <v>438</v>
      </c>
      <c r="C245" s="569" t="s">
        <v>452</v>
      </c>
      <c r="D245" s="570" t="s">
        <v>453</v>
      </c>
      <c r="E245" s="569" t="s">
        <v>2366</v>
      </c>
      <c r="F245" s="570" t="s">
        <v>2367</v>
      </c>
      <c r="G245" s="569" t="s">
        <v>2838</v>
      </c>
      <c r="H245" s="569" t="s">
        <v>2839</v>
      </c>
      <c r="I245" s="571">
        <v>37.51</v>
      </c>
      <c r="J245" s="571">
        <v>10</v>
      </c>
      <c r="K245" s="572">
        <v>375.1</v>
      </c>
    </row>
    <row r="246" spans="1:11" ht="14.4" customHeight="1" x14ac:dyDescent="0.3">
      <c r="A246" s="567" t="s">
        <v>436</v>
      </c>
      <c r="B246" s="568" t="s">
        <v>438</v>
      </c>
      <c r="C246" s="569" t="s">
        <v>452</v>
      </c>
      <c r="D246" s="570" t="s">
        <v>453</v>
      </c>
      <c r="E246" s="569" t="s">
        <v>2366</v>
      </c>
      <c r="F246" s="570" t="s">
        <v>2367</v>
      </c>
      <c r="G246" s="569" t="s">
        <v>2840</v>
      </c>
      <c r="H246" s="569" t="s">
        <v>2841</v>
      </c>
      <c r="I246" s="571">
        <v>273.12</v>
      </c>
      <c r="J246" s="571">
        <v>10</v>
      </c>
      <c r="K246" s="572">
        <v>2731.2</v>
      </c>
    </row>
    <row r="247" spans="1:11" ht="14.4" customHeight="1" x14ac:dyDescent="0.3">
      <c r="A247" s="567" t="s">
        <v>436</v>
      </c>
      <c r="B247" s="568" t="s">
        <v>438</v>
      </c>
      <c r="C247" s="569" t="s">
        <v>452</v>
      </c>
      <c r="D247" s="570" t="s">
        <v>453</v>
      </c>
      <c r="E247" s="569" t="s">
        <v>2366</v>
      </c>
      <c r="F247" s="570" t="s">
        <v>2367</v>
      </c>
      <c r="G247" s="569" t="s">
        <v>2842</v>
      </c>
      <c r="H247" s="569" t="s">
        <v>2843</v>
      </c>
      <c r="I247" s="571">
        <v>1300</v>
      </c>
      <c r="J247" s="571">
        <v>1</v>
      </c>
      <c r="K247" s="572">
        <v>1300</v>
      </c>
    </row>
    <row r="248" spans="1:11" ht="14.4" customHeight="1" x14ac:dyDescent="0.3">
      <c r="A248" s="567" t="s">
        <v>436</v>
      </c>
      <c r="B248" s="568" t="s">
        <v>438</v>
      </c>
      <c r="C248" s="569" t="s">
        <v>452</v>
      </c>
      <c r="D248" s="570" t="s">
        <v>453</v>
      </c>
      <c r="E248" s="569" t="s">
        <v>2366</v>
      </c>
      <c r="F248" s="570" t="s">
        <v>2367</v>
      </c>
      <c r="G248" s="569" t="s">
        <v>2844</v>
      </c>
      <c r="H248" s="569" t="s">
        <v>2845</v>
      </c>
      <c r="I248" s="571">
        <v>86.662857142857121</v>
      </c>
      <c r="J248" s="571">
        <v>78</v>
      </c>
      <c r="K248" s="572">
        <v>6741.9699999999993</v>
      </c>
    </row>
    <row r="249" spans="1:11" ht="14.4" customHeight="1" x14ac:dyDescent="0.3">
      <c r="A249" s="567" t="s">
        <v>436</v>
      </c>
      <c r="B249" s="568" t="s">
        <v>438</v>
      </c>
      <c r="C249" s="569" t="s">
        <v>452</v>
      </c>
      <c r="D249" s="570" t="s">
        <v>453</v>
      </c>
      <c r="E249" s="569" t="s">
        <v>2366</v>
      </c>
      <c r="F249" s="570" t="s">
        <v>2367</v>
      </c>
      <c r="G249" s="569" t="s">
        <v>2846</v>
      </c>
      <c r="H249" s="569" t="s">
        <v>2847</v>
      </c>
      <c r="I249" s="571">
        <v>845.8</v>
      </c>
      <c r="J249" s="571">
        <v>5</v>
      </c>
      <c r="K249" s="572">
        <v>4019.33</v>
      </c>
    </row>
    <row r="250" spans="1:11" ht="14.4" customHeight="1" x14ac:dyDescent="0.3">
      <c r="A250" s="567" t="s">
        <v>436</v>
      </c>
      <c r="B250" s="568" t="s">
        <v>438</v>
      </c>
      <c r="C250" s="569" t="s">
        <v>452</v>
      </c>
      <c r="D250" s="570" t="s">
        <v>453</v>
      </c>
      <c r="E250" s="569" t="s">
        <v>2366</v>
      </c>
      <c r="F250" s="570" t="s">
        <v>2367</v>
      </c>
      <c r="G250" s="569" t="s">
        <v>2848</v>
      </c>
      <c r="H250" s="569" t="s">
        <v>2849</v>
      </c>
      <c r="I250" s="571">
        <v>646.76</v>
      </c>
      <c r="J250" s="571">
        <v>2</v>
      </c>
      <c r="K250" s="572">
        <v>1293.52</v>
      </c>
    </row>
    <row r="251" spans="1:11" ht="14.4" customHeight="1" x14ac:dyDescent="0.3">
      <c r="A251" s="567" t="s">
        <v>436</v>
      </c>
      <c r="B251" s="568" t="s">
        <v>438</v>
      </c>
      <c r="C251" s="569" t="s">
        <v>452</v>
      </c>
      <c r="D251" s="570" t="s">
        <v>453</v>
      </c>
      <c r="E251" s="569" t="s">
        <v>2366</v>
      </c>
      <c r="F251" s="570" t="s">
        <v>2367</v>
      </c>
      <c r="G251" s="569" t="s">
        <v>2850</v>
      </c>
      <c r="H251" s="569" t="s">
        <v>2851</v>
      </c>
      <c r="I251" s="571">
        <v>68.64</v>
      </c>
      <c r="J251" s="571">
        <v>40</v>
      </c>
      <c r="K251" s="572">
        <v>2745.52</v>
      </c>
    </row>
    <row r="252" spans="1:11" ht="14.4" customHeight="1" x14ac:dyDescent="0.3">
      <c r="A252" s="567" t="s">
        <v>436</v>
      </c>
      <c r="B252" s="568" t="s">
        <v>438</v>
      </c>
      <c r="C252" s="569" t="s">
        <v>452</v>
      </c>
      <c r="D252" s="570" t="s">
        <v>453</v>
      </c>
      <c r="E252" s="569" t="s">
        <v>2366</v>
      </c>
      <c r="F252" s="570" t="s">
        <v>2367</v>
      </c>
      <c r="G252" s="569" t="s">
        <v>2852</v>
      </c>
      <c r="H252" s="569" t="s">
        <v>2853</v>
      </c>
      <c r="I252" s="571">
        <v>172.56000000000003</v>
      </c>
      <c r="J252" s="571">
        <v>40</v>
      </c>
      <c r="K252" s="572">
        <v>6902.3499999999995</v>
      </c>
    </row>
    <row r="253" spans="1:11" ht="14.4" customHeight="1" x14ac:dyDescent="0.3">
      <c r="A253" s="567" t="s">
        <v>436</v>
      </c>
      <c r="B253" s="568" t="s">
        <v>438</v>
      </c>
      <c r="C253" s="569" t="s">
        <v>452</v>
      </c>
      <c r="D253" s="570" t="s">
        <v>453</v>
      </c>
      <c r="E253" s="569" t="s">
        <v>2366</v>
      </c>
      <c r="F253" s="570" t="s">
        <v>2367</v>
      </c>
      <c r="G253" s="569" t="s">
        <v>2854</v>
      </c>
      <c r="H253" s="569" t="s">
        <v>2855</v>
      </c>
      <c r="I253" s="571">
        <v>172.56</v>
      </c>
      <c r="J253" s="571">
        <v>15</v>
      </c>
      <c r="K253" s="572">
        <v>2588.39</v>
      </c>
    </row>
    <row r="254" spans="1:11" ht="14.4" customHeight="1" x14ac:dyDescent="0.3">
      <c r="A254" s="567" t="s">
        <v>436</v>
      </c>
      <c r="B254" s="568" t="s">
        <v>438</v>
      </c>
      <c r="C254" s="569" t="s">
        <v>452</v>
      </c>
      <c r="D254" s="570" t="s">
        <v>453</v>
      </c>
      <c r="E254" s="569" t="s">
        <v>2366</v>
      </c>
      <c r="F254" s="570" t="s">
        <v>2367</v>
      </c>
      <c r="G254" s="569" t="s">
        <v>2856</v>
      </c>
      <c r="H254" s="569" t="s">
        <v>2857</v>
      </c>
      <c r="I254" s="571">
        <v>271.97333333333336</v>
      </c>
      <c r="J254" s="571">
        <v>18</v>
      </c>
      <c r="K254" s="572">
        <v>4895.3999999999996</v>
      </c>
    </row>
    <row r="255" spans="1:11" ht="14.4" customHeight="1" x14ac:dyDescent="0.3">
      <c r="A255" s="567" t="s">
        <v>436</v>
      </c>
      <c r="B255" s="568" t="s">
        <v>438</v>
      </c>
      <c r="C255" s="569" t="s">
        <v>452</v>
      </c>
      <c r="D255" s="570" t="s">
        <v>453</v>
      </c>
      <c r="E255" s="569" t="s">
        <v>2366</v>
      </c>
      <c r="F255" s="570" t="s">
        <v>2367</v>
      </c>
      <c r="G255" s="569" t="s">
        <v>2858</v>
      </c>
      <c r="H255" s="569" t="s">
        <v>2859</v>
      </c>
      <c r="I255" s="571">
        <v>15.76</v>
      </c>
      <c r="J255" s="571">
        <v>100</v>
      </c>
      <c r="K255" s="572">
        <v>1576.33</v>
      </c>
    </row>
    <row r="256" spans="1:11" ht="14.4" customHeight="1" x14ac:dyDescent="0.3">
      <c r="A256" s="567" t="s">
        <v>436</v>
      </c>
      <c r="B256" s="568" t="s">
        <v>438</v>
      </c>
      <c r="C256" s="569" t="s">
        <v>452</v>
      </c>
      <c r="D256" s="570" t="s">
        <v>453</v>
      </c>
      <c r="E256" s="569" t="s">
        <v>2366</v>
      </c>
      <c r="F256" s="570" t="s">
        <v>2367</v>
      </c>
      <c r="G256" s="569" t="s">
        <v>2860</v>
      </c>
      <c r="H256" s="569" t="s">
        <v>2861</v>
      </c>
      <c r="I256" s="571">
        <v>9.1999999999999993</v>
      </c>
      <c r="J256" s="571">
        <v>500</v>
      </c>
      <c r="K256" s="572">
        <v>4600</v>
      </c>
    </row>
    <row r="257" spans="1:11" ht="14.4" customHeight="1" x14ac:dyDescent="0.3">
      <c r="A257" s="567" t="s">
        <v>436</v>
      </c>
      <c r="B257" s="568" t="s">
        <v>438</v>
      </c>
      <c r="C257" s="569" t="s">
        <v>452</v>
      </c>
      <c r="D257" s="570" t="s">
        <v>453</v>
      </c>
      <c r="E257" s="569" t="s">
        <v>2366</v>
      </c>
      <c r="F257" s="570" t="s">
        <v>2367</v>
      </c>
      <c r="G257" s="569" t="s">
        <v>2862</v>
      </c>
      <c r="H257" s="569" t="s">
        <v>2863</v>
      </c>
      <c r="I257" s="571">
        <v>9.68</v>
      </c>
      <c r="J257" s="571">
        <v>300</v>
      </c>
      <c r="K257" s="572">
        <v>2904</v>
      </c>
    </row>
    <row r="258" spans="1:11" ht="14.4" customHeight="1" x14ac:dyDescent="0.3">
      <c r="A258" s="567" t="s">
        <v>436</v>
      </c>
      <c r="B258" s="568" t="s">
        <v>438</v>
      </c>
      <c r="C258" s="569" t="s">
        <v>452</v>
      </c>
      <c r="D258" s="570" t="s">
        <v>453</v>
      </c>
      <c r="E258" s="569" t="s">
        <v>2366</v>
      </c>
      <c r="F258" s="570" t="s">
        <v>2367</v>
      </c>
      <c r="G258" s="569" t="s">
        <v>2864</v>
      </c>
      <c r="H258" s="569" t="s">
        <v>2865</v>
      </c>
      <c r="I258" s="571">
        <v>35.03</v>
      </c>
      <c r="J258" s="571">
        <v>20</v>
      </c>
      <c r="K258" s="572">
        <v>700.59</v>
      </c>
    </row>
    <row r="259" spans="1:11" ht="14.4" customHeight="1" x14ac:dyDescent="0.3">
      <c r="A259" s="567" t="s">
        <v>436</v>
      </c>
      <c r="B259" s="568" t="s">
        <v>438</v>
      </c>
      <c r="C259" s="569" t="s">
        <v>452</v>
      </c>
      <c r="D259" s="570" t="s">
        <v>453</v>
      </c>
      <c r="E259" s="569" t="s">
        <v>2366</v>
      </c>
      <c r="F259" s="570" t="s">
        <v>2367</v>
      </c>
      <c r="G259" s="569" t="s">
        <v>2866</v>
      </c>
      <c r="H259" s="569" t="s">
        <v>2867</v>
      </c>
      <c r="I259" s="571">
        <v>35.03</v>
      </c>
      <c r="J259" s="571">
        <v>20</v>
      </c>
      <c r="K259" s="572">
        <v>700.59</v>
      </c>
    </row>
    <row r="260" spans="1:11" ht="14.4" customHeight="1" x14ac:dyDescent="0.3">
      <c r="A260" s="567" t="s">
        <v>436</v>
      </c>
      <c r="B260" s="568" t="s">
        <v>438</v>
      </c>
      <c r="C260" s="569" t="s">
        <v>452</v>
      </c>
      <c r="D260" s="570" t="s">
        <v>453</v>
      </c>
      <c r="E260" s="569" t="s">
        <v>2366</v>
      </c>
      <c r="F260" s="570" t="s">
        <v>2367</v>
      </c>
      <c r="G260" s="569" t="s">
        <v>2868</v>
      </c>
      <c r="H260" s="569" t="s">
        <v>2869</v>
      </c>
      <c r="I260" s="571">
        <v>94.62</v>
      </c>
      <c r="J260" s="571">
        <v>60</v>
      </c>
      <c r="K260" s="572">
        <v>5677.3</v>
      </c>
    </row>
    <row r="261" spans="1:11" ht="14.4" customHeight="1" x14ac:dyDescent="0.3">
      <c r="A261" s="567" t="s">
        <v>436</v>
      </c>
      <c r="B261" s="568" t="s">
        <v>438</v>
      </c>
      <c r="C261" s="569" t="s">
        <v>452</v>
      </c>
      <c r="D261" s="570" t="s">
        <v>453</v>
      </c>
      <c r="E261" s="569" t="s">
        <v>2368</v>
      </c>
      <c r="F261" s="570" t="s">
        <v>2369</v>
      </c>
      <c r="G261" s="569" t="s">
        <v>2870</v>
      </c>
      <c r="H261" s="569" t="s">
        <v>2871</v>
      </c>
      <c r="I261" s="571">
        <v>152.16</v>
      </c>
      <c r="J261" s="571">
        <v>1</v>
      </c>
      <c r="K261" s="572">
        <v>152.16</v>
      </c>
    </row>
    <row r="262" spans="1:11" ht="14.4" customHeight="1" x14ac:dyDescent="0.3">
      <c r="A262" s="567" t="s">
        <v>436</v>
      </c>
      <c r="B262" s="568" t="s">
        <v>438</v>
      </c>
      <c r="C262" s="569" t="s">
        <v>452</v>
      </c>
      <c r="D262" s="570" t="s">
        <v>453</v>
      </c>
      <c r="E262" s="569" t="s">
        <v>2370</v>
      </c>
      <c r="F262" s="570" t="s">
        <v>2371</v>
      </c>
      <c r="G262" s="569" t="s">
        <v>2872</v>
      </c>
      <c r="H262" s="569" t="s">
        <v>2873</v>
      </c>
      <c r="I262" s="571">
        <v>159.96111111111111</v>
      </c>
      <c r="J262" s="571">
        <v>14</v>
      </c>
      <c r="K262" s="572">
        <v>2251</v>
      </c>
    </row>
    <row r="263" spans="1:11" ht="14.4" customHeight="1" x14ac:dyDescent="0.3">
      <c r="A263" s="567" t="s">
        <v>436</v>
      </c>
      <c r="B263" s="568" t="s">
        <v>438</v>
      </c>
      <c r="C263" s="569" t="s">
        <v>452</v>
      </c>
      <c r="D263" s="570" t="s">
        <v>453</v>
      </c>
      <c r="E263" s="569" t="s">
        <v>2372</v>
      </c>
      <c r="F263" s="570" t="s">
        <v>2373</v>
      </c>
      <c r="G263" s="569" t="s">
        <v>2874</v>
      </c>
      <c r="H263" s="569" t="s">
        <v>2875</v>
      </c>
      <c r="I263" s="571">
        <v>928.2</v>
      </c>
      <c r="J263" s="571">
        <v>10</v>
      </c>
      <c r="K263" s="572">
        <v>9282.0300000000007</v>
      </c>
    </row>
    <row r="264" spans="1:11" ht="14.4" customHeight="1" x14ac:dyDescent="0.3">
      <c r="A264" s="567" t="s">
        <v>436</v>
      </c>
      <c r="B264" s="568" t="s">
        <v>438</v>
      </c>
      <c r="C264" s="569" t="s">
        <v>452</v>
      </c>
      <c r="D264" s="570" t="s">
        <v>453</v>
      </c>
      <c r="E264" s="569" t="s">
        <v>2372</v>
      </c>
      <c r="F264" s="570" t="s">
        <v>2373</v>
      </c>
      <c r="G264" s="569" t="s">
        <v>2876</v>
      </c>
      <c r="H264" s="569" t="s">
        <v>2877</v>
      </c>
      <c r="I264" s="571">
        <v>319.91000000000003</v>
      </c>
      <c r="J264" s="571">
        <v>160</v>
      </c>
      <c r="K264" s="572">
        <v>51185.909999999996</v>
      </c>
    </row>
    <row r="265" spans="1:11" ht="14.4" customHeight="1" x14ac:dyDescent="0.3">
      <c r="A265" s="567" t="s">
        <v>436</v>
      </c>
      <c r="B265" s="568" t="s">
        <v>438</v>
      </c>
      <c r="C265" s="569" t="s">
        <v>452</v>
      </c>
      <c r="D265" s="570" t="s">
        <v>453</v>
      </c>
      <c r="E265" s="569" t="s">
        <v>2372</v>
      </c>
      <c r="F265" s="570" t="s">
        <v>2373</v>
      </c>
      <c r="G265" s="569" t="s">
        <v>2878</v>
      </c>
      <c r="H265" s="569" t="s">
        <v>2879</v>
      </c>
      <c r="I265" s="571">
        <v>19400</v>
      </c>
      <c r="J265" s="571">
        <v>1</v>
      </c>
      <c r="K265" s="572">
        <v>19400</v>
      </c>
    </row>
    <row r="266" spans="1:11" ht="14.4" customHeight="1" x14ac:dyDescent="0.3">
      <c r="A266" s="567" t="s">
        <v>436</v>
      </c>
      <c r="B266" s="568" t="s">
        <v>438</v>
      </c>
      <c r="C266" s="569" t="s">
        <v>452</v>
      </c>
      <c r="D266" s="570" t="s">
        <v>453</v>
      </c>
      <c r="E266" s="569" t="s">
        <v>2372</v>
      </c>
      <c r="F266" s="570" t="s">
        <v>2373</v>
      </c>
      <c r="G266" s="569" t="s">
        <v>2880</v>
      </c>
      <c r="H266" s="569" t="s">
        <v>2881</v>
      </c>
      <c r="I266" s="571">
        <v>568.78749999999991</v>
      </c>
      <c r="J266" s="571">
        <v>40</v>
      </c>
      <c r="K266" s="572">
        <v>22751.39</v>
      </c>
    </row>
    <row r="267" spans="1:11" ht="14.4" customHeight="1" x14ac:dyDescent="0.3">
      <c r="A267" s="567" t="s">
        <v>436</v>
      </c>
      <c r="B267" s="568" t="s">
        <v>438</v>
      </c>
      <c r="C267" s="569" t="s">
        <v>452</v>
      </c>
      <c r="D267" s="570" t="s">
        <v>453</v>
      </c>
      <c r="E267" s="569" t="s">
        <v>2372</v>
      </c>
      <c r="F267" s="570" t="s">
        <v>2373</v>
      </c>
      <c r="G267" s="569" t="s">
        <v>2882</v>
      </c>
      <c r="H267" s="569" t="s">
        <v>2883</v>
      </c>
      <c r="I267" s="571">
        <v>267.77999999999997</v>
      </c>
      <c r="J267" s="571">
        <v>30</v>
      </c>
      <c r="K267" s="572">
        <v>8033.5499999999993</v>
      </c>
    </row>
    <row r="268" spans="1:11" ht="14.4" customHeight="1" x14ac:dyDescent="0.3">
      <c r="A268" s="567" t="s">
        <v>436</v>
      </c>
      <c r="B268" s="568" t="s">
        <v>438</v>
      </c>
      <c r="C268" s="569" t="s">
        <v>452</v>
      </c>
      <c r="D268" s="570" t="s">
        <v>453</v>
      </c>
      <c r="E268" s="569" t="s">
        <v>2372</v>
      </c>
      <c r="F268" s="570" t="s">
        <v>2373</v>
      </c>
      <c r="G268" s="569" t="s">
        <v>2884</v>
      </c>
      <c r="H268" s="569" t="s">
        <v>2885</v>
      </c>
      <c r="I268" s="571">
        <v>442.39</v>
      </c>
      <c r="J268" s="571">
        <v>48</v>
      </c>
      <c r="K268" s="572">
        <v>21234.65</v>
      </c>
    </row>
    <row r="269" spans="1:11" ht="14.4" customHeight="1" x14ac:dyDescent="0.3">
      <c r="A269" s="567" t="s">
        <v>436</v>
      </c>
      <c r="B269" s="568" t="s">
        <v>438</v>
      </c>
      <c r="C269" s="569" t="s">
        <v>452</v>
      </c>
      <c r="D269" s="570" t="s">
        <v>453</v>
      </c>
      <c r="E269" s="569" t="s">
        <v>2374</v>
      </c>
      <c r="F269" s="570" t="s">
        <v>2375</v>
      </c>
      <c r="G269" s="569" t="s">
        <v>2886</v>
      </c>
      <c r="H269" s="569" t="s">
        <v>2887</v>
      </c>
      <c r="I269" s="571">
        <v>2299</v>
      </c>
      <c r="J269" s="571">
        <v>2</v>
      </c>
      <c r="K269" s="572">
        <v>4598</v>
      </c>
    </row>
    <row r="270" spans="1:11" ht="14.4" customHeight="1" x14ac:dyDescent="0.3">
      <c r="A270" s="567" t="s">
        <v>436</v>
      </c>
      <c r="B270" s="568" t="s">
        <v>438</v>
      </c>
      <c r="C270" s="569" t="s">
        <v>452</v>
      </c>
      <c r="D270" s="570" t="s">
        <v>453</v>
      </c>
      <c r="E270" s="569" t="s">
        <v>2374</v>
      </c>
      <c r="F270" s="570" t="s">
        <v>2375</v>
      </c>
      <c r="G270" s="569" t="s">
        <v>2442</v>
      </c>
      <c r="H270" s="569" t="s">
        <v>2443</v>
      </c>
      <c r="I270" s="571">
        <v>8.0766666666666662</v>
      </c>
      <c r="J270" s="571">
        <v>6200</v>
      </c>
      <c r="K270" s="572">
        <v>50140</v>
      </c>
    </row>
    <row r="271" spans="1:11" ht="14.4" customHeight="1" x14ac:dyDescent="0.3">
      <c r="A271" s="567" t="s">
        <v>436</v>
      </c>
      <c r="B271" s="568" t="s">
        <v>438</v>
      </c>
      <c r="C271" s="569" t="s">
        <v>452</v>
      </c>
      <c r="D271" s="570" t="s">
        <v>453</v>
      </c>
      <c r="E271" s="569" t="s">
        <v>2374</v>
      </c>
      <c r="F271" s="570" t="s">
        <v>2375</v>
      </c>
      <c r="G271" s="569" t="s">
        <v>2888</v>
      </c>
      <c r="H271" s="569" t="s">
        <v>2889</v>
      </c>
      <c r="I271" s="571">
        <v>12.417499999999999</v>
      </c>
      <c r="J271" s="571">
        <v>900</v>
      </c>
      <c r="K271" s="572">
        <v>11187</v>
      </c>
    </row>
    <row r="272" spans="1:11" ht="14.4" customHeight="1" x14ac:dyDescent="0.3">
      <c r="A272" s="567" t="s">
        <v>436</v>
      </c>
      <c r="B272" s="568" t="s">
        <v>438</v>
      </c>
      <c r="C272" s="569" t="s">
        <v>452</v>
      </c>
      <c r="D272" s="570" t="s">
        <v>453</v>
      </c>
      <c r="E272" s="569" t="s">
        <v>2374</v>
      </c>
      <c r="F272" s="570" t="s">
        <v>2375</v>
      </c>
      <c r="G272" s="569" t="s">
        <v>2444</v>
      </c>
      <c r="H272" s="569" t="s">
        <v>2445</v>
      </c>
      <c r="I272" s="571">
        <v>169.4</v>
      </c>
      <c r="J272" s="571">
        <v>90</v>
      </c>
      <c r="K272" s="572">
        <v>15246</v>
      </c>
    </row>
    <row r="273" spans="1:11" ht="14.4" customHeight="1" x14ac:dyDescent="0.3">
      <c r="A273" s="567" t="s">
        <v>436</v>
      </c>
      <c r="B273" s="568" t="s">
        <v>438</v>
      </c>
      <c r="C273" s="569" t="s">
        <v>452</v>
      </c>
      <c r="D273" s="570" t="s">
        <v>453</v>
      </c>
      <c r="E273" s="569" t="s">
        <v>2374</v>
      </c>
      <c r="F273" s="570" t="s">
        <v>2375</v>
      </c>
      <c r="G273" s="569" t="s">
        <v>2890</v>
      </c>
      <c r="H273" s="569" t="s">
        <v>2891</v>
      </c>
      <c r="I273" s="571">
        <v>183.23</v>
      </c>
      <c r="J273" s="571">
        <v>30</v>
      </c>
      <c r="K273" s="572">
        <v>5496.91</v>
      </c>
    </row>
    <row r="274" spans="1:11" ht="14.4" customHeight="1" x14ac:dyDescent="0.3">
      <c r="A274" s="567" t="s">
        <v>436</v>
      </c>
      <c r="B274" s="568" t="s">
        <v>438</v>
      </c>
      <c r="C274" s="569" t="s">
        <v>452</v>
      </c>
      <c r="D274" s="570" t="s">
        <v>453</v>
      </c>
      <c r="E274" s="569" t="s">
        <v>2374</v>
      </c>
      <c r="F274" s="570" t="s">
        <v>2375</v>
      </c>
      <c r="G274" s="569" t="s">
        <v>2892</v>
      </c>
      <c r="H274" s="569" t="s">
        <v>2893</v>
      </c>
      <c r="I274" s="571">
        <v>7.0060000000000002</v>
      </c>
      <c r="J274" s="571">
        <v>800</v>
      </c>
      <c r="K274" s="572">
        <v>5604.5</v>
      </c>
    </row>
    <row r="275" spans="1:11" ht="14.4" customHeight="1" x14ac:dyDescent="0.3">
      <c r="A275" s="567" t="s">
        <v>436</v>
      </c>
      <c r="B275" s="568" t="s">
        <v>438</v>
      </c>
      <c r="C275" s="569" t="s">
        <v>452</v>
      </c>
      <c r="D275" s="570" t="s">
        <v>453</v>
      </c>
      <c r="E275" s="569" t="s">
        <v>2376</v>
      </c>
      <c r="F275" s="570" t="s">
        <v>2377</v>
      </c>
      <c r="G275" s="569" t="s">
        <v>2894</v>
      </c>
      <c r="H275" s="569" t="s">
        <v>2895</v>
      </c>
      <c r="I275" s="571">
        <v>27.49</v>
      </c>
      <c r="J275" s="571">
        <v>72</v>
      </c>
      <c r="K275" s="572">
        <v>1979.54</v>
      </c>
    </row>
    <row r="276" spans="1:11" ht="14.4" customHeight="1" x14ac:dyDescent="0.3">
      <c r="A276" s="567" t="s">
        <v>436</v>
      </c>
      <c r="B276" s="568" t="s">
        <v>438</v>
      </c>
      <c r="C276" s="569" t="s">
        <v>452</v>
      </c>
      <c r="D276" s="570" t="s">
        <v>453</v>
      </c>
      <c r="E276" s="569" t="s">
        <v>2376</v>
      </c>
      <c r="F276" s="570" t="s">
        <v>2377</v>
      </c>
      <c r="G276" s="569" t="s">
        <v>2896</v>
      </c>
      <c r="H276" s="569" t="s">
        <v>2897</v>
      </c>
      <c r="I276" s="571">
        <v>41.234999999999999</v>
      </c>
      <c r="J276" s="571">
        <v>108</v>
      </c>
      <c r="K276" s="572">
        <v>4340.1000000000004</v>
      </c>
    </row>
    <row r="277" spans="1:11" ht="14.4" customHeight="1" x14ac:dyDescent="0.3">
      <c r="A277" s="567" t="s">
        <v>436</v>
      </c>
      <c r="B277" s="568" t="s">
        <v>438</v>
      </c>
      <c r="C277" s="569" t="s">
        <v>452</v>
      </c>
      <c r="D277" s="570" t="s">
        <v>453</v>
      </c>
      <c r="E277" s="569" t="s">
        <v>2376</v>
      </c>
      <c r="F277" s="570" t="s">
        <v>2377</v>
      </c>
      <c r="G277" s="569" t="s">
        <v>2898</v>
      </c>
      <c r="H277" s="569" t="s">
        <v>2899</v>
      </c>
      <c r="I277" s="571">
        <v>32.520000000000003</v>
      </c>
      <c r="J277" s="571">
        <v>144</v>
      </c>
      <c r="K277" s="572">
        <v>4682.68</v>
      </c>
    </row>
    <row r="278" spans="1:11" ht="14.4" customHeight="1" x14ac:dyDescent="0.3">
      <c r="A278" s="567" t="s">
        <v>436</v>
      </c>
      <c r="B278" s="568" t="s">
        <v>438</v>
      </c>
      <c r="C278" s="569" t="s">
        <v>452</v>
      </c>
      <c r="D278" s="570" t="s">
        <v>453</v>
      </c>
      <c r="E278" s="569" t="s">
        <v>2376</v>
      </c>
      <c r="F278" s="570" t="s">
        <v>2377</v>
      </c>
      <c r="G278" s="569" t="s">
        <v>2900</v>
      </c>
      <c r="H278" s="569" t="s">
        <v>2901</v>
      </c>
      <c r="I278" s="571">
        <v>40.19</v>
      </c>
      <c r="J278" s="571">
        <v>72</v>
      </c>
      <c r="K278" s="572">
        <v>2893.4</v>
      </c>
    </row>
    <row r="279" spans="1:11" ht="14.4" customHeight="1" x14ac:dyDescent="0.3">
      <c r="A279" s="567" t="s">
        <v>436</v>
      </c>
      <c r="B279" s="568" t="s">
        <v>438</v>
      </c>
      <c r="C279" s="569" t="s">
        <v>452</v>
      </c>
      <c r="D279" s="570" t="s">
        <v>453</v>
      </c>
      <c r="E279" s="569" t="s">
        <v>2378</v>
      </c>
      <c r="F279" s="570" t="s">
        <v>2379</v>
      </c>
      <c r="G279" s="569" t="s">
        <v>2902</v>
      </c>
      <c r="H279" s="569" t="s">
        <v>2903</v>
      </c>
      <c r="I279" s="571">
        <v>0.29399999999999998</v>
      </c>
      <c r="J279" s="571">
        <v>3200</v>
      </c>
      <c r="K279" s="572">
        <v>949</v>
      </c>
    </row>
    <row r="280" spans="1:11" ht="14.4" customHeight="1" x14ac:dyDescent="0.3">
      <c r="A280" s="567" t="s">
        <v>436</v>
      </c>
      <c r="B280" s="568" t="s">
        <v>438</v>
      </c>
      <c r="C280" s="569" t="s">
        <v>452</v>
      </c>
      <c r="D280" s="570" t="s">
        <v>453</v>
      </c>
      <c r="E280" s="569" t="s">
        <v>2378</v>
      </c>
      <c r="F280" s="570" t="s">
        <v>2379</v>
      </c>
      <c r="G280" s="569" t="s">
        <v>2904</v>
      </c>
      <c r="H280" s="569" t="s">
        <v>2905</v>
      </c>
      <c r="I280" s="571">
        <v>0.29000000000000004</v>
      </c>
      <c r="J280" s="571">
        <v>2800</v>
      </c>
      <c r="K280" s="572">
        <v>829</v>
      </c>
    </row>
    <row r="281" spans="1:11" ht="14.4" customHeight="1" x14ac:dyDescent="0.3">
      <c r="A281" s="567" t="s">
        <v>436</v>
      </c>
      <c r="B281" s="568" t="s">
        <v>438</v>
      </c>
      <c r="C281" s="569" t="s">
        <v>452</v>
      </c>
      <c r="D281" s="570" t="s">
        <v>453</v>
      </c>
      <c r="E281" s="569" t="s">
        <v>2378</v>
      </c>
      <c r="F281" s="570" t="s">
        <v>2379</v>
      </c>
      <c r="G281" s="569" t="s">
        <v>2906</v>
      </c>
      <c r="H281" s="569" t="s">
        <v>2907</v>
      </c>
      <c r="I281" s="571">
        <v>0.3</v>
      </c>
      <c r="J281" s="571">
        <v>9000</v>
      </c>
      <c r="K281" s="572">
        <v>2693</v>
      </c>
    </row>
    <row r="282" spans="1:11" ht="14.4" customHeight="1" x14ac:dyDescent="0.3">
      <c r="A282" s="567" t="s">
        <v>436</v>
      </c>
      <c r="B282" s="568" t="s">
        <v>438</v>
      </c>
      <c r="C282" s="569" t="s">
        <v>452</v>
      </c>
      <c r="D282" s="570" t="s">
        <v>453</v>
      </c>
      <c r="E282" s="569" t="s">
        <v>2378</v>
      </c>
      <c r="F282" s="570" t="s">
        <v>2379</v>
      </c>
      <c r="G282" s="569" t="s">
        <v>2908</v>
      </c>
      <c r="H282" s="569" t="s">
        <v>2909</v>
      </c>
      <c r="I282" s="571">
        <v>0.28000000000000003</v>
      </c>
      <c r="J282" s="571">
        <v>500</v>
      </c>
      <c r="K282" s="572">
        <v>140</v>
      </c>
    </row>
    <row r="283" spans="1:11" ht="14.4" customHeight="1" x14ac:dyDescent="0.3">
      <c r="A283" s="567" t="s">
        <v>436</v>
      </c>
      <c r="B283" s="568" t="s">
        <v>438</v>
      </c>
      <c r="C283" s="569" t="s">
        <v>452</v>
      </c>
      <c r="D283" s="570" t="s">
        <v>453</v>
      </c>
      <c r="E283" s="569" t="s">
        <v>2378</v>
      </c>
      <c r="F283" s="570" t="s">
        <v>2379</v>
      </c>
      <c r="G283" s="569" t="s">
        <v>2910</v>
      </c>
      <c r="H283" s="569" t="s">
        <v>2911</v>
      </c>
      <c r="I283" s="571">
        <v>0.68</v>
      </c>
      <c r="J283" s="571">
        <v>50</v>
      </c>
      <c r="K283" s="572">
        <v>34</v>
      </c>
    </row>
    <row r="284" spans="1:11" ht="14.4" customHeight="1" x14ac:dyDescent="0.3">
      <c r="A284" s="567" t="s">
        <v>436</v>
      </c>
      <c r="B284" s="568" t="s">
        <v>438</v>
      </c>
      <c r="C284" s="569" t="s">
        <v>452</v>
      </c>
      <c r="D284" s="570" t="s">
        <v>453</v>
      </c>
      <c r="E284" s="569" t="s">
        <v>2378</v>
      </c>
      <c r="F284" s="570" t="s">
        <v>2379</v>
      </c>
      <c r="G284" s="569" t="s">
        <v>2912</v>
      </c>
      <c r="H284" s="569" t="s">
        <v>2913</v>
      </c>
      <c r="I284" s="571">
        <v>10.47</v>
      </c>
      <c r="J284" s="571">
        <v>20</v>
      </c>
      <c r="K284" s="572">
        <v>209.31</v>
      </c>
    </row>
    <row r="285" spans="1:11" ht="14.4" customHeight="1" x14ac:dyDescent="0.3">
      <c r="A285" s="567" t="s">
        <v>436</v>
      </c>
      <c r="B285" s="568" t="s">
        <v>438</v>
      </c>
      <c r="C285" s="569" t="s">
        <v>452</v>
      </c>
      <c r="D285" s="570" t="s">
        <v>453</v>
      </c>
      <c r="E285" s="569" t="s">
        <v>2378</v>
      </c>
      <c r="F285" s="570" t="s">
        <v>2379</v>
      </c>
      <c r="G285" s="569" t="s">
        <v>2450</v>
      </c>
      <c r="H285" s="569" t="s">
        <v>2451</v>
      </c>
      <c r="I285" s="571">
        <v>0.3</v>
      </c>
      <c r="J285" s="571">
        <v>24500</v>
      </c>
      <c r="K285" s="572">
        <v>7360</v>
      </c>
    </row>
    <row r="286" spans="1:11" ht="14.4" customHeight="1" x14ac:dyDescent="0.3">
      <c r="A286" s="567" t="s">
        <v>436</v>
      </c>
      <c r="B286" s="568" t="s">
        <v>438</v>
      </c>
      <c r="C286" s="569" t="s">
        <v>452</v>
      </c>
      <c r="D286" s="570" t="s">
        <v>453</v>
      </c>
      <c r="E286" s="569" t="s">
        <v>2378</v>
      </c>
      <c r="F286" s="570" t="s">
        <v>2379</v>
      </c>
      <c r="G286" s="569" t="s">
        <v>2914</v>
      </c>
      <c r="H286" s="569" t="s">
        <v>2915</v>
      </c>
      <c r="I286" s="571">
        <v>10.99</v>
      </c>
      <c r="J286" s="571">
        <v>20</v>
      </c>
      <c r="K286" s="572">
        <v>219.74</v>
      </c>
    </row>
    <row r="287" spans="1:11" ht="14.4" customHeight="1" x14ac:dyDescent="0.3">
      <c r="A287" s="567" t="s">
        <v>436</v>
      </c>
      <c r="B287" s="568" t="s">
        <v>438</v>
      </c>
      <c r="C287" s="569" t="s">
        <v>452</v>
      </c>
      <c r="D287" s="570" t="s">
        <v>453</v>
      </c>
      <c r="E287" s="569" t="s">
        <v>2378</v>
      </c>
      <c r="F287" s="570" t="s">
        <v>2379</v>
      </c>
      <c r="G287" s="569" t="s">
        <v>2916</v>
      </c>
      <c r="H287" s="569" t="s">
        <v>2917</v>
      </c>
      <c r="I287" s="571">
        <v>10.16</v>
      </c>
      <c r="J287" s="571">
        <v>40</v>
      </c>
      <c r="K287" s="572">
        <v>406.56</v>
      </c>
    </row>
    <row r="288" spans="1:11" ht="14.4" customHeight="1" x14ac:dyDescent="0.3">
      <c r="A288" s="567" t="s">
        <v>436</v>
      </c>
      <c r="B288" s="568" t="s">
        <v>438</v>
      </c>
      <c r="C288" s="569" t="s">
        <v>452</v>
      </c>
      <c r="D288" s="570" t="s">
        <v>453</v>
      </c>
      <c r="E288" s="569" t="s">
        <v>2380</v>
      </c>
      <c r="F288" s="570" t="s">
        <v>2381</v>
      </c>
      <c r="G288" s="569" t="s">
        <v>2918</v>
      </c>
      <c r="H288" s="569" t="s">
        <v>2919</v>
      </c>
      <c r="I288" s="571">
        <v>0.79071428571428581</v>
      </c>
      <c r="J288" s="571">
        <v>123000</v>
      </c>
      <c r="K288" s="572">
        <v>98355</v>
      </c>
    </row>
    <row r="289" spans="1:11" ht="14.4" customHeight="1" x14ac:dyDescent="0.3">
      <c r="A289" s="567" t="s">
        <v>436</v>
      </c>
      <c r="B289" s="568" t="s">
        <v>438</v>
      </c>
      <c r="C289" s="569" t="s">
        <v>452</v>
      </c>
      <c r="D289" s="570" t="s">
        <v>453</v>
      </c>
      <c r="E289" s="569" t="s">
        <v>2380</v>
      </c>
      <c r="F289" s="570" t="s">
        <v>2381</v>
      </c>
      <c r="G289" s="569" t="s">
        <v>2920</v>
      </c>
      <c r="H289" s="569" t="s">
        <v>2921</v>
      </c>
      <c r="I289" s="571">
        <v>0.65</v>
      </c>
      <c r="J289" s="571">
        <v>9000</v>
      </c>
      <c r="K289" s="572">
        <v>5850</v>
      </c>
    </row>
    <row r="290" spans="1:11" ht="14.4" customHeight="1" x14ac:dyDescent="0.3">
      <c r="A290" s="567" t="s">
        <v>436</v>
      </c>
      <c r="B290" s="568" t="s">
        <v>438</v>
      </c>
      <c r="C290" s="569" t="s">
        <v>452</v>
      </c>
      <c r="D290" s="570" t="s">
        <v>453</v>
      </c>
      <c r="E290" s="569" t="s">
        <v>2380</v>
      </c>
      <c r="F290" s="570" t="s">
        <v>2381</v>
      </c>
      <c r="G290" s="569" t="s">
        <v>2922</v>
      </c>
      <c r="H290" s="569" t="s">
        <v>2923</v>
      </c>
      <c r="I290" s="571">
        <v>0.65</v>
      </c>
      <c r="J290" s="571">
        <v>9000</v>
      </c>
      <c r="K290" s="572">
        <v>5850</v>
      </c>
    </row>
    <row r="291" spans="1:11" ht="14.4" customHeight="1" x14ac:dyDescent="0.3">
      <c r="A291" s="567" t="s">
        <v>436</v>
      </c>
      <c r="B291" s="568" t="s">
        <v>438</v>
      </c>
      <c r="C291" s="569" t="s">
        <v>452</v>
      </c>
      <c r="D291" s="570" t="s">
        <v>453</v>
      </c>
      <c r="E291" s="569" t="s">
        <v>2380</v>
      </c>
      <c r="F291" s="570" t="s">
        <v>2381</v>
      </c>
      <c r="G291" s="569" t="s">
        <v>2924</v>
      </c>
      <c r="H291" s="569" t="s">
        <v>2925</v>
      </c>
      <c r="I291" s="571">
        <v>7.07</v>
      </c>
      <c r="J291" s="571">
        <v>50</v>
      </c>
      <c r="K291" s="572">
        <v>353.5</v>
      </c>
    </row>
    <row r="292" spans="1:11" ht="14.4" customHeight="1" x14ac:dyDescent="0.3">
      <c r="A292" s="567" t="s">
        <v>436</v>
      </c>
      <c r="B292" s="568" t="s">
        <v>438</v>
      </c>
      <c r="C292" s="569" t="s">
        <v>452</v>
      </c>
      <c r="D292" s="570" t="s">
        <v>453</v>
      </c>
      <c r="E292" s="569" t="s">
        <v>2380</v>
      </c>
      <c r="F292" s="570" t="s">
        <v>2381</v>
      </c>
      <c r="G292" s="569" t="s">
        <v>2454</v>
      </c>
      <c r="H292" s="569" t="s">
        <v>2455</v>
      </c>
      <c r="I292" s="571">
        <v>7.5</v>
      </c>
      <c r="J292" s="571">
        <v>50</v>
      </c>
      <c r="K292" s="572">
        <v>375</v>
      </c>
    </row>
    <row r="293" spans="1:11" ht="14.4" customHeight="1" x14ac:dyDescent="0.3">
      <c r="A293" s="567" t="s">
        <v>436</v>
      </c>
      <c r="B293" s="568" t="s">
        <v>438</v>
      </c>
      <c r="C293" s="569" t="s">
        <v>452</v>
      </c>
      <c r="D293" s="570" t="s">
        <v>453</v>
      </c>
      <c r="E293" s="569" t="s">
        <v>2380</v>
      </c>
      <c r="F293" s="570" t="s">
        <v>2381</v>
      </c>
      <c r="G293" s="569" t="s">
        <v>2926</v>
      </c>
      <c r="H293" s="569" t="s">
        <v>2927</v>
      </c>
      <c r="I293" s="571">
        <v>7.5</v>
      </c>
      <c r="J293" s="571">
        <v>100</v>
      </c>
      <c r="K293" s="572">
        <v>750</v>
      </c>
    </row>
    <row r="294" spans="1:11" ht="14.4" customHeight="1" x14ac:dyDescent="0.3">
      <c r="A294" s="567" t="s">
        <v>436</v>
      </c>
      <c r="B294" s="568" t="s">
        <v>438</v>
      </c>
      <c r="C294" s="569" t="s">
        <v>452</v>
      </c>
      <c r="D294" s="570" t="s">
        <v>453</v>
      </c>
      <c r="E294" s="569" t="s">
        <v>2380</v>
      </c>
      <c r="F294" s="570" t="s">
        <v>2381</v>
      </c>
      <c r="G294" s="569" t="s">
        <v>2928</v>
      </c>
      <c r="H294" s="569" t="s">
        <v>2929</v>
      </c>
      <c r="I294" s="571">
        <v>11</v>
      </c>
      <c r="J294" s="571">
        <v>40</v>
      </c>
      <c r="K294" s="572">
        <v>440</v>
      </c>
    </row>
    <row r="295" spans="1:11" ht="14.4" customHeight="1" x14ac:dyDescent="0.3">
      <c r="A295" s="567" t="s">
        <v>436</v>
      </c>
      <c r="B295" s="568" t="s">
        <v>438</v>
      </c>
      <c r="C295" s="569" t="s">
        <v>452</v>
      </c>
      <c r="D295" s="570" t="s">
        <v>453</v>
      </c>
      <c r="E295" s="569" t="s">
        <v>2380</v>
      </c>
      <c r="F295" s="570" t="s">
        <v>2381</v>
      </c>
      <c r="G295" s="569" t="s">
        <v>2930</v>
      </c>
      <c r="H295" s="569" t="s">
        <v>2931</v>
      </c>
      <c r="I295" s="571">
        <v>11.003333333333332</v>
      </c>
      <c r="J295" s="571">
        <v>130</v>
      </c>
      <c r="K295" s="572">
        <v>1430.3</v>
      </c>
    </row>
    <row r="296" spans="1:11" ht="14.4" customHeight="1" x14ac:dyDescent="0.3">
      <c r="A296" s="567" t="s">
        <v>436</v>
      </c>
      <c r="B296" s="568" t="s">
        <v>438</v>
      </c>
      <c r="C296" s="569" t="s">
        <v>452</v>
      </c>
      <c r="D296" s="570" t="s">
        <v>453</v>
      </c>
      <c r="E296" s="569" t="s">
        <v>2380</v>
      </c>
      <c r="F296" s="570" t="s">
        <v>2381</v>
      </c>
      <c r="G296" s="569" t="s">
        <v>2932</v>
      </c>
      <c r="H296" s="569" t="s">
        <v>2933</v>
      </c>
      <c r="I296" s="571">
        <v>11</v>
      </c>
      <c r="J296" s="571">
        <v>150</v>
      </c>
      <c r="K296" s="572">
        <v>1650.5</v>
      </c>
    </row>
    <row r="297" spans="1:11" ht="14.4" customHeight="1" x14ac:dyDescent="0.3">
      <c r="A297" s="567" t="s">
        <v>436</v>
      </c>
      <c r="B297" s="568" t="s">
        <v>438</v>
      </c>
      <c r="C297" s="569" t="s">
        <v>452</v>
      </c>
      <c r="D297" s="570" t="s">
        <v>453</v>
      </c>
      <c r="E297" s="569" t="s">
        <v>2380</v>
      </c>
      <c r="F297" s="570" t="s">
        <v>2381</v>
      </c>
      <c r="G297" s="569" t="s">
        <v>2934</v>
      </c>
      <c r="H297" s="569" t="s">
        <v>2935</v>
      </c>
      <c r="I297" s="571">
        <v>0.78857142857142848</v>
      </c>
      <c r="J297" s="571">
        <v>7000</v>
      </c>
      <c r="K297" s="572">
        <v>5520</v>
      </c>
    </row>
    <row r="298" spans="1:11" ht="14.4" customHeight="1" x14ac:dyDescent="0.3">
      <c r="A298" s="567" t="s">
        <v>436</v>
      </c>
      <c r="B298" s="568" t="s">
        <v>438</v>
      </c>
      <c r="C298" s="569" t="s">
        <v>452</v>
      </c>
      <c r="D298" s="570" t="s">
        <v>453</v>
      </c>
      <c r="E298" s="569" t="s">
        <v>2382</v>
      </c>
      <c r="F298" s="570" t="s">
        <v>2383</v>
      </c>
      <c r="G298" s="569" t="s">
        <v>2936</v>
      </c>
      <c r="H298" s="569" t="s">
        <v>2937</v>
      </c>
      <c r="I298" s="571">
        <v>150.85636363636365</v>
      </c>
      <c r="J298" s="571">
        <v>33</v>
      </c>
      <c r="K298" s="572">
        <v>4978.26</v>
      </c>
    </row>
    <row r="299" spans="1:11" ht="14.4" customHeight="1" x14ac:dyDescent="0.3">
      <c r="A299" s="567" t="s">
        <v>436</v>
      </c>
      <c r="B299" s="568" t="s">
        <v>438</v>
      </c>
      <c r="C299" s="569" t="s">
        <v>452</v>
      </c>
      <c r="D299" s="570" t="s">
        <v>453</v>
      </c>
      <c r="E299" s="569" t="s">
        <v>2382</v>
      </c>
      <c r="F299" s="570" t="s">
        <v>2383</v>
      </c>
      <c r="G299" s="569" t="s">
        <v>2938</v>
      </c>
      <c r="H299" s="569" t="s">
        <v>2939</v>
      </c>
      <c r="I299" s="571">
        <v>139.43803829914253</v>
      </c>
      <c r="J299" s="571">
        <v>158</v>
      </c>
      <c r="K299" s="572">
        <v>22031.213249672914</v>
      </c>
    </row>
    <row r="300" spans="1:11" ht="14.4" customHeight="1" x14ac:dyDescent="0.3">
      <c r="A300" s="567" t="s">
        <v>436</v>
      </c>
      <c r="B300" s="568" t="s">
        <v>438</v>
      </c>
      <c r="C300" s="569" t="s">
        <v>452</v>
      </c>
      <c r="D300" s="570" t="s">
        <v>453</v>
      </c>
      <c r="E300" s="569" t="s">
        <v>2382</v>
      </c>
      <c r="F300" s="570" t="s">
        <v>2383</v>
      </c>
      <c r="G300" s="569" t="s">
        <v>2940</v>
      </c>
      <c r="H300" s="569" t="s">
        <v>2941</v>
      </c>
      <c r="I300" s="571">
        <v>139.43807287057217</v>
      </c>
      <c r="J300" s="571">
        <v>158</v>
      </c>
      <c r="K300" s="572">
        <v>22031.218089673064</v>
      </c>
    </row>
    <row r="301" spans="1:11" ht="14.4" customHeight="1" x14ac:dyDescent="0.3">
      <c r="A301" s="567" t="s">
        <v>436</v>
      </c>
      <c r="B301" s="568" t="s">
        <v>438</v>
      </c>
      <c r="C301" s="569" t="s">
        <v>452</v>
      </c>
      <c r="D301" s="570" t="s">
        <v>453</v>
      </c>
      <c r="E301" s="569" t="s">
        <v>2382</v>
      </c>
      <c r="F301" s="570" t="s">
        <v>2383</v>
      </c>
      <c r="G301" s="569" t="s">
        <v>2942</v>
      </c>
      <c r="H301" s="569" t="s">
        <v>2943</v>
      </c>
      <c r="I301" s="571">
        <v>116.16</v>
      </c>
      <c r="J301" s="571">
        <v>1</v>
      </c>
      <c r="K301" s="572">
        <v>116.16</v>
      </c>
    </row>
    <row r="302" spans="1:11" ht="14.4" customHeight="1" x14ac:dyDescent="0.3">
      <c r="A302" s="567" t="s">
        <v>436</v>
      </c>
      <c r="B302" s="568" t="s">
        <v>438</v>
      </c>
      <c r="C302" s="569" t="s">
        <v>452</v>
      </c>
      <c r="D302" s="570" t="s">
        <v>453</v>
      </c>
      <c r="E302" s="569" t="s">
        <v>2382</v>
      </c>
      <c r="F302" s="570" t="s">
        <v>2383</v>
      </c>
      <c r="G302" s="569" t="s">
        <v>2944</v>
      </c>
      <c r="H302" s="569" t="s">
        <v>2945</v>
      </c>
      <c r="I302" s="571">
        <v>52.8</v>
      </c>
      <c r="J302" s="571">
        <v>2</v>
      </c>
      <c r="K302" s="572">
        <v>105.6</v>
      </c>
    </row>
    <row r="303" spans="1:11" ht="14.4" customHeight="1" thickBot="1" x14ac:dyDescent="0.35">
      <c r="A303" s="573" t="s">
        <v>436</v>
      </c>
      <c r="B303" s="574" t="s">
        <v>438</v>
      </c>
      <c r="C303" s="575" t="s">
        <v>452</v>
      </c>
      <c r="D303" s="576" t="s">
        <v>453</v>
      </c>
      <c r="E303" s="575" t="s">
        <v>2382</v>
      </c>
      <c r="F303" s="576" t="s">
        <v>2383</v>
      </c>
      <c r="G303" s="575" t="s">
        <v>2946</v>
      </c>
      <c r="H303" s="575" t="s">
        <v>2947</v>
      </c>
      <c r="I303" s="577">
        <v>20064.681999999997</v>
      </c>
      <c r="J303" s="577">
        <v>9</v>
      </c>
      <c r="K303" s="578">
        <v>182637.84000000003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5.4414062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5" t="s">
        <v>197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14.4" customHeight="1" thickBot="1" x14ac:dyDescent="0.35">
      <c r="A3" s="382" t="s">
        <v>203</v>
      </c>
      <c r="B3" s="383">
        <f>SUBTOTAL(9,B6:B1048576)</f>
        <v>485399</v>
      </c>
      <c r="C3" s="384">
        <f t="shared" ref="C3:R3" si="0">SUBTOTAL(9,C6:C1048576)</f>
        <v>1</v>
      </c>
      <c r="D3" s="384">
        <f t="shared" si="0"/>
        <v>553885</v>
      </c>
      <c r="E3" s="384">
        <f t="shared" si="0"/>
        <v>1.1410921736550754</v>
      </c>
      <c r="F3" s="384">
        <f t="shared" si="0"/>
        <v>660766</v>
      </c>
      <c r="G3" s="386">
        <f>IF(B3&lt;&gt;0,F3/B3,"")</f>
        <v>1.3612842218463572</v>
      </c>
      <c r="H3" s="387">
        <f t="shared" si="0"/>
        <v>0</v>
      </c>
      <c r="I3" s="384">
        <f t="shared" si="0"/>
        <v>0</v>
      </c>
      <c r="J3" s="384">
        <f t="shared" si="0"/>
        <v>0</v>
      </c>
      <c r="K3" s="384">
        <f t="shared" si="0"/>
        <v>0</v>
      </c>
      <c r="L3" s="384">
        <f t="shared" si="0"/>
        <v>0</v>
      </c>
      <c r="M3" s="385" t="str">
        <f>IF(H3&lt;&gt;0,L3/H3,"")</f>
        <v/>
      </c>
      <c r="N3" s="383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161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39"/>
      <c r="B5" s="640">
        <v>2011</v>
      </c>
      <c r="C5" s="641"/>
      <c r="D5" s="641">
        <v>2012</v>
      </c>
      <c r="E5" s="641"/>
      <c r="F5" s="641">
        <v>2013</v>
      </c>
      <c r="G5" s="642" t="s">
        <v>5</v>
      </c>
      <c r="H5" s="640">
        <v>2011</v>
      </c>
      <c r="I5" s="641"/>
      <c r="J5" s="641">
        <v>2012</v>
      </c>
      <c r="K5" s="641"/>
      <c r="L5" s="641">
        <v>2013</v>
      </c>
      <c r="M5" s="642" t="s">
        <v>5</v>
      </c>
      <c r="N5" s="640">
        <v>2011</v>
      </c>
      <c r="O5" s="641"/>
      <c r="P5" s="641">
        <v>2012</v>
      </c>
      <c r="Q5" s="641"/>
      <c r="R5" s="641">
        <v>2013</v>
      </c>
      <c r="S5" s="642" t="s">
        <v>5</v>
      </c>
    </row>
    <row r="6" spans="1:19" ht="14.4" customHeight="1" thickBot="1" x14ac:dyDescent="0.35">
      <c r="A6" s="646" t="s">
        <v>2948</v>
      </c>
      <c r="B6" s="643">
        <v>485399</v>
      </c>
      <c r="C6" s="644">
        <v>1</v>
      </c>
      <c r="D6" s="643">
        <v>553885</v>
      </c>
      <c r="E6" s="644">
        <v>1.1410921736550754</v>
      </c>
      <c r="F6" s="643">
        <v>660766</v>
      </c>
      <c r="G6" s="586">
        <v>1.3612842218463572</v>
      </c>
      <c r="H6" s="643"/>
      <c r="I6" s="644"/>
      <c r="J6" s="643"/>
      <c r="K6" s="644"/>
      <c r="L6" s="643"/>
      <c r="M6" s="586"/>
      <c r="N6" s="643"/>
      <c r="O6" s="644"/>
      <c r="P6" s="643"/>
      <c r="Q6" s="644"/>
      <c r="R6" s="643"/>
      <c r="S6" s="645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92" t="s">
        <v>198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4.4" customHeight="1" thickBot="1" x14ac:dyDescent="0.4">
      <c r="A2" s="521" t="s">
        <v>245</v>
      </c>
      <c r="B2" s="110"/>
      <c r="C2" s="110"/>
      <c r="D2" s="110"/>
      <c r="E2" s="310"/>
      <c r="F2" s="310"/>
      <c r="G2" s="110"/>
      <c r="H2" s="110"/>
      <c r="I2" s="310"/>
      <c r="J2" s="310"/>
      <c r="K2" s="110"/>
      <c r="L2" s="110"/>
      <c r="M2" s="310"/>
      <c r="N2" s="310"/>
      <c r="O2" s="314"/>
      <c r="P2" s="310"/>
    </row>
    <row r="3" spans="1:16" ht="14.4" customHeight="1" thickBot="1" x14ac:dyDescent="0.35">
      <c r="D3" s="163" t="s">
        <v>203</v>
      </c>
      <c r="E3" s="311">
        <f t="shared" ref="E3:N3" si="0">SUBTOTAL(9,E6:E1048576)</f>
        <v>2195</v>
      </c>
      <c r="F3" s="312">
        <f t="shared" si="0"/>
        <v>485399</v>
      </c>
      <c r="G3" s="111"/>
      <c r="H3" s="111"/>
      <c r="I3" s="312">
        <f t="shared" si="0"/>
        <v>1034</v>
      </c>
      <c r="J3" s="312">
        <f t="shared" si="0"/>
        <v>553885</v>
      </c>
      <c r="K3" s="111"/>
      <c r="L3" s="111"/>
      <c r="M3" s="312">
        <f t="shared" si="0"/>
        <v>1007</v>
      </c>
      <c r="N3" s="312">
        <f t="shared" si="0"/>
        <v>660766</v>
      </c>
      <c r="O3" s="112">
        <f>IF(F3=0,0,N3/F3)</f>
        <v>1.3612842218463572</v>
      </c>
      <c r="P3" s="313">
        <f>IF(M3=0,0,N3/M3)</f>
        <v>656.17279046673286</v>
      </c>
    </row>
    <row r="4" spans="1:16" ht="14.4" customHeight="1" x14ac:dyDescent="0.3">
      <c r="A4" s="461" t="s">
        <v>157</v>
      </c>
      <c r="B4" s="462" t="s">
        <v>158</v>
      </c>
      <c r="C4" s="463" t="s">
        <v>159</v>
      </c>
      <c r="D4" s="464" t="s">
        <v>118</v>
      </c>
      <c r="E4" s="465">
        <v>2011</v>
      </c>
      <c r="F4" s="466"/>
      <c r="G4" s="308"/>
      <c r="H4" s="308"/>
      <c r="I4" s="465">
        <v>2012</v>
      </c>
      <c r="J4" s="466"/>
      <c r="K4" s="308"/>
      <c r="L4" s="308"/>
      <c r="M4" s="465">
        <v>2013</v>
      </c>
      <c r="N4" s="466"/>
      <c r="O4" s="467" t="s">
        <v>5</v>
      </c>
      <c r="P4" s="460" t="s">
        <v>160</v>
      </c>
    </row>
    <row r="5" spans="1:16" ht="14.4" customHeight="1" thickBot="1" x14ac:dyDescent="0.35">
      <c r="A5" s="647"/>
      <c r="B5" s="648"/>
      <c r="C5" s="649"/>
      <c r="D5" s="650"/>
      <c r="E5" s="651" t="s">
        <v>128</v>
      </c>
      <c r="F5" s="652" t="s">
        <v>17</v>
      </c>
      <c r="G5" s="653"/>
      <c r="H5" s="653"/>
      <c r="I5" s="651" t="s">
        <v>128</v>
      </c>
      <c r="J5" s="652" t="s">
        <v>17</v>
      </c>
      <c r="K5" s="653"/>
      <c r="L5" s="653"/>
      <c r="M5" s="651" t="s">
        <v>128</v>
      </c>
      <c r="N5" s="652" t="s">
        <v>17</v>
      </c>
      <c r="O5" s="654"/>
      <c r="P5" s="655"/>
    </row>
    <row r="6" spans="1:16" ht="14.4" customHeight="1" x14ac:dyDescent="0.3">
      <c r="A6" s="561" t="s">
        <v>2949</v>
      </c>
      <c r="B6" s="562" t="s">
        <v>2950</v>
      </c>
      <c r="C6" s="562" t="s">
        <v>2951</v>
      </c>
      <c r="D6" s="562" t="s">
        <v>2952</v>
      </c>
      <c r="E6" s="565">
        <v>247</v>
      </c>
      <c r="F6" s="565">
        <v>81510</v>
      </c>
      <c r="G6" s="562">
        <v>1</v>
      </c>
      <c r="H6" s="562">
        <v>330</v>
      </c>
      <c r="I6" s="565">
        <v>127</v>
      </c>
      <c r="J6" s="565">
        <v>42164</v>
      </c>
      <c r="K6" s="562">
        <v>0.51728622254938039</v>
      </c>
      <c r="L6" s="562">
        <v>332</v>
      </c>
      <c r="M6" s="565">
        <v>50</v>
      </c>
      <c r="N6" s="565">
        <v>16750</v>
      </c>
      <c r="O6" s="584">
        <v>0.20549625812783706</v>
      </c>
      <c r="P6" s="566">
        <v>335</v>
      </c>
    </row>
    <row r="7" spans="1:16" ht="14.4" customHeight="1" x14ac:dyDescent="0.3">
      <c r="A7" s="567" t="s">
        <v>2949</v>
      </c>
      <c r="B7" s="568" t="s">
        <v>2950</v>
      </c>
      <c r="C7" s="568" t="s">
        <v>2953</v>
      </c>
      <c r="D7" s="568" t="s">
        <v>2954</v>
      </c>
      <c r="E7" s="571">
        <v>290</v>
      </c>
      <c r="F7" s="571">
        <v>27260</v>
      </c>
      <c r="G7" s="568">
        <v>1</v>
      </c>
      <c r="H7" s="568">
        <v>94</v>
      </c>
      <c r="I7" s="571">
        <v>132</v>
      </c>
      <c r="J7" s="571">
        <v>12540</v>
      </c>
      <c r="K7" s="568">
        <v>0.46001467351430669</v>
      </c>
      <c r="L7" s="568">
        <v>95</v>
      </c>
      <c r="M7" s="571">
        <v>47</v>
      </c>
      <c r="N7" s="571">
        <v>4512</v>
      </c>
      <c r="O7" s="592">
        <v>0.16551724137931034</v>
      </c>
      <c r="P7" s="572">
        <v>96</v>
      </c>
    </row>
    <row r="8" spans="1:16" ht="14.4" customHeight="1" x14ac:dyDescent="0.3">
      <c r="A8" s="567" t="s">
        <v>2949</v>
      </c>
      <c r="B8" s="568" t="s">
        <v>2950</v>
      </c>
      <c r="C8" s="568" t="s">
        <v>2955</v>
      </c>
      <c r="D8" s="568" t="s">
        <v>2956</v>
      </c>
      <c r="E8" s="571">
        <v>55</v>
      </c>
      <c r="F8" s="571">
        <v>1870</v>
      </c>
      <c r="G8" s="568">
        <v>1</v>
      </c>
      <c r="H8" s="568">
        <v>34</v>
      </c>
      <c r="I8" s="571">
        <v>69</v>
      </c>
      <c r="J8" s="571">
        <v>2346</v>
      </c>
      <c r="K8" s="568">
        <v>1.2545454545454546</v>
      </c>
      <c r="L8" s="568">
        <v>34</v>
      </c>
      <c r="M8" s="571">
        <v>17</v>
      </c>
      <c r="N8" s="571">
        <v>578</v>
      </c>
      <c r="O8" s="592">
        <v>0.30909090909090908</v>
      </c>
      <c r="P8" s="572">
        <v>34</v>
      </c>
    </row>
    <row r="9" spans="1:16" ht="14.4" customHeight="1" x14ac:dyDescent="0.3">
      <c r="A9" s="567" t="s">
        <v>2949</v>
      </c>
      <c r="B9" s="568" t="s">
        <v>2950</v>
      </c>
      <c r="C9" s="568" t="s">
        <v>2957</v>
      </c>
      <c r="D9" s="568" t="s">
        <v>2958</v>
      </c>
      <c r="E9" s="571"/>
      <c r="F9" s="571"/>
      <c r="G9" s="568"/>
      <c r="H9" s="568"/>
      <c r="I9" s="571">
        <v>105</v>
      </c>
      <c r="J9" s="571">
        <v>376530</v>
      </c>
      <c r="K9" s="568"/>
      <c r="L9" s="568">
        <v>3586</v>
      </c>
      <c r="M9" s="571">
        <v>130</v>
      </c>
      <c r="N9" s="571">
        <v>466180</v>
      </c>
      <c r="O9" s="592"/>
      <c r="P9" s="572">
        <v>3586</v>
      </c>
    </row>
    <row r="10" spans="1:16" ht="14.4" customHeight="1" x14ac:dyDescent="0.3">
      <c r="A10" s="567" t="s">
        <v>2949</v>
      </c>
      <c r="B10" s="568" t="s">
        <v>2950</v>
      </c>
      <c r="C10" s="568" t="s">
        <v>2959</v>
      </c>
      <c r="D10" s="568" t="s">
        <v>2960</v>
      </c>
      <c r="E10" s="571">
        <v>1142</v>
      </c>
      <c r="F10" s="571">
        <v>299204</v>
      </c>
      <c r="G10" s="568">
        <v>1</v>
      </c>
      <c r="H10" s="568">
        <v>262</v>
      </c>
      <c r="I10" s="571">
        <v>155</v>
      </c>
      <c r="J10" s="571">
        <v>40610</v>
      </c>
      <c r="K10" s="568">
        <v>0.13572679509632224</v>
      </c>
      <c r="L10" s="568">
        <v>262</v>
      </c>
      <c r="M10" s="571">
        <v>399</v>
      </c>
      <c r="N10" s="571">
        <v>104538</v>
      </c>
      <c r="O10" s="592">
        <v>0.34938704028021017</v>
      </c>
      <c r="P10" s="572">
        <v>262</v>
      </c>
    </row>
    <row r="11" spans="1:16" ht="14.4" customHeight="1" x14ac:dyDescent="0.3">
      <c r="A11" s="567" t="s">
        <v>2949</v>
      </c>
      <c r="B11" s="568" t="s">
        <v>2950</v>
      </c>
      <c r="C11" s="568" t="s">
        <v>2961</v>
      </c>
      <c r="D11" s="568" t="s">
        <v>2962</v>
      </c>
      <c r="E11" s="571">
        <v>328</v>
      </c>
      <c r="F11" s="571">
        <v>75440</v>
      </c>
      <c r="G11" s="568">
        <v>1</v>
      </c>
      <c r="H11" s="568">
        <v>230</v>
      </c>
      <c r="I11" s="571">
        <v>345</v>
      </c>
      <c r="J11" s="571">
        <v>79695</v>
      </c>
      <c r="K11" s="568">
        <v>1.0564024390243902</v>
      </c>
      <c r="L11" s="568">
        <v>231</v>
      </c>
      <c r="M11" s="571">
        <v>294</v>
      </c>
      <c r="N11" s="571">
        <v>68208</v>
      </c>
      <c r="O11" s="592">
        <v>0.90413573700954397</v>
      </c>
      <c r="P11" s="572">
        <v>232</v>
      </c>
    </row>
    <row r="12" spans="1:16" ht="14.4" customHeight="1" x14ac:dyDescent="0.3">
      <c r="A12" s="567" t="s">
        <v>2949</v>
      </c>
      <c r="B12" s="568" t="s">
        <v>2950</v>
      </c>
      <c r="C12" s="568" t="s">
        <v>2963</v>
      </c>
      <c r="D12" s="568" t="s">
        <v>2964</v>
      </c>
      <c r="E12" s="571">
        <v>1</v>
      </c>
      <c r="F12" s="571">
        <v>115</v>
      </c>
      <c r="G12" s="568">
        <v>1</v>
      </c>
      <c r="H12" s="568">
        <v>115</v>
      </c>
      <c r="I12" s="571"/>
      <c r="J12" s="571"/>
      <c r="K12" s="568"/>
      <c r="L12" s="568"/>
      <c r="M12" s="571"/>
      <c r="N12" s="571"/>
      <c r="O12" s="592"/>
      <c r="P12" s="572"/>
    </row>
    <row r="13" spans="1:16" ht="14.4" customHeight="1" thickBot="1" x14ac:dyDescent="0.35">
      <c r="A13" s="573" t="s">
        <v>2949</v>
      </c>
      <c r="B13" s="574" t="s">
        <v>2950</v>
      </c>
      <c r="C13" s="574" t="s">
        <v>2965</v>
      </c>
      <c r="D13" s="574" t="s">
        <v>2966</v>
      </c>
      <c r="E13" s="577">
        <v>132</v>
      </c>
      <c r="F13" s="577">
        <v>0</v>
      </c>
      <c r="G13" s="574"/>
      <c r="H13" s="574">
        <v>0</v>
      </c>
      <c r="I13" s="577">
        <v>101</v>
      </c>
      <c r="J13" s="577">
        <v>0</v>
      </c>
      <c r="K13" s="574"/>
      <c r="L13" s="574">
        <v>0</v>
      </c>
      <c r="M13" s="577">
        <v>70</v>
      </c>
      <c r="N13" s="577">
        <v>0</v>
      </c>
      <c r="O13" s="585"/>
      <c r="P13" s="578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20" customWidth="1"/>
    <col min="5" max="5" width="11" style="321" customWidth="1"/>
  </cols>
  <sheetData>
    <row r="1" spans="1:7" ht="18.600000000000001" thickBot="1" x14ac:dyDescent="0.4">
      <c r="A1" s="392" t="s">
        <v>191</v>
      </c>
      <c r="B1" s="393"/>
      <c r="C1" s="394"/>
      <c r="D1" s="394"/>
      <c r="E1" s="394"/>
      <c r="F1" s="150"/>
      <c r="G1" s="150"/>
    </row>
    <row r="2" spans="1:7" ht="14.4" customHeight="1" thickBot="1" x14ac:dyDescent="0.35">
      <c r="A2" s="521" t="s">
        <v>245</v>
      </c>
      <c r="B2" s="296"/>
    </row>
    <row r="3" spans="1:7" ht="14.4" customHeight="1" thickBot="1" x14ac:dyDescent="0.35">
      <c r="A3" s="331"/>
      <c r="C3" s="332" t="s">
        <v>171</v>
      </c>
      <c r="D3" s="333" t="s">
        <v>131</v>
      </c>
      <c r="E3" s="334" t="s">
        <v>133</v>
      </c>
    </row>
    <row r="4" spans="1:7" ht="14.4" customHeight="1" thickBot="1" x14ac:dyDescent="0.35">
      <c r="A4" s="379" t="str">
        <f>HYPERLINK("#HI!A1","NÁKLADY CELKEM (v tisících Kč)")</f>
        <v>NÁKLADY CELKEM (v tisících Kč)</v>
      </c>
      <c r="B4" s="345"/>
      <c r="C4" s="355">
        <f ca="1">IF(ISERROR(VLOOKUP("Náklady celkem",INDIRECT("HI!$A:$G"),6,0)),0,VLOOKUP("Náklady celkem",INDIRECT("HI!$A:$G"),6,0))</f>
        <v>36722</v>
      </c>
      <c r="D4" s="355">
        <f ca="1">IF(ISERROR(VLOOKUP("Náklady celkem",INDIRECT("HI!$A:$G"),4,0)),0,VLOOKUP("Náklady celkem",INDIRECT("HI!$A:$G"),4,0))</f>
        <v>37202.755140000001</v>
      </c>
      <c r="E4" s="348">
        <f ca="1">IF(C4=0,0,D4/C4)</f>
        <v>1.0130917471815262</v>
      </c>
    </row>
    <row r="5" spans="1:7" ht="14.4" customHeight="1" x14ac:dyDescent="0.3">
      <c r="A5" s="341" t="s">
        <v>237</v>
      </c>
      <c r="B5" s="336"/>
      <c r="C5" s="356"/>
      <c r="D5" s="356"/>
      <c r="E5" s="349"/>
    </row>
    <row r="6" spans="1:7" ht="14.4" customHeight="1" x14ac:dyDescent="0.3">
      <c r="A6" s="374" t="s">
        <v>242</v>
      </c>
      <c r="B6" s="337"/>
      <c r="C6" s="347"/>
      <c r="D6" s="347"/>
      <c r="E6" s="349"/>
    </row>
    <row r="7" spans="1:7" ht="14.4" customHeight="1" x14ac:dyDescent="0.3">
      <c r="A7" s="3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37" t="s">
        <v>177</v>
      </c>
      <c r="C7" s="347">
        <f>IF(ISERROR(HI!F5),"",HI!F5)</f>
        <v>5707</v>
      </c>
      <c r="D7" s="347">
        <f>IF(ISERROR(HI!D5),"",HI!D5)</f>
        <v>5274.7180200000003</v>
      </c>
      <c r="E7" s="349">
        <f t="shared" ref="E7:E14" si="0">IF(C7=0,0,D7/C7)</f>
        <v>0.92425407744874721</v>
      </c>
    </row>
    <row r="8" spans="1:7" ht="14.4" customHeight="1" x14ac:dyDescent="0.3">
      <c r="A8" s="370" t="str">
        <f>HYPERLINK("#'LŽ PL'!A1","% plnění pozitivního listu")</f>
        <v>% plnění pozitivního listu</v>
      </c>
      <c r="B8" s="337" t="s">
        <v>229</v>
      </c>
      <c r="C8" s="346">
        <v>0.9</v>
      </c>
      <c r="D8" s="346">
        <f>IF(ISERROR(VLOOKUP("celkem",'LŽ PL'!$A:$F,5,0)),0,VLOOKUP("celkem",'LŽ PL'!$A:$F,5,0))</f>
        <v>0.94140457489515172</v>
      </c>
      <c r="E8" s="349">
        <f t="shared" si="0"/>
        <v>1.0460050832168353</v>
      </c>
    </row>
    <row r="9" spans="1:7" ht="14.4" customHeight="1" x14ac:dyDescent="0.3">
      <c r="A9" s="342" t="s">
        <v>238</v>
      </c>
      <c r="B9" s="337"/>
      <c r="C9" s="347"/>
      <c r="D9" s="347"/>
      <c r="E9" s="349"/>
    </row>
    <row r="10" spans="1:7" ht="14.4" customHeight="1" x14ac:dyDescent="0.3">
      <c r="A10" s="370" t="str">
        <f>HYPERLINK("#'Léky Recepty'!A1","% záchytu v lékárně (Úhrada Kč)")</f>
        <v>% záchytu v lékárně (Úhrada Kč)</v>
      </c>
      <c r="B10" s="337" t="s">
        <v>182</v>
      </c>
      <c r="C10" s="346">
        <v>0.6</v>
      </c>
      <c r="D10" s="346">
        <f>IF(ISERROR(VLOOKUP("Celkem",'Léky Recepty'!B:H,5,0)),0,VLOOKUP("Celkem",'Léky Recepty'!B:H,5,0))</f>
        <v>0.7251837163025161</v>
      </c>
      <c r="E10" s="349">
        <f t="shared" si="0"/>
        <v>1.2086395271708603</v>
      </c>
    </row>
    <row r="11" spans="1:7" ht="14.4" customHeight="1" x14ac:dyDescent="0.3">
      <c r="A11" s="370" t="str">
        <f>HYPERLINK("#'LRp PL'!A1","% plnění pozitivního listu")</f>
        <v>% plnění pozitivního listu</v>
      </c>
      <c r="B11" s="337" t="s">
        <v>230</v>
      </c>
      <c r="C11" s="346">
        <v>0.8</v>
      </c>
      <c r="D11" s="346">
        <f>IF(ISERROR(VLOOKUP("Celkem",'LRp PL'!A:F,5,0)),0,VLOOKUP("Celkem",'LRp PL'!A:F,5,0))</f>
        <v>0.989368384553582</v>
      </c>
      <c r="E11" s="349">
        <f t="shared" si="0"/>
        <v>1.2367104806919775</v>
      </c>
    </row>
    <row r="12" spans="1:7" ht="14.4" customHeight="1" x14ac:dyDescent="0.3">
      <c r="A12" s="342" t="s">
        <v>239</v>
      </c>
      <c r="B12" s="337"/>
      <c r="C12" s="347"/>
      <c r="D12" s="347"/>
      <c r="E12" s="349"/>
    </row>
    <row r="13" spans="1:7" ht="14.4" customHeight="1" x14ac:dyDescent="0.3">
      <c r="A13" s="375" t="s">
        <v>243</v>
      </c>
      <c r="B13" s="337"/>
      <c r="C13" s="356"/>
      <c r="D13" s="356"/>
      <c r="E13" s="349"/>
    </row>
    <row r="14" spans="1:7" ht="14.4" customHeight="1" x14ac:dyDescent="0.3">
      <c r="A14" s="3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37" t="s">
        <v>177</v>
      </c>
      <c r="C14" s="347">
        <f>IF(ISERROR(HI!F6),"",HI!F6)</f>
        <v>2842</v>
      </c>
      <c r="D14" s="347">
        <f>IF(ISERROR(HI!D6),"",HI!D6)</f>
        <v>2520.7483900000002</v>
      </c>
      <c r="E14" s="349">
        <f t="shared" si="0"/>
        <v>0.88696283954961297</v>
      </c>
    </row>
    <row r="15" spans="1:7" ht="14.4" customHeight="1" thickBot="1" x14ac:dyDescent="0.35">
      <c r="A15" s="377" t="str">
        <f>HYPERLINK("#HI!A1","Osobní náklady")</f>
        <v>Osobní náklady</v>
      </c>
      <c r="B15" s="337"/>
      <c r="C15" s="356">
        <f ca="1">IF(ISERROR(VLOOKUP("Osobní náklady (Kč)",INDIRECT("HI!$A:$G"),6,0)),0,VLOOKUP("Osobní náklady (Kč)",INDIRECT("HI!$A:$G"),6,0))</f>
        <v>22392</v>
      </c>
      <c r="D15" s="356">
        <f ca="1">IF(ISERROR(VLOOKUP("Osobní náklady (Kč)",INDIRECT("HI!$A:$G"),4,0)),0,VLOOKUP("Osobní náklady (Kč)",INDIRECT("HI!$A:$G"),4,0))</f>
        <v>23201.618600000002</v>
      </c>
      <c r="E15" s="349">
        <f t="shared" ref="E15" ca="1" si="1">IF(C15=0,0,D15/C15)</f>
        <v>1.0361566005716327</v>
      </c>
    </row>
    <row r="16" spans="1:7" ht="14.4" customHeight="1" thickBot="1" x14ac:dyDescent="0.35">
      <c r="A16" s="361"/>
      <c r="B16" s="362"/>
      <c r="C16" s="363"/>
      <c r="D16" s="363"/>
      <c r="E16" s="351"/>
    </row>
    <row r="17" spans="1:5" ht="14.4" customHeight="1" thickBot="1" x14ac:dyDescent="0.35">
      <c r="A17" s="378" t="str">
        <f>HYPERLINK("#HI!A1","VÝNOSY CELKEM (v tisících; ""Ambulace-body"" + ""Hospitalizace-casemix""*29500)")</f>
        <v>VÝNOSY CELKEM (v tisících; "Ambulace-body" + "Hospitalizace-casemix"*29500)</v>
      </c>
      <c r="B17" s="339"/>
      <c r="C17" s="359">
        <f ca="1">IF(ISERROR(VLOOKUP("Výnosy celkem",INDIRECT("HI!$A:$G"),6,0)),0,VLOOKUP("Výnosy celkem",INDIRECT("HI!$A:$G"),6,0))</f>
        <v>10317.146194999999</v>
      </c>
      <c r="D17" s="359">
        <f ca="1">IF(ISERROR(VLOOKUP("Výnosy celkem",INDIRECT("HI!$A:$G"),4,0)),0,VLOOKUP("Výnosy celkem",INDIRECT("HI!$A:$G"),4,0))</f>
        <v>9546.2250000000004</v>
      </c>
      <c r="E17" s="352">
        <f t="shared" ref="E17:E28" ca="1" si="2">IF(C17=0,0,D17/C17)</f>
        <v>0.92527767074061518</v>
      </c>
    </row>
    <row r="18" spans="1:5" ht="14.4" customHeight="1" x14ac:dyDescent="0.3">
      <c r="A18" s="380" t="str">
        <f>HYPERLINK("#HI!A1","Ambulance (body)")</f>
        <v>Ambulance (body)</v>
      </c>
      <c r="B18" s="336"/>
      <c r="C18" s="356">
        <f ca="1">IF(ISERROR(VLOOKUP("Ambulance (body)",INDIRECT("HI!$A:$G"),6,0)),0,VLOOKUP("Ambulance (body)",INDIRECT("HI!$A:$G"),6,0))</f>
        <v>475.69101999999998</v>
      </c>
      <c r="D18" s="356">
        <f ca="1">IF(ISERROR(VLOOKUP("Ambulance (body)",INDIRECT("HI!$A:$G"),4,0)),0,VLOOKUP("Ambulance (body)",INDIRECT("HI!$A:$G"),4,0))</f>
        <v>660.76599999999996</v>
      </c>
      <c r="E18" s="349">
        <f t="shared" ca="1" si="2"/>
        <v>1.3890655324962831</v>
      </c>
    </row>
    <row r="19" spans="1:5" ht="14.4" customHeight="1" x14ac:dyDescent="0.3">
      <c r="A19" s="371" t="str">
        <f>HYPERLINK("#'ZV Vykáz.-A'!A1","Zdravotní výkony vykázané u ambulantních pacientů (min. 100 %)")</f>
        <v>Zdravotní výkony vykázané u ambulantních pacientů (min. 100 %)</v>
      </c>
      <c r="B19" t="s">
        <v>193</v>
      </c>
      <c r="C19" s="346">
        <v>1</v>
      </c>
      <c r="D19" s="346">
        <f>IF(ISERROR(VLOOKUP("Celkem:",'ZV Vykáz.-A'!$A:$S,7,0)),"",VLOOKUP("Celkem:",'ZV Vykáz.-A'!$A:$S,7,0))</f>
        <v>1.3612842218463572</v>
      </c>
      <c r="E19" s="349">
        <f t="shared" si="2"/>
        <v>1.3612842218463572</v>
      </c>
    </row>
    <row r="20" spans="1:5" ht="14.4" customHeight="1" x14ac:dyDescent="0.3">
      <c r="A20" s="371" t="str">
        <f>HYPERLINK("#'ZV Vykáz.-H'!A1","Zdravotní výkony vykázané u hospitalizovaných pacientů (max. 85 %)")</f>
        <v>Zdravotní výkony vykázané u hospitalizovaných pacientů (max. 85 %)</v>
      </c>
      <c r="B20" t="s">
        <v>195</v>
      </c>
      <c r="C20" s="346">
        <v>0.85</v>
      </c>
      <c r="D20" s="346">
        <f>IF(ISERROR(VLOOKUP("Celkem:",'ZV Vykáz.-H'!$A:$S,7,0)),"",VLOOKUP("Celkem:",'ZV Vykáz.-H'!$A:$S,7,0))</f>
        <v>1.0366504110339532</v>
      </c>
      <c r="E20" s="349">
        <f t="shared" si="2"/>
        <v>1.2195887188634744</v>
      </c>
    </row>
    <row r="21" spans="1:5" ht="14.4" customHeight="1" x14ac:dyDescent="0.3">
      <c r="A21" s="381" t="str">
        <f>HYPERLINK("#HI!A1","Hospitalizace (casemix * 29500)")</f>
        <v>Hospitalizace (casemix * 29500)</v>
      </c>
      <c r="B21" s="337"/>
      <c r="C21" s="356">
        <f ca="1">IF(ISERROR(VLOOKUP("Hospitalizace (casemix * 29500)",INDIRECT("HI!$A:$G"),6,0)),0,VLOOKUP("Hospitalizace (casemix * 29500)",INDIRECT("HI!$A:$G"),6,0))</f>
        <v>9841.4551749999991</v>
      </c>
      <c r="D21" s="356">
        <f ca="1">IF(ISERROR(VLOOKUP("Hospitalizace (casemix * 29500)",INDIRECT("HI!$A:$G"),4,0)),0,VLOOKUP("Hospitalizace (casemix * 29500)",INDIRECT("HI!$A:$G"),4,0))</f>
        <v>8885.4590000000007</v>
      </c>
      <c r="E21" s="349">
        <f t="shared" ref="E21" ca="1" si="3">IF(C21=0,0,D21/C21)</f>
        <v>0.90286028254962825</v>
      </c>
    </row>
    <row r="22" spans="1:5" ht="14.4" customHeight="1" x14ac:dyDescent="0.3">
      <c r="A22" s="371" t="str">
        <f>HYPERLINK("#'CaseMix'!A1","Casemix (min. 95 %)")</f>
        <v>Casemix (min. 95 %)</v>
      </c>
      <c r="B22" s="337" t="s">
        <v>92</v>
      </c>
      <c r="C22" s="346">
        <v>0.95</v>
      </c>
      <c r="D22" s="346">
        <f>IF(ISERROR(VLOOKUP("Celkem",CaseMix!A:M,5,0)),0,VLOOKUP("Celkem",CaseMix!A:M,5,0))</f>
        <v>0.85771726842214679</v>
      </c>
      <c r="E22" s="349">
        <f t="shared" si="2"/>
        <v>0.90286028254962825</v>
      </c>
    </row>
    <row r="23" spans="1:5" ht="14.4" customHeight="1" x14ac:dyDescent="0.3">
      <c r="A23" s="372" t="str">
        <f>HYPERLINK("#'CaseMix'!A1","Alfa")</f>
        <v>Alfa</v>
      </c>
      <c r="B23" s="337" t="s">
        <v>92</v>
      </c>
      <c r="C23" s="346">
        <v>0.95</v>
      </c>
      <c r="D23" s="346">
        <f>IF(ISERROR(CaseMix!E24),"",CaseMix!E24)</f>
        <v>0.78339191166488176</v>
      </c>
      <c r="E23" s="349">
        <f t="shared" si="2"/>
        <v>0.82462306491040194</v>
      </c>
    </row>
    <row r="24" spans="1:5" ht="14.4" customHeight="1" x14ac:dyDescent="0.3">
      <c r="A24" s="372" t="str">
        <f>HYPERLINK("#'CaseMix'!A1","Beta + Gama (výkonově)")</f>
        <v>Beta + Gama (výkonově)</v>
      </c>
      <c r="B24" s="337" t="s">
        <v>92</v>
      </c>
      <c r="C24" s="346"/>
      <c r="D24" s="346">
        <f>IF(ISERROR(CaseMix!M36),"",CaseMix!M36)</f>
        <v>2.6254071600120086</v>
      </c>
      <c r="E24" s="349">
        <f t="shared" si="2"/>
        <v>0</v>
      </c>
    </row>
    <row r="25" spans="1:5" ht="14.4" customHeight="1" x14ac:dyDescent="0.3">
      <c r="A25" s="372" t="str">
        <f>HYPERLINK("#'CaseMix'!A1","Vyjmenované skupiny")</f>
        <v>Vyjmenované skupiny</v>
      </c>
      <c r="B25" s="337" t="s">
        <v>92</v>
      </c>
      <c r="C25" s="346"/>
      <c r="D25" s="346">
        <f>IF(ISERROR(CaseMix!E48),"",CaseMix!E48)</f>
        <v>0.56059497683491832</v>
      </c>
      <c r="E25" s="349">
        <f t="shared" si="2"/>
        <v>0</v>
      </c>
    </row>
    <row r="26" spans="1:5" ht="14.4" customHeight="1" x14ac:dyDescent="0.3">
      <c r="A26" s="371" t="str">
        <f>HYPERLINK("#'CaseMix'!A1","Počet hospitalizací ukončených na pracovišti (min. 90 %)")</f>
        <v>Počet hospitalizací ukončených na pracovišti (min. 90 %)</v>
      </c>
      <c r="B26" s="337" t="s">
        <v>92</v>
      </c>
      <c r="C26" s="346">
        <v>0.9</v>
      </c>
      <c r="D26" s="346">
        <f>IF(ISERROR(CaseMix!I12),"",CaseMix!I12)</f>
        <v>0.6216216216216216</v>
      </c>
      <c r="E26" s="349">
        <f t="shared" si="2"/>
        <v>0.69069069069069067</v>
      </c>
    </row>
    <row r="27" spans="1:5" ht="14.4" customHeight="1" x14ac:dyDescent="0.3">
      <c r="A27" s="371" t="str">
        <f>HYPERLINK("#'ALOS'!A1","Průměrná délka hospitalizace (max. 100 % republikového průměru)")</f>
        <v>Průměrná délka hospitalizace (max. 100 % republikového průměru)</v>
      </c>
      <c r="B27" s="337" t="s">
        <v>123</v>
      </c>
      <c r="C27" s="346">
        <v>1</v>
      </c>
      <c r="D27" s="364">
        <f>IF(ISERROR(INDEX(ALOS!$E:$E,COUNT(ALOS!$E:$E)+32)),0,INDEX(ALOS!$E:$E,COUNT(ALOS!$E:$E)+32))</f>
        <v>0.63506755627547018</v>
      </c>
      <c r="E27" s="349">
        <f t="shared" si="2"/>
        <v>0.63506755627547018</v>
      </c>
    </row>
    <row r="28" spans="1:5" ht="28.8" x14ac:dyDescent="0.3">
      <c r="A28" s="373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8" s="337" t="s">
        <v>190</v>
      </c>
      <c r="C28" s="346">
        <f>IF(E22&gt;1,90%,90%-2*ABS(C22-D22))</f>
        <v>0.7154345368442937</v>
      </c>
      <c r="D28" s="346">
        <f>IF(ISERROR(VLOOKUP("Celkem:",'ZV Vyžád.'!$A:$M,7,0)),"",VLOOKUP("Celkem:",'ZV Vyžád.'!$A:$M,7,0))</f>
        <v>1.2398170095218033</v>
      </c>
      <c r="E28" s="349">
        <f t="shared" si="2"/>
        <v>1.7329566098255549</v>
      </c>
    </row>
    <row r="29" spans="1:5" ht="14.4" customHeight="1" thickBot="1" x14ac:dyDescent="0.35">
      <c r="A29" s="343" t="s">
        <v>240</v>
      </c>
      <c r="B29" s="338"/>
      <c r="C29" s="357"/>
      <c r="D29" s="357"/>
      <c r="E29" s="350"/>
    </row>
    <row r="30" spans="1:5" ht="14.4" customHeight="1" thickBot="1" x14ac:dyDescent="0.35">
      <c r="A30" s="335"/>
      <c r="B30" s="282"/>
      <c r="C30" s="358"/>
      <c r="D30" s="358"/>
      <c r="E30" s="353"/>
    </row>
    <row r="31" spans="1:5" ht="14.4" customHeight="1" thickBot="1" x14ac:dyDescent="0.35">
      <c r="A31" s="344" t="s">
        <v>241</v>
      </c>
      <c r="B31" s="340"/>
      <c r="C31" s="360"/>
      <c r="D31" s="360"/>
      <c r="E31" s="354"/>
    </row>
  </sheetData>
  <mergeCells count="1">
    <mergeCell ref="A1:E1"/>
  </mergeCells>
  <conditionalFormatting sqref="E22:E23 E17 E19 E26 E8 E10:E11">
    <cfRule type="cellIs" dxfId="83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7:E28 E4 E7 E14 E20">
    <cfRule type="cellIs" dxfId="76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0.10937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04" t="s">
        <v>199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  <c r="N2" s="298"/>
      <c r="O2" s="148"/>
      <c r="P2" s="298"/>
      <c r="Q2" s="148"/>
      <c r="R2" s="298"/>
      <c r="S2" s="268"/>
    </row>
    <row r="3" spans="1:19" ht="14.4" customHeight="1" thickBot="1" x14ac:dyDescent="0.35">
      <c r="A3" s="382" t="s">
        <v>203</v>
      </c>
      <c r="B3" s="383">
        <f>SUBTOTAL(9,B6:B1048576)</f>
        <v>34344608</v>
      </c>
      <c r="C3" s="384">
        <f t="shared" ref="C3:R3" si="0">SUBTOTAL(9,C6:C1048576)</f>
        <v>12</v>
      </c>
      <c r="D3" s="384">
        <f t="shared" si="0"/>
        <v>30740744</v>
      </c>
      <c r="E3" s="384">
        <f t="shared" si="0"/>
        <v>7.8819857748747886</v>
      </c>
      <c r="F3" s="384">
        <f t="shared" si="0"/>
        <v>35603352</v>
      </c>
      <c r="G3" s="385">
        <f>IF(B3&lt;&gt;0,F3/B3,"")</f>
        <v>1.0366504110339532</v>
      </c>
      <c r="H3" s="383">
        <f t="shared" si="0"/>
        <v>4500255.87</v>
      </c>
      <c r="I3" s="384">
        <f t="shared" si="0"/>
        <v>1</v>
      </c>
      <c r="J3" s="384">
        <f t="shared" si="0"/>
        <v>4089350.5799999996</v>
      </c>
      <c r="K3" s="384">
        <f t="shared" si="0"/>
        <v>0.90869290505475186</v>
      </c>
      <c r="L3" s="384">
        <f t="shared" si="0"/>
        <v>4667981.1099999994</v>
      </c>
      <c r="M3" s="386">
        <f>IF(H3&lt;&gt;0,L3/H3,"")</f>
        <v>1.037270156374464</v>
      </c>
      <c r="N3" s="387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170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39"/>
      <c r="B5" s="640">
        <v>2011</v>
      </c>
      <c r="C5" s="641"/>
      <c r="D5" s="641">
        <v>2012</v>
      </c>
      <c r="E5" s="641"/>
      <c r="F5" s="641">
        <v>2013</v>
      </c>
      <c r="G5" s="642" t="s">
        <v>5</v>
      </c>
      <c r="H5" s="640">
        <v>2011</v>
      </c>
      <c r="I5" s="641"/>
      <c r="J5" s="641">
        <v>2012</v>
      </c>
      <c r="K5" s="641"/>
      <c r="L5" s="641">
        <v>2013</v>
      </c>
      <c r="M5" s="642" t="s">
        <v>5</v>
      </c>
      <c r="N5" s="640">
        <v>2011</v>
      </c>
      <c r="O5" s="641"/>
      <c r="P5" s="641">
        <v>2012</v>
      </c>
      <c r="Q5" s="641"/>
      <c r="R5" s="641">
        <v>2013</v>
      </c>
      <c r="S5" s="642" t="s">
        <v>5</v>
      </c>
    </row>
    <row r="6" spans="1:19" ht="14.4" customHeight="1" x14ac:dyDescent="0.3">
      <c r="A6" s="596" t="s">
        <v>2967</v>
      </c>
      <c r="B6" s="656"/>
      <c r="C6" s="562"/>
      <c r="D6" s="656">
        <v>231</v>
      </c>
      <c r="E6" s="562"/>
      <c r="F6" s="656">
        <v>696</v>
      </c>
      <c r="G6" s="584"/>
      <c r="H6" s="656"/>
      <c r="I6" s="562"/>
      <c r="J6" s="656"/>
      <c r="K6" s="562"/>
      <c r="L6" s="656"/>
      <c r="M6" s="584"/>
      <c r="N6" s="656"/>
      <c r="O6" s="562"/>
      <c r="P6" s="656"/>
      <c r="Q6" s="562"/>
      <c r="R6" s="656"/>
      <c r="S6" s="616"/>
    </row>
    <row r="7" spans="1:19" ht="14.4" customHeight="1" x14ac:dyDescent="0.3">
      <c r="A7" s="597" t="s">
        <v>2968</v>
      </c>
      <c r="B7" s="657">
        <v>1610</v>
      </c>
      <c r="C7" s="568">
        <v>1</v>
      </c>
      <c r="D7" s="657">
        <v>1848</v>
      </c>
      <c r="E7" s="568">
        <v>1.1478260869565218</v>
      </c>
      <c r="F7" s="657">
        <v>3944</v>
      </c>
      <c r="G7" s="592">
        <v>2.4496894409937888</v>
      </c>
      <c r="H7" s="657"/>
      <c r="I7" s="568"/>
      <c r="J7" s="657"/>
      <c r="K7" s="568"/>
      <c r="L7" s="657"/>
      <c r="M7" s="592"/>
      <c r="N7" s="657"/>
      <c r="O7" s="568"/>
      <c r="P7" s="657"/>
      <c r="Q7" s="568"/>
      <c r="R7" s="657"/>
      <c r="S7" s="617"/>
    </row>
    <row r="8" spans="1:19" ht="14.4" customHeight="1" x14ac:dyDescent="0.3">
      <c r="A8" s="597" t="s">
        <v>2969</v>
      </c>
      <c r="B8" s="657">
        <v>1150</v>
      </c>
      <c r="C8" s="568">
        <v>1</v>
      </c>
      <c r="D8" s="657"/>
      <c r="E8" s="568"/>
      <c r="F8" s="657">
        <v>1392</v>
      </c>
      <c r="G8" s="592">
        <v>1.2104347826086956</v>
      </c>
      <c r="H8" s="657"/>
      <c r="I8" s="568"/>
      <c r="J8" s="657"/>
      <c r="K8" s="568"/>
      <c r="L8" s="657"/>
      <c r="M8" s="592"/>
      <c r="N8" s="657"/>
      <c r="O8" s="568"/>
      <c r="P8" s="657"/>
      <c r="Q8" s="568"/>
      <c r="R8" s="657"/>
      <c r="S8" s="617"/>
    </row>
    <row r="9" spans="1:19" ht="14.4" customHeight="1" x14ac:dyDescent="0.3">
      <c r="A9" s="597" t="s">
        <v>2970</v>
      </c>
      <c r="B9" s="657">
        <v>2070</v>
      </c>
      <c r="C9" s="568">
        <v>1</v>
      </c>
      <c r="D9" s="657">
        <v>3465</v>
      </c>
      <c r="E9" s="568">
        <v>1.673913043478261</v>
      </c>
      <c r="F9" s="657">
        <v>3016</v>
      </c>
      <c r="G9" s="592">
        <v>1.4570048309178745</v>
      </c>
      <c r="H9" s="657"/>
      <c r="I9" s="568"/>
      <c r="J9" s="657"/>
      <c r="K9" s="568"/>
      <c r="L9" s="657"/>
      <c r="M9" s="592"/>
      <c r="N9" s="657"/>
      <c r="O9" s="568"/>
      <c r="P9" s="657"/>
      <c r="Q9" s="568"/>
      <c r="R9" s="657"/>
      <c r="S9" s="617"/>
    </row>
    <row r="10" spans="1:19" ht="14.4" customHeight="1" x14ac:dyDescent="0.3">
      <c r="A10" s="597" t="s">
        <v>2971</v>
      </c>
      <c r="B10" s="657"/>
      <c r="C10" s="568"/>
      <c r="D10" s="657">
        <v>231</v>
      </c>
      <c r="E10" s="568"/>
      <c r="F10" s="657">
        <v>0</v>
      </c>
      <c r="G10" s="592"/>
      <c r="H10" s="657"/>
      <c r="I10" s="568"/>
      <c r="J10" s="657"/>
      <c r="K10" s="568"/>
      <c r="L10" s="657"/>
      <c r="M10" s="592"/>
      <c r="N10" s="657"/>
      <c r="O10" s="568"/>
      <c r="P10" s="657"/>
      <c r="Q10" s="568"/>
      <c r="R10" s="657"/>
      <c r="S10" s="617"/>
    </row>
    <row r="11" spans="1:19" ht="14.4" customHeight="1" x14ac:dyDescent="0.3">
      <c r="A11" s="597" t="s">
        <v>2972</v>
      </c>
      <c r="B11" s="657">
        <v>298</v>
      </c>
      <c r="C11" s="568">
        <v>1</v>
      </c>
      <c r="D11" s="657"/>
      <c r="E11" s="568"/>
      <c r="F11" s="657"/>
      <c r="G11" s="592"/>
      <c r="H11" s="657"/>
      <c r="I11" s="568"/>
      <c r="J11" s="657"/>
      <c r="K11" s="568"/>
      <c r="L11" s="657"/>
      <c r="M11" s="592"/>
      <c r="N11" s="657"/>
      <c r="O11" s="568"/>
      <c r="P11" s="657"/>
      <c r="Q11" s="568"/>
      <c r="R11" s="657"/>
      <c r="S11" s="617"/>
    </row>
    <row r="12" spans="1:19" ht="14.4" customHeight="1" x14ac:dyDescent="0.3">
      <c r="A12" s="597" t="s">
        <v>2973</v>
      </c>
      <c r="B12" s="657">
        <v>230</v>
      </c>
      <c r="C12" s="568">
        <v>1</v>
      </c>
      <c r="D12" s="657"/>
      <c r="E12" s="568"/>
      <c r="F12" s="657">
        <v>232</v>
      </c>
      <c r="G12" s="592">
        <v>1.008695652173913</v>
      </c>
      <c r="H12" s="657"/>
      <c r="I12" s="568"/>
      <c r="J12" s="657"/>
      <c r="K12" s="568"/>
      <c r="L12" s="657"/>
      <c r="M12" s="592"/>
      <c r="N12" s="657"/>
      <c r="O12" s="568"/>
      <c r="P12" s="657"/>
      <c r="Q12" s="568"/>
      <c r="R12" s="657"/>
      <c r="S12" s="617"/>
    </row>
    <row r="13" spans="1:19" ht="14.4" customHeight="1" x14ac:dyDescent="0.3">
      <c r="A13" s="597" t="s">
        <v>2974</v>
      </c>
      <c r="B13" s="657">
        <v>460</v>
      </c>
      <c r="C13" s="568">
        <v>1</v>
      </c>
      <c r="D13" s="657">
        <v>231</v>
      </c>
      <c r="E13" s="568">
        <v>0.50217391304347825</v>
      </c>
      <c r="F13" s="657">
        <v>0</v>
      </c>
      <c r="G13" s="592">
        <v>0</v>
      </c>
      <c r="H13" s="657"/>
      <c r="I13" s="568"/>
      <c r="J13" s="657"/>
      <c r="K13" s="568"/>
      <c r="L13" s="657"/>
      <c r="M13" s="592"/>
      <c r="N13" s="657"/>
      <c r="O13" s="568"/>
      <c r="P13" s="657"/>
      <c r="Q13" s="568"/>
      <c r="R13" s="657"/>
      <c r="S13" s="617"/>
    </row>
    <row r="14" spans="1:19" ht="14.4" customHeight="1" x14ac:dyDescent="0.3">
      <c r="A14" s="597" t="s">
        <v>2975</v>
      </c>
      <c r="B14" s="657">
        <v>460</v>
      </c>
      <c r="C14" s="568">
        <v>1</v>
      </c>
      <c r="D14" s="657">
        <v>231</v>
      </c>
      <c r="E14" s="568">
        <v>0.50217391304347825</v>
      </c>
      <c r="F14" s="657">
        <v>232</v>
      </c>
      <c r="G14" s="592">
        <v>0.5043478260869565</v>
      </c>
      <c r="H14" s="657"/>
      <c r="I14" s="568"/>
      <c r="J14" s="657"/>
      <c r="K14" s="568"/>
      <c r="L14" s="657"/>
      <c r="M14" s="592"/>
      <c r="N14" s="657"/>
      <c r="O14" s="568"/>
      <c r="P14" s="657"/>
      <c r="Q14" s="568"/>
      <c r="R14" s="657"/>
      <c r="S14" s="617"/>
    </row>
    <row r="15" spans="1:19" ht="14.4" customHeight="1" x14ac:dyDescent="0.3">
      <c r="A15" s="597" t="s">
        <v>2976</v>
      </c>
      <c r="B15" s="657"/>
      <c r="C15" s="568"/>
      <c r="D15" s="657">
        <v>231</v>
      </c>
      <c r="E15" s="568"/>
      <c r="F15" s="657"/>
      <c r="G15" s="592"/>
      <c r="H15" s="657"/>
      <c r="I15" s="568"/>
      <c r="J15" s="657"/>
      <c r="K15" s="568"/>
      <c r="L15" s="657"/>
      <c r="M15" s="592"/>
      <c r="N15" s="657"/>
      <c r="O15" s="568"/>
      <c r="P15" s="657"/>
      <c r="Q15" s="568"/>
      <c r="R15" s="657"/>
      <c r="S15" s="617"/>
    </row>
    <row r="16" spans="1:19" ht="14.4" customHeight="1" x14ac:dyDescent="0.3">
      <c r="A16" s="597" t="s">
        <v>2977</v>
      </c>
      <c r="B16" s="657">
        <v>230</v>
      </c>
      <c r="C16" s="568">
        <v>1</v>
      </c>
      <c r="D16" s="657">
        <v>496</v>
      </c>
      <c r="E16" s="568">
        <v>2.1565217391304348</v>
      </c>
      <c r="F16" s="657"/>
      <c r="G16" s="592"/>
      <c r="H16" s="657"/>
      <c r="I16" s="568"/>
      <c r="J16" s="657"/>
      <c r="K16" s="568"/>
      <c r="L16" s="657"/>
      <c r="M16" s="592"/>
      <c r="N16" s="657"/>
      <c r="O16" s="568"/>
      <c r="P16" s="657"/>
      <c r="Q16" s="568"/>
      <c r="R16" s="657"/>
      <c r="S16" s="617"/>
    </row>
    <row r="17" spans="1:19" ht="14.4" customHeight="1" x14ac:dyDescent="0.3">
      <c r="A17" s="597" t="s">
        <v>2978</v>
      </c>
      <c r="B17" s="657">
        <v>230</v>
      </c>
      <c r="C17" s="568">
        <v>1</v>
      </c>
      <c r="D17" s="657"/>
      <c r="E17" s="568"/>
      <c r="F17" s="657">
        <v>928</v>
      </c>
      <c r="G17" s="592">
        <v>4.034782608695652</v>
      </c>
      <c r="H17" s="657"/>
      <c r="I17" s="568"/>
      <c r="J17" s="657"/>
      <c r="K17" s="568"/>
      <c r="L17" s="657"/>
      <c r="M17" s="592"/>
      <c r="N17" s="657"/>
      <c r="O17" s="568"/>
      <c r="P17" s="657"/>
      <c r="Q17" s="568"/>
      <c r="R17" s="657"/>
      <c r="S17" s="617"/>
    </row>
    <row r="18" spans="1:19" ht="14.4" customHeight="1" x14ac:dyDescent="0.3">
      <c r="A18" s="597" t="s">
        <v>2979</v>
      </c>
      <c r="B18" s="657">
        <v>1150</v>
      </c>
      <c r="C18" s="568">
        <v>1</v>
      </c>
      <c r="D18" s="657">
        <v>1155</v>
      </c>
      <c r="E18" s="568">
        <v>1.0043478260869565</v>
      </c>
      <c r="F18" s="657">
        <v>696</v>
      </c>
      <c r="G18" s="592">
        <v>0.60521739130434782</v>
      </c>
      <c r="H18" s="657"/>
      <c r="I18" s="568"/>
      <c r="J18" s="657"/>
      <c r="K18" s="568"/>
      <c r="L18" s="657"/>
      <c r="M18" s="592"/>
      <c r="N18" s="657"/>
      <c r="O18" s="568"/>
      <c r="P18" s="657"/>
      <c r="Q18" s="568"/>
      <c r="R18" s="657"/>
      <c r="S18" s="617"/>
    </row>
    <row r="19" spans="1:19" ht="14.4" customHeight="1" x14ac:dyDescent="0.3">
      <c r="A19" s="597" t="s">
        <v>2980</v>
      </c>
      <c r="B19" s="657"/>
      <c r="C19" s="568"/>
      <c r="D19" s="657">
        <v>462</v>
      </c>
      <c r="E19" s="568"/>
      <c r="F19" s="657"/>
      <c r="G19" s="592"/>
      <c r="H19" s="657"/>
      <c r="I19" s="568"/>
      <c r="J19" s="657"/>
      <c r="K19" s="568"/>
      <c r="L19" s="657"/>
      <c r="M19" s="592"/>
      <c r="N19" s="657"/>
      <c r="O19" s="568"/>
      <c r="P19" s="657"/>
      <c r="Q19" s="568"/>
      <c r="R19" s="657"/>
      <c r="S19" s="617"/>
    </row>
    <row r="20" spans="1:19" ht="14.4" customHeight="1" x14ac:dyDescent="0.3">
      <c r="A20" s="597" t="s">
        <v>2981</v>
      </c>
      <c r="B20" s="657">
        <v>230</v>
      </c>
      <c r="C20" s="568">
        <v>1</v>
      </c>
      <c r="D20" s="657"/>
      <c r="E20" s="568"/>
      <c r="F20" s="657">
        <v>232</v>
      </c>
      <c r="G20" s="592">
        <v>1.008695652173913</v>
      </c>
      <c r="H20" s="657"/>
      <c r="I20" s="568"/>
      <c r="J20" s="657"/>
      <c r="K20" s="568"/>
      <c r="L20" s="657"/>
      <c r="M20" s="592"/>
      <c r="N20" s="657"/>
      <c r="O20" s="568"/>
      <c r="P20" s="657"/>
      <c r="Q20" s="568"/>
      <c r="R20" s="657"/>
      <c r="S20" s="617"/>
    </row>
    <row r="21" spans="1:19" ht="14.4" customHeight="1" thickBot="1" x14ac:dyDescent="0.35">
      <c r="A21" s="659" t="s">
        <v>2982</v>
      </c>
      <c r="B21" s="658">
        <v>34336490</v>
      </c>
      <c r="C21" s="574">
        <v>1</v>
      </c>
      <c r="D21" s="658">
        <v>30732163</v>
      </c>
      <c r="E21" s="574">
        <v>0.89502925313565829</v>
      </c>
      <c r="F21" s="658">
        <v>35591984</v>
      </c>
      <c r="G21" s="585">
        <v>1.0365644246106693</v>
      </c>
      <c r="H21" s="658">
        <v>4500255.87</v>
      </c>
      <c r="I21" s="574">
        <v>1</v>
      </c>
      <c r="J21" s="658">
        <v>4089350.5799999996</v>
      </c>
      <c r="K21" s="574">
        <v>0.90869290505475186</v>
      </c>
      <c r="L21" s="658">
        <v>4667981.1099999994</v>
      </c>
      <c r="M21" s="585">
        <v>1.037270156374464</v>
      </c>
      <c r="N21" s="658"/>
      <c r="O21" s="574"/>
      <c r="P21" s="658"/>
      <c r="Q21" s="574"/>
      <c r="R21" s="658"/>
      <c r="S21" s="61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92" t="s">
        <v>200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4">
      <c r="A2" s="521" t="s">
        <v>245</v>
      </c>
      <c r="B2" s="110"/>
      <c r="C2" s="110"/>
      <c r="D2" s="110"/>
      <c r="E2" s="1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4"/>
      <c r="Q2" s="310"/>
    </row>
    <row r="3" spans="1:17" ht="14.4" customHeight="1" thickBot="1" x14ac:dyDescent="0.35">
      <c r="E3" s="163" t="s">
        <v>203</v>
      </c>
      <c r="F3" s="311">
        <f t="shared" ref="F3:O3" si="0">SUBTOTAL(9,F6:F1048576)</f>
        <v>11719.89</v>
      </c>
      <c r="G3" s="312">
        <f t="shared" si="0"/>
        <v>38844863.870000005</v>
      </c>
      <c r="H3" s="312"/>
      <c r="I3" s="312"/>
      <c r="J3" s="312">
        <f t="shared" si="0"/>
        <v>11867.56</v>
      </c>
      <c r="K3" s="312">
        <f t="shared" si="0"/>
        <v>34830094.579999998</v>
      </c>
      <c r="L3" s="312"/>
      <c r="M3" s="312"/>
      <c r="N3" s="312">
        <f t="shared" si="0"/>
        <v>13593.72</v>
      </c>
      <c r="O3" s="312">
        <f t="shared" si="0"/>
        <v>40271333.109999999</v>
      </c>
      <c r="P3" s="112">
        <f>IF(G3=0,0,O3/G3)</f>
        <v>1.036722209782325</v>
      </c>
      <c r="Q3" s="313">
        <f>IF(N3=0,0,O3/N3)</f>
        <v>2962.4954103806758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159</v>
      </c>
      <c r="E4" s="464" t="s">
        <v>118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48"/>
      <c r="B5" s="647"/>
      <c r="C5" s="648"/>
      <c r="D5" s="649"/>
      <c r="E5" s="650"/>
      <c r="F5" s="660" t="s">
        <v>128</v>
      </c>
      <c r="G5" s="661" t="s">
        <v>17</v>
      </c>
      <c r="H5" s="662"/>
      <c r="I5" s="662"/>
      <c r="J5" s="660" t="s">
        <v>128</v>
      </c>
      <c r="K5" s="661" t="s">
        <v>17</v>
      </c>
      <c r="L5" s="662"/>
      <c r="M5" s="662"/>
      <c r="N5" s="660" t="s">
        <v>128</v>
      </c>
      <c r="O5" s="661" t="s">
        <v>17</v>
      </c>
      <c r="P5" s="663"/>
      <c r="Q5" s="655"/>
    </row>
    <row r="6" spans="1:17" ht="14.4" customHeight="1" x14ac:dyDescent="0.3">
      <c r="A6" s="561" t="s">
        <v>2983</v>
      </c>
      <c r="B6" s="562" t="s">
        <v>2949</v>
      </c>
      <c r="C6" s="562" t="s">
        <v>2950</v>
      </c>
      <c r="D6" s="562" t="s">
        <v>2961</v>
      </c>
      <c r="E6" s="562" t="s">
        <v>2962</v>
      </c>
      <c r="F6" s="565"/>
      <c r="G6" s="565"/>
      <c r="H6" s="565"/>
      <c r="I6" s="565"/>
      <c r="J6" s="565">
        <v>1</v>
      </c>
      <c r="K6" s="565">
        <v>231</v>
      </c>
      <c r="L6" s="565"/>
      <c r="M6" s="565">
        <v>231</v>
      </c>
      <c r="N6" s="565">
        <v>3</v>
      </c>
      <c r="O6" s="565">
        <v>696</v>
      </c>
      <c r="P6" s="584"/>
      <c r="Q6" s="566">
        <v>232</v>
      </c>
    </row>
    <row r="7" spans="1:17" ht="14.4" customHeight="1" x14ac:dyDescent="0.3">
      <c r="A7" s="567" t="s">
        <v>2984</v>
      </c>
      <c r="B7" s="568" t="s">
        <v>2949</v>
      </c>
      <c r="C7" s="568" t="s">
        <v>2950</v>
      </c>
      <c r="D7" s="568" t="s">
        <v>2961</v>
      </c>
      <c r="E7" s="568" t="s">
        <v>2962</v>
      </c>
      <c r="F7" s="571">
        <v>7</v>
      </c>
      <c r="G7" s="571">
        <v>1610</v>
      </c>
      <c r="H7" s="571">
        <v>1</v>
      </c>
      <c r="I7" s="571">
        <v>230</v>
      </c>
      <c r="J7" s="571">
        <v>8</v>
      </c>
      <c r="K7" s="571">
        <v>1848</v>
      </c>
      <c r="L7" s="571">
        <v>1.1478260869565218</v>
      </c>
      <c r="M7" s="571">
        <v>231</v>
      </c>
      <c r="N7" s="571">
        <v>17</v>
      </c>
      <c r="O7" s="571">
        <v>3944</v>
      </c>
      <c r="P7" s="592">
        <v>2.4496894409937888</v>
      </c>
      <c r="Q7" s="572">
        <v>232</v>
      </c>
    </row>
    <row r="8" spans="1:17" ht="14.4" customHeight="1" x14ac:dyDescent="0.3">
      <c r="A8" s="567" t="s">
        <v>2984</v>
      </c>
      <c r="B8" s="568" t="s">
        <v>2949</v>
      </c>
      <c r="C8" s="568" t="s">
        <v>2950</v>
      </c>
      <c r="D8" s="568" t="s">
        <v>2965</v>
      </c>
      <c r="E8" s="568" t="s">
        <v>2966</v>
      </c>
      <c r="F8" s="571"/>
      <c r="G8" s="571"/>
      <c r="H8" s="571"/>
      <c r="I8" s="571"/>
      <c r="J8" s="571">
        <v>1</v>
      </c>
      <c r="K8" s="571">
        <v>0</v>
      </c>
      <c r="L8" s="571"/>
      <c r="M8" s="571">
        <v>0</v>
      </c>
      <c r="N8" s="571"/>
      <c r="O8" s="571"/>
      <c r="P8" s="592"/>
      <c r="Q8" s="572"/>
    </row>
    <row r="9" spans="1:17" ht="14.4" customHeight="1" x14ac:dyDescent="0.3">
      <c r="A9" s="567" t="s">
        <v>2985</v>
      </c>
      <c r="B9" s="568" t="s">
        <v>2949</v>
      </c>
      <c r="C9" s="568" t="s">
        <v>2950</v>
      </c>
      <c r="D9" s="568" t="s">
        <v>2961</v>
      </c>
      <c r="E9" s="568" t="s">
        <v>2962</v>
      </c>
      <c r="F9" s="571">
        <v>5</v>
      </c>
      <c r="G9" s="571">
        <v>1150</v>
      </c>
      <c r="H9" s="571">
        <v>1</v>
      </c>
      <c r="I9" s="571">
        <v>230</v>
      </c>
      <c r="J9" s="571"/>
      <c r="K9" s="571"/>
      <c r="L9" s="571"/>
      <c r="M9" s="571"/>
      <c r="N9" s="571">
        <v>6</v>
      </c>
      <c r="O9" s="571">
        <v>1392</v>
      </c>
      <c r="P9" s="592">
        <v>1.2104347826086956</v>
      </c>
      <c r="Q9" s="572">
        <v>232</v>
      </c>
    </row>
    <row r="10" spans="1:17" ht="14.4" customHeight="1" x14ac:dyDescent="0.3">
      <c r="A10" s="567" t="s">
        <v>2986</v>
      </c>
      <c r="B10" s="568" t="s">
        <v>2949</v>
      </c>
      <c r="C10" s="568" t="s">
        <v>2950</v>
      </c>
      <c r="D10" s="568" t="s">
        <v>2961</v>
      </c>
      <c r="E10" s="568" t="s">
        <v>2962</v>
      </c>
      <c r="F10" s="571">
        <v>8</v>
      </c>
      <c r="G10" s="571">
        <v>1840</v>
      </c>
      <c r="H10" s="571">
        <v>1</v>
      </c>
      <c r="I10" s="571">
        <v>230</v>
      </c>
      <c r="J10" s="571">
        <v>15</v>
      </c>
      <c r="K10" s="571">
        <v>3465</v>
      </c>
      <c r="L10" s="571">
        <v>1.8831521739130435</v>
      </c>
      <c r="M10" s="571">
        <v>231</v>
      </c>
      <c r="N10" s="571">
        <v>13</v>
      </c>
      <c r="O10" s="571">
        <v>3016</v>
      </c>
      <c r="P10" s="592">
        <v>1.6391304347826088</v>
      </c>
      <c r="Q10" s="572">
        <v>232</v>
      </c>
    </row>
    <row r="11" spans="1:17" ht="14.4" customHeight="1" x14ac:dyDescent="0.3">
      <c r="A11" s="567" t="s">
        <v>2986</v>
      </c>
      <c r="B11" s="568" t="s">
        <v>2987</v>
      </c>
      <c r="C11" s="568" t="s">
        <v>2950</v>
      </c>
      <c r="D11" s="568" t="s">
        <v>2961</v>
      </c>
      <c r="E11" s="568" t="s">
        <v>2962</v>
      </c>
      <c r="F11" s="571">
        <v>1</v>
      </c>
      <c r="G11" s="571">
        <v>230</v>
      </c>
      <c r="H11" s="571">
        <v>1</v>
      </c>
      <c r="I11" s="571">
        <v>230</v>
      </c>
      <c r="J11" s="571"/>
      <c r="K11" s="571"/>
      <c r="L11" s="571"/>
      <c r="M11" s="571"/>
      <c r="N11" s="571"/>
      <c r="O11" s="571"/>
      <c r="P11" s="592"/>
      <c r="Q11" s="572"/>
    </row>
    <row r="12" spans="1:17" ht="14.4" customHeight="1" x14ac:dyDescent="0.3">
      <c r="A12" s="567" t="s">
        <v>2988</v>
      </c>
      <c r="B12" s="568" t="s">
        <v>2949</v>
      </c>
      <c r="C12" s="568" t="s">
        <v>2950</v>
      </c>
      <c r="D12" s="568" t="s">
        <v>2961</v>
      </c>
      <c r="E12" s="568" t="s">
        <v>2962</v>
      </c>
      <c r="F12" s="571"/>
      <c r="G12" s="571"/>
      <c r="H12" s="571"/>
      <c r="I12" s="571"/>
      <c r="J12" s="571">
        <v>1</v>
      </c>
      <c r="K12" s="571">
        <v>231</v>
      </c>
      <c r="L12" s="571"/>
      <c r="M12" s="571">
        <v>231</v>
      </c>
      <c r="N12" s="571"/>
      <c r="O12" s="571"/>
      <c r="P12" s="592"/>
      <c r="Q12" s="572"/>
    </row>
    <row r="13" spans="1:17" ht="14.4" customHeight="1" x14ac:dyDescent="0.3">
      <c r="A13" s="567" t="s">
        <v>2988</v>
      </c>
      <c r="B13" s="568" t="s">
        <v>2987</v>
      </c>
      <c r="C13" s="568" t="s">
        <v>2950</v>
      </c>
      <c r="D13" s="568" t="s">
        <v>2989</v>
      </c>
      <c r="E13" s="568" t="s">
        <v>2990</v>
      </c>
      <c r="F13" s="571"/>
      <c r="G13" s="571"/>
      <c r="H13" s="571"/>
      <c r="I13" s="571"/>
      <c r="J13" s="571"/>
      <c r="K13" s="571"/>
      <c r="L13" s="571"/>
      <c r="M13" s="571"/>
      <c r="N13" s="571">
        <v>1</v>
      </c>
      <c r="O13" s="571">
        <v>0</v>
      </c>
      <c r="P13" s="592"/>
      <c r="Q13" s="572">
        <v>0</v>
      </c>
    </row>
    <row r="14" spans="1:17" ht="14.4" customHeight="1" x14ac:dyDescent="0.3">
      <c r="A14" s="567" t="s">
        <v>2991</v>
      </c>
      <c r="B14" s="568" t="s">
        <v>2949</v>
      </c>
      <c r="C14" s="568" t="s">
        <v>2950</v>
      </c>
      <c r="D14" s="568" t="s">
        <v>2955</v>
      </c>
      <c r="E14" s="568" t="s">
        <v>2956</v>
      </c>
      <c r="F14" s="571">
        <v>2</v>
      </c>
      <c r="G14" s="571">
        <v>68</v>
      </c>
      <c r="H14" s="571">
        <v>1</v>
      </c>
      <c r="I14" s="571">
        <v>34</v>
      </c>
      <c r="J14" s="571"/>
      <c r="K14" s="571"/>
      <c r="L14" s="571"/>
      <c r="M14" s="571"/>
      <c r="N14" s="571"/>
      <c r="O14" s="571"/>
      <c r="P14" s="592"/>
      <c r="Q14" s="572"/>
    </row>
    <row r="15" spans="1:17" ht="14.4" customHeight="1" x14ac:dyDescent="0.3">
      <c r="A15" s="567" t="s">
        <v>2991</v>
      </c>
      <c r="B15" s="568" t="s">
        <v>2949</v>
      </c>
      <c r="C15" s="568" t="s">
        <v>2950</v>
      </c>
      <c r="D15" s="568" t="s">
        <v>2961</v>
      </c>
      <c r="E15" s="568" t="s">
        <v>2962</v>
      </c>
      <c r="F15" s="571">
        <v>1</v>
      </c>
      <c r="G15" s="571">
        <v>230</v>
      </c>
      <c r="H15" s="571">
        <v>1</v>
      </c>
      <c r="I15" s="571">
        <v>230</v>
      </c>
      <c r="J15" s="571"/>
      <c r="K15" s="571"/>
      <c r="L15" s="571"/>
      <c r="M15" s="571"/>
      <c r="N15" s="571"/>
      <c r="O15" s="571"/>
      <c r="P15" s="592"/>
      <c r="Q15" s="572"/>
    </row>
    <row r="16" spans="1:17" ht="14.4" customHeight="1" x14ac:dyDescent="0.3">
      <c r="A16" s="567" t="s">
        <v>2992</v>
      </c>
      <c r="B16" s="568" t="s">
        <v>2949</v>
      </c>
      <c r="C16" s="568" t="s">
        <v>2950</v>
      </c>
      <c r="D16" s="568" t="s">
        <v>2961</v>
      </c>
      <c r="E16" s="568" t="s">
        <v>2962</v>
      </c>
      <c r="F16" s="571">
        <v>1</v>
      </c>
      <c r="G16" s="571">
        <v>230</v>
      </c>
      <c r="H16" s="571">
        <v>1</v>
      </c>
      <c r="I16" s="571">
        <v>230</v>
      </c>
      <c r="J16" s="571"/>
      <c r="K16" s="571"/>
      <c r="L16" s="571"/>
      <c r="M16" s="571"/>
      <c r="N16" s="571">
        <v>1</v>
      </c>
      <c r="O16" s="571">
        <v>232</v>
      </c>
      <c r="P16" s="592">
        <v>1.008695652173913</v>
      </c>
      <c r="Q16" s="572">
        <v>232</v>
      </c>
    </row>
    <row r="17" spans="1:17" ht="14.4" customHeight="1" x14ac:dyDescent="0.3">
      <c r="A17" s="567" t="s">
        <v>2993</v>
      </c>
      <c r="B17" s="568" t="s">
        <v>2949</v>
      </c>
      <c r="C17" s="568" t="s">
        <v>2950</v>
      </c>
      <c r="D17" s="568" t="s">
        <v>2961</v>
      </c>
      <c r="E17" s="568" t="s">
        <v>2962</v>
      </c>
      <c r="F17" s="571">
        <v>2</v>
      </c>
      <c r="G17" s="571">
        <v>460</v>
      </c>
      <c r="H17" s="571">
        <v>1</v>
      </c>
      <c r="I17" s="571">
        <v>230</v>
      </c>
      <c r="J17" s="571">
        <v>1</v>
      </c>
      <c r="K17" s="571">
        <v>231</v>
      </c>
      <c r="L17" s="571">
        <v>0.50217391304347825</v>
      </c>
      <c r="M17" s="571">
        <v>231</v>
      </c>
      <c r="N17" s="571"/>
      <c r="O17" s="571"/>
      <c r="P17" s="592"/>
      <c r="Q17" s="572"/>
    </row>
    <row r="18" spans="1:17" ht="14.4" customHeight="1" x14ac:dyDescent="0.3">
      <c r="A18" s="567" t="s">
        <v>2993</v>
      </c>
      <c r="B18" s="568" t="s">
        <v>2987</v>
      </c>
      <c r="C18" s="568" t="s">
        <v>2950</v>
      </c>
      <c r="D18" s="568" t="s">
        <v>2989</v>
      </c>
      <c r="E18" s="568" t="s">
        <v>2990</v>
      </c>
      <c r="F18" s="571"/>
      <c r="G18" s="571"/>
      <c r="H18" s="571"/>
      <c r="I18" s="571"/>
      <c r="J18" s="571"/>
      <c r="K18" s="571"/>
      <c r="L18" s="571"/>
      <c r="M18" s="571"/>
      <c r="N18" s="571">
        <v>1</v>
      </c>
      <c r="O18" s="571">
        <v>0</v>
      </c>
      <c r="P18" s="592"/>
      <c r="Q18" s="572">
        <v>0</v>
      </c>
    </row>
    <row r="19" spans="1:17" ht="14.4" customHeight="1" x14ac:dyDescent="0.3">
      <c r="A19" s="567" t="s">
        <v>2994</v>
      </c>
      <c r="B19" s="568" t="s">
        <v>2949</v>
      </c>
      <c r="C19" s="568" t="s">
        <v>2950</v>
      </c>
      <c r="D19" s="568" t="s">
        <v>2961</v>
      </c>
      <c r="E19" s="568" t="s">
        <v>2962</v>
      </c>
      <c r="F19" s="571">
        <v>2</v>
      </c>
      <c r="G19" s="571">
        <v>460</v>
      </c>
      <c r="H19" s="571">
        <v>1</v>
      </c>
      <c r="I19" s="571">
        <v>230</v>
      </c>
      <c r="J19" s="571">
        <v>1</v>
      </c>
      <c r="K19" s="571">
        <v>231</v>
      </c>
      <c r="L19" s="571">
        <v>0.50217391304347825</v>
      </c>
      <c r="M19" s="571">
        <v>231</v>
      </c>
      <c r="N19" s="571">
        <v>1</v>
      </c>
      <c r="O19" s="571">
        <v>232</v>
      </c>
      <c r="P19" s="592">
        <v>0.5043478260869565</v>
      </c>
      <c r="Q19" s="572">
        <v>232</v>
      </c>
    </row>
    <row r="20" spans="1:17" ht="14.4" customHeight="1" x14ac:dyDescent="0.3">
      <c r="A20" s="567" t="s">
        <v>2995</v>
      </c>
      <c r="B20" s="568" t="s">
        <v>2949</v>
      </c>
      <c r="C20" s="568" t="s">
        <v>2950</v>
      </c>
      <c r="D20" s="568" t="s">
        <v>2961</v>
      </c>
      <c r="E20" s="568" t="s">
        <v>2962</v>
      </c>
      <c r="F20" s="571"/>
      <c r="G20" s="571"/>
      <c r="H20" s="571"/>
      <c r="I20" s="571"/>
      <c r="J20" s="571">
        <v>1</v>
      </c>
      <c r="K20" s="571">
        <v>231</v>
      </c>
      <c r="L20" s="571"/>
      <c r="M20" s="571">
        <v>231</v>
      </c>
      <c r="N20" s="571"/>
      <c r="O20" s="571"/>
      <c r="P20" s="592"/>
      <c r="Q20" s="572"/>
    </row>
    <row r="21" spans="1:17" ht="14.4" customHeight="1" x14ac:dyDescent="0.3">
      <c r="A21" s="567" t="s">
        <v>2996</v>
      </c>
      <c r="B21" s="568" t="s">
        <v>2949</v>
      </c>
      <c r="C21" s="568" t="s">
        <v>2950</v>
      </c>
      <c r="D21" s="568" t="s">
        <v>2955</v>
      </c>
      <c r="E21" s="568" t="s">
        <v>2956</v>
      </c>
      <c r="F21" s="571"/>
      <c r="G21" s="571"/>
      <c r="H21" s="571"/>
      <c r="I21" s="571"/>
      <c r="J21" s="571">
        <v>1</v>
      </c>
      <c r="K21" s="571">
        <v>34</v>
      </c>
      <c r="L21" s="571"/>
      <c r="M21" s="571">
        <v>34</v>
      </c>
      <c r="N21" s="571"/>
      <c r="O21" s="571"/>
      <c r="P21" s="592"/>
      <c r="Q21" s="572"/>
    </row>
    <row r="22" spans="1:17" ht="14.4" customHeight="1" x14ac:dyDescent="0.3">
      <c r="A22" s="567" t="s">
        <v>2996</v>
      </c>
      <c r="B22" s="568" t="s">
        <v>2949</v>
      </c>
      <c r="C22" s="568" t="s">
        <v>2950</v>
      </c>
      <c r="D22" s="568" t="s">
        <v>2961</v>
      </c>
      <c r="E22" s="568" t="s">
        <v>2962</v>
      </c>
      <c r="F22" s="571">
        <v>1</v>
      </c>
      <c r="G22" s="571">
        <v>230</v>
      </c>
      <c r="H22" s="571">
        <v>1</v>
      </c>
      <c r="I22" s="571">
        <v>230</v>
      </c>
      <c r="J22" s="571">
        <v>2</v>
      </c>
      <c r="K22" s="571">
        <v>462</v>
      </c>
      <c r="L22" s="571">
        <v>2.008695652173913</v>
      </c>
      <c r="M22" s="571">
        <v>231</v>
      </c>
      <c r="N22" s="571"/>
      <c r="O22" s="571"/>
      <c r="P22" s="592"/>
      <c r="Q22" s="572"/>
    </row>
    <row r="23" spans="1:17" ht="14.4" customHeight="1" x14ac:dyDescent="0.3">
      <c r="A23" s="567" t="s">
        <v>2997</v>
      </c>
      <c r="B23" s="568" t="s">
        <v>2949</v>
      </c>
      <c r="C23" s="568" t="s">
        <v>2950</v>
      </c>
      <c r="D23" s="568" t="s">
        <v>2961</v>
      </c>
      <c r="E23" s="568" t="s">
        <v>2962</v>
      </c>
      <c r="F23" s="571">
        <v>1</v>
      </c>
      <c r="G23" s="571">
        <v>230</v>
      </c>
      <c r="H23" s="571">
        <v>1</v>
      </c>
      <c r="I23" s="571">
        <v>230</v>
      </c>
      <c r="J23" s="571"/>
      <c r="K23" s="571"/>
      <c r="L23" s="571"/>
      <c r="M23" s="571"/>
      <c r="N23" s="571">
        <v>4</v>
      </c>
      <c r="O23" s="571">
        <v>928</v>
      </c>
      <c r="P23" s="592">
        <v>4.034782608695652</v>
      </c>
      <c r="Q23" s="572">
        <v>232</v>
      </c>
    </row>
    <row r="24" spans="1:17" ht="14.4" customHeight="1" x14ac:dyDescent="0.3">
      <c r="A24" s="567" t="s">
        <v>2998</v>
      </c>
      <c r="B24" s="568" t="s">
        <v>2949</v>
      </c>
      <c r="C24" s="568" t="s">
        <v>2950</v>
      </c>
      <c r="D24" s="568" t="s">
        <v>2961</v>
      </c>
      <c r="E24" s="568" t="s">
        <v>2962</v>
      </c>
      <c r="F24" s="571">
        <v>5</v>
      </c>
      <c r="G24" s="571">
        <v>1150</v>
      </c>
      <c r="H24" s="571">
        <v>1</v>
      </c>
      <c r="I24" s="571">
        <v>230</v>
      </c>
      <c r="J24" s="571">
        <v>5</v>
      </c>
      <c r="K24" s="571">
        <v>1155</v>
      </c>
      <c r="L24" s="571">
        <v>1.0043478260869565</v>
      </c>
      <c r="M24" s="571">
        <v>231</v>
      </c>
      <c r="N24" s="571">
        <v>3</v>
      </c>
      <c r="O24" s="571">
        <v>696</v>
      </c>
      <c r="P24" s="592">
        <v>0.60521739130434782</v>
      </c>
      <c r="Q24" s="572">
        <v>232</v>
      </c>
    </row>
    <row r="25" spans="1:17" ht="14.4" customHeight="1" x14ac:dyDescent="0.3">
      <c r="A25" s="567" t="s">
        <v>2999</v>
      </c>
      <c r="B25" s="568" t="s">
        <v>2949</v>
      </c>
      <c r="C25" s="568" t="s">
        <v>2950</v>
      </c>
      <c r="D25" s="568" t="s">
        <v>2961</v>
      </c>
      <c r="E25" s="568" t="s">
        <v>2962</v>
      </c>
      <c r="F25" s="571"/>
      <c r="G25" s="571"/>
      <c r="H25" s="571"/>
      <c r="I25" s="571"/>
      <c r="J25" s="571">
        <v>2</v>
      </c>
      <c r="K25" s="571">
        <v>462</v>
      </c>
      <c r="L25" s="571"/>
      <c r="M25" s="571">
        <v>231</v>
      </c>
      <c r="N25" s="571"/>
      <c r="O25" s="571"/>
      <c r="P25" s="592"/>
      <c r="Q25" s="572"/>
    </row>
    <row r="26" spans="1:17" ht="14.4" customHeight="1" x14ac:dyDescent="0.3">
      <c r="A26" s="567" t="s">
        <v>3000</v>
      </c>
      <c r="B26" s="568" t="s">
        <v>2949</v>
      </c>
      <c r="C26" s="568" t="s">
        <v>2950</v>
      </c>
      <c r="D26" s="568" t="s">
        <v>2961</v>
      </c>
      <c r="E26" s="568" t="s">
        <v>2962</v>
      </c>
      <c r="F26" s="571">
        <v>1</v>
      </c>
      <c r="G26" s="571">
        <v>230</v>
      </c>
      <c r="H26" s="571">
        <v>1</v>
      </c>
      <c r="I26" s="571">
        <v>230</v>
      </c>
      <c r="J26" s="571"/>
      <c r="K26" s="571"/>
      <c r="L26" s="571"/>
      <c r="M26" s="571"/>
      <c r="N26" s="571">
        <v>1</v>
      </c>
      <c r="O26" s="571">
        <v>232</v>
      </c>
      <c r="P26" s="592">
        <v>1.008695652173913</v>
      </c>
      <c r="Q26" s="572">
        <v>232</v>
      </c>
    </row>
    <row r="27" spans="1:17" ht="14.4" customHeight="1" x14ac:dyDescent="0.3">
      <c r="A27" s="567" t="s">
        <v>436</v>
      </c>
      <c r="B27" s="568" t="s">
        <v>3001</v>
      </c>
      <c r="C27" s="568" t="s">
        <v>2950</v>
      </c>
      <c r="D27" s="568" t="s">
        <v>3002</v>
      </c>
      <c r="E27" s="568" t="s">
        <v>3003</v>
      </c>
      <c r="F27" s="571">
        <v>1</v>
      </c>
      <c r="G27" s="571">
        <v>1038</v>
      </c>
      <c r="H27" s="571">
        <v>1</v>
      </c>
      <c r="I27" s="571">
        <v>1038</v>
      </c>
      <c r="J27" s="571">
        <v>3</v>
      </c>
      <c r="K27" s="571">
        <v>3120</v>
      </c>
      <c r="L27" s="571">
        <v>3.0057803468208091</v>
      </c>
      <c r="M27" s="571">
        <v>1040</v>
      </c>
      <c r="N27" s="571"/>
      <c r="O27" s="571"/>
      <c r="P27" s="592"/>
      <c r="Q27" s="572"/>
    </row>
    <row r="28" spans="1:17" ht="14.4" customHeight="1" x14ac:dyDescent="0.3">
      <c r="A28" s="567" t="s">
        <v>436</v>
      </c>
      <c r="B28" s="568" t="s">
        <v>3001</v>
      </c>
      <c r="C28" s="568" t="s">
        <v>2950</v>
      </c>
      <c r="D28" s="568" t="s">
        <v>3004</v>
      </c>
      <c r="E28" s="568" t="s">
        <v>3005</v>
      </c>
      <c r="F28" s="571"/>
      <c r="G28" s="571"/>
      <c r="H28" s="571"/>
      <c r="I28" s="571"/>
      <c r="J28" s="571">
        <v>1</v>
      </c>
      <c r="K28" s="571">
        <v>2675</v>
      </c>
      <c r="L28" s="571"/>
      <c r="M28" s="571">
        <v>2675</v>
      </c>
      <c r="N28" s="571"/>
      <c r="O28" s="571"/>
      <c r="P28" s="592"/>
      <c r="Q28" s="572"/>
    </row>
    <row r="29" spans="1:17" ht="14.4" customHeight="1" x14ac:dyDescent="0.3">
      <c r="A29" s="567" t="s">
        <v>436</v>
      </c>
      <c r="B29" s="568" t="s">
        <v>3001</v>
      </c>
      <c r="C29" s="568" t="s">
        <v>2950</v>
      </c>
      <c r="D29" s="568" t="s">
        <v>3006</v>
      </c>
      <c r="E29" s="568" t="s">
        <v>3007</v>
      </c>
      <c r="F29" s="571">
        <v>1</v>
      </c>
      <c r="G29" s="571">
        <v>1697</v>
      </c>
      <c r="H29" s="571">
        <v>1</v>
      </c>
      <c r="I29" s="571">
        <v>1697</v>
      </c>
      <c r="J29" s="571">
        <v>1</v>
      </c>
      <c r="K29" s="571">
        <v>1703</v>
      </c>
      <c r="L29" s="571">
        <v>1.0035356511490867</v>
      </c>
      <c r="M29" s="571">
        <v>1703</v>
      </c>
      <c r="N29" s="571"/>
      <c r="O29" s="571"/>
      <c r="P29" s="592"/>
      <c r="Q29" s="572"/>
    </row>
    <row r="30" spans="1:17" ht="14.4" customHeight="1" x14ac:dyDescent="0.3">
      <c r="A30" s="567" t="s">
        <v>436</v>
      </c>
      <c r="B30" s="568" t="s">
        <v>3001</v>
      </c>
      <c r="C30" s="568" t="s">
        <v>2950</v>
      </c>
      <c r="D30" s="568" t="s">
        <v>3008</v>
      </c>
      <c r="E30" s="568" t="s">
        <v>3009</v>
      </c>
      <c r="F30" s="571"/>
      <c r="G30" s="571"/>
      <c r="H30" s="571"/>
      <c r="I30" s="571"/>
      <c r="J30" s="571">
        <v>1</v>
      </c>
      <c r="K30" s="571">
        <v>3476</v>
      </c>
      <c r="L30" s="571"/>
      <c r="M30" s="571">
        <v>3476</v>
      </c>
      <c r="N30" s="571"/>
      <c r="O30" s="571"/>
      <c r="P30" s="592"/>
      <c r="Q30" s="572"/>
    </row>
    <row r="31" spans="1:17" ht="14.4" customHeight="1" x14ac:dyDescent="0.3">
      <c r="A31" s="567" t="s">
        <v>436</v>
      </c>
      <c r="B31" s="568" t="s">
        <v>3001</v>
      </c>
      <c r="C31" s="568" t="s">
        <v>2950</v>
      </c>
      <c r="D31" s="568" t="s">
        <v>3010</v>
      </c>
      <c r="E31" s="568" t="s">
        <v>3011</v>
      </c>
      <c r="F31" s="571"/>
      <c r="G31" s="571"/>
      <c r="H31" s="571"/>
      <c r="I31" s="571"/>
      <c r="J31" s="571"/>
      <c r="K31" s="571"/>
      <c r="L31" s="571"/>
      <c r="M31" s="571"/>
      <c r="N31" s="571">
        <v>1</v>
      </c>
      <c r="O31" s="571">
        <v>10204</v>
      </c>
      <c r="P31" s="592"/>
      <c r="Q31" s="572">
        <v>10204</v>
      </c>
    </row>
    <row r="32" spans="1:17" ht="14.4" customHeight="1" x14ac:dyDescent="0.3">
      <c r="A32" s="567" t="s">
        <v>436</v>
      </c>
      <c r="B32" s="568" t="s">
        <v>3001</v>
      </c>
      <c r="C32" s="568" t="s">
        <v>2950</v>
      </c>
      <c r="D32" s="568" t="s">
        <v>3012</v>
      </c>
      <c r="E32" s="568" t="s">
        <v>3013</v>
      </c>
      <c r="F32" s="571"/>
      <c r="G32" s="571"/>
      <c r="H32" s="571"/>
      <c r="I32" s="571"/>
      <c r="J32" s="571">
        <v>2</v>
      </c>
      <c r="K32" s="571">
        <v>7104</v>
      </c>
      <c r="L32" s="571"/>
      <c r="M32" s="571">
        <v>3552</v>
      </c>
      <c r="N32" s="571">
        <v>1</v>
      </c>
      <c r="O32" s="571">
        <v>3571</v>
      </c>
      <c r="P32" s="592"/>
      <c r="Q32" s="572">
        <v>3571</v>
      </c>
    </row>
    <row r="33" spans="1:17" ht="14.4" customHeight="1" x14ac:dyDescent="0.3">
      <c r="A33" s="567" t="s">
        <v>436</v>
      </c>
      <c r="B33" s="568" t="s">
        <v>3001</v>
      </c>
      <c r="C33" s="568" t="s">
        <v>2950</v>
      </c>
      <c r="D33" s="568" t="s">
        <v>3014</v>
      </c>
      <c r="E33" s="568" t="s">
        <v>3015</v>
      </c>
      <c r="F33" s="571"/>
      <c r="G33" s="571"/>
      <c r="H33" s="571"/>
      <c r="I33" s="571"/>
      <c r="J33" s="571">
        <v>1</v>
      </c>
      <c r="K33" s="571">
        <v>8781</v>
      </c>
      <c r="L33" s="571"/>
      <c r="M33" s="571">
        <v>8781</v>
      </c>
      <c r="N33" s="571"/>
      <c r="O33" s="571"/>
      <c r="P33" s="592"/>
      <c r="Q33" s="572"/>
    </row>
    <row r="34" spans="1:17" ht="14.4" customHeight="1" x14ac:dyDescent="0.3">
      <c r="A34" s="567" t="s">
        <v>436</v>
      </c>
      <c r="B34" s="568" t="s">
        <v>3001</v>
      </c>
      <c r="C34" s="568" t="s">
        <v>2950</v>
      </c>
      <c r="D34" s="568" t="s">
        <v>3016</v>
      </c>
      <c r="E34" s="568" t="s">
        <v>3017</v>
      </c>
      <c r="F34" s="571"/>
      <c r="G34" s="571"/>
      <c r="H34" s="571"/>
      <c r="I34" s="571"/>
      <c r="J34" s="571">
        <v>1</v>
      </c>
      <c r="K34" s="571">
        <v>3963</v>
      </c>
      <c r="L34" s="571"/>
      <c r="M34" s="571">
        <v>3963</v>
      </c>
      <c r="N34" s="571">
        <v>2</v>
      </c>
      <c r="O34" s="571">
        <v>7950</v>
      </c>
      <c r="P34" s="592"/>
      <c r="Q34" s="572">
        <v>3975</v>
      </c>
    </row>
    <row r="35" spans="1:17" ht="14.4" customHeight="1" x14ac:dyDescent="0.3">
      <c r="A35" s="567" t="s">
        <v>436</v>
      </c>
      <c r="B35" s="568" t="s">
        <v>3001</v>
      </c>
      <c r="C35" s="568" t="s">
        <v>2950</v>
      </c>
      <c r="D35" s="568" t="s">
        <v>3018</v>
      </c>
      <c r="E35" s="568" t="s">
        <v>3019</v>
      </c>
      <c r="F35" s="571"/>
      <c r="G35" s="571"/>
      <c r="H35" s="571"/>
      <c r="I35" s="571"/>
      <c r="J35" s="571"/>
      <c r="K35" s="571"/>
      <c r="L35" s="571"/>
      <c r="M35" s="571"/>
      <c r="N35" s="571">
        <v>1</v>
      </c>
      <c r="O35" s="571">
        <v>7097</v>
      </c>
      <c r="P35" s="592"/>
      <c r="Q35" s="572">
        <v>7097</v>
      </c>
    </row>
    <row r="36" spans="1:17" ht="14.4" customHeight="1" x14ac:dyDescent="0.3">
      <c r="A36" s="567" t="s">
        <v>436</v>
      </c>
      <c r="B36" s="568" t="s">
        <v>3001</v>
      </c>
      <c r="C36" s="568" t="s">
        <v>2950</v>
      </c>
      <c r="D36" s="568" t="s">
        <v>3020</v>
      </c>
      <c r="E36" s="568" t="s">
        <v>3021</v>
      </c>
      <c r="F36" s="571"/>
      <c r="G36" s="571"/>
      <c r="H36" s="571"/>
      <c r="I36" s="571"/>
      <c r="J36" s="571">
        <v>10</v>
      </c>
      <c r="K36" s="571">
        <v>26710</v>
      </c>
      <c r="L36" s="571"/>
      <c r="M36" s="571">
        <v>2671</v>
      </c>
      <c r="N36" s="571">
        <v>23</v>
      </c>
      <c r="O36" s="571">
        <v>61594</v>
      </c>
      <c r="P36" s="592"/>
      <c r="Q36" s="572">
        <v>2678</v>
      </c>
    </row>
    <row r="37" spans="1:17" ht="14.4" customHeight="1" x14ac:dyDescent="0.3">
      <c r="A37" s="567" t="s">
        <v>436</v>
      </c>
      <c r="B37" s="568" t="s">
        <v>3001</v>
      </c>
      <c r="C37" s="568" t="s">
        <v>2950</v>
      </c>
      <c r="D37" s="568" t="s">
        <v>3022</v>
      </c>
      <c r="E37" s="568" t="s">
        <v>3023</v>
      </c>
      <c r="F37" s="571"/>
      <c r="G37" s="571"/>
      <c r="H37" s="571"/>
      <c r="I37" s="571"/>
      <c r="J37" s="571"/>
      <c r="K37" s="571"/>
      <c r="L37" s="571"/>
      <c r="M37" s="571"/>
      <c r="N37" s="571">
        <v>4</v>
      </c>
      <c r="O37" s="571">
        <v>20392</v>
      </c>
      <c r="P37" s="592"/>
      <c r="Q37" s="572">
        <v>5098</v>
      </c>
    </row>
    <row r="38" spans="1:17" ht="14.4" customHeight="1" x14ac:dyDescent="0.3">
      <c r="A38" s="567" t="s">
        <v>436</v>
      </c>
      <c r="B38" s="568" t="s">
        <v>3001</v>
      </c>
      <c r="C38" s="568" t="s">
        <v>2950</v>
      </c>
      <c r="D38" s="568" t="s">
        <v>3024</v>
      </c>
      <c r="E38" s="568" t="s">
        <v>3025</v>
      </c>
      <c r="F38" s="571">
        <v>1</v>
      </c>
      <c r="G38" s="571">
        <v>3192</v>
      </c>
      <c r="H38" s="571">
        <v>1</v>
      </c>
      <c r="I38" s="571">
        <v>3192</v>
      </c>
      <c r="J38" s="571">
        <v>3</v>
      </c>
      <c r="K38" s="571">
        <v>9594</v>
      </c>
      <c r="L38" s="571">
        <v>3.005639097744361</v>
      </c>
      <c r="M38" s="571">
        <v>3198</v>
      </c>
      <c r="N38" s="571">
        <v>7</v>
      </c>
      <c r="O38" s="571">
        <v>22435</v>
      </c>
      <c r="P38" s="592">
        <v>7.0285087719298245</v>
      </c>
      <c r="Q38" s="572">
        <v>3205</v>
      </c>
    </row>
    <row r="39" spans="1:17" ht="14.4" customHeight="1" x14ac:dyDescent="0.3">
      <c r="A39" s="567" t="s">
        <v>436</v>
      </c>
      <c r="B39" s="568" t="s">
        <v>3001</v>
      </c>
      <c r="C39" s="568" t="s">
        <v>2950</v>
      </c>
      <c r="D39" s="568" t="s">
        <v>3026</v>
      </c>
      <c r="E39" s="568" t="s">
        <v>3027</v>
      </c>
      <c r="F39" s="571"/>
      <c r="G39" s="571"/>
      <c r="H39" s="571"/>
      <c r="I39" s="571"/>
      <c r="J39" s="571">
        <v>2</v>
      </c>
      <c r="K39" s="571">
        <v>11840</v>
      </c>
      <c r="L39" s="571"/>
      <c r="M39" s="571">
        <v>5920</v>
      </c>
      <c r="N39" s="571">
        <v>3</v>
      </c>
      <c r="O39" s="571">
        <v>17820</v>
      </c>
      <c r="P39" s="592"/>
      <c r="Q39" s="572">
        <v>5940</v>
      </c>
    </row>
    <row r="40" spans="1:17" ht="14.4" customHeight="1" x14ac:dyDescent="0.3">
      <c r="A40" s="567" t="s">
        <v>436</v>
      </c>
      <c r="B40" s="568" t="s">
        <v>3001</v>
      </c>
      <c r="C40" s="568" t="s">
        <v>2950</v>
      </c>
      <c r="D40" s="568" t="s">
        <v>3028</v>
      </c>
      <c r="E40" s="568" t="s">
        <v>3029</v>
      </c>
      <c r="F40" s="571"/>
      <c r="G40" s="571"/>
      <c r="H40" s="571"/>
      <c r="I40" s="571"/>
      <c r="J40" s="571">
        <v>1</v>
      </c>
      <c r="K40" s="571">
        <v>7990</v>
      </c>
      <c r="L40" s="571"/>
      <c r="M40" s="571">
        <v>7990</v>
      </c>
      <c r="N40" s="571"/>
      <c r="O40" s="571"/>
      <c r="P40" s="592"/>
      <c r="Q40" s="572"/>
    </row>
    <row r="41" spans="1:17" ht="14.4" customHeight="1" x14ac:dyDescent="0.3">
      <c r="A41" s="567" t="s">
        <v>436</v>
      </c>
      <c r="B41" s="568" t="s">
        <v>3001</v>
      </c>
      <c r="C41" s="568" t="s">
        <v>2950</v>
      </c>
      <c r="D41" s="568" t="s">
        <v>538</v>
      </c>
      <c r="E41" s="568" t="s">
        <v>3030</v>
      </c>
      <c r="F41" s="571"/>
      <c r="G41" s="571"/>
      <c r="H41" s="571"/>
      <c r="I41" s="571"/>
      <c r="J41" s="571"/>
      <c r="K41" s="571"/>
      <c r="L41" s="571"/>
      <c r="M41" s="571"/>
      <c r="N41" s="571">
        <v>2</v>
      </c>
      <c r="O41" s="571">
        <v>3784</v>
      </c>
      <c r="P41" s="592"/>
      <c r="Q41" s="572">
        <v>1892</v>
      </c>
    </row>
    <row r="42" spans="1:17" ht="14.4" customHeight="1" x14ac:dyDescent="0.3">
      <c r="A42" s="567" t="s">
        <v>436</v>
      </c>
      <c r="B42" s="568" t="s">
        <v>3001</v>
      </c>
      <c r="C42" s="568" t="s">
        <v>2950</v>
      </c>
      <c r="D42" s="568" t="s">
        <v>3031</v>
      </c>
      <c r="E42" s="568" t="s">
        <v>3032</v>
      </c>
      <c r="F42" s="571"/>
      <c r="G42" s="571"/>
      <c r="H42" s="571"/>
      <c r="I42" s="571"/>
      <c r="J42" s="571">
        <v>4</v>
      </c>
      <c r="K42" s="571">
        <v>10772</v>
      </c>
      <c r="L42" s="571"/>
      <c r="M42" s="571">
        <v>2693</v>
      </c>
      <c r="N42" s="571">
        <v>2</v>
      </c>
      <c r="O42" s="571">
        <v>5404</v>
      </c>
      <c r="P42" s="592"/>
      <c r="Q42" s="572">
        <v>2702</v>
      </c>
    </row>
    <row r="43" spans="1:17" ht="14.4" customHeight="1" x14ac:dyDescent="0.3">
      <c r="A43" s="567" t="s">
        <v>436</v>
      </c>
      <c r="B43" s="568" t="s">
        <v>3001</v>
      </c>
      <c r="C43" s="568" t="s">
        <v>2950</v>
      </c>
      <c r="D43" s="568" t="s">
        <v>3033</v>
      </c>
      <c r="E43" s="568" t="s">
        <v>3034</v>
      </c>
      <c r="F43" s="571"/>
      <c r="G43" s="571"/>
      <c r="H43" s="571"/>
      <c r="I43" s="571"/>
      <c r="J43" s="571"/>
      <c r="K43" s="571"/>
      <c r="L43" s="571"/>
      <c r="M43" s="571"/>
      <c r="N43" s="571">
        <v>1</v>
      </c>
      <c r="O43" s="571">
        <v>3171</v>
      </c>
      <c r="P43" s="592"/>
      <c r="Q43" s="572">
        <v>3171</v>
      </c>
    </row>
    <row r="44" spans="1:17" ht="14.4" customHeight="1" x14ac:dyDescent="0.3">
      <c r="A44" s="567" t="s">
        <v>436</v>
      </c>
      <c r="B44" s="568" t="s">
        <v>3001</v>
      </c>
      <c r="C44" s="568" t="s">
        <v>2950</v>
      </c>
      <c r="D44" s="568" t="s">
        <v>3035</v>
      </c>
      <c r="E44" s="568" t="s">
        <v>3036</v>
      </c>
      <c r="F44" s="571"/>
      <c r="G44" s="571"/>
      <c r="H44" s="571"/>
      <c r="I44" s="571"/>
      <c r="J44" s="571">
        <v>1</v>
      </c>
      <c r="K44" s="571">
        <v>8712</v>
      </c>
      <c r="L44" s="571"/>
      <c r="M44" s="571">
        <v>8712</v>
      </c>
      <c r="N44" s="571"/>
      <c r="O44" s="571"/>
      <c r="P44" s="592"/>
      <c r="Q44" s="572"/>
    </row>
    <row r="45" spans="1:17" ht="14.4" customHeight="1" x14ac:dyDescent="0.3">
      <c r="A45" s="567" t="s">
        <v>436</v>
      </c>
      <c r="B45" s="568" t="s">
        <v>3001</v>
      </c>
      <c r="C45" s="568" t="s">
        <v>2950</v>
      </c>
      <c r="D45" s="568" t="s">
        <v>540</v>
      </c>
      <c r="E45" s="568" t="s">
        <v>3037</v>
      </c>
      <c r="F45" s="571"/>
      <c r="G45" s="571"/>
      <c r="H45" s="571"/>
      <c r="I45" s="571"/>
      <c r="J45" s="571">
        <v>4</v>
      </c>
      <c r="K45" s="571">
        <v>9452</v>
      </c>
      <c r="L45" s="571"/>
      <c r="M45" s="571">
        <v>2363</v>
      </c>
      <c r="N45" s="571">
        <v>2</v>
      </c>
      <c r="O45" s="571">
        <v>4740</v>
      </c>
      <c r="P45" s="592"/>
      <c r="Q45" s="572">
        <v>2370</v>
      </c>
    </row>
    <row r="46" spans="1:17" ht="14.4" customHeight="1" x14ac:dyDescent="0.3">
      <c r="A46" s="567" t="s">
        <v>436</v>
      </c>
      <c r="B46" s="568" t="s">
        <v>3001</v>
      </c>
      <c r="C46" s="568" t="s">
        <v>2950</v>
      </c>
      <c r="D46" s="568" t="s">
        <v>3038</v>
      </c>
      <c r="E46" s="568" t="s">
        <v>3039</v>
      </c>
      <c r="F46" s="571">
        <v>1</v>
      </c>
      <c r="G46" s="571">
        <v>5167</v>
      </c>
      <c r="H46" s="571">
        <v>1</v>
      </c>
      <c r="I46" s="571">
        <v>5167</v>
      </c>
      <c r="J46" s="571">
        <v>1</v>
      </c>
      <c r="K46" s="571">
        <v>5182</v>
      </c>
      <c r="L46" s="571">
        <v>1.0029030385136444</v>
      </c>
      <c r="M46" s="571">
        <v>5182</v>
      </c>
      <c r="N46" s="571"/>
      <c r="O46" s="571"/>
      <c r="P46" s="592"/>
      <c r="Q46" s="572"/>
    </row>
    <row r="47" spans="1:17" ht="14.4" customHeight="1" x14ac:dyDescent="0.3">
      <c r="A47" s="567" t="s">
        <v>436</v>
      </c>
      <c r="B47" s="568" t="s">
        <v>3001</v>
      </c>
      <c r="C47" s="568" t="s">
        <v>2950</v>
      </c>
      <c r="D47" s="568" t="s">
        <v>3040</v>
      </c>
      <c r="E47" s="568" t="s">
        <v>3041</v>
      </c>
      <c r="F47" s="571"/>
      <c r="G47" s="571"/>
      <c r="H47" s="571"/>
      <c r="I47" s="571"/>
      <c r="J47" s="571">
        <v>5</v>
      </c>
      <c r="K47" s="571">
        <v>17230</v>
      </c>
      <c r="L47" s="571"/>
      <c r="M47" s="571">
        <v>3446</v>
      </c>
      <c r="N47" s="571">
        <v>4</v>
      </c>
      <c r="O47" s="571">
        <v>13836</v>
      </c>
      <c r="P47" s="592"/>
      <c r="Q47" s="572">
        <v>3459</v>
      </c>
    </row>
    <row r="48" spans="1:17" ht="14.4" customHeight="1" x14ac:dyDescent="0.3">
      <c r="A48" s="567" t="s">
        <v>436</v>
      </c>
      <c r="B48" s="568" t="s">
        <v>3001</v>
      </c>
      <c r="C48" s="568" t="s">
        <v>2950</v>
      </c>
      <c r="D48" s="568" t="s">
        <v>3042</v>
      </c>
      <c r="E48" s="568" t="s">
        <v>3043</v>
      </c>
      <c r="F48" s="571"/>
      <c r="G48" s="571"/>
      <c r="H48" s="571"/>
      <c r="I48" s="571"/>
      <c r="J48" s="571"/>
      <c r="K48" s="571"/>
      <c r="L48" s="571"/>
      <c r="M48" s="571"/>
      <c r="N48" s="571">
        <v>1</v>
      </c>
      <c r="O48" s="571">
        <v>4218</v>
      </c>
      <c r="P48" s="592"/>
      <c r="Q48" s="572">
        <v>4218</v>
      </c>
    </row>
    <row r="49" spans="1:17" ht="14.4" customHeight="1" x14ac:dyDescent="0.3">
      <c r="A49" s="567" t="s">
        <v>436</v>
      </c>
      <c r="B49" s="568" t="s">
        <v>3001</v>
      </c>
      <c r="C49" s="568" t="s">
        <v>2950</v>
      </c>
      <c r="D49" s="568" t="s">
        <v>3044</v>
      </c>
      <c r="E49" s="568" t="s">
        <v>3045</v>
      </c>
      <c r="F49" s="571"/>
      <c r="G49" s="571"/>
      <c r="H49" s="571"/>
      <c r="I49" s="571"/>
      <c r="J49" s="571"/>
      <c r="K49" s="571"/>
      <c r="L49" s="571"/>
      <c r="M49" s="571"/>
      <c r="N49" s="571">
        <v>1</v>
      </c>
      <c r="O49" s="571">
        <v>5546</v>
      </c>
      <c r="P49" s="592"/>
      <c r="Q49" s="572">
        <v>5546</v>
      </c>
    </row>
    <row r="50" spans="1:17" ht="14.4" customHeight="1" x14ac:dyDescent="0.3">
      <c r="A50" s="567" t="s">
        <v>436</v>
      </c>
      <c r="B50" s="568" t="s">
        <v>3001</v>
      </c>
      <c r="C50" s="568" t="s">
        <v>2950</v>
      </c>
      <c r="D50" s="568" t="s">
        <v>3046</v>
      </c>
      <c r="E50" s="568" t="s">
        <v>3047</v>
      </c>
      <c r="F50" s="571">
        <v>5</v>
      </c>
      <c r="G50" s="571">
        <v>10200</v>
      </c>
      <c r="H50" s="571">
        <v>1</v>
      </c>
      <c r="I50" s="571">
        <v>2040</v>
      </c>
      <c r="J50" s="571">
        <v>20</v>
      </c>
      <c r="K50" s="571">
        <v>40920</v>
      </c>
      <c r="L50" s="571">
        <v>4.0117647058823529</v>
      </c>
      <c r="M50" s="571">
        <v>2046</v>
      </c>
      <c r="N50" s="571">
        <v>19</v>
      </c>
      <c r="O50" s="571">
        <v>39007</v>
      </c>
      <c r="P50" s="592">
        <v>3.8242156862745098</v>
      </c>
      <c r="Q50" s="572">
        <v>2053</v>
      </c>
    </row>
    <row r="51" spans="1:17" ht="14.4" customHeight="1" x14ac:dyDescent="0.3">
      <c r="A51" s="567" t="s">
        <v>436</v>
      </c>
      <c r="B51" s="568" t="s">
        <v>3001</v>
      </c>
      <c r="C51" s="568" t="s">
        <v>2950</v>
      </c>
      <c r="D51" s="568" t="s">
        <v>3048</v>
      </c>
      <c r="E51" s="568" t="s">
        <v>3049</v>
      </c>
      <c r="F51" s="571"/>
      <c r="G51" s="571"/>
      <c r="H51" s="571"/>
      <c r="I51" s="571"/>
      <c r="J51" s="571">
        <v>1</v>
      </c>
      <c r="K51" s="571">
        <v>1611</v>
      </c>
      <c r="L51" s="571"/>
      <c r="M51" s="571">
        <v>1611</v>
      </c>
      <c r="N51" s="571"/>
      <c r="O51" s="571"/>
      <c r="P51" s="592"/>
      <c r="Q51" s="572"/>
    </row>
    <row r="52" spans="1:17" ht="14.4" customHeight="1" x14ac:dyDescent="0.3">
      <c r="A52" s="567" t="s">
        <v>436</v>
      </c>
      <c r="B52" s="568" t="s">
        <v>3001</v>
      </c>
      <c r="C52" s="568" t="s">
        <v>2950</v>
      </c>
      <c r="D52" s="568" t="s">
        <v>3050</v>
      </c>
      <c r="E52" s="568" t="s">
        <v>3051</v>
      </c>
      <c r="F52" s="571"/>
      <c r="G52" s="571"/>
      <c r="H52" s="571"/>
      <c r="I52" s="571"/>
      <c r="J52" s="571">
        <v>6</v>
      </c>
      <c r="K52" s="571">
        <v>13290</v>
      </c>
      <c r="L52" s="571"/>
      <c r="M52" s="571">
        <v>2215</v>
      </c>
      <c r="N52" s="571">
        <v>3</v>
      </c>
      <c r="O52" s="571">
        <v>6666</v>
      </c>
      <c r="P52" s="592"/>
      <c r="Q52" s="572">
        <v>2222</v>
      </c>
    </row>
    <row r="53" spans="1:17" ht="14.4" customHeight="1" x14ac:dyDescent="0.3">
      <c r="A53" s="567" t="s">
        <v>436</v>
      </c>
      <c r="B53" s="568" t="s">
        <v>3001</v>
      </c>
      <c r="C53" s="568" t="s">
        <v>2950</v>
      </c>
      <c r="D53" s="568" t="s">
        <v>3052</v>
      </c>
      <c r="E53" s="568" t="s">
        <v>3053</v>
      </c>
      <c r="F53" s="571"/>
      <c r="G53" s="571"/>
      <c r="H53" s="571"/>
      <c r="I53" s="571"/>
      <c r="J53" s="571">
        <v>3</v>
      </c>
      <c r="K53" s="571">
        <v>2223</v>
      </c>
      <c r="L53" s="571"/>
      <c r="M53" s="571">
        <v>741</v>
      </c>
      <c r="N53" s="571">
        <v>4</v>
      </c>
      <c r="O53" s="571">
        <v>2980</v>
      </c>
      <c r="P53" s="592"/>
      <c r="Q53" s="572">
        <v>745</v>
      </c>
    </row>
    <row r="54" spans="1:17" ht="14.4" customHeight="1" x14ac:dyDescent="0.3">
      <c r="A54" s="567" t="s">
        <v>436</v>
      </c>
      <c r="B54" s="568" t="s">
        <v>3001</v>
      </c>
      <c r="C54" s="568" t="s">
        <v>2950</v>
      </c>
      <c r="D54" s="568" t="s">
        <v>3054</v>
      </c>
      <c r="E54" s="568" t="s">
        <v>3055</v>
      </c>
      <c r="F54" s="571">
        <v>1</v>
      </c>
      <c r="G54" s="571">
        <v>2664</v>
      </c>
      <c r="H54" s="571">
        <v>1</v>
      </c>
      <c r="I54" s="571">
        <v>2664</v>
      </c>
      <c r="J54" s="571">
        <v>3</v>
      </c>
      <c r="K54" s="571">
        <v>8010</v>
      </c>
      <c r="L54" s="571">
        <v>3.0067567567567566</v>
      </c>
      <c r="M54" s="571">
        <v>2670</v>
      </c>
      <c r="N54" s="571">
        <v>2</v>
      </c>
      <c r="O54" s="571">
        <v>5354</v>
      </c>
      <c r="P54" s="592">
        <v>2.0097597597597598</v>
      </c>
      <c r="Q54" s="572">
        <v>2677</v>
      </c>
    </row>
    <row r="55" spans="1:17" ht="14.4" customHeight="1" x14ac:dyDescent="0.3">
      <c r="A55" s="567" t="s">
        <v>436</v>
      </c>
      <c r="B55" s="568" t="s">
        <v>3001</v>
      </c>
      <c r="C55" s="568" t="s">
        <v>2950</v>
      </c>
      <c r="D55" s="568" t="s">
        <v>3056</v>
      </c>
      <c r="E55" s="568" t="s">
        <v>3057</v>
      </c>
      <c r="F55" s="571"/>
      <c r="G55" s="571"/>
      <c r="H55" s="571"/>
      <c r="I55" s="571"/>
      <c r="J55" s="571"/>
      <c r="K55" s="571"/>
      <c r="L55" s="571"/>
      <c r="M55" s="571"/>
      <c r="N55" s="571">
        <v>1</v>
      </c>
      <c r="O55" s="571">
        <v>3498</v>
      </c>
      <c r="P55" s="592"/>
      <c r="Q55" s="572">
        <v>3498</v>
      </c>
    </row>
    <row r="56" spans="1:17" ht="14.4" customHeight="1" x14ac:dyDescent="0.3">
      <c r="A56" s="567" t="s">
        <v>436</v>
      </c>
      <c r="B56" s="568" t="s">
        <v>3001</v>
      </c>
      <c r="C56" s="568" t="s">
        <v>2950</v>
      </c>
      <c r="D56" s="568" t="s">
        <v>3058</v>
      </c>
      <c r="E56" s="568" t="s">
        <v>3059</v>
      </c>
      <c r="F56" s="571"/>
      <c r="G56" s="571"/>
      <c r="H56" s="571"/>
      <c r="I56" s="571"/>
      <c r="J56" s="571"/>
      <c r="K56" s="571"/>
      <c r="L56" s="571"/>
      <c r="M56" s="571"/>
      <c r="N56" s="571">
        <v>2</v>
      </c>
      <c r="O56" s="571">
        <v>4746</v>
      </c>
      <c r="P56" s="592"/>
      <c r="Q56" s="572">
        <v>2373</v>
      </c>
    </row>
    <row r="57" spans="1:17" ht="14.4" customHeight="1" x14ac:dyDescent="0.3">
      <c r="A57" s="567" t="s">
        <v>436</v>
      </c>
      <c r="B57" s="568" t="s">
        <v>3001</v>
      </c>
      <c r="C57" s="568" t="s">
        <v>2950</v>
      </c>
      <c r="D57" s="568" t="s">
        <v>3060</v>
      </c>
      <c r="E57" s="568" t="s">
        <v>3061</v>
      </c>
      <c r="F57" s="571"/>
      <c r="G57" s="571"/>
      <c r="H57" s="571"/>
      <c r="I57" s="571"/>
      <c r="J57" s="571">
        <v>2</v>
      </c>
      <c r="K57" s="571">
        <v>10296</v>
      </c>
      <c r="L57" s="571"/>
      <c r="M57" s="571">
        <v>5148</v>
      </c>
      <c r="N57" s="571">
        <v>3</v>
      </c>
      <c r="O57" s="571">
        <v>15444</v>
      </c>
      <c r="P57" s="592"/>
      <c r="Q57" s="572">
        <v>5148</v>
      </c>
    </row>
    <row r="58" spans="1:17" ht="14.4" customHeight="1" x14ac:dyDescent="0.3">
      <c r="A58" s="567" t="s">
        <v>436</v>
      </c>
      <c r="B58" s="568" t="s">
        <v>3001</v>
      </c>
      <c r="C58" s="568" t="s">
        <v>2950</v>
      </c>
      <c r="D58" s="568" t="s">
        <v>3062</v>
      </c>
      <c r="E58" s="568" t="s">
        <v>3063</v>
      </c>
      <c r="F58" s="571">
        <v>1</v>
      </c>
      <c r="G58" s="571">
        <v>175</v>
      </c>
      <c r="H58" s="571">
        <v>1</v>
      </c>
      <c r="I58" s="571">
        <v>175</v>
      </c>
      <c r="J58" s="571">
        <v>1</v>
      </c>
      <c r="K58" s="571">
        <v>176</v>
      </c>
      <c r="L58" s="571">
        <v>1.0057142857142858</v>
      </c>
      <c r="M58" s="571">
        <v>176</v>
      </c>
      <c r="N58" s="571">
        <v>1</v>
      </c>
      <c r="O58" s="571">
        <v>177</v>
      </c>
      <c r="P58" s="592">
        <v>1.0114285714285713</v>
      </c>
      <c r="Q58" s="572">
        <v>177</v>
      </c>
    </row>
    <row r="59" spans="1:17" ht="14.4" customHeight="1" x14ac:dyDescent="0.3">
      <c r="A59" s="567" t="s">
        <v>436</v>
      </c>
      <c r="B59" s="568" t="s">
        <v>3001</v>
      </c>
      <c r="C59" s="568" t="s">
        <v>2950</v>
      </c>
      <c r="D59" s="568" t="s">
        <v>3064</v>
      </c>
      <c r="E59" s="568" t="s">
        <v>3065</v>
      </c>
      <c r="F59" s="571"/>
      <c r="G59" s="571"/>
      <c r="H59" s="571"/>
      <c r="I59" s="571"/>
      <c r="J59" s="571"/>
      <c r="K59" s="571"/>
      <c r="L59" s="571"/>
      <c r="M59" s="571"/>
      <c r="N59" s="571">
        <v>2</v>
      </c>
      <c r="O59" s="571">
        <v>1362</v>
      </c>
      <c r="P59" s="592"/>
      <c r="Q59" s="572">
        <v>681</v>
      </c>
    </row>
    <row r="60" spans="1:17" ht="14.4" customHeight="1" x14ac:dyDescent="0.3">
      <c r="A60" s="567" t="s">
        <v>436</v>
      </c>
      <c r="B60" s="568" t="s">
        <v>3001</v>
      </c>
      <c r="C60" s="568" t="s">
        <v>2950</v>
      </c>
      <c r="D60" s="568" t="s">
        <v>3066</v>
      </c>
      <c r="E60" s="568" t="s">
        <v>3067</v>
      </c>
      <c r="F60" s="571"/>
      <c r="G60" s="571"/>
      <c r="H60" s="571"/>
      <c r="I60" s="571"/>
      <c r="J60" s="571"/>
      <c r="K60" s="571"/>
      <c r="L60" s="571"/>
      <c r="M60" s="571"/>
      <c r="N60" s="571">
        <v>1</v>
      </c>
      <c r="O60" s="571">
        <v>628</v>
      </c>
      <c r="P60" s="592"/>
      <c r="Q60" s="572">
        <v>628</v>
      </c>
    </row>
    <row r="61" spans="1:17" ht="14.4" customHeight="1" x14ac:dyDescent="0.3">
      <c r="A61" s="567" t="s">
        <v>436</v>
      </c>
      <c r="B61" s="568" t="s">
        <v>3001</v>
      </c>
      <c r="C61" s="568" t="s">
        <v>2950</v>
      </c>
      <c r="D61" s="568" t="s">
        <v>3068</v>
      </c>
      <c r="E61" s="568" t="s">
        <v>3069</v>
      </c>
      <c r="F61" s="571"/>
      <c r="G61" s="571"/>
      <c r="H61" s="571"/>
      <c r="I61" s="571"/>
      <c r="J61" s="571"/>
      <c r="K61" s="571"/>
      <c r="L61" s="571"/>
      <c r="M61" s="571"/>
      <c r="N61" s="571">
        <v>1</v>
      </c>
      <c r="O61" s="571">
        <v>431</v>
      </c>
      <c r="P61" s="592"/>
      <c r="Q61" s="572">
        <v>431</v>
      </c>
    </row>
    <row r="62" spans="1:17" ht="14.4" customHeight="1" x14ac:dyDescent="0.3">
      <c r="A62" s="567" t="s">
        <v>436</v>
      </c>
      <c r="B62" s="568" t="s">
        <v>3001</v>
      </c>
      <c r="C62" s="568" t="s">
        <v>2950</v>
      </c>
      <c r="D62" s="568" t="s">
        <v>3070</v>
      </c>
      <c r="E62" s="568" t="s">
        <v>3071</v>
      </c>
      <c r="F62" s="571"/>
      <c r="G62" s="571"/>
      <c r="H62" s="571"/>
      <c r="I62" s="571"/>
      <c r="J62" s="571">
        <v>1</v>
      </c>
      <c r="K62" s="571">
        <v>14860</v>
      </c>
      <c r="L62" s="571"/>
      <c r="M62" s="571">
        <v>14860</v>
      </c>
      <c r="N62" s="571"/>
      <c r="O62" s="571"/>
      <c r="P62" s="592"/>
      <c r="Q62" s="572"/>
    </row>
    <row r="63" spans="1:17" ht="14.4" customHeight="1" x14ac:dyDescent="0.3">
      <c r="A63" s="567" t="s">
        <v>436</v>
      </c>
      <c r="B63" s="568" t="s">
        <v>3001</v>
      </c>
      <c r="C63" s="568" t="s">
        <v>2950</v>
      </c>
      <c r="D63" s="568" t="s">
        <v>3072</v>
      </c>
      <c r="E63" s="568" t="s">
        <v>3073</v>
      </c>
      <c r="F63" s="571">
        <v>0</v>
      </c>
      <c r="G63" s="571">
        <v>0</v>
      </c>
      <c r="H63" s="571"/>
      <c r="I63" s="571"/>
      <c r="J63" s="571">
        <v>10</v>
      </c>
      <c r="K63" s="571">
        <v>8420</v>
      </c>
      <c r="L63" s="571"/>
      <c r="M63" s="571">
        <v>842</v>
      </c>
      <c r="N63" s="571"/>
      <c r="O63" s="571"/>
      <c r="P63" s="592"/>
      <c r="Q63" s="572"/>
    </row>
    <row r="64" spans="1:17" ht="14.4" customHeight="1" x14ac:dyDescent="0.3">
      <c r="A64" s="567" t="s">
        <v>436</v>
      </c>
      <c r="B64" s="568" t="s">
        <v>3001</v>
      </c>
      <c r="C64" s="568" t="s">
        <v>2950</v>
      </c>
      <c r="D64" s="568" t="s">
        <v>3074</v>
      </c>
      <c r="E64" s="568" t="s">
        <v>3075</v>
      </c>
      <c r="F64" s="571"/>
      <c r="G64" s="571"/>
      <c r="H64" s="571"/>
      <c r="I64" s="571"/>
      <c r="J64" s="571">
        <v>2</v>
      </c>
      <c r="K64" s="571">
        <v>30622</v>
      </c>
      <c r="L64" s="571"/>
      <c r="M64" s="571">
        <v>15311</v>
      </c>
      <c r="N64" s="571">
        <v>2</v>
      </c>
      <c r="O64" s="571">
        <v>30736</v>
      </c>
      <c r="P64" s="592"/>
      <c r="Q64" s="572">
        <v>15368</v>
      </c>
    </row>
    <row r="65" spans="1:17" ht="14.4" customHeight="1" x14ac:dyDescent="0.3">
      <c r="A65" s="567" t="s">
        <v>436</v>
      </c>
      <c r="B65" s="568" t="s">
        <v>3001</v>
      </c>
      <c r="C65" s="568" t="s">
        <v>2950</v>
      </c>
      <c r="D65" s="568" t="s">
        <v>3076</v>
      </c>
      <c r="E65" s="568" t="s">
        <v>3077</v>
      </c>
      <c r="F65" s="571"/>
      <c r="G65" s="571"/>
      <c r="H65" s="571"/>
      <c r="I65" s="571"/>
      <c r="J65" s="571">
        <v>1</v>
      </c>
      <c r="K65" s="571">
        <v>6076</v>
      </c>
      <c r="L65" s="571"/>
      <c r="M65" s="571">
        <v>6076</v>
      </c>
      <c r="N65" s="571">
        <v>1</v>
      </c>
      <c r="O65" s="571">
        <v>6105</v>
      </c>
      <c r="P65" s="592"/>
      <c r="Q65" s="572">
        <v>6105</v>
      </c>
    </row>
    <row r="66" spans="1:17" ht="14.4" customHeight="1" x14ac:dyDescent="0.3">
      <c r="A66" s="567" t="s">
        <v>436</v>
      </c>
      <c r="B66" s="568" t="s">
        <v>3001</v>
      </c>
      <c r="C66" s="568" t="s">
        <v>2950</v>
      </c>
      <c r="D66" s="568" t="s">
        <v>3078</v>
      </c>
      <c r="E66" s="568" t="s">
        <v>3079</v>
      </c>
      <c r="F66" s="571">
        <v>1</v>
      </c>
      <c r="G66" s="571">
        <v>8973</v>
      </c>
      <c r="H66" s="571">
        <v>1</v>
      </c>
      <c r="I66" s="571">
        <v>8973</v>
      </c>
      <c r="J66" s="571">
        <v>2</v>
      </c>
      <c r="K66" s="571">
        <v>18000</v>
      </c>
      <c r="L66" s="571">
        <v>2.0060180541624875</v>
      </c>
      <c r="M66" s="571">
        <v>9000</v>
      </c>
      <c r="N66" s="571">
        <v>5</v>
      </c>
      <c r="O66" s="571">
        <v>45170</v>
      </c>
      <c r="P66" s="592">
        <v>5.0339908614733089</v>
      </c>
      <c r="Q66" s="572">
        <v>9034</v>
      </c>
    </row>
    <row r="67" spans="1:17" ht="14.4" customHeight="1" x14ac:dyDescent="0.3">
      <c r="A67" s="567" t="s">
        <v>436</v>
      </c>
      <c r="B67" s="568" t="s">
        <v>3001</v>
      </c>
      <c r="C67" s="568" t="s">
        <v>2950</v>
      </c>
      <c r="D67" s="568" t="s">
        <v>3080</v>
      </c>
      <c r="E67" s="568" t="s">
        <v>3081</v>
      </c>
      <c r="F67" s="571"/>
      <c r="G67" s="571"/>
      <c r="H67" s="571"/>
      <c r="I67" s="571"/>
      <c r="J67" s="571">
        <v>2</v>
      </c>
      <c r="K67" s="571">
        <v>21118</v>
      </c>
      <c r="L67" s="571"/>
      <c r="M67" s="571">
        <v>10559</v>
      </c>
      <c r="N67" s="571">
        <v>1</v>
      </c>
      <c r="O67" s="571">
        <v>10597</v>
      </c>
      <c r="P67" s="592"/>
      <c r="Q67" s="572">
        <v>10597</v>
      </c>
    </row>
    <row r="68" spans="1:17" ht="14.4" customHeight="1" x14ac:dyDescent="0.3">
      <c r="A68" s="567" t="s">
        <v>436</v>
      </c>
      <c r="B68" s="568" t="s">
        <v>3001</v>
      </c>
      <c r="C68" s="568" t="s">
        <v>2950</v>
      </c>
      <c r="D68" s="568" t="s">
        <v>3082</v>
      </c>
      <c r="E68" s="568" t="s">
        <v>3083</v>
      </c>
      <c r="F68" s="571">
        <v>1</v>
      </c>
      <c r="G68" s="571">
        <v>6753</v>
      </c>
      <c r="H68" s="571">
        <v>1</v>
      </c>
      <c r="I68" s="571">
        <v>6753</v>
      </c>
      <c r="J68" s="571"/>
      <c r="K68" s="571"/>
      <c r="L68" s="571"/>
      <c r="M68" s="571"/>
      <c r="N68" s="571">
        <v>2</v>
      </c>
      <c r="O68" s="571">
        <v>13588</v>
      </c>
      <c r="P68" s="592">
        <v>2.0121427513697614</v>
      </c>
      <c r="Q68" s="572">
        <v>6794</v>
      </c>
    </row>
    <row r="69" spans="1:17" ht="14.4" customHeight="1" x14ac:dyDescent="0.3">
      <c r="A69" s="567" t="s">
        <v>436</v>
      </c>
      <c r="B69" s="568" t="s">
        <v>3001</v>
      </c>
      <c r="C69" s="568" t="s">
        <v>2950</v>
      </c>
      <c r="D69" s="568" t="s">
        <v>3084</v>
      </c>
      <c r="E69" s="568" t="s">
        <v>3085</v>
      </c>
      <c r="F69" s="571"/>
      <c r="G69" s="571"/>
      <c r="H69" s="571"/>
      <c r="I69" s="571"/>
      <c r="J69" s="571">
        <v>1</v>
      </c>
      <c r="K69" s="571">
        <v>6016</v>
      </c>
      <c r="L69" s="571"/>
      <c r="M69" s="571">
        <v>6016</v>
      </c>
      <c r="N69" s="571">
        <v>3</v>
      </c>
      <c r="O69" s="571">
        <v>18135</v>
      </c>
      <c r="P69" s="592"/>
      <c r="Q69" s="572">
        <v>6045</v>
      </c>
    </row>
    <row r="70" spans="1:17" ht="14.4" customHeight="1" x14ac:dyDescent="0.3">
      <c r="A70" s="567" t="s">
        <v>436</v>
      </c>
      <c r="B70" s="568" t="s">
        <v>3001</v>
      </c>
      <c r="C70" s="568" t="s">
        <v>2950</v>
      </c>
      <c r="D70" s="568" t="s">
        <v>3086</v>
      </c>
      <c r="E70" s="568" t="s">
        <v>3087</v>
      </c>
      <c r="F70" s="571"/>
      <c r="G70" s="571"/>
      <c r="H70" s="571"/>
      <c r="I70" s="571"/>
      <c r="J70" s="571">
        <v>2</v>
      </c>
      <c r="K70" s="571">
        <v>9188</v>
      </c>
      <c r="L70" s="571"/>
      <c r="M70" s="571">
        <v>4594</v>
      </c>
      <c r="N70" s="571">
        <v>11</v>
      </c>
      <c r="O70" s="571">
        <v>50787</v>
      </c>
      <c r="P70" s="592"/>
      <c r="Q70" s="572">
        <v>4617</v>
      </c>
    </row>
    <row r="71" spans="1:17" ht="14.4" customHeight="1" x14ac:dyDescent="0.3">
      <c r="A71" s="567" t="s">
        <v>436</v>
      </c>
      <c r="B71" s="568" t="s">
        <v>3001</v>
      </c>
      <c r="C71" s="568" t="s">
        <v>2950</v>
      </c>
      <c r="D71" s="568" t="s">
        <v>3088</v>
      </c>
      <c r="E71" s="568" t="s">
        <v>3089</v>
      </c>
      <c r="F71" s="571"/>
      <c r="G71" s="571"/>
      <c r="H71" s="571"/>
      <c r="I71" s="571"/>
      <c r="J71" s="571"/>
      <c r="K71" s="571"/>
      <c r="L71" s="571"/>
      <c r="M71" s="571"/>
      <c r="N71" s="571">
        <v>2</v>
      </c>
      <c r="O71" s="571">
        <v>7050</v>
      </c>
      <c r="P71" s="592"/>
      <c r="Q71" s="572">
        <v>3525</v>
      </c>
    </row>
    <row r="72" spans="1:17" ht="14.4" customHeight="1" x14ac:dyDescent="0.3">
      <c r="A72" s="567" t="s">
        <v>436</v>
      </c>
      <c r="B72" s="568" t="s">
        <v>3001</v>
      </c>
      <c r="C72" s="568" t="s">
        <v>2950</v>
      </c>
      <c r="D72" s="568" t="s">
        <v>3090</v>
      </c>
      <c r="E72" s="568" t="s">
        <v>3091</v>
      </c>
      <c r="F72" s="571"/>
      <c r="G72" s="571"/>
      <c r="H72" s="571"/>
      <c r="I72" s="571"/>
      <c r="J72" s="571">
        <v>1</v>
      </c>
      <c r="K72" s="571">
        <v>794</v>
      </c>
      <c r="L72" s="571"/>
      <c r="M72" s="571">
        <v>794</v>
      </c>
      <c r="N72" s="571">
        <v>6</v>
      </c>
      <c r="O72" s="571">
        <v>4800</v>
      </c>
      <c r="P72" s="592"/>
      <c r="Q72" s="572">
        <v>800</v>
      </c>
    </row>
    <row r="73" spans="1:17" ht="14.4" customHeight="1" x14ac:dyDescent="0.3">
      <c r="A73" s="567" t="s">
        <v>436</v>
      </c>
      <c r="B73" s="568" t="s">
        <v>3001</v>
      </c>
      <c r="C73" s="568" t="s">
        <v>2950</v>
      </c>
      <c r="D73" s="568" t="s">
        <v>3092</v>
      </c>
      <c r="E73" s="568" t="s">
        <v>3093</v>
      </c>
      <c r="F73" s="571">
        <v>1</v>
      </c>
      <c r="G73" s="571">
        <v>502</v>
      </c>
      <c r="H73" s="571">
        <v>1</v>
      </c>
      <c r="I73" s="571">
        <v>502</v>
      </c>
      <c r="J73" s="571"/>
      <c r="K73" s="571"/>
      <c r="L73" s="571"/>
      <c r="M73" s="571"/>
      <c r="N73" s="571"/>
      <c r="O73" s="571"/>
      <c r="P73" s="592"/>
      <c r="Q73" s="572"/>
    </row>
    <row r="74" spans="1:17" ht="14.4" customHeight="1" x14ac:dyDescent="0.3">
      <c r="A74" s="567" t="s">
        <v>436</v>
      </c>
      <c r="B74" s="568" t="s">
        <v>3001</v>
      </c>
      <c r="C74" s="568" t="s">
        <v>2950</v>
      </c>
      <c r="D74" s="568" t="s">
        <v>3094</v>
      </c>
      <c r="E74" s="568" t="s">
        <v>3095</v>
      </c>
      <c r="F74" s="571"/>
      <c r="G74" s="571"/>
      <c r="H74" s="571"/>
      <c r="I74" s="571"/>
      <c r="J74" s="571">
        <v>25</v>
      </c>
      <c r="K74" s="571">
        <v>4275</v>
      </c>
      <c r="L74" s="571"/>
      <c r="M74" s="571">
        <v>171</v>
      </c>
      <c r="N74" s="571"/>
      <c r="O74" s="571"/>
      <c r="P74" s="592"/>
      <c r="Q74" s="572"/>
    </row>
    <row r="75" spans="1:17" ht="14.4" customHeight="1" x14ac:dyDescent="0.3">
      <c r="A75" s="567" t="s">
        <v>436</v>
      </c>
      <c r="B75" s="568" t="s">
        <v>3001</v>
      </c>
      <c r="C75" s="568" t="s">
        <v>2950</v>
      </c>
      <c r="D75" s="568" t="s">
        <v>3096</v>
      </c>
      <c r="E75" s="568" t="s">
        <v>3097</v>
      </c>
      <c r="F75" s="571"/>
      <c r="G75" s="571"/>
      <c r="H75" s="571"/>
      <c r="I75" s="571"/>
      <c r="J75" s="571">
        <v>1</v>
      </c>
      <c r="K75" s="571">
        <v>3506</v>
      </c>
      <c r="L75" s="571"/>
      <c r="M75" s="571">
        <v>3506</v>
      </c>
      <c r="N75" s="571"/>
      <c r="O75" s="571"/>
      <c r="P75" s="592"/>
      <c r="Q75" s="572"/>
    </row>
    <row r="76" spans="1:17" ht="14.4" customHeight="1" x14ac:dyDescent="0.3">
      <c r="A76" s="567" t="s">
        <v>436</v>
      </c>
      <c r="B76" s="568" t="s">
        <v>3001</v>
      </c>
      <c r="C76" s="568" t="s">
        <v>2950</v>
      </c>
      <c r="D76" s="568" t="s">
        <v>3098</v>
      </c>
      <c r="E76" s="568" t="s">
        <v>3099</v>
      </c>
      <c r="F76" s="571"/>
      <c r="G76" s="571"/>
      <c r="H76" s="571"/>
      <c r="I76" s="571"/>
      <c r="J76" s="571">
        <v>1</v>
      </c>
      <c r="K76" s="571">
        <v>3377</v>
      </c>
      <c r="L76" s="571"/>
      <c r="M76" s="571">
        <v>3377</v>
      </c>
      <c r="N76" s="571"/>
      <c r="O76" s="571"/>
      <c r="P76" s="592"/>
      <c r="Q76" s="572"/>
    </row>
    <row r="77" spans="1:17" ht="14.4" customHeight="1" x14ac:dyDescent="0.3">
      <c r="A77" s="567" t="s">
        <v>436</v>
      </c>
      <c r="B77" s="568" t="s">
        <v>3001</v>
      </c>
      <c r="C77" s="568" t="s">
        <v>2950</v>
      </c>
      <c r="D77" s="568" t="s">
        <v>3100</v>
      </c>
      <c r="E77" s="568" t="s">
        <v>3101</v>
      </c>
      <c r="F77" s="571"/>
      <c r="G77" s="571"/>
      <c r="H77" s="571"/>
      <c r="I77" s="571"/>
      <c r="J77" s="571"/>
      <c r="K77" s="571"/>
      <c r="L77" s="571"/>
      <c r="M77" s="571"/>
      <c r="N77" s="571">
        <v>1</v>
      </c>
      <c r="O77" s="571">
        <v>4527</v>
      </c>
      <c r="P77" s="592"/>
      <c r="Q77" s="572">
        <v>4527</v>
      </c>
    </row>
    <row r="78" spans="1:17" ht="14.4" customHeight="1" x14ac:dyDescent="0.3">
      <c r="A78" s="567" t="s">
        <v>436</v>
      </c>
      <c r="B78" s="568" t="s">
        <v>3001</v>
      </c>
      <c r="C78" s="568" t="s">
        <v>2950</v>
      </c>
      <c r="D78" s="568" t="s">
        <v>3102</v>
      </c>
      <c r="E78" s="568" t="s">
        <v>3103</v>
      </c>
      <c r="F78" s="571"/>
      <c r="G78" s="571"/>
      <c r="H78" s="571"/>
      <c r="I78" s="571"/>
      <c r="J78" s="571"/>
      <c r="K78" s="571"/>
      <c r="L78" s="571"/>
      <c r="M78" s="571"/>
      <c r="N78" s="571">
        <v>1</v>
      </c>
      <c r="O78" s="571">
        <v>8930</v>
      </c>
      <c r="P78" s="592"/>
      <c r="Q78" s="572">
        <v>8930</v>
      </c>
    </row>
    <row r="79" spans="1:17" ht="14.4" customHeight="1" x14ac:dyDescent="0.3">
      <c r="A79" s="567" t="s">
        <v>436</v>
      </c>
      <c r="B79" s="568" t="s">
        <v>3001</v>
      </c>
      <c r="C79" s="568" t="s">
        <v>2950</v>
      </c>
      <c r="D79" s="568" t="s">
        <v>3104</v>
      </c>
      <c r="E79" s="568" t="s">
        <v>3105</v>
      </c>
      <c r="F79" s="571"/>
      <c r="G79" s="571"/>
      <c r="H79" s="571"/>
      <c r="I79" s="571"/>
      <c r="J79" s="571"/>
      <c r="K79" s="571"/>
      <c r="L79" s="571"/>
      <c r="M79" s="571"/>
      <c r="N79" s="571">
        <v>1</v>
      </c>
      <c r="O79" s="571">
        <v>8058</v>
      </c>
      <c r="P79" s="592"/>
      <c r="Q79" s="572">
        <v>8058</v>
      </c>
    </row>
    <row r="80" spans="1:17" ht="14.4" customHeight="1" x14ac:dyDescent="0.3">
      <c r="A80" s="567" t="s">
        <v>436</v>
      </c>
      <c r="B80" s="568" t="s">
        <v>3001</v>
      </c>
      <c r="C80" s="568" t="s">
        <v>2950</v>
      </c>
      <c r="D80" s="568" t="s">
        <v>3106</v>
      </c>
      <c r="E80" s="568" t="s">
        <v>3107</v>
      </c>
      <c r="F80" s="571"/>
      <c r="G80" s="571"/>
      <c r="H80" s="571"/>
      <c r="I80" s="571"/>
      <c r="J80" s="571"/>
      <c r="K80" s="571"/>
      <c r="L80" s="571"/>
      <c r="M80" s="571"/>
      <c r="N80" s="571">
        <v>2</v>
      </c>
      <c r="O80" s="571">
        <v>17926</v>
      </c>
      <c r="P80" s="592"/>
      <c r="Q80" s="572">
        <v>8963</v>
      </c>
    </row>
    <row r="81" spans="1:17" ht="14.4" customHeight="1" x14ac:dyDescent="0.3">
      <c r="A81" s="567" t="s">
        <v>436</v>
      </c>
      <c r="B81" s="568" t="s">
        <v>3001</v>
      </c>
      <c r="C81" s="568" t="s">
        <v>2950</v>
      </c>
      <c r="D81" s="568" t="s">
        <v>3108</v>
      </c>
      <c r="E81" s="568" t="s">
        <v>3109</v>
      </c>
      <c r="F81" s="571"/>
      <c r="G81" s="571"/>
      <c r="H81" s="571"/>
      <c r="I81" s="571"/>
      <c r="J81" s="571"/>
      <c r="K81" s="571"/>
      <c r="L81" s="571"/>
      <c r="M81" s="571"/>
      <c r="N81" s="571">
        <v>1</v>
      </c>
      <c r="O81" s="571">
        <v>6077</v>
      </c>
      <c r="P81" s="592"/>
      <c r="Q81" s="572">
        <v>6077</v>
      </c>
    </row>
    <row r="82" spans="1:17" ht="14.4" customHeight="1" x14ac:dyDescent="0.3">
      <c r="A82" s="567" t="s">
        <v>436</v>
      </c>
      <c r="B82" s="568" t="s">
        <v>3001</v>
      </c>
      <c r="C82" s="568" t="s">
        <v>2950</v>
      </c>
      <c r="D82" s="568" t="s">
        <v>3110</v>
      </c>
      <c r="E82" s="568" t="s">
        <v>3111</v>
      </c>
      <c r="F82" s="571"/>
      <c r="G82" s="571"/>
      <c r="H82" s="571"/>
      <c r="I82" s="571"/>
      <c r="J82" s="571">
        <v>1</v>
      </c>
      <c r="K82" s="571">
        <v>4738</v>
      </c>
      <c r="L82" s="571"/>
      <c r="M82" s="571">
        <v>4738</v>
      </c>
      <c r="N82" s="571"/>
      <c r="O82" s="571"/>
      <c r="P82" s="592"/>
      <c r="Q82" s="572"/>
    </row>
    <row r="83" spans="1:17" ht="14.4" customHeight="1" x14ac:dyDescent="0.3">
      <c r="A83" s="567" t="s">
        <v>436</v>
      </c>
      <c r="B83" s="568" t="s">
        <v>3001</v>
      </c>
      <c r="C83" s="568" t="s">
        <v>2950</v>
      </c>
      <c r="D83" s="568" t="s">
        <v>3112</v>
      </c>
      <c r="E83" s="568" t="s">
        <v>3113</v>
      </c>
      <c r="F83" s="571"/>
      <c r="G83" s="571"/>
      <c r="H83" s="571"/>
      <c r="I83" s="571"/>
      <c r="J83" s="571"/>
      <c r="K83" s="571"/>
      <c r="L83" s="571"/>
      <c r="M83" s="571"/>
      <c r="N83" s="571">
        <v>1</v>
      </c>
      <c r="O83" s="571">
        <v>668</v>
      </c>
      <c r="P83" s="592"/>
      <c r="Q83" s="572">
        <v>668</v>
      </c>
    </row>
    <row r="84" spans="1:17" ht="14.4" customHeight="1" x14ac:dyDescent="0.3">
      <c r="A84" s="567" t="s">
        <v>436</v>
      </c>
      <c r="B84" s="568" t="s">
        <v>3001</v>
      </c>
      <c r="C84" s="568" t="s">
        <v>2950</v>
      </c>
      <c r="D84" s="568" t="s">
        <v>3114</v>
      </c>
      <c r="E84" s="568" t="s">
        <v>3115</v>
      </c>
      <c r="F84" s="571"/>
      <c r="G84" s="571"/>
      <c r="H84" s="571"/>
      <c r="I84" s="571"/>
      <c r="J84" s="571"/>
      <c r="K84" s="571"/>
      <c r="L84" s="571"/>
      <c r="M84" s="571"/>
      <c r="N84" s="571">
        <v>1</v>
      </c>
      <c r="O84" s="571">
        <v>4236</v>
      </c>
      <c r="P84" s="592"/>
      <c r="Q84" s="572">
        <v>4236</v>
      </c>
    </row>
    <row r="85" spans="1:17" ht="14.4" customHeight="1" x14ac:dyDescent="0.3">
      <c r="A85" s="567" t="s">
        <v>436</v>
      </c>
      <c r="B85" s="568" t="s">
        <v>3001</v>
      </c>
      <c r="C85" s="568" t="s">
        <v>2950</v>
      </c>
      <c r="D85" s="568" t="s">
        <v>3116</v>
      </c>
      <c r="E85" s="568" t="s">
        <v>3117</v>
      </c>
      <c r="F85" s="571"/>
      <c r="G85" s="571"/>
      <c r="H85" s="571"/>
      <c r="I85" s="571"/>
      <c r="J85" s="571">
        <v>8</v>
      </c>
      <c r="K85" s="571">
        <v>14048</v>
      </c>
      <c r="L85" s="571"/>
      <c r="M85" s="571">
        <v>1756</v>
      </c>
      <c r="N85" s="571">
        <v>4</v>
      </c>
      <c r="O85" s="571">
        <v>7052</v>
      </c>
      <c r="P85" s="592"/>
      <c r="Q85" s="572">
        <v>1763</v>
      </c>
    </row>
    <row r="86" spans="1:17" ht="14.4" customHeight="1" x14ac:dyDescent="0.3">
      <c r="A86" s="567" t="s">
        <v>436</v>
      </c>
      <c r="B86" s="568" t="s">
        <v>3001</v>
      </c>
      <c r="C86" s="568" t="s">
        <v>2950</v>
      </c>
      <c r="D86" s="568" t="s">
        <v>3118</v>
      </c>
      <c r="E86" s="568" t="s">
        <v>3119</v>
      </c>
      <c r="F86" s="571"/>
      <c r="G86" s="571"/>
      <c r="H86" s="571"/>
      <c r="I86" s="571"/>
      <c r="J86" s="571"/>
      <c r="K86" s="571"/>
      <c r="L86" s="571"/>
      <c r="M86" s="571"/>
      <c r="N86" s="571">
        <v>1</v>
      </c>
      <c r="O86" s="571">
        <v>659</v>
      </c>
      <c r="P86" s="592"/>
      <c r="Q86" s="572">
        <v>659</v>
      </c>
    </row>
    <row r="87" spans="1:17" ht="14.4" customHeight="1" x14ac:dyDescent="0.3">
      <c r="A87" s="567" t="s">
        <v>436</v>
      </c>
      <c r="B87" s="568" t="s">
        <v>3001</v>
      </c>
      <c r="C87" s="568" t="s">
        <v>2950</v>
      </c>
      <c r="D87" s="568" t="s">
        <v>3120</v>
      </c>
      <c r="E87" s="568" t="s">
        <v>3121</v>
      </c>
      <c r="F87" s="571"/>
      <c r="G87" s="571"/>
      <c r="H87" s="571"/>
      <c r="I87" s="571"/>
      <c r="J87" s="571">
        <v>6</v>
      </c>
      <c r="K87" s="571">
        <v>8088</v>
      </c>
      <c r="L87" s="571"/>
      <c r="M87" s="571">
        <v>1348</v>
      </c>
      <c r="N87" s="571">
        <v>1</v>
      </c>
      <c r="O87" s="571">
        <v>1354</v>
      </c>
      <c r="P87" s="592"/>
      <c r="Q87" s="572">
        <v>1354</v>
      </c>
    </row>
    <row r="88" spans="1:17" ht="14.4" customHeight="1" x14ac:dyDescent="0.3">
      <c r="A88" s="567" t="s">
        <v>436</v>
      </c>
      <c r="B88" s="568" t="s">
        <v>3001</v>
      </c>
      <c r="C88" s="568" t="s">
        <v>2950</v>
      </c>
      <c r="D88" s="568" t="s">
        <v>3122</v>
      </c>
      <c r="E88" s="568" t="s">
        <v>3123</v>
      </c>
      <c r="F88" s="571"/>
      <c r="G88" s="571"/>
      <c r="H88" s="571"/>
      <c r="I88" s="571"/>
      <c r="J88" s="571">
        <v>2</v>
      </c>
      <c r="K88" s="571">
        <v>3986</v>
      </c>
      <c r="L88" s="571"/>
      <c r="M88" s="571">
        <v>1993</v>
      </c>
      <c r="N88" s="571"/>
      <c r="O88" s="571"/>
      <c r="P88" s="592"/>
      <c r="Q88" s="572"/>
    </row>
    <row r="89" spans="1:17" ht="14.4" customHeight="1" x14ac:dyDescent="0.3">
      <c r="A89" s="567" t="s">
        <v>436</v>
      </c>
      <c r="B89" s="568" t="s">
        <v>3001</v>
      </c>
      <c r="C89" s="568" t="s">
        <v>2950</v>
      </c>
      <c r="D89" s="568" t="s">
        <v>3124</v>
      </c>
      <c r="E89" s="568" t="s">
        <v>3125</v>
      </c>
      <c r="F89" s="571"/>
      <c r="G89" s="571"/>
      <c r="H89" s="571"/>
      <c r="I89" s="571"/>
      <c r="J89" s="571">
        <v>1</v>
      </c>
      <c r="K89" s="571">
        <v>1647</v>
      </c>
      <c r="L89" s="571"/>
      <c r="M89" s="571">
        <v>1647</v>
      </c>
      <c r="N89" s="571"/>
      <c r="O89" s="571"/>
      <c r="P89" s="592"/>
      <c r="Q89" s="572"/>
    </row>
    <row r="90" spans="1:17" ht="14.4" customHeight="1" x14ac:dyDescent="0.3">
      <c r="A90" s="567" t="s">
        <v>436</v>
      </c>
      <c r="B90" s="568" t="s">
        <v>3001</v>
      </c>
      <c r="C90" s="568" t="s">
        <v>2950</v>
      </c>
      <c r="D90" s="568" t="s">
        <v>3126</v>
      </c>
      <c r="E90" s="568" t="s">
        <v>3127</v>
      </c>
      <c r="F90" s="571"/>
      <c r="G90" s="571"/>
      <c r="H90" s="571"/>
      <c r="I90" s="571"/>
      <c r="J90" s="571">
        <v>1</v>
      </c>
      <c r="K90" s="571">
        <v>20240</v>
      </c>
      <c r="L90" s="571"/>
      <c r="M90" s="571">
        <v>20240</v>
      </c>
      <c r="N90" s="571"/>
      <c r="O90" s="571"/>
      <c r="P90" s="592"/>
      <c r="Q90" s="572"/>
    </row>
    <row r="91" spans="1:17" ht="14.4" customHeight="1" x14ac:dyDescent="0.3">
      <c r="A91" s="567" t="s">
        <v>436</v>
      </c>
      <c r="B91" s="568" t="s">
        <v>3001</v>
      </c>
      <c r="C91" s="568" t="s">
        <v>2950</v>
      </c>
      <c r="D91" s="568" t="s">
        <v>3128</v>
      </c>
      <c r="E91" s="568" t="s">
        <v>3129</v>
      </c>
      <c r="F91" s="571">
        <v>0</v>
      </c>
      <c r="G91" s="571">
        <v>0</v>
      </c>
      <c r="H91" s="571"/>
      <c r="I91" s="571"/>
      <c r="J91" s="571">
        <v>1</v>
      </c>
      <c r="K91" s="571">
        <v>349</v>
      </c>
      <c r="L91" s="571"/>
      <c r="M91" s="571">
        <v>349</v>
      </c>
      <c r="N91" s="571"/>
      <c r="O91" s="571"/>
      <c r="P91" s="592"/>
      <c r="Q91" s="572"/>
    </row>
    <row r="92" spans="1:17" ht="14.4" customHeight="1" x14ac:dyDescent="0.3">
      <c r="A92" s="567" t="s">
        <v>436</v>
      </c>
      <c r="B92" s="568" t="s">
        <v>3001</v>
      </c>
      <c r="C92" s="568" t="s">
        <v>2950</v>
      </c>
      <c r="D92" s="568" t="s">
        <v>3130</v>
      </c>
      <c r="E92" s="568" t="s">
        <v>3131</v>
      </c>
      <c r="F92" s="571"/>
      <c r="G92" s="571"/>
      <c r="H92" s="571"/>
      <c r="I92" s="571"/>
      <c r="J92" s="571"/>
      <c r="K92" s="571"/>
      <c r="L92" s="571"/>
      <c r="M92" s="571"/>
      <c r="N92" s="571">
        <v>1</v>
      </c>
      <c r="O92" s="571">
        <v>907</v>
      </c>
      <c r="P92" s="592"/>
      <c r="Q92" s="572">
        <v>907</v>
      </c>
    </row>
    <row r="93" spans="1:17" ht="14.4" customHeight="1" x14ac:dyDescent="0.3">
      <c r="A93" s="567" t="s">
        <v>436</v>
      </c>
      <c r="B93" s="568" t="s">
        <v>3001</v>
      </c>
      <c r="C93" s="568" t="s">
        <v>2950</v>
      </c>
      <c r="D93" s="568" t="s">
        <v>3132</v>
      </c>
      <c r="E93" s="568" t="s">
        <v>3133</v>
      </c>
      <c r="F93" s="571"/>
      <c r="G93" s="571"/>
      <c r="H93" s="571"/>
      <c r="I93" s="571"/>
      <c r="J93" s="571">
        <v>4</v>
      </c>
      <c r="K93" s="571">
        <v>17280</v>
      </c>
      <c r="L93" s="571"/>
      <c r="M93" s="571">
        <v>4320</v>
      </c>
      <c r="N93" s="571">
        <v>4</v>
      </c>
      <c r="O93" s="571">
        <v>17360</v>
      </c>
      <c r="P93" s="592"/>
      <c r="Q93" s="572">
        <v>4340</v>
      </c>
    </row>
    <row r="94" spans="1:17" ht="14.4" customHeight="1" x14ac:dyDescent="0.3">
      <c r="A94" s="567" t="s">
        <v>436</v>
      </c>
      <c r="B94" s="568" t="s">
        <v>3001</v>
      </c>
      <c r="C94" s="568" t="s">
        <v>2950</v>
      </c>
      <c r="D94" s="568" t="s">
        <v>3134</v>
      </c>
      <c r="E94" s="568" t="s">
        <v>3135</v>
      </c>
      <c r="F94" s="571"/>
      <c r="G94" s="571"/>
      <c r="H94" s="571"/>
      <c r="I94" s="571"/>
      <c r="J94" s="571">
        <v>2</v>
      </c>
      <c r="K94" s="571">
        <v>3826</v>
      </c>
      <c r="L94" s="571"/>
      <c r="M94" s="571">
        <v>1913</v>
      </c>
      <c r="N94" s="571">
        <v>2</v>
      </c>
      <c r="O94" s="571">
        <v>3840</v>
      </c>
      <c r="P94" s="592"/>
      <c r="Q94" s="572">
        <v>1920</v>
      </c>
    </row>
    <row r="95" spans="1:17" ht="14.4" customHeight="1" x14ac:dyDescent="0.3">
      <c r="A95" s="567" t="s">
        <v>436</v>
      </c>
      <c r="B95" s="568" t="s">
        <v>3001</v>
      </c>
      <c r="C95" s="568" t="s">
        <v>2950</v>
      </c>
      <c r="D95" s="568" t="s">
        <v>3136</v>
      </c>
      <c r="E95" s="568" t="s">
        <v>3137</v>
      </c>
      <c r="F95" s="571"/>
      <c r="G95" s="571"/>
      <c r="H95" s="571"/>
      <c r="I95" s="571"/>
      <c r="J95" s="571">
        <v>11</v>
      </c>
      <c r="K95" s="571">
        <v>8800</v>
      </c>
      <c r="L95" s="571"/>
      <c r="M95" s="571">
        <v>800</v>
      </c>
      <c r="N95" s="571">
        <v>22</v>
      </c>
      <c r="O95" s="571">
        <v>17732</v>
      </c>
      <c r="P95" s="592"/>
      <c r="Q95" s="572">
        <v>806</v>
      </c>
    </row>
    <row r="96" spans="1:17" ht="14.4" customHeight="1" x14ac:dyDescent="0.3">
      <c r="A96" s="567" t="s">
        <v>436</v>
      </c>
      <c r="B96" s="568" t="s">
        <v>3001</v>
      </c>
      <c r="C96" s="568" t="s">
        <v>2950</v>
      </c>
      <c r="D96" s="568" t="s">
        <v>3138</v>
      </c>
      <c r="E96" s="568" t="s">
        <v>3139</v>
      </c>
      <c r="F96" s="571"/>
      <c r="G96" s="571"/>
      <c r="H96" s="571"/>
      <c r="I96" s="571"/>
      <c r="J96" s="571">
        <v>2</v>
      </c>
      <c r="K96" s="571">
        <v>0</v>
      </c>
      <c r="L96" s="571"/>
      <c r="M96" s="571">
        <v>0</v>
      </c>
      <c r="N96" s="571">
        <v>12</v>
      </c>
      <c r="O96" s="571">
        <v>0</v>
      </c>
      <c r="P96" s="592"/>
      <c r="Q96" s="572">
        <v>0</v>
      </c>
    </row>
    <row r="97" spans="1:17" ht="14.4" customHeight="1" x14ac:dyDescent="0.3">
      <c r="A97" s="567" t="s">
        <v>436</v>
      </c>
      <c r="B97" s="568" t="s">
        <v>3001</v>
      </c>
      <c r="C97" s="568" t="s">
        <v>2950</v>
      </c>
      <c r="D97" s="568" t="s">
        <v>3140</v>
      </c>
      <c r="E97" s="568" t="s">
        <v>3141</v>
      </c>
      <c r="F97" s="571"/>
      <c r="G97" s="571"/>
      <c r="H97" s="571"/>
      <c r="I97" s="571"/>
      <c r="J97" s="571"/>
      <c r="K97" s="571"/>
      <c r="L97" s="571"/>
      <c r="M97" s="571"/>
      <c r="N97" s="571">
        <v>1</v>
      </c>
      <c r="O97" s="571">
        <v>0</v>
      </c>
      <c r="P97" s="592"/>
      <c r="Q97" s="572">
        <v>0</v>
      </c>
    </row>
    <row r="98" spans="1:17" ht="14.4" customHeight="1" x14ac:dyDescent="0.3">
      <c r="A98" s="567" t="s">
        <v>436</v>
      </c>
      <c r="B98" s="568" t="s">
        <v>3001</v>
      </c>
      <c r="C98" s="568" t="s">
        <v>2950</v>
      </c>
      <c r="D98" s="568" t="s">
        <v>3142</v>
      </c>
      <c r="E98" s="568" t="s">
        <v>3143</v>
      </c>
      <c r="F98" s="571"/>
      <c r="G98" s="571"/>
      <c r="H98" s="571"/>
      <c r="I98" s="571"/>
      <c r="J98" s="571"/>
      <c r="K98" s="571"/>
      <c r="L98" s="571"/>
      <c r="M98" s="571"/>
      <c r="N98" s="571">
        <v>1</v>
      </c>
      <c r="O98" s="571">
        <v>0</v>
      </c>
      <c r="P98" s="592"/>
      <c r="Q98" s="572">
        <v>0</v>
      </c>
    </row>
    <row r="99" spans="1:17" ht="14.4" customHeight="1" x14ac:dyDescent="0.3">
      <c r="A99" s="567" t="s">
        <v>436</v>
      </c>
      <c r="B99" s="568" t="s">
        <v>3001</v>
      </c>
      <c r="C99" s="568" t="s">
        <v>2950</v>
      </c>
      <c r="D99" s="568" t="s">
        <v>3144</v>
      </c>
      <c r="E99" s="568" t="s">
        <v>3145</v>
      </c>
      <c r="F99" s="571"/>
      <c r="G99" s="571"/>
      <c r="H99" s="571"/>
      <c r="I99" s="571"/>
      <c r="J99" s="571"/>
      <c r="K99" s="571"/>
      <c r="L99" s="571"/>
      <c r="M99" s="571"/>
      <c r="N99" s="571">
        <v>5</v>
      </c>
      <c r="O99" s="571">
        <v>0</v>
      </c>
      <c r="P99" s="592"/>
      <c r="Q99" s="572">
        <v>0</v>
      </c>
    </row>
    <row r="100" spans="1:17" ht="14.4" customHeight="1" x14ac:dyDescent="0.3">
      <c r="A100" s="567" t="s">
        <v>436</v>
      </c>
      <c r="B100" s="568" t="s">
        <v>3001</v>
      </c>
      <c r="C100" s="568" t="s">
        <v>2950</v>
      </c>
      <c r="D100" s="568" t="s">
        <v>3146</v>
      </c>
      <c r="E100" s="568" t="s">
        <v>3147</v>
      </c>
      <c r="F100" s="571"/>
      <c r="G100" s="571"/>
      <c r="H100" s="571"/>
      <c r="I100" s="571"/>
      <c r="J100" s="571"/>
      <c r="K100" s="571"/>
      <c r="L100" s="571"/>
      <c r="M100" s="571"/>
      <c r="N100" s="571">
        <v>1</v>
      </c>
      <c r="O100" s="571">
        <v>0</v>
      </c>
      <c r="P100" s="592"/>
      <c r="Q100" s="572">
        <v>0</v>
      </c>
    </row>
    <row r="101" spans="1:17" ht="14.4" customHeight="1" x14ac:dyDescent="0.3">
      <c r="A101" s="567" t="s">
        <v>436</v>
      </c>
      <c r="B101" s="568" t="s">
        <v>3001</v>
      </c>
      <c r="C101" s="568" t="s">
        <v>2950</v>
      </c>
      <c r="D101" s="568" t="s">
        <v>3148</v>
      </c>
      <c r="E101" s="568" t="s">
        <v>3149</v>
      </c>
      <c r="F101" s="571"/>
      <c r="G101" s="571"/>
      <c r="H101" s="571"/>
      <c r="I101" s="571"/>
      <c r="J101" s="571">
        <v>1</v>
      </c>
      <c r="K101" s="571">
        <v>0</v>
      </c>
      <c r="L101" s="571"/>
      <c r="M101" s="571">
        <v>0</v>
      </c>
      <c r="N101" s="571">
        <v>2</v>
      </c>
      <c r="O101" s="571">
        <v>0</v>
      </c>
      <c r="P101" s="592"/>
      <c r="Q101" s="572">
        <v>0</v>
      </c>
    </row>
    <row r="102" spans="1:17" ht="14.4" customHeight="1" x14ac:dyDescent="0.3">
      <c r="A102" s="567" t="s">
        <v>436</v>
      </c>
      <c r="B102" s="568" t="s">
        <v>3001</v>
      </c>
      <c r="C102" s="568" t="s">
        <v>2950</v>
      </c>
      <c r="D102" s="568" t="s">
        <v>3150</v>
      </c>
      <c r="E102" s="568" t="s">
        <v>3151</v>
      </c>
      <c r="F102" s="571"/>
      <c r="G102" s="571"/>
      <c r="H102" s="571"/>
      <c r="I102" s="571"/>
      <c r="J102" s="571"/>
      <c r="K102" s="571"/>
      <c r="L102" s="571"/>
      <c r="M102" s="571"/>
      <c r="N102" s="571">
        <v>2</v>
      </c>
      <c r="O102" s="571">
        <v>0</v>
      </c>
      <c r="P102" s="592"/>
      <c r="Q102" s="572">
        <v>0</v>
      </c>
    </row>
    <row r="103" spans="1:17" ht="14.4" customHeight="1" x14ac:dyDescent="0.3">
      <c r="A103" s="567" t="s">
        <v>436</v>
      </c>
      <c r="B103" s="568" t="s">
        <v>3001</v>
      </c>
      <c r="C103" s="568" t="s">
        <v>2950</v>
      </c>
      <c r="D103" s="568" t="s">
        <v>3152</v>
      </c>
      <c r="E103" s="568" t="s">
        <v>3153</v>
      </c>
      <c r="F103" s="571"/>
      <c r="G103" s="571"/>
      <c r="H103" s="571"/>
      <c r="I103" s="571"/>
      <c r="J103" s="571">
        <v>1</v>
      </c>
      <c r="K103" s="571">
        <v>0</v>
      </c>
      <c r="L103" s="571"/>
      <c r="M103" s="571">
        <v>0</v>
      </c>
      <c r="N103" s="571">
        <v>7</v>
      </c>
      <c r="O103" s="571">
        <v>0</v>
      </c>
      <c r="P103" s="592"/>
      <c r="Q103" s="572">
        <v>0</v>
      </c>
    </row>
    <row r="104" spans="1:17" ht="14.4" customHeight="1" x14ac:dyDescent="0.3">
      <c r="A104" s="567" t="s">
        <v>436</v>
      </c>
      <c r="B104" s="568" t="s">
        <v>3001</v>
      </c>
      <c r="C104" s="568" t="s">
        <v>2950</v>
      </c>
      <c r="D104" s="568" t="s">
        <v>3154</v>
      </c>
      <c r="E104" s="568" t="s">
        <v>3155</v>
      </c>
      <c r="F104" s="571"/>
      <c r="G104" s="571"/>
      <c r="H104" s="571"/>
      <c r="I104" s="571"/>
      <c r="J104" s="571">
        <v>2</v>
      </c>
      <c r="K104" s="571">
        <v>0</v>
      </c>
      <c r="L104" s="571"/>
      <c r="M104" s="571">
        <v>0</v>
      </c>
      <c r="N104" s="571">
        <v>10</v>
      </c>
      <c r="O104" s="571">
        <v>0</v>
      </c>
      <c r="P104" s="592"/>
      <c r="Q104" s="572">
        <v>0</v>
      </c>
    </row>
    <row r="105" spans="1:17" ht="14.4" customHeight="1" x14ac:dyDescent="0.3">
      <c r="A105" s="567" t="s">
        <v>436</v>
      </c>
      <c r="B105" s="568" t="s">
        <v>3001</v>
      </c>
      <c r="C105" s="568" t="s">
        <v>2950</v>
      </c>
      <c r="D105" s="568" t="s">
        <v>3156</v>
      </c>
      <c r="E105" s="568" t="s">
        <v>3157</v>
      </c>
      <c r="F105" s="571"/>
      <c r="G105" s="571"/>
      <c r="H105" s="571"/>
      <c r="I105" s="571"/>
      <c r="J105" s="571">
        <v>1</v>
      </c>
      <c r="K105" s="571">
        <v>0</v>
      </c>
      <c r="L105" s="571"/>
      <c r="M105" s="571">
        <v>0</v>
      </c>
      <c r="N105" s="571"/>
      <c r="O105" s="571"/>
      <c r="P105" s="592"/>
      <c r="Q105" s="572"/>
    </row>
    <row r="106" spans="1:17" ht="14.4" customHeight="1" x14ac:dyDescent="0.3">
      <c r="A106" s="567" t="s">
        <v>436</v>
      </c>
      <c r="B106" s="568" t="s">
        <v>3001</v>
      </c>
      <c r="C106" s="568" t="s">
        <v>2950</v>
      </c>
      <c r="D106" s="568" t="s">
        <v>3158</v>
      </c>
      <c r="E106" s="568" t="s">
        <v>3159</v>
      </c>
      <c r="F106" s="571"/>
      <c r="G106" s="571"/>
      <c r="H106" s="571"/>
      <c r="I106" s="571"/>
      <c r="J106" s="571"/>
      <c r="K106" s="571"/>
      <c r="L106" s="571"/>
      <c r="M106" s="571"/>
      <c r="N106" s="571">
        <v>1</v>
      </c>
      <c r="O106" s="571">
        <v>0</v>
      </c>
      <c r="P106" s="592"/>
      <c r="Q106" s="572">
        <v>0</v>
      </c>
    </row>
    <row r="107" spans="1:17" ht="14.4" customHeight="1" x14ac:dyDescent="0.3">
      <c r="A107" s="567" t="s">
        <v>436</v>
      </c>
      <c r="B107" s="568" t="s">
        <v>3001</v>
      </c>
      <c r="C107" s="568" t="s">
        <v>2950</v>
      </c>
      <c r="D107" s="568" t="s">
        <v>3160</v>
      </c>
      <c r="E107" s="568" t="s">
        <v>3161</v>
      </c>
      <c r="F107" s="571"/>
      <c r="G107" s="571"/>
      <c r="H107" s="571"/>
      <c r="I107" s="571"/>
      <c r="J107" s="571"/>
      <c r="K107" s="571"/>
      <c r="L107" s="571"/>
      <c r="M107" s="571"/>
      <c r="N107" s="571">
        <v>5</v>
      </c>
      <c r="O107" s="571">
        <v>0</v>
      </c>
      <c r="P107" s="592"/>
      <c r="Q107" s="572">
        <v>0</v>
      </c>
    </row>
    <row r="108" spans="1:17" ht="14.4" customHeight="1" x14ac:dyDescent="0.3">
      <c r="A108" s="567" t="s">
        <v>436</v>
      </c>
      <c r="B108" s="568" t="s">
        <v>3001</v>
      </c>
      <c r="C108" s="568" t="s">
        <v>2950</v>
      </c>
      <c r="D108" s="568" t="s">
        <v>3162</v>
      </c>
      <c r="E108" s="568" t="s">
        <v>3163</v>
      </c>
      <c r="F108" s="571"/>
      <c r="G108" s="571"/>
      <c r="H108" s="571"/>
      <c r="I108" s="571"/>
      <c r="J108" s="571"/>
      <c r="K108" s="571"/>
      <c r="L108" s="571"/>
      <c r="M108" s="571"/>
      <c r="N108" s="571">
        <v>1</v>
      </c>
      <c r="O108" s="571">
        <v>0</v>
      </c>
      <c r="P108" s="592"/>
      <c r="Q108" s="572">
        <v>0</v>
      </c>
    </row>
    <row r="109" spans="1:17" ht="14.4" customHeight="1" x14ac:dyDescent="0.3">
      <c r="A109" s="567" t="s">
        <v>436</v>
      </c>
      <c r="B109" s="568" t="s">
        <v>3001</v>
      </c>
      <c r="C109" s="568" t="s">
        <v>2950</v>
      </c>
      <c r="D109" s="568" t="s">
        <v>3164</v>
      </c>
      <c r="E109" s="568" t="s">
        <v>3165</v>
      </c>
      <c r="F109" s="571"/>
      <c r="G109" s="571"/>
      <c r="H109" s="571"/>
      <c r="I109" s="571"/>
      <c r="J109" s="571"/>
      <c r="K109" s="571"/>
      <c r="L109" s="571"/>
      <c r="M109" s="571"/>
      <c r="N109" s="571">
        <v>1</v>
      </c>
      <c r="O109" s="571">
        <v>0</v>
      </c>
      <c r="P109" s="592"/>
      <c r="Q109" s="572">
        <v>0</v>
      </c>
    </row>
    <row r="110" spans="1:17" ht="14.4" customHeight="1" x14ac:dyDescent="0.3">
      <c r="A110" s="567" t="s">
        <v>436</v>
      </c>
      <c r="B110" s="568" t="s">
        <v>3001</v>
      </c>
      <c r="C110" s="568" t="s">
        <v>2950</v>
      </c>
      <c r="D110" s="568" t="s">
        <v>3166</v>
      </c>
      <c r="E110" s="568" t="s">
        <v>3167</v>
      </c>
      <c r="F110" s="571"/>
      <c r="G110" s="571"/>
      <c r="H110" s="571"/>
      <c r="I110" s="571"/>
      <c r="J110" s="571"/>
      <c r="K110" s="571"/>
      <c r="L110" s="571"/>
      <c r="M110" s="571"/>
      <c r="N110" s="571">
        <v>1</v>
      </c>
      <c r="O110" s="571">
        <v>0</v>
      </c>
      <c r="P110" s="592"/>
      <c r="Q110" s="572">
        <v>0</v>
      </c>
    </row>
    <row r="111" spans="1:17" ht="14.4" customHeight="1" x14ac:dyDescent="0.3">
      <c r="A111" s="567" t="s">
        <v>436</v>
      </c>
      <c r="B111" s="568" t="s">
        <v>3001</v>
      </c>
      <c r="C111" s="568" t="s">
        <v>2950</v>
      </c>
      <c r="D111" s="568" t="s">
        <v>3168</v>
      </c>
      <c r="E111" s="568" t="s">
        <v>3169</v>
      </c>
      <c r="F111" s="571"/>
      <c r="G111" s="571"/>
      <c r="H111" s="571"/>
      <c r="I111" s="571"/>
      <c r="J111" s="571">
        <v>2</v>
      </c>
      <c r="K111" s="571">
        <v>0</v>
      </c>
      <c r="L111" s="571"/>
      <c r="M111" s="571">
        <v>0</v>
      </c>
      <c r="N111" s="571">
        <v>12</v>
      </c>
      <c r="O111" s="571">
        <v>0</v>
      </c>
      <c r="P111" s="592"/>
      <c r="Q111" s="572">
        <v>0</v>
      </c>
    </row>
    <row r="112" spans="1:17" ht="14.4" customHeight="1" x14ac:dyDescent="0.3">
      <c r="A112" s="567" t="s">
        <v>436</v>
      </c>
      <c r="B112" s="568" t="s">
        <v>3001</v>
      </c>
      <c r="C112" s="568" t="s">
        <v>2950</v>
      </c>
      <c r="D112" s="568" t="s">
        <v>3170</v>
      </c>
      <c r="E112" s="568" t="s">
        <v>3171</v>
      </c>
      <c r="F112" s="571"/>
      <c r="G112" s="571"/>
      <c r="H112" s="571"/>
      <c r="I112" s="571"/>
      <c r="J112" s="571"/>
      <c r="K112" s="571"/>
      <c r="L112" s="571"/>
      <c r="M112" s="571"/>
      <c r="N112" s="571">
        <v>2</v>
      </c>
      <c r="O112" s="571">
        <v>0</v>
      </c>
      <c r="P112" s="592"/>
      <c r="Q112" s="572">
        <v>0</v>
      </c>
    </row>
    <row r="113" spans="1:17" ht="14.4" customHeight="1" x14ac:dyDescent="0.3">
      <c r="A113" s="567" t="s">
        <v>436</v>
      </c>
      <c r="B113" s="568" t="s">
        <v>3001</v>
      </c>
      <c r="C113" s="568" t="s">
        <v>2950</v>
      </c>
      <c r="D113" s="568" t="s">
        <v>3172</v>
      </c>
      <c r="E113" s="568" t="s">
        <v>3173</v>
      </c>
      <c r="F113" s="571"/>
      <c r="G113" s="571"/>
      <c r="H113" s="571"/>
      <c r="I113" s="571"/>
      <c r="J113" s="571"/>
      <c r="K113" s="571"/>
      <c r="L113" s="571"/>
      <c r="M113" s="571"/>
      <c r="N113" s="571">
        <v>1</v>
      </c>
      <c r="O113" s="571">
        <v>0</v>
      </c>
      <c r="P113" s="592"/>
      <c r="Q113" s="572">
        <v>0</v>
      </c>
    </row>
    <row r="114" spans="1:17" ht="14.4" customHeight="1" x14ac:dyDescent="0.3">
      <c r="A114" s="567" t="s">
        <v>436</v>
      </c>
      <c r="B114" s="568" t="s">
        <v>3001</v>
      </c>
      <c r="C114" s="568" t="s">
        <v>2950</v>
      </c>
      <c r="D114" s="568" t="s">
        <v>3174</v>
      </c>
      <c r="E114" s="568" t="s">
        <v>3175</v>
      </c>
      <c r="F114" s="571"/>
      <c r="G114" s="571"/>
      <c r="H114" s="571"/>
      <c r="I114" s="571"/>
      <c r="J114" s="571"/>
      <c r="K114" s="571"/>
      <c r="L114" s="571"/>
      <c r="M114" s="571"/>
      <c r="N114" s="571">
        <v>1</v>
      </c>
      <c r="O114" s="571">
        <v>0</v>
      </c>
      <c r="P114" s="592"/>
      <c r="Q114" s="572">
        <v>0</v>
      </c>
    </row>
    <row r="115" spans="1:17" ht="14.4" customHeight="1" x14ac:dyDescent="0.3">
      <c r="A115" s="567" t="s">
        <v>436</v>
      </c>
      <c r="B115" s="568" t="s">
        <v>3001</v>
      </c>
      <c r="C115" s="568" t="s">
        <v>2950</v>
      </c>
      <c r="D115" s="568" t="s">
        <v>3176</v>
      </c>
      <c r="E115" s="568" t="s">
        <v>3177</v>
      </c>
      <c r="F115" s="571"/>
      <c r="G115" s="571"/>
      <c r="H115" s="571"/>
      <c r="I115" s="571"/>
      <c r="J115" s="571"/>
      <c r="K115" s="571"/>
      <c r="L115" s="571"/>
      <c r="M115" s="571"/>
      <c r="N115" s="571">
        <v>1</v>
      </c>
      <c r="O115" s="571">
        <v>0</v>
      </c>
      <c r="P115" s="592"/>
      <c r="Q115" s="572">
        <v>0</v>
      </c>
    </row>
    <row r="116" spans="1:17" ht="14.4" customHeight="1" x14ac:dyDescent="0.3">
      <c r="A116" s="567" t="s">
        <v>436</v>
      </c>
      <c r="B116" s="568" t="s">
        <v>3001</v>
      </c>
      <c r="C116" s="568" t="s">
        <v>2950</v>
      </c>
      <c r="D116" s="568" t="s">
        <v>3178</v>
      </c>
      <c r="E116" s="568" t="s">
        <v>3179</v>
      </c>
      <c r="F116" s="571"/>
      <c r="G116" s="571"/>
      <c r="H116" s="571"/>
      <c r="I116" s="571"/>
      <c r="J116" s="571">
        <v>1</v>
      </c>
      <c r="K116" s="571">
        <v>0</v>
      </c>
      <c r="L116" s="571"/>
      <c r="M116" s="571">
        <v>0</v>
      </c>
      <c r="N116" s="571"/>
      <c r="O116" s="571"/>
      <c r="P116" s="592"/>
      <c r="Q116" s="572"/>
    </row>
    <row r="117" spans="1:17" ht="14.4" customHeight="1" x14ac:dyDescent="0.3">
      <c r="A117" s="567" t="s">
        <v>436</v>
      </c>
      <c r="B117" s="568" t="s">
        <v>3001</v>
      </c>
      <c r="C117" s="568" t="s">
        <v>2950</v>
      </c>
      <c r="D117" s="568" t="s">
        <v>3180</v>
      </c>
      <c r="E117" s="568" t="s">
        <v>3181</v>
      </c>
      <c r="F117" s="571"/>
      <c r="G117" s="571"/>
      <c r="H117" s="571"/>
      <c r="I117" s="571"/>
      <c r="J117" s="571">
        <v>1</v>
      </c>
      <c r="K117" s="571">
        <v>0</v>
      </c>
      <c r="L117" s="571"/>
      <c r="M117" s="571">
        <v>0</v>
      </c>
      <c r="N117" s="571"/>
      <c r="O117" s="571"/>
      <c r="P117" s="592"/>
      <c r="Q117" s="572"/>
    </row>
    <row r="118" spans="1:17" ht="14.4" customHeight="1" x14ac:dyDescent="0.3">
      <c r="A118" s="567" t="s">
        <v>436</v>
      </c>
      <c r="B118" s="568" t="s">
        <v>3001</v>
      </c>
      <c r="C118" s="568" t="s">
        <v>2950</v>
      </c>
      <c r="D118" s="568" t="s">
        <v>3182</v>
      </c>
      <c r="E118" s="568" t="s">
        <v>3183</v>
      </c>
      <c r="F118" s="571"/>
      <c r="G118" s="571"/>
      <c r="H118" s="571"/>
      <c r="I118" s="571"/>
      <c r="J118" s="571"/>
      <c r="K118" s="571"/>
      <c r="L118" s="571"/>
      <c r="M118" s="571"/>
      <c r="N118" s="571">
        <v>1</v>
      </c>
      <c r="O118" s="571">
        <v>0</v>
      </c>
      <c r="P118" s="592"/>
      <c r="Q118" s="572">
        <v>0</v>
      </c>
    </row>
    <row r="119" spans="1:17" ht="14.4" customHeight="1" x14ac:dyDescent="0.3">
      <c r="A119" s="567" t="s">
        <v>436</v>
      </c>
      <c r="B119" s="568" t="s">
        <v>3001</v>
      </c>
      <c r="C119" s="568" t="s">
        <v>2950</v>
      </c>
      <c r="D119" s="568" t="s">
        <v>3184</v>
      </c>
      <c r="E119" s="568" t="s">
        <v>3185</v>
      </c>
      <c r="F119" s="571"/>
      <c r="G119" s="571"/>
      <c r="H119" s="571"/>
      <c r="I119" s="571"/>
      <c r="J119" s="571"/>
      <c r="K119" s="571"/>
      <c r="L119" s="571"/>
      <c r="M119" s="571"/>
      <c r="N119" s="571">
        <v>1</v>
      </c>
      <c r="O119" s="571">
        <v>0</v>
      </c>
      <c r="P119" s="592"/>
      <c r="Q119" s="572">
        <v>0</v>
      </c>
    </row>
    <row r="120" spans="1:17" ht="14.4" customHeight="1" x14ac:dyDescent="0.3">
      <c r="A120" s="567" t="s">
        <v>436</v>
      </c>
      <c r="B120" s="568" t="s">
        <v>3001</v>
      </c>
      <c r="C120" s="568" t="s">
        <v>2950</v>
      </c>
      <c r="D120" s="568" t="s">
        <v>3186</v>
      </c>
      <c r="E120" s="568" t="s">
        <v>3187</v>
      </c>
      <c r="F120" s="571"/>
      <c r="G120" s="571"/>
      <c r="H120" s="571"/>
      <c r="I120" s="571"/>
      <c r="J120" s="571"/>
      <c r="K120" s="571"/>
      <c r="L120" s="571"/>
      <c r="M120" s="571"/>
      <c r="N120" s="571">
        <v>1</v>
      </c>
      <c r="O120" s="571">
        <v>0</v>
      </c>
      <c r="P120" s="592"/>
      <c r="Q120" s="572">
        <v>0</v>
      </c>
    </row>
    <row r="121" spans="1:17" ht="14.4" customHeight="1" x14ac:dyDescent="0.3">
      <c r="A121" s="567" t="s">
        <v>436</v>
      </c>
      <c r="B121" s="568" t="s">
        <v>3001</v>
      </c>
      <c r="C121" s="568" t="s">
        <v>2950</v>
      </c>
      <c r="D121" s="568" t="s">
        <v>3188</v>
      </c>
      <c r="E121" s="568" t="s">
        <v>3189</v>
      </c>
      <c r="F121" s="571"/>
      <c r="G121" s="571"/>
      <c r="H121" s="571"/>
      <c r="I121" s="571"/>
      <c r="J121" s="571"/>
      <c r="K121" s="571"/>
      <c r="L121" s="571"/>
      <c r="M121" s="571"/>
      <c r="N121" s="571">
        <v>1</v>
      </c>
      <c r="O121" s="571">
        <v>0</v>
      </c>
      <c r="P121" s="592"/>
      <c r="Q121" s="572">
        <v>0</v>
      </c>
    </row>
    <row r="122" spans="1:17" ht="14.4" customHeight="1" x14ac:dyDescent="0.3">
      <c r="A122" s="567" t="s">
        <v>436</v>
      </c>
      <c r="B122" s="568" t="s">
        <v>3001</v>
      </c>
      <c r="C122" s="568" t="s">
        <v>2950</v>
      </c>
      <c r="D122" s="568" t="s">
        <v>3190</v>
      </c>
      <c r="E122" s="568" t="s">
        <v>3191</v>
      </c>
      <c r="F122" s="571"/>
      <c r="G122" s="571"/>
      <c r="H122" s="571"/>
      <c r="I122" s="571"/>
      <c r="J122" s="571"/>
      <c r="K122" s="571"/>
      <c r="L122" s="571"/>
      <c r="M122" s="571"/>
      <c r="N122" s="571">
        <v>1</v>
      </c>
      <c r="O122" s="571">
        <v>0</v>
      </c>
      <c r="P122" s="592"/>
      <c r="Q122" s="572">
        <v>0</v>
      </c>
    </row>
    <row r="123" spans="1:17" ht="14.4" customHeight="1" x14ac:dyDescent="0.3">
      <c r="A123" s="567" t="s">
        <v>436</v>
      </c>
      <c r="B123" s="568" t="s">
        <v>3001</v>
      </c>
      <c r="C123" s="568" t="s">
        <v>2950</v>
      </c>
      <c r="D123" s="568" t="s">
        <v>3192</v>
      </c>
      <c r="E123" s="568" t="s">
        <v>3193</v>
      </c>
      <c r="F123" s="571"/>
      <c r="G123" s="571"/>
      <c r="H123" s="571"/>
      <c r="I123" s="571"/>
      <c r="J123" s="571"/>
      <c r="K123" s="571"/>
      <c r="L123" s="571"/>
      <c r="M123" s="571"/>
      <c r="N123" s="571">
        <v>1</v>
      </c>
      <c r="O123" s="571">
        <v>0</v>
      </c>
      <c r="P123" s="592"/>
      <c r="Q123" s="572">
        <v>0</v>
      </c>
    </row>
    <row r="124" spans="1:17" ht="14.4" customHeight="1" x14ac:dyDescent="0.3">
      <c r="A124" s="567" t="s">
        <v>436</v>
      </c>
      <c r="B124" s="568" t="s">
        <v>3194</v>
      </c>
      <c r="C124" s="568" t="s">
        <v>2950</v>
      </c>
      <c r="D124" s="568" t="s">
        <v>3052</v>
      </c>
      <c r="E124" s="568" t="s">
        <v>3053</v>
      </c>
      <c r="F124" s="571"/>
      <c r="G124" s="571"/>
      <c r="H124" s="571"/>
      <c r="I124" s="571"/>
      <c r="J124" s="571"/>
      <c r="K124" s="571"/>
      <c r="L124" s="571"/>
      <c r="M124" s="571"/>
      <c r="N124" s="571">
        <v>1</v>
      </c>
      <c r="O124" s="571">
        <v>745</v>
      </c>
      <c r="P124" s="592"/>
      <c r="Q124" s="572">
        <v>745</v>
      </c>
    </row>
    <row r="125" spans="1:17" ht="14.4" customHeight="1" x14ac:dyDescent="0.3">
      <c r="A125" s="567" t="s">
        <v>436</v>
      </c>
      <c r="B125" s="568" t="s">
        <v>3194</v>
      </c>
      <c r="C125" s="568" t="s">
        <v>2950</v>
      </c>
      <c r="D125" s="568" t="s">
        <v>3054</v>
      </c>
      <c r="E125" s="568" t="s">
        <v>3055</v>
      </c>
      <c r="F125" s="571"/>
      <c r="G125" s="571"/>
      <c r="H125" s="571"/>
      <c r="I125" s="571"/>
      <c r="J125" s="571"/>
      <c r="K125" s="571"/>
      <c r="L125" s="571"/>
      <c r="M125" s="571"/>
      <c r="N125" s="571">
        <v>1</v>
      </c>
      <c r="O125" s="571">
        <v>2677</v>
      </c>
      <c r="P125" s="592"/>
      <c r="Q125" s="572">
        <v>2677</v>
      </c>
    </row>
    <row r="126" spans="1:17" ht="14.4" customHeight="1" x14ac:dyDescent="0.3">
      <c r="A126" s="567" t="s">
        <v>436</v>
      </c>
      <c r="B126" s="568" t="s">
        <v>3194</v>
      </c>
      <c r="C126" s="568" t="s">
        <v>2950</v>
      </c>
      <c r="D126" s="568" t="s">
        <v>3064</v>
      </c>
      <c r="E126" s="568" t="s">
        <v>3065</v>
      </c>
      <c r="F126" s="571">
        <v>1</v>
      </c>
      <c r="G126" s="571">
        <v>671</v>
      </c>
      <c r="H126" s="571">
        <v>1</v>
      </c>
      <c r="I126" s="571">
        <v>671</v>
      </c>
      <c r="J126" s="571">
        <v>3</v>
      </c>
      <c r="K126" s="571">
        <v>2025</v>
      </c>
      <c r="L126" s="571">
        <v>3.0178837555886737</v>
      </c>
      <c r="M126" s="571">
        <v>675</v>
      </c>
      <c r="N126" s="571">
        <v>8</v>
      </c>
      <c r="O126" s="571">
        <v>5448</v>
      </c>
      <c r="P126" s="592">
        <v>8.1192250372578236</v>
      </c>
      <c r="Q126" s="572">
        <v>681</v>
      </c>
    </row>
    <row r="127" spans="1:17" ht="14.4" customHeight="1" x14ac:dyDescent="0.3">
      <c r="A127" s="567" t="s">
        <v>436</v>
      </c>
      <c r="B127" s="568" t="s">
        <v>3194</v>
      </c>
      <c r="C127" s="568" t="s">
        <v>2950</v>
      </c>
      <c r="D127" s="568" t="s">
        <v>3066</v>
      </c>
      <c r="E127" s="568" t="s">
        <v>3067</v>
      </c>
      <c r="F127" s="571"/>
      <c r="G127" s="571"/>
      <c r="H127" s="571"/>
      <c r="I127" s="571"/>
      <c r="J127" s="571"/>
      <c r="K127" s="571"/>
      <c r="L127" s="571"/>
      <c r="M127" s="571"/>
      <c r="N127" s="571">
        <v>1</v>
      </c>
      <c r="O127" s="571">
        <v>628</v>
      </c>
      <c r="P127" s="592"/>
      <c r="Q127" s="572">
        <v>628</v>
      </c>
    </row>
    <row r="128" spans="1:17" ht="14.4" customHeight="1" x14ac:dyDescent="0.3">
      <c r="A128" s="567" t="s">
        <v>436</v>
      </c>
      <c r="B128" s="568" t="s">
        <v>3194</v>
      </c>
      <c r="C128" s="568" t="s">
        <v>2950</v>
      </c>
      <c r="D128" s="568" t="s">
        <v>3068</v>
      </c>
      <c r="E128" s="568" t="s">
        <v>3069</v>
      </c>
      <c r="F128" s="571"/>
      <c r="G128" s="571"/>
      <c r="H128" s="571"/>
      <c r="I128" s="571"/>
      <c r="J128" s="571"/>
      <c r="K128" s="571"/>
      <c r="L128" s="571"/>
      <c r="M128" s="571"/>
      <c r="N128" s="571">
        <v>2</v>
      </c>
      <c r="O128" s="571">
        <v>862</v>
      </c>
      <c r="P128" s="592"/>
      <c r="Q128" s="572">
        <v>431</v>
      </c>
    </row>
    <row r="129" spans="1:17" ht="14.4" customHeight="1" x14ac:dyDescent="0.3">
      <c r="A129" s="567" t="s">
        <v>436</v>
      </c>
      <c r="B129" s="568" t="s">
        <v>3194</v>
      </c>
      <c r="C129" s="568" t="s">
        <v>2950</v>
      </c>
      <c r="D129" s="568" t="s">
        <v>3072</v>
      </c>
      <c r="E129" s="568" t="s">
        <v>3073</v>
      </c>
      <c r="F129" s="571"/>
      <c r="G129" s="571"/>
      <c r="H129" s="571"/>
      <c r="I129" s="571"/>
      <c r="J129" s="571">
        <v>2</v>
      </c>
      <c r="K129" s="571">
        <v>1684</v>
      </c>
      <c r="L129" s="571"/>
      <c r="M129" s="571">
        <v>842</v>
      </c>
      <c r="N129" s="571">
        <v>11</v>
      </c>
      <c r="O129" s="571">
        <v>9295</v>
      </c>
      <c r="P129" s="592"/>
      <c r="Q129" s="572">
        <v>845</v>
      </c>
    </row>
    <row r="130" spans="1:17" ht="14.4" customHeight="1" x14ac:dyDescent="0.3">
      <c r="A130" s="567" t="s">
        <v>436</v>
      </c>
      <c r="B130" s="568" t="s">
        <v>3194</v>
      </c>
      <c r="C130" s="568" t="s">
        <v>2950</v>
      </c>
      <c r="D130" s="568" t="s">
        <v>3195</v>
      </c>
      <c r="E130" s="568" t="s">
        <v>3196</v>
      </c>
      <c r="F130" s="571"/>
      <c r="G130" s="571"/>
      <c r="H130" s="571"/>
      <c r="I130" s="571"/>
      <c r="J130" s="571">
        <v>5</v>
      </c>
      <c r="K130" s="571">
        <v>800</v>
      </c>
      <c r="L130" s="571"/>
      <c r="M130" s="571">
        <v>160</v>
      </c>
      <c r="N130" s="571">
        <v>3</v>
      </c>
      <c r="O130" s="571">
        <v>483</v>
      </c>
      <c r="P130" s="592"/>
      <c r="Q130" s="572">
        <v>161</v>
      </c>
    </row>
    <row r="131" spans="1:17" ht="14.4" customHeight="1" x14ac:dyDescent="0.3">
      <c r="A131" s="567" t="s">
        <v>436</v>
      </c>
      <c r="B131" s="568" t="s">
        <v>3194</v>
      </c>
      <c r="C131" s="568" t="s">
        <v>2950</v>
      </c>
      <c r="D131" s="568" t="s">
        <v>3197</v>
      </c>
      <c r="E131" s="568" t="s">
        <v>3198</v>
      </c>
      <c r="F131" s="571"/>
      <c r="G131" s="571"/>
      <c r="H131" s="571"/>
      <c r="I131" s="571"/>
      <c r="J131" s="571"/>
      <c r="K131" s="571"/>
      <c r="L131" s="571"/>
      <c r="M131" s="571"/>
      <c r="N131" s="571">
        <v>1</v>
      </c>
      <c r="O131" s="571">
        <v>149</v>
      </c>
      <c r="P131" s="592"/>
      <c r="Q131" s="572">
        <v>149</v>
      </c>
    </row>
    <row r="132" spans="1:17" ht="14.4" customHeight="1" x14ac:dyDescent="0.3">
      <c r="A132" s="567" t="s">
        <v>436</v>
      </c>
      <c r="B132" s="568" t="s">
        <v>3194</v>
      </c>
      <c r="C132" s="568" t="s">
        <v>2950</v>
      </c>
      <c r="D132" s="568" t="s">
        <v>3199</v>
      </c>
      <c r="E132" s="568" t="s">
        <v>3200</v>
      </c>
      <c r="F132" s="571"/>
      <c r="G132" s="571"/>
      <c r="H132" s="571"/>
      <c r="I132" s="571"/>
      <c r="J132" s="571"/>
      <c r="K132" s="571"/>
      <c r="L132" s="571"/>
      <c r="M132" s="571"/>
      <c r="N132" s="571">
        <v>1</v>
      </c>
      <c r="O132" s="571">
        <v>224</v>
      </c>
      <c r="P132" s="592"/>
      <c r="Q132" s="572">
        <v>224</v>
      </c>
    </row>
    <row r="133" spans="1:17" ht="14.4" customHeight="1" x14ac:dyDescent="0.3">
      <c r="A133" s="567" t="s">
        <v>436</v>
      </c>
      <c r="B133" s="568" t="s">
        <v>3194</v>
      </c>
      <c r="C133" s="568" t="s">
        <v>2950</v>
      </c>
      <c r="D133" s="568" t="s">
        <v>3201</v>
      </c>
      <c r="E133" s="568" t="s">
        <v>3202</v>
      </c>
      <c r="F133" s="571"/>
      <c r="G133" s="571"/>
      <c r="H133" s="571"/>
      <c r="I133" s="571"/>
      <c r="J133" s="571"/>
      <c r="K133" s="571"/>
      <c r="L133" s="571"/>
      <c r="M133" s="571"/>
      <c r="N133" s="571">
        <v>2</v>
      </c>
      <c r="O133" s="571">
        <v>182</v>
      </c>
      <c r="P133" s="592"/>
      <c r="Q133" s="572">
        <v>91</v>
      </c>
    </row>
    <row r="134" spans="1:17" ht="14.4" customHeight="1" x14ac:dyDescent="0.3">
      <c r="A134" s="567" t="s">
        <v>436</v>
      </c>
      <c r="B134" s="568" t="s">
        <v>3194</v>
      </c>
      <c r="C134" s="568" t="s">
        <v>2950</v>
      </c>
      <c r="D134" s="568" t="s">
        <v>3203</v>
      </c>
      <c r="E134" s="568" t="s">
        <v>3204</v>
      </c>
      <c r="F134" s="571"/>
      <c r="G134" s="571"/>
      <c r="H134" s="571"/>
      <c r="I134" s="571"/>
      <c r="J134" s="571">
        <v>1</v>
      </c>
      <c r="K134" s="571">
        <v>221</v>
      </c>
      <c r="L134" s="571"/>
      <c r="M134" s="571">
        <v>221</v>
      </c>
      <c r="N134" s="571"/>
      <c r="O134" s="571"/>
      <c r="P134" s="592"/>
      <c r="Q134" s="572"/>
    </row>
    <row r="135" spans="1:17" ht="14.4" customHeight="1" x14ac:dyDescent="0.3">
      <c r="A135" s="567" t="s">
        <v>436</v>
      </c>
      <c r="B135" s="568" t="s">
        <v>3194</v>
      </c>
      <c r="C135" s="568" t="s">
        <v>2950</v>
      </c>
      <c r="D135" s="568" t="s">
        <v>3205</v>
      </c>
      <c r="E135" s="568" t="s">
        <v>3206</v>
      </c>
      <c r="F135" s="571"/>
      <c r="G135" s="571"/>
      <c r="H135" s="571"/>
      <c r="I135" s="571"/>
      <c r="J135" s="571"/>
      <c r="K135" s="571"/>
      <c r="L135" s="571"/>
      <c r="M135" s="571"/>
      <c r="N135" s="571">
        <v>1</v>
      </c>
      <c r="O135" s="571">
        <v>2510</v>
      </c>
      <c r="P135" s="592"/>
      <c r="Q135" s="572">
        <v>2510</v>
      </c>
    </row>
    <row r="136" spans="1:17" ht="14.4" customHeight="1" x14ac:dyDescent="0.3">
      <c r="A136" s="567" t="s">
        <v>436</v>
      </c>
      <c r="B136" s="568" t="s">
        <v>3194</v>
      </c>
      <c r="C136" s="568" t="s">
        <v>2950</v>
      </c>
      <c r="D136" s="568" t="s">
        <v>3207</v>
      </c>
      <c r="E136" s="568" t="s">
        <v>3208</v>
      </c>
      <c r="F136" s="571"/>
      <c r="G136" s="571"/>
      <c r="H136" s="571"/>
      <c r="I136" s="571"/>
      <c r="J136" s="571"/>
      <c r="K136" s="571"/>
      <c r="L136" s="571"/>
      <c r="M136" s="571"/>
      <c r="N136" s="571">
        <v>1</v>
      </c>
      <c r="O136" s="571">
        <v>2443</v>
      </c>
      <c r="P136" s="592"/>
      <c r="Q136" s="572">
        <v>2443</v>
      </c>
    </row>
    <row r="137" spans="1:17" ht="14.4" customHeight="1" x14ac:dyDescent="0.3">
      <c r="A137" s="567" t="s">
        <v>436</v>
      </c>
      <c r="B137" s="568" t="s">
        <v>3194</v>
      </c>
      <c r="C137" s="568" t="s">
        <v>2950</v>
      </c>
      <c r="D137" s="568" t="s">
        <v>3209</v>
      </c>
      <c r="E137" s="568" t="s">
        <v>3210</v>
      </c>
      <c r="F137" s="571">
        <v>1</v>
      </c>
      <c r="G137" s="571">
        <v>2944</v>
      </c>
      <c r="H137" s="571">
        <v>1</v>
      </c>
      <c r="I137" s="571">
        <v>2944</v>
      </c>
      <c r="J137" s="571"/>
      <c r="K137" s="571"/>
      <c r="L137" s="571"/>
      <c r="M137" s="571"/>
      <c r="N137" s="571"/>
      <c r="O137" s="571"/>
      <c r="P137" s="592"/>
      <c r="Q137" s="572"/>
    </row>
    <row r="138" spans="1:17" ht="14.4" customHeight="1" x14ac:dyDescent="0.3">
      <c r="A138" s="567" t="s">
        <v>436</v>
      </c>
      <c r="B138" s="568" t="s">
        <v>3194</v>
      </c>
      <c r="C138" s="568" t="s">
        <v>2950</v>
      </c>
      <c r="D138" s="568" t="s">
        <v>3211</v>
      </c>
      <c r="E138" s="568" t="s">
        <v>3212</v>
      </c>
      <c r="F138" s="571">
        <v>1</v>
      </c>
      <c r="G138" s="571">
        <v>4587</v>
      </c>
      <c r="H138" s="571">
        <v>1</v>
      </c>
      <c r="I138" s="571">
        <v>4587</v>
      </c>
      <c r="J138" s="571"/>
      <c r="K138" s="571"/>
      <c r="L138" s="571"/>
      <c r="M138" s="571"/>
      <c r="N138" s="571"/>
      <c r="O138" s="571"/>
      <c r="P138" s="592"/>
      <c r="Q138" s="572"/>
    </row>
    <row r="139" spans="1:17" ht="14.4" customHeight="1" x14ac:dyDescent="0.3">
      <c r="A139" s="567" t="s">
        <v>436</v>
      </c>
      <c r="B139" s="568" t="s">
        <v>3194</v>
      </c>
      <c r="C139" s="568" t="s">
        <v>2950</v>
      </c>
      <c r="D139" s="568" t="s">
        <v>3213</v>
      </c>
      <c r="E139" s="568" t="s">
        <v>3214</v>
      </c>
      <c r="F139" s="571"/>
      <c r="G139" s="571"/>
      <c r="H139" s="571"/>
      <c r="I139" s="571"/>
      <c r="J139" s="571"/>
      <c r="K139" s="571"/>
      <c r="L139" s="571"/>
      <c r="M139" s="571"/>
      <c r="N139" s="571">
        <v>1</v>
      </c>
      <c r="O139" s="571">
        <v>3127</v>
      </c>
      <c r="P139" s="592"/>
      <c r="Q139" s="572">
        <v>3127</v>
      </c>
    </row>
    <row r="140" spans="1:17" ht="14.4" customHeight="1" x14ac:dyDescent="0.3">
      <c r="A140" s="567" t="s">
        <v>436</v>
      </c>
      <c r="B140" s="568" t="s">
        <v>3194</v>
      </c>
      <c r="C140" s="568" t="s">
        <v>2950</v>
      </c>
      <c r="D140" s="568" t="s">
        <v>3215</v>
      </c>
      <c r="E140" s="568" t="s">
        <v>3216</v>
      </c>
      <c r="F140" s="571"/>
      <c r="G140" s="571"/>
      <c r="H140" s="571"/>
      <c r="I140" s="571"/>
      <c r="J140" s="571"/>
      <c r="K140" s="571"/>
      <c r="L140" s="571"/>
      <c r="M140" s="571"/>
      <c r="N140" s="571">
        <v>1</v>
      </c>
      <c r="O140" s="571">
        <v>4110</v>
      </c>
      <c r="P140" s="592"/>
      <c r="Q140" s="572">
        <v>4110</v>
      </c>
    </row>
    <row r="141" spans="1:17" ht="14.4" customHeight="1" x14ac:dyDescent="0.3">
      <c r="A141" s="567" t="s">
        <v>436</v>
      </c>
      <c r="B141" s="568" t="s">
        <v>3194</v>
      </c>
      <c r="C141" s="568" t="s">
        <v>2950</v>
      </c>
      <c r="D141" s="568" t="s">
        <v>3217</v>
      </c>
      <c r="E141" s="568" t="s">
        <v>3218</v>
      </c>
      <c r="F141" s="571"/>
      <c r="G141" s="571"/>
      <c r="H141" s="571"/>
      <c r="I141" s="571"/>
      <c r="J141" s="571">
        <v>1</v>
      </c>
      <c r="K141" s="571">
        <v>111</v>
      </c>
      <c r="L141" s="571"/>
      <c r="M141" s="571">
        <v>111</v>
      </c>
      <c r="N141" s="571">
        <v>3</v>
      </c>
      <c r="O141" s="571">
        <v>336</v>
      </c>
      <c r="P141" s="592"/>
      <c r="Q141" s="572">
        <v>112</v>
      </c>
    </row>
    <row r="142" spans="1:17" ht="14.4" customHeight="1" x14ac:dyDescent="0.3">
      <c r="A142" s="567" t="s">
        <v>436</v>
      </c>
      <c r="B142" s="568" t="s">
        <v>3194</v>
      </c>
      <c r="C142" s="568" t="s">
        <v>2950</v>
      </c>
      <c r="D142" s="568" t="s">
        <v>3219</v>
      </c>
      <c r="E142" s="568" t="s">
        <v>3220</v>
      </c>
      <c r="F142" s="571"/>
      <c r="G142" s="571"/>
      <c r="H142" s="571"/>
      <c r="I142" s="571"/>
      <c r="J142" s="571">
        <v>1</v>
      </c>
      <c r="K142" s="571">
        <v>111</v>
      </c>
      <c r="L142" s="571"/>
      <c r="M142" s="571">
        <v>111</v>
      </c>
      <c r="N142" s="571"/>
      <c r="O142" s="571"/>
      <c r="P142" s="592"/>
      <c r="Q142" s="572"/>
    </row>
    <row r="143" spans="1:17" ht="14.4" customHeight="1" x14ac:dyDescent="0.3">
      <c r="A143" s="567" t="s">
        <v>436</v>
      </c>
      <c r="B143" s="568" t="s">
        <v>3194</v>
      </c>
      <c r="C143" s="568" t="s">
        <v>2950</v>
      </c>
      <c r="D143" s="568" t="s">
        <v>3221</v>
      </c>
      <c r="E143" s="568" t="s">
        <v>3222</v>
      </c>
      <c r="F143" s="571"/>
      <c r="G143" s="571"/>
      <c r="H143" s="571"/>
      <c r="I143" s="571"/>
      <c r="J143" s="571"/>
      <c r="K143" s="571"/>
      <c r="L143" s="571"/>
      <c r="M143" s="571"/>
      <c r="N143" s="571">
        <v>1</v>
      </c>
      <c r="O143" s="571">
        <v>2639</v>
      </c>
      <c r="P143" s="592"/>
      <c r="Q143" s="572">
        <v>2639</v>
      </c>
    </row>
    <row r="144" spans="1:17" ht="14.4" customHeight="1" x14ac:dyDescent="0.3">
      <c r="A144" s="567" t="s">
        <v>436</v>
      </c>
      <c r="B144" s="568" t="s">
        <v>3194</v>
      </c>
      <c r="C144" s="568" t="s">
        <v>2950</v>
      </c>
      <c r="D144" s="568" t="s">
        <v>3223</v>
      </c>
      <c r="E144" s="568" t="s">
        <v>3224</v>
      </c>
      <c r="F144" s="571"/>
      <c r="G144" s="571"/>
      <c r="H144" s="571"/>
      <c r="I144" s="571"/>
      <c r="J144" s="571"/>
      <c r="K144" s="571"/>
      <c r="L144" s="571"/>
      <c r="M144" s="571"/>
      <c r="N144" s="571">
        <v>1</v>
      </c>
      <c r="O144" s="571">
        <v>3909</v>
      </c>
      <c r="P144" s="592"/>
      <c r="Q144" s="572">
        <v>3909</v>
      </c>
    </row>
    <row r="145" spans="1:17" ht="14.4" customHeight="1" x14ac:dyDescent="0.3">
      <c r="A145" s="567" t="s">
        <v>436</v>
      </c>
      <c r="B145" s="568" t="s">
        <v>3194</v>
      </c>
      <c r="C145" s="568" t="s">
        <v>2950</v>
      </c>
      <c r="D145" s="568" t="s">
        <v>3225</v>
      </c>
      <c r="E145" s="568" t="s">
        <v>3226</v>
      </c>
      <c r="F145" s="571"/>
      <c r="G145" s="571"/>
      <c r="H145" s="571"/>
      <c r="I145" s="571"/>
      <c r="J145" s="571"/>
      <c r="K145" s="571"/>
      <c r="L145" s="571"/>
      <c r="M145" s="571"/>
      <c r="N145" s="571">
        <v>1</v>
      </c>
      <c r="O145" s="571">
        <v>4284</v>
      </c>
      <c r="P145" s="592"/>
      <c r="Q145" s="572">
        <v>4284</v>
      </c>
    </row>
    <row r="146" spans="1:17" ht="14.4" customHeight="1" x14ac:dyDescent="0.3">
      <c r="A146" s="567" t="s">
        <v>436</v>
      </c>
      <c r="B146" s="568" t="s">
        <v>3194</v>
      </c>
      <c r="C146" s="568" t="s">
        <v>2950</v>
      </c>
      <c r="D146" s="568" t="s">
        <v>3227</v>
      </c>
      <c r="E146" s="568" t="s">
        <v>3228</v>
      </c>
      <c r="F146" s="571"/>
      <c r="G146" s="571"/>
      <c r="H146" s="571"/>
      <c r="I146" s="571"/>
      <c r="J146" s="571">
        <v>1</v>
      </c>
      <c r="K146" s="571">
        <v>2315</v>
      </c>
      <c r="L146" s="571"/>
      <c r="M146" s="571">
        <v>2315</v>
      </c>
      <c r="N146" s="571"/>
      <c r="O146" s="571"/>
      <c r="P146" s="592"/>
      <c r="Q146" s="572"/>
    </row>
    <row r="147" spans="1:17" ht="14.4" customHeight="1" x14ac:dyDescent="0.3">
      <c r="A147" s="567" t="s">
        <v>436</v>
      </c>
      <c r="B147" s="568" t="s">
        <v>3194</v>
      </c>
      <c r="C147" s="568" t="s">
        <v>2950</v>
      </c>
      <c r="D147" s="568" t="s">
        <v>3229</v>
      </c>
      <c r="E147" s="568" t="s">
        <v>3230</v>
      </c>
      <c r="F147" s="571"/>
      <c r="G147" s="571"/>
      <c r="H147" s="571"/>
      <c r="I147" s="571"/>
      <c r="J147" s="571"/>
      <c r="K147" s="571"/>
      <c r="L147" s="571"/>
      <c r="M147" s="571"/>
      <c r="N147" s="571">
        <v>2</v>
      </c>
      <c r="O147" s="571">
        <v>10646</v>
      </c>
      <c r="P147" s="592"/>
      <c r="Q147" s="572">
        <v>5323</v>
      </c>
    </row>
    <row r="148" spans="1:17" ht="14.4" customHeight="1" x14ac:dyDescent="0.3">
      <c r="A148" s="567" t="s">
        <v>436</v>
      </c>
      <c r="B148" s="568" t="s">
        <v>3194</v>
      </c>
      <c r="C148" s="568" t="s">
        <v>2950</v>
      </c>
      <c r="D148" s="568" t="s">
        <v>3231</v>
      </c>
      <c r="E148" s="568" t="s">
        <v>3232</v>
      </c>
      <c r="F148" s="571"/>
      <c r="G148" s="571"/>
      <c r="H148" s="571"/>
      <c r="I148" s="571"/>
      <c r="J148" s="571">
        <v>2</v>
      </c>
      <c r="K148" s="571">
        <v>5596</v>
      </c>
      <c r="L148" s="571"/>
      <c r="M148" s="571">
        <v>2798</v>
      </c>
      <c r="N148" s="571">
        <v>3</v>
      </c>
      <c r="O148" s="571">
        <v>8442</v>
      </c>
      <c r="P148" s="592"/>
      <c r="Q148" s="572">
        <v>2814</v>
      </c>
    </row>
    <row r="149" spans="1:17" ht="14.4" customHeight="1" x14ac:dyDescent="0.3">
      <c r="A149" s="567" t="s">
        <v>436</v>
      </c>
      <c r="B149" s="568" t="s">
        <v>3194</v>
      </c>
      <c r="C149" s="568" t="s">
        <v>2950</v>
      </c>
      <c r="D149" s="568" t="s">
        <v>3233</v>
      </c>
      <c r="E149" s="568" t="s">
        <v>3234</v>
      </c>
      <c r="F149" s="571"/>
      <c r="G149" s="571"/>
      <c r="H149" s="571"/>
      <c r="I149" s="571"/>
      <c r="J149" s="571"/>
      <c r="K149" s="571"/>
      <c r="L149" s="571"/>
      <c r="M149" s="571"/>
      <c r="N149" s="571">
        <v>5</v>
      </c>
      <c r="O149" s="571">
        <v>4810</v>
      </c>
      <c r="P149" s="592"/>
      <c r="Q149" s="572">
        <v>962</v>
      </c>
    </row>
    <row r="150" spans="1:17" ht="14.4" customHeight="1" x14ac:dyDescent="0.3">
      <c r="A150" s="567" t="s">
        <v>436</v>
      </c>
      <c r="B150" s="568" t="s">
        <v>3194</v>
      </c>
      <c r="C150" s="568" t="s">
        <v>2950</v>
      </c>
      <c r="D150" s="568" t="s">
        <v>3235</v>
      </c>
      <c r="E150" s="568" t="s">
        <v>3236</v>
      </c>
      <c r="F150" s="571"/>
      <c r="G150" s="571"/>
      <c r="H150" s="571"/>
      <c r="I150" s="571"/>
      <c r="J150" s="571"/>
      <c r="K150" s="571"/>
      <c r="L150" s="571"/>
      <c r="M150" s="571"/>
      <c r="N150" s="571">
        <v>1</v>
      </c>
      <c r="O150" s="571">
        <v>3993</v>
      </c>
      <c r="P150" s="592"/>
      <c r="Q150" s="572">
        <v>3993</v>
      </c>
    </row>
    <row r="151" spans="1:17" ht="14.4" customHeight="1" x14ac:dyDescent="0.3">
      <c r="A151" s="567" t="s">
        <v>436</v>
      </c>
      <c r="B151" s="568" t="s">
        <v>3194</v>
      </c>
      <c r="C151" s="568" t="s">
        <v>2950</v>
      </c>
      <c r="D151" s="568" t="s">
        <v>3112</v>
      </c>
      <c r="E151" s="568" t="s">
        <v>3113</v>
      </c>
      <c r="F151" s="571"/>
      <c r="G151" s="571"/>
      <c r="H151" s="571"/>
      <c r="I151" s="571"/>
      <c r="J151" s="571">
        <v>1</v>
      </c>
      <c r="K151" s="571">
        <v>665</v>
      </c>
      <c r="L151" s="571"/>
      <c r="M151" s="571">
        <v>665</v>
      </c>
      <c r="N151" s="571"/>
      <c r="O151" s="571"/>
      <c r="P151" s="592"/>
      <c r="Q151" s="572"/>
    </row>
    <row r="152" spans="1:17" ht="14.4" customHeight="1" x14ac:dyDescent="0.3">
      <c r="A152" s="567" t="s">
        <v>436</v>
      </c>
      <c r="B152" s="568" t="s">
        <v>3194</v>
      </c>
      <c r="C152" s="568" t="s">
        <v>2950</v>
      </c>
      <c r="D152" s="568" t="s">
        <v>771</v>
      </c>
      <c r="E152" s="568" t="s">
        <v>3237</v>
      </c>
      <c r="F152" s="571"/>
      <c r="G152" s="571"/>
      <c r="H152" s="571"/>
      <c r="I152" s="571"/>
      <c r="J152" s="571">
        <v>1</v>
      </c>
      <c r="K152" s="571">
        <v>1183</v>
      </c>
      <c r="L152" s="571"/>
      <c r="M152" s="571">
        <v>1183</v>
      </c>
      <c r="N152" s="571"/>
      <c r="O152" s="571"/>
      <c r="P152" s="592"/>
      <c r="Q152" s="572"/>
    </row>
    <row r="153" spans="1:17" ht="14.4" customHeight="1" x14ac:dyDescent="0.3">
      <c r="A153" s="567" t="s">
        <v>436</v>
      </c>
      <c r="B153" s="568" t="s">
        <v>3194</v>
      </c>
      <c r="C153" s="568" t="s">
        <v>2950</v>
      </c>
      <c r="D153" s="568" t="s">
        <v>3238</v>
      </c>
      <c r="E153" s="568" t="s">
        <v>3239</v>
      </c>
      <c r="F153" s="571"/>
      <c r="G153" s="571"/>
      <c r="H153" s="571"/>
      <c r="I153" s="571"/>
      <c r="J153" s="571"/>
      <c r="K153" s="571"/>
      <c r="L153" s="571"/>
      <c r="M153" s="571"/>
      <c r="N153" s="571">
        <v>2</v>
      </c>
      <c r="O153" s="571">
        <v>3592</v>
      </c>
      <c r="P153" s="592"/>
      <c r="Q153" s="572">
        <v>1796</v>
      </c>
    </row>
    <row r="154" spans="1:17" ht="14.4" customHeight="1" x14ac:dyDescent="0.3">
      <c r="A154" s="567" t="s">
        <v>436</v>
      </c>
      <c r="B154" s="568" t="s">
        <v>3194</v>
      </c>
      <c r="C154" s="568" t="s">
        <v>2950</v>
      </c>
      <c r="D154" s="568" t="s">
        <v>3240</v>
      </c>
      <c r="E154" s="568" t="s">
        <v>3241</v>
      </c>
      <c r="F154" s="571"/>
      <c r="G154" s="571"/>
      <c r="H154" s="571"/>
      <c r="I154" s="571"/>
      <c r="J154" s="571"/>
      <c r="K154" s="571"/>
      <c r="L154" s="571"/>
      <c r="M154" s="571"/>
      <c r="N154" s="571">
        <v>2</v>
      </c>
      <c r="O154" s="571">
        <v>1372</v>
      </c>
      <c r="P154" s="592"/>
      <c r="Q154" s="572">
        <v>686</v>
      </c>
    </row>
    <row r="155" spans="1:17" ht="14.4" customHeight="1" x14ac:dyDescent="0.3">
      <c r="A155" s="567" t="s">
        <v>436</v>
      </c>
      <c r="B155" s="568" t="s">
        <v>3194</v>
      </c>
      <c r="C155" s="568" t="s">
        <v>2950</v>
      </c>
      <c r="D155" s="568" t="s">
        <v>3242</v>
      </c>
      <c r="E155" s="568" t="s">
        <v>3243</v>
      </c>
      <c r="F155" s="571">
        <v>2</v>
      </c>
      <c r="G155" s="571">
        <v>220</v>
      </c>
      <c r="H155" s="571">
        <v>1</v>
      </c>
      <c r="I155" s="571">
        <v>110</v>
      </c>
      <c r="J155" s="571">
        <v>3</v>
      </c>
      <c r="K155" s="571">
        <v>333</v>
      </c>
      <c r="L155" s="571">
        <v>1.5136363636363637</v>
      </c>
      <c r="M155" s="571">
        <v>111</v>
      </c>
      <c r="N155" s="571">
        <v>9</v>
      </c>
      <c r="O155" s="571">
        <v>1008</v>
      </c>
      <c r="P155" s="592">
        <v>4.581818181818182</v>
      </c>
      <c r="Q155" s="572">
        <v>112</v>
      </c>
    </row>
    <row r="156" spans="1:17" ht="14.4" customHeight="1" x14ac:dyDescent="0.3">
      <c r="A156" s="567" t="s">
        <v>436</v>
      </c>
      <c r="B156" s="568" t="s">
        <v>3194</v>
      </c>
      <c r="C156" s="568" t="s">
        <v>2950</v>
      </c>
      <c r="D156" s="568" t="s">
        <v>3244</v>
      </c>
      <c r="E156" s="568" t="s">
        <v>3245</v>
      </c>
      <c r="F156" s="571">
        <v>1</v>
      </c>
      <c r="G156" s="571">
        <v>2427</v>
      </c>
      <c r="H156" s="571">
        <v>1</v>
      </c>
      <c r="I156" s="571">
        <v>2427</v>
      </c>
      <c r="J156" s="571"/>
      <c r="K156" s="571"/>
      <c r="L156" s="571"/>
      <c r="M156" s="571"/>
      <c r="N156" s="571"/>
      <c r="O156" s="571"/>
      <c r="P156" s="592"/>
      <c r="Q156" s="572"/>
    </row>
    <row r="157" spans="1:17" ht="14.4" customHeight="1" x14ac:dyDescent="0.3">
      <c r="A157" s="567" t="s">
        <v>436</v>
      </c>
      <c r="B157" s="568" t="s">
        <v>3194</v>
      </c>
      <c r="C157" s="568" t="s">
        <v>2950</v>
      </c>
      <c r="D157" s="568" t="s">
        <v>3246</v>
      </c>
      <c r="E157" s="568" t="s">
        <v>3247</v>
      </c>
      <c r="F157" s="571"/>
      <c r="G157" s="571"/>
      <c r="H157" s="571"/>
      <c r="I157" s="571"/>
      <c r="J157" s="571"/>
      <c r="K157" s="571"/>
      <c r="L157" s="571"/>
      <c r="M157" s="571"/>
      <c r="N157" s="571">
        <v>1</v>
      </c>
      <c r="O157" s="571">
        <v>4259</v>
      </c>
      <c r="P157" s="592"/>
      <c r="Q157" s="572">
        <v>4259</v>
      </c>
    </row>
    <row r="158" spans="1:17" ht="14.4" customHeight="1" x14ac:dyDescent="0.3">
      <c r="A158" s="567" t="s">
        <v>436</v>
      </c>
      <c r="B158" s="568" t="s">
        <v>3194</v>
      </c>
      <c r="C158" s="568" t="s">
        <v>2950</v>
      </c>
      <c r="D158" s="568" t="s">
        <v>3248</v>
      </c>
      <c r="E158" s="568" t="s">
        <v>3249</v>
      </c>
      <c r="F158" s="571"/>
      <c r="G158" s="571"/>
      <c r="H158" s="571"/>
      <c r="I158" s="571"/>
      <c r="J158" s="571"/>
      <c r="K158" s="571"/>
      <c r="L158" s="571"/>
      <c r="M158" s="571"/>
      <c r="N158" s="571">
        <v>1</v>
      </c>
      <c r="O158" s="571">
        <v>80</v>
      </c>
      <c r="P158" s="592"/>
      <c r="Q158" s="572">
        <v>80</v>
      </c>
    </row>
    <row r="159" spans="1:17" ht="14.4" customHeight="1" x14ac:dyDescent="0.3">
      <c r="A159" s="567" t="s">
        <v>436</v>
      </c>
      <c r="B159" s="568" t="s">
        <v>3194</v>
      </c>
      <c r="C159" s="568" t="s">
        <v>2950</v>
      </c>
      <c r="D159" s="568" t="s">
        <v>3250</v>
      </c>
      <c r="E159" s="568" t="s">
        <v>3251</v>
      </c>
      <c r="F159" s="571">
        <v>1</v>
      </c>
      <c r="G159" s="571">
        <v>3998</v>
      </c>
      <c r="H159" s="571">
        <v>1</v>
      </c>
      <c r="I159" s="571">
        <v>3998</v>
      </c>
      <c r="J159" s="571">
        <v>2</v>
      </c>
      <c r="K159" s="571">
        <v>8026</v>
      </c>
      <c r="L159" s="571">
        <v>2.0075037518759378</v>
      </c>
      <c r="M159" s="571">
        <v>4013</v>
      </c>
      <c r="N159" s="571">
        <v>5</v>
      </c>
      <c r="O159" s="571">
        <v>20165</v>
      </c>
      <c r="P159" s="592">
        <v>5.0437718859429719</v>
      </c>
      <c r="Q159" s="572">
        <v>4033</v>
      </c>
    </row>
    <row r="160" spans="1:17" ht="14.4" customHeight="1" x14ac:dyDescent="0.3">
      <c r="A160" s="567" t="s">
        <v>436</v>
      </c>
      <c r="B160" s="568" t="s">
        <v>3194</v>
      </c>
      <c r="C160" s="568" t="s">
        <v>2950</v>
      </c>
      <c r="D160" s="568" t="s">
        <v>3252</v>
      </c>
      <c r="E160" s="568" t="s">
        <v>3253</v>
      </c>
      <c r="F160" s="571">
        <v>2</v>
      </c>
      <c r="G160" s="571">
        <v>612</v>
      </c>
      <c r="H160" s="571">
        <v>1</v>
      </c>
      <c r="I160" s="571">
        <v>306</v>
      </c>
      <c r="J160" s="571"/>
      <c r="K160" s="571"/>
      <c r="L160" s="571"/>
      <c r="M160" s="571"/>
      <c r="N160" s="571">
        <v>1</v>
      </c>
      <c r="O160" s="571">
        <v>311</v>
      </c>
      <c r="P160" s="592">
        <v>0.50816993464052285</v>
      </c>
      <c r="Q160" s="572">
        <v>311</v>
      </c>
    </row>
    <row r="161" spans="1:17" ht="14.4" customHeight="1" x14ac:dyDescent="0.3">
      <c r="A161" s="567" t="s">
        <v>436</v>
      </c>
      <c r="B161" s="568" t="s">
        <v>3254</v>
      </c>
      <c r="C161" s="568" t="s">
        <v>2950</v>
      </c>
      <c r="D161" s="568" t="s">
        <v>3072</v>
      </c>
      <c r="E161" s="568" t="s">
        <v>3073</v>
      </c>
      <c r="F161" s="571"/>
      <c r="G161" s="571"/>
      <c r="H161" s="571"/>
      <c r="I161" s="571"/>
      <c r="J161" s="571">
        <v>1</v>
      </c>
      <c r="K161" s="571">
        <v>842</v>
      </c>
      <c r="L161" s="571"/>
      <c r="M161" s="571">
        <v>842</v>
      </c>
      <c r="N161" s="571">
        <v>1</v>
      </c>
      <c r="O161" s="571">
        <v>845</v>
      </c>
      <c r="P161" s="592"/>
      <c r="Q161" s="572">
        <v>845</v>
      </c>
    </row>
    <row r="162" spans="1:17" ht="14.4" customHeight="1" x14ac:dyDescent="0.3">
      <c r="A162" s="567" t="s">
        <v>436</v>
      </c>
      <c r="B162" s="568" t="s">
        <v>3254</v>
      </c>
      <c r="C162" s="568" t="s">
        <v>2950</v>
      </c>
      <c r="D162" s="568" t="s">
        <v>3138</v>
      </c>
      <c r="E162" s="568" t="s">
        <v>3139</v>
      </c>
      <c r="F162" s="571"/>
      <c r="G162" s="571"/>
      <c r="H162" s="571"/>
      <c r="I162" s="571"/>
      <c r="J162" s="571"/>
      <c r="K162" s="571"/>
      <c r="L162" s="571"/>
      <c r="M162" s="571"/>
      <c r="N162" s="571">
        <v>1</v>
      </c>
      <c r="O162" s="571">
        <v>0</v>
      </c>
      <c r="P162" s="592"/>
      <c r="Q162" s="572">
        <v>0</v>
      </c>
    </row>
    <row r="163" spans="1:17" ht="14.4" customHeight="1" x14ac:dyDescent="0.3">
      <c r="A163" s="567" t="s">
        <v>436</v>
      </c>
      <c r="B163" s="568" t="s">
        <v>3254</v>
      </c>
      <c r="C163" s="568" t="s">
        <v>2950</v>
      </c>
      <c r="D163" s="568" t="s">
        <v>3255</v>
      </c>
      <c r="E163" s="568" t="s">
        <v>3256</v>
      </c>
      <c r="F163" s="571"/>
      <c r="G163" s="571"/>
      <c r="H163" s="571"/>
      <c r="I163" s="571"/>
      <c r="J163" s="571"/>
      <c r="K163" s="571"/>
      <c r="L163" s="571"/>
      <c r="M163" s="571"/>
      <c r="N163" s="571">
        <v>1</v>
      </c>
      <c r="O163" s="571">
        <v>0</v>
      </c>
      <c r="P163" s="592"/>
      <c r="Q163" s="572">
        <v>0</v>
      </c>
    </row>
    <row r="164" spans="1:17" ht="14.4" customHeight="1" x14ac:dyDescent="0.3">
      <c r="A164" s="567" t="s">
        <v>436</v>
      </c>
      <c r="B164" s="568" t="s">
        <v>3254</v>
      </c>
      <c r="C164" s="568" t="s">
        <v>2950</v>
      </c>
      <c r="D164" s="568" t="s">
        <v>3150</v>
      </c>
      <c r="E164" s="568" t="s">
        <v>3151</v>
      </c>
      <c r="F164" s="571"/>
      <c r="G164" s="571"/>
      <c r="H164" s="571"/>
      <c r="I164" s="571"/>
      <c r="J164" s="571"/>
      <c r="K164" s="571"/>
      <c r="L164" s="571"/>
      <c r="M164" s="571"/>
      <c r="N164" s="571">
        <v>1</v>
      </c>
      <c r="O164" s="571">
        <v>0</v>
      </c>
      <c r="P164" s="592"/>
      <c r="Q164" s="572">
        <v>0</v>
      </c>
    </row>
    <row r="165" spans="1:17" ht="14.4" customHeight="1" x14ac:dyDescent="0.3">
      <c r="A165" s="567" t="s">
        <v>436</v>
      </c>
      <c r="B165" s="568" t="s">
        <v>3254</v>
      </c>
      <c r="C165" s="568" t="s">
        <v>2950</v>
      </c>
      <c r="D165" s="568" t="s">
        <v>3168</v>
      </c>
      <c r="E165" s="568" t="s">
        <v>3169</v>
      </c>
      <c r="F165" s="571"/>
      <c r="G165" s="571"/>
      <c r="H165" s="571"/>
      <c r="I165" s="571"/>
      <c r="J165" s="571"/>
      <c r="K165" s="571"/>
      <c r="L165" s="571"/>
      <c r="M165" s="571"/>
      <c r="N165" s="571">
        <v>1</v>
      </c>
      <c r="O165" s="571">
        <v>0</v>
      </c>
      <c r="P165" s="592"/>
      <c r="Q165" s="572">
        <v>0</v>
      </c>
    </row>
    <row r="166" spans="1:17" ht="14.4" customHeight="1" x14ac:dyDescent="0.3">
      <c r="A166" s="567" t="s">
        <v>436</v>
      </c>
      <c r="B166" s="568" t="s">
        <v>3254</v>
      </c>
      <c r="C166" s="568" t="s">
        <v>2950</v>
      </c>
      <c r="D166" s="568" t="s">
        <v>3257</v>
      </c>
      <c r="E166" s="568" t="s">
        <v>3258</v>
      </c>
      <c r="F166" s="571"/>
      <c r="G166" s="571"/>
      <c r="H166" s="571"/>
      <c r="I166" s="571"/>
      <c r="J166" s="571"/>
      <c r="K166" s="571"/>
      <c r="L166" s="571"/>
      <c r="M166" s="571"/>
      <c r="N166" s="571">
        <v>1</v>
      </c>
      <c r="O166" s="571">
        <v>0</v>
      </c>
      <c r="P166" s="592"/>
      <c r="Q166" s="572">
        <v>0</v>
      </c>
    </row>
    <row r="167" spans="1:17" ht="14.4" customHeight="1" x14ac:dyDescent="0.3">
      <c r="A167" s="567" t="s">
        <v>436</v>
      </c>
      <c r="B167" s="568" t="s">
        <v>3259</v>
      </c>
      <c r="C167" s="568" t="s">
        <v>2950</v>
      </c>
      <c r="D167" s="568" t="s">
        <v>3260</v>
      </c>
      <c r="E167" s="568" t="s">
        <v>3261</v>
      </c>
      <c r="F167" s="571"/>
      <c r="G167" s="571"/>
      <c r="H167" s="571"/>
      <c r="I167" s="571"/>
      <c r="J167" s="571">
        <v>1</v>
      </c>
      <c r="K167" s="571">
        <v>4340</v>
      </c>
      <c r="L167" s="571"/>
      <c r="M167" s="571">
        <v>4340</v>
      </c>
      <c r="N167" s="571">
        <v>1</v>
      </c>
      <c r="O167" s="571">
        <v>4366</v>
      </c>
      <c r="P167" s="592"/>
      <c r="Q167" s="572">
        <v>4366</v>
      </c>
    </row>
    <row r="168" spans="1:17" ht="14.4" customHeight="1" x14ac:dyDescent="0.3">
      <c r="A168" s="567" t="s">
        <v>436</v>
      </c>
      <c r="B168" s="568" t="s">
        <v>3259</v>
      </c>
      <c r="C168" s="568" t="s">
        <v>2950</v>
      </c>
      <c r="D168" s="568" t="s">
        <v>3262</v>
      </c>
      <c r="E168" s="568" t="s">
        <v>3263</v>
      </c>
      <c r="F168" s="571"/>
      <c r="G168" s="571"/>
      <c r="H168" s="571"/>
      <c r="I168" s="571"/>
      <c r="J168" s="571">
        <v>1</v>
      </c>
      <c r="K168" s="571">
        <v>5359</v>
      </c>
      <c r="L168" s="571"/>
      <c r="M168" s="571">
        <v>5359</v>
      </c>
      <c r="N168" s="571"/>
      <c r="O168" s="571"/>
      <c r="P168" s="592"/>
      <c r="Q168" s="572"/>
    </row>
    <row r="169" spans="1:17" ht="14.4" customHeight="1" x14ac:dyDescent="0.3">
      <c r="A169" s="567" t="s">
        <v>436</v>
      </c>
      <c r="B169" s="568" t="s">
        <v>3259</v>
      </c>
      <c r="C169" s="568" t="s">
        <v>2950</v>
      </c>
      <c r="D169" s="568" t="s">
        <v>3264</v>
      </c>
      <c r="E169" s="568" t="s">
        <v>3265</v>
      </c>
      <c r="F169" s="571"/>
      <c r="G169" s="571"/>
      <c r="H169" s="571"/>
      <c r="I169" s="571"/>
      <c r="J169" s="571">
        <v>1</v>
      </c>
      <c r="K169" s="571">
        <v>4183</v>
      </c>
      <c r="L169" s="571"/>
      <c r="M169" s="571">
        <v>4183</v>
      </c>
      <c r="N169" s="571">
        <v>1</v>
      </c>
      <c r="O169" s="571">
        <v>4206</v>
      </c>
      <c r="P169" s="592"/>
      <c r="Q169" s="572">
        <v>4206</v>
      </c>
    </row>
    <row r="170" spans="1:17" ht="14.4" customHeight="1" x14ac:dyDescent="0.3">
      <c r="A170" s="567" t="s">
        <v>436</v>
      </c>
      <c r="B170" s="568" t="s">
        <v>3259</v>
      </c>
      <c r="C170" s="568" t="s">
        <v>2950</v>
      </c>
      <c r="D170" s="568" t="s">
        <v>3266</v>
      </c>
      <c r="E170" s="568" t="s">
        <v>3267</v>
      </c>
      <c r="F170" s="571"/>
      <c r="G170" s="571"/>
      <c r="H170" s="571"/>
      <c r="I170" s="571"/>
      <c r="J170" s="571">
        <v>1</v>
      </c>
      <c r="K170" s="571">
        <v>6661</v>
      </c>
      <c r="L170" s="571"/>
      <c r="M170" s="571">
        <v>6661</v>
      </c>
      <c r="N170" s="571"/>
      <c r="O170" s="571"/>
      <c r="P170" s="592"/>
      <c r="Q170" s="572"/>
    </row>
    <row r="171" spans="1:17" ht="14.4" customHeight="1" x14ac:dyDescent="0.3">
      <c r="A171" s="567" t="s">
        <v>436</v>
      </c>
      <c r="B171" s="568" t="s">
        <v>3259</v>
      </c>
      <c r="C171" s="568" t="s">
        <v>2950</v>
      </c>
      <c r="D171" s="568" t="s">
        <v>3268</v>
      </c>
      <c r="E171" s="568" t="s">
        <v>3269</v>
      </c>
      <c r="F171" s="571"/>
      <c r="G171" s="571"/>
      <c r="H171" s="571"/>
      <c r="I171" s="571"/>
      <c r="J171" s="571">
        <v>2</v>
      </c>
      <c r="K171" s="571">
        <v>7824</v>
      </c>
      <c r="L171" s="571"/>
      <c r="M171" s="571">
        <v>3912</v>
      </c>
      <c r="N171" s="571"/>
      <c r="O171" s="571"/>
      <c r="P171" s="592"/>
      <c r="Q171" s="572"/>
    </row>
    <row r="172" spans="1:17" ht="14.4" customHeight="1" x14ac:dyDescent="0.3">
      <c r="A172" s="567" t="s">
        <v>436</v>
      </c>
      <c r="B172" s="568" t="s">
        <v>3259</v>
      </c>
      <c r="C172" s="568" t="s">
        <v>2950</v>
      </c>
      <c r="D172" s="568" t="s">
        <v>3270</v>
      </c>
      <c r="E172" s="568" t="s">
        <v>3271</v>
      </c>
      <c r="F172" s="571"/>
      <c r="G172" s="571"/>
      <c r="H172" s="571"/>
      <c r="I172" s="571"/>
      <c r="J172" s="571"/>
      <c r="K172" s="571"/>
      <c r="L172" s="571"/>
      <c r="M172" s="571"/>
      <c r="N172" s="571">
        <v>1</v>
      </c>
      <c r="O172" s="571">
        <v>12393</v>
      </c>
      <c r="P172" s="592"/>
      <c r="Q172" s="572">
        <v>12393</v>
      </c>
    </row>
    <row r="173" spans="1:17" ht="14.4" customHeight="1" x14ac:dyDescent="0.3">
      <c r="A173" s="567" t="s">
        <v>436</v>
      </c>
      <c r="B173" s="568" t="s">
        <v>3259</v>
      </c>
      <c r="C173" s="568" t="s">
        <v>2950</v>
      </c>
      <c r="D173" s="568" t="s">
        <v>3094</v>
      </c>
      <c r="E173" s="568" t="s">
        <v>3095</v>
      </c>
      <c r="F173" s="571"/>
      <c r="G173" s="571"/>
      <c r="H173" s="571"/>
      <c r="I173" s="571"/>
      <c r="J173" s="571">
        <v>2</v>
      </c>
      <c r="K173" s="571">
        <v>342</v>
      </c>
      <c r="L173" s="571"/>
      <c r="M173" s="571">
        <v>171</v>
      </c>
      <c r="N173" s="571">
        <v>8</v>
      </c>
      <c r="O173" s="571">
        <v>1376</v>
      </c>
      <c r="P173" s="592"/>
      <c r="Q173" s="572">
        <v>172</v>
      </c>
    </row>
    <row r="174" spans="1:17" ht="14.4" customHeight="1" x14ac:dyDescent="0.3">
      <c r="A174" s="567" t="s">
        <v>436</v>
      </c>
      <c r="B174" s="568" t="s">
        <v>3259</v>
      </c>
      <c r="C174" s="568" t="s">
        <v>2950</v>
      </c>
      <c r="D174" s="568" t="s">
        <v>3272</v>
      </c>
      <c r="E174" s="568" t="s">
        <v>3273</v>
      </c>
      <c r="F174" s="571"/>
      <c r="G174" s="571"/>
      <c r="H174" s="571"/>
      <c r="I174" s="571"/>
      <c r="J174" s="571">
        <v>2</v>
      </c>
      <c r="K174" s="571">
        <v>10384</v>
      </c>
      <c r="L174" s="571"/>
      <c r="M174" s="571">
        <v>5192</v>
      </c>
      <c r="N174" s="571">
        <v>1</v>
      </c>
      <c r="O174" s="571">
        <v>5226</v>
      </c>
      <c r="P174" s="592"/>
      <c r="Q174" s="572">
        <v>5226</v>
      </c>
    </row>
    <row r="175" spans="1:17" ht="14.4" customHeight="1" x14ac:dyDescent="0.3">
      <c r="A175" s="567" t="s">
        <v>436</v>
      </c>
      <c r="B175" s="568" t="s">
        <v>3259</v>
      </c>
      <c r="C175" s="568" t="s">
        <v>2950</v>
      </c>
      <c r="D175" s="568" t="s">
        <v>3274</v>
      </c>
      <c r="E175" s="568" t="s">
        <v>3275</v>
      </c>
      <c r="F175" s="571"/>
      <c r="G175" s="571"/>
      <c r="H175" s="571"/>
      <c r="I175" s="571"/>
      <c r="J175" s="571"/>
      <c r="K175" s="571"/>
      <c r="L175" s="571"/>
      <c r="M175" s="571"/>
      <c r="N175" s="571">
        <v>1</v>
      </c>
      <c r="O175" s="571">
        <v>3571</v>
      </c>
      <c r="P175" s="592"/>
      <c r="Q175" s="572">
        <v>3571</v>
      </c>
    </row>
    <row r="176" spans="1:17" ht="14.4" customHeight="1" x14ac:dyDescent="0.3">
      <c r="A176" s="567" t="s">
        <v>436</v>
      </c>
      <c r="B176" s="568" t="s">
        <v>3259</v>
      </c>
      <c r="C176" s="568" t="s">
        <v>2950</v>
      </c>
      <c r="D176" s="568" t="s">
        <v>3276</v>
      </c>
      <c r="E176" s="568" t="s">
        <v>3277</v>
      </c>
      <c r="F176" s="571"/>
      <c r="G176" s="571"/>
      <c r="H176" s="571"/>
      <c r="I176" s="571"/>
      <c r="J176" s="571"/>
      <c r="K176" s="571"/>
      <c r="L176" s="571"/>
      <c r="M176" s="571"/>
      <c r="N176" s="571">
        <v>2</v>
      </c>
      <c r="O176" s="571">
        <v>2478</v>
      </c>
      <c r="P176" s="592"/>
      <c r="Q176" s="572">
        <v>1239</v>
      </c>
    </row>
    <row r="177" spans="1:17" ht="14.4" customHeight="1" x14ac:dyDescent="0.3">
      <c r="A177" s="567" t="s">
        <v>436</v>
      </c>
      <c r="B177" s="568" t="s">
        <v>3259</v>
      </c>
      <c r="C177" s="568" t="s">
        <v>2950</v>
      </c>
      <c r="D177" s="568" t="s">
        <v>3278</v>
      </c>
      <c r="E177" s="568" t="s">
        <v>3279</v>
      </c>
      <c r="F177" s="571"/>
      <c r="G177" s="571"/>
      <c r="H177" s="571"/>
      <c r="I177" s="571"/>
      <c r="J177" s="571"/>
      <c r="K177" s="571"/>
      <c r="L177" s="571"/>
      <c r="M177" s="571"/>
      <c r="N177" s="571">
        <v>1</v>
      </c>
      <c r="O177" s="571">
        <v>1353</v>
      </c>
      <c r="P177" s="592"/>
      <c r="Q177" s="572">
        <v>1353</v>
      </c>
    </row>
    <row r="178" spans="1:17" ht="14.4" customHeight="1" x14ac:dyDescent="0.3">
      <c r="A178" s="567" t="s">
        <v>436</v>
      </c>
      <c r="B178" s="568" t="s">
        <v>3259</v>
      </c>
      <c r="C178" s="568" t="s">
        <v>2950</v>
      </c>
      <c r="D178" s="568" t="s">
        <v>3280</v>
      </c>
      <c r="E178" s="568" t="s">
        <v>3281</v>
      </c>
      <c r="F178" s="571"/>
      <c r="G178" s="571"/>
      <c r="H178" s="571"/>
      <c r="I178" s="571"/>
      <c r="J178" s="571"/>
      <c r="K178" s="571"/>
      <c r="L178" s="571"/>
      <c r="M178" s="571"/>
      <c r="N178" s="571">
        <v>1</v>
      </c>
      <c r="O178" s="571">
        <v>662</v>
      </c>
      <c r="P178" s="592"/>
      <c r="Q178" s="572">
        <v>662</v>
      </c>
    </row>
    <row r="179" spans="1:17" ht="14.4" customHeight="1" x14ac:dyDescent="0.3">
      <c r="A179" s="567" t="s">
        <v>436</v>
      </c>
      <c r="B179" s="568" t="s">
        <v>3259</v>
      </c>
      <c r="C179" s="568" t="s">
        <v>2950</v>
      </c>
      <c r="D179" s="568" t="s">
        <v>3282</v>
      </c>
      <c r="E179" s="568" t="s">
        <v>3283</v>
      </c>
      <c r="F179" s="571"/>
      <c r="G179" s="571"/>
      <c r="H179" s="571"/>
      <c r="I179" s="571"/>
      <c r="J179" s="571"/>
      <c r="K179" s="571"/>
      <c r="L179" s="571"/>
      <c r="M179" s="571"/>
      <c r="N179" s="571">
        <v>1</v>
      </c>
      <c r="O179" s="571">
        <v>3809</v>
      </c>
      <c r="P179" s="592"/>
      <c r="Q179" s="572">
        <v>3809</v>
      </c>
    </row>
    <row r="180" spans="1:17" ht="14.4" customHeight="1" x14ac:dyDescent="0.3">
      <c r="A180" s="567" t="s">
        <v>436</v>
      </c>
      <c r="B180" s="568" t="s">
        <v>3259</v>
      </c>
      <c r="C180" s="568" t="s">
        <v>2950</v>
      </c>
      <c r="D180" s="568" t="s">
        <v>3284</v>
      </c>
      <c r="E180" s="568" t="s">
        <v>3285</v>
      </c>
      <c r="F180" s="571"/>
      <c r="G180" s="571"/>
      <c r="H180" s="571"/>
      <c r="I180" s="571"/>
      <c r="J180" s="571"/>
      <c r="K180" s="571"/>
      <c r="L180" s="571"/>
      <c r="M180" s="571"/>
      <c r="N180" s="571">
        <v>3</v>
      </c>
      <c r="O180" s="571">
        <v>993</v>
      </c>
      <c r="P180" s="592"/>
      <c r="Q180" s="572">
        <v>331</v>
      </c>
    </row>
    <row r="181" spans="1:17" ht="14.4" customHeight="1" x14ac:dyDescent="0.3">
      <c r="A181" s="567" t="s">
        <v>436</v>
      </c>
      <c r="B181" s="568" t="s">
        <v>3259</v>
      </c>
      <c r="C181" s="568" t="s">
        <v>2950</v>
      </c>
      <c r="D181" s="568" t="s">
        <v>3286</v>
      </c>
      <c r="E181" s="568" t="s">
        <v>3287</v>
      </c>
      <c r="F181" s="571"/>
      <c r="G181" s="571"/>
      <c r="H181" s="571"/>
      <c r="I181" s="571"/>
      <c r="J181" s="571">
        <v>1</v>
      </c>
      <c r="K181" s="571">
        <v>1762</v>
      </c>
      <c r="L181" s="571"/>
      <c r="M181" s="571">
        <v>1762</v>
      </c>
      <c r="N181" s="571"/>
      <c r="O181" s="571"/>
      <c r="P181" s="592"/>
      <c r="Q181" s="572"/>
    </row>
    <row r="182" spans="1:17" ht="14.4" customHeight="1" x14ac:dyDescent="0.3">
      <c r="A182" s="567" t="s">
        <v>436</v>
      </c>
      <c r="B182" s="568" t="s">
        <v>3288</v>
      </c>
      <c r="C182" s="568" t="s">
        <v>2950</v>
      </c>
      <c r="D182" s="568" t="s">
        <v>3002</v>
      </c>
      <c r="E182" s="568" t="s">
        <v>3003</v>
      </c>
      <c r="F182" s="571"/>
      <c r="G182" s="571"/>
      <c r="H182" s="571"/>
      <c r="I182" s="571"/>
      <c r="J182" s="571">
        <v>1</v>
      </c>
      <c r="K182" s="571">
        <v>1040</v>
      </c>
      <c r="L182" s="571"/>
      <c r="M182" s="571">
        <v>1040</v>
      </c>
      <c r="N182" s="571"/>
      <c r="O182" s="571"/>
      <c r="P182" s="592"/>
      <c r="Q182" s="572"/>
    </row>
    <row r="183" spans="1:17" ht="14.4" customHeight="1" x14ac:dyDescent="0.3">
      <c r="A183" s="567" t="s">
        <v>436</v>
      </c>
      <c r="B183" s="568" t="s">
        <v>3288</v>
      </c>
      <c r="C183" s="568" t="s">
        <v>2950</v>
      </c>
      <c r="D183" s="568" t="s">
        <v>3289</v>
      </c>
      <c r="E183" s="568" t="s">
        <v>3290</v>
      </c>
      <c r="F183" s="571"/>
      <c r="G183" s="571"/>
      <c r="H183" s="571"/>
      <c r="I183" s="571"/>
      <c r="J183" s="571"/>
      <c r="K183" s="571"/>
      <c r="L183" s="571"/>
      <c r="M183" s="571"/>
      <c r="N183" s="571">
        <v>2</v>
      </c>
      <c r="O183" s="571">
        <v>5264</v>
      </c>
      <c r="P183" s="592"/>
      <c r="Q183" s="572">
        <v>2632</v>
      </c>
    </row>
    <row r="184" spans="1:17" ht="14.4" customHeight="1" x14ac:dyDescent="0.3">
      <c r="A184" s="567" t="s">
        <v>436</v>
      </c>
      <c r="B184" s="568" t="s">
        <v>3288</v>
      </c>
      <c r="C184" s="568" t="s">
        <v>2950</v>
      </c>
      <c r="D184" s="568" t="s">
        <v>3124</v>
      </c>
      <c r="E184" s="568" t="s">
        <v>3125</v>
      </c>
      <c r="F184" s="571"/>
      <c r="G184" s="571"/>
      <c r="H184" s="571"/>
      <c r="I184" s="571"/>
      <c r="J184" s="571">
        <v>1</v>
      </c>
      <c r="K184" s="571">
        <v>1647</v>
      </c>
      <c r="L184" s="571"/>
      <c r="M184" s="571">
        <v>1647</v>
      </c>
      <c r="N184" s="571"/>
      <c r="O184" s="571"/>
      <c r="P184" s="592"/>
      <c r="Q184" s="572"/>
    </row>
    <row r="185" spans="1:17" ht="14.4" customHeight="1" x14ac:dyDescent="0.3">
      <c r="A185" s="567" t="s">
        <v>436</v>
      </c>
      <c r="B185" s="568" t="s">
        <v>3288</v>
      </c>
      <c r="C185" s="568" t="s">
        <v>2950</v>
      </c>
      <c r="D185" s="568" t="s">
        <v>771</v>
      </c>
      <c r="E185" s="568" t="s">
        <v>3237</v>
      </c>
      <c r="F185" s="571"/>
      <c r="G185" s="571"/>
      <c r="H185" s="571"/>
      <c r="I185" s="571"/>
      <c r="J185" s="571"/>
      <c r="K185" s="571"/>
      <c r="L185" s="571"/>
      <c r="M185" s="571"/>
      <c r="N185" s="571">
        <v>2</v>
      </c>
      <c r="O185" s="571">
        <v>2372</v>
      </c>
      <c r="P185" s="592"/>
      <c r="Q185" s="572">
        <v>1186</v>
      </c>
    </row>
    <row r="186" spans="1:17" ht="14.4" customHeight="1" x14ac:dyDescent="0.3">
      <c r="A186" s="567" t="s">
        <v>436</v>
      </c>
      <c r="B186" s="568" t="s">
        <v>3288</v>
      </c>
      <c r="C186" s="568" t="s">
        <v>2950</v>
      </c>
      <c r="D186" s="568" t="s">
        <v>3291</v>
      </c>
      <c r="E186" s="568" t="s">
        <v>3292</v>
      </c>
      <c r="F186" s="571"/>
      <c r="G186" s="571"/>
      <c r="H186" s="571"/>
      <c r="I186" s="571"/>
      <c r="J186" s="571"/>
      <c r="K186" s="571"/>
      <c r="L186" s="571"/>
      <c r="M186" s="571"/>
      <c r="N186" s="571">
        <v>1</v>
      </c>
      <c r="O186" s="571">
        <v>1854</v>
      </c>
      <c r="P186" s="592"/>
      <c r="Q186" s="572">
        <v>1854</v>
      </c>
    </row>
    <row r="187" spans="1:17" ht="14.4" customHeight="1" x14ac:dyDescent="0.3">
      <c r="A187" s="567" t="s">
        <v>436</v>
      </c>
      <c r="B187" s="568" t="s">
        <v>3288</v>
      </c>
      <c r="C187" s="568" t="s">
        <v>2950</v>
      </c>
      <c r="D187" s="568" t="s">
        <v>3293</v>
      </c>
      <c r="E187" s="568" t="s">
        <v>3294</v>
      </c>
      <c r="F187" s="571"/>
      <c r="G187" s="571"/>
      <c r="H187" s="571"/>
      <c r="I187" s="571"/>
      <c r="J187" s="571"/>
      <c r="K187" s="571"/>
      <c r="L187" s="571"/>
      <c r="M187" s="571"/>
      <c r="N187" s="571">
        <v>1</v>
      </c>
      <c r="O187" s="571">
        <v>3919</v>
      </c>
      <c r="P187" s="592"/>
      <c r="Q187" s="572">
        <v>3919</v>
      </c>
    </row>
    <row r="188" spans="1:17" ht="14.4" customHeight="1" x14ac:dyDescent="0.3">
      <c r="A188" s="567" t="s">
        <v>436</v>
      </c>
      <c r="B188" s="568" t="s">
        <v>3288</v>
      </c>
      <c r="C188" s="568" t="s">
        <v>2950</v>
      </c>
      <c r="D188" s="568" t="s">
        <v>3295</v>
      </c>
      <c r="E188" s="568" t="s">
        <v>3296</v>
      </c>
      <c r="F188" s="571"/>
      <c r="G188" s="571"/>
      <c r="H188" s="571"/>
      <c r="I188" s="571"/>
      <c r="J188" s="571"/>
      <c r="K188" s="571"/>
      <c r="L188" s="571"/>
      <c r="M188" s="571"/>
      <c r="N188" s="571">
        <v>6</v>
      </c>
      <c r="O188" s="571">
        <v>7410</v>
      </c>
      <c r="P188" s="592"/>
      <c r="Q188" s="572">
        <v>1235</v>
      </c>
    </row>
    <row r="189" spans="1:17" ht="14.4" customHeight="1" x14ac:dyDescent="0.3">
      <c r="A189" s="567" t="s">
        <v>436</v>
      </c>
      <c r="B189" s="568" t="s">
        <v>3297</v>
      </c>
      <c r="C189" s="568" t="s">
        <v>2950</v>
      </c>
      <c r="D189" s="568" t="s">
        <v>3298</v>
      </c>
      <c r="E189" s="568" t="s">
        <v>3299</v>
      </c>
      <c r="F189" s="571"/>
      <c r="G189" s="571"/>
      <c r="H189" s="571"/>
      <c r="I189" s="571"/>
      <c r="J189" s="571"/>
      <c r="K189" s="571"/>
      <c r="L189" s="571"/>
      <c r="M189" s="571"/>
      <c r="N189" s="571">
        <v>1</v>
      </c>
      <c r="O189" s="571">
        <v>1019</v>
      </c>
      <c r="P189" s="592"/>
      <c r="Q189" s="572">
        <v>1019</v>
      </c>
    </row>
    <row r="190" spans="1:17" ht="14.4" customHeight="1" x14ac:dyDescent="0.3">
      <c r="A190" s="567" t="s">
        <v>436</v>
      </c>
      <c r="B190" s="568" t="s">
        <v>3297</v>
      </c>
      <c r="C190" s="568" t="s">
        <v>2950</v>
      </c>
      <c r="D190" s="568" t="s">
        <v>3062</v>
      </c>
      <c r="E190" s="568" t="s">
        <v>3063</v>
      </c>
      <c r="F190" s="571"/>
      <c r="G190" s="571"/>
      <c r="H190" s="571"/>
      <c r="I190" s="571"/>
      <c r="J190" s="571">
        <v>1</v>
      </c>
      <c r="K190" s="571">
        <v>176</v>
      </c>
      <c r="L190" s="571"/>
      <c r="M190" s="571">
        <v>176</v>
      </c>
      <c r="N190" s="571"/>
      <c r="O190" s="571"/>
      <c r="P190" s="592"/>
      <c r="Q190" s="572"/>
    </row>
    <row r="191" spans="1:17" ht="14.4" customHeight="1" x14ac:dyDescent="0.3">
      <c r="A191" s="567" t="s">
        <v>436</v>
      </c>
      <c r="B191" s="568" t="s">
        <v>3297</v>
      </c>
      <c r="C191" s="568" t="s">
        <v>2950</v>
      </c>
      <c r="D191" s="568" t="s">
        <v>3300</v>
      </c>
      <c r="E191" s="568" t="s">
        <v>3301</v>
      </c>
      <c r="F191" s="571"/>
      <c r="G191" s="571"/>
      <c r="H191" s="571"/>
      <c r="I191" s="571"/>
      <c r="J191" s="571"/>
      <c r="K191" s="571"/>
      <c r="L191" s="571"/>
      <c r="M191" s="571"/>
      <c r="N191" s="571">
        <v>1</v>
      </c>
      <c r="O191" s="571">
        <v>0</v>
      </c>
      <c r="P191" s="592"/>
      <c r="Q191" s="572">
        <v>0</v>
      </c>
    </row>
    <row r="192" spans="1:17" ht="14.4" customHeight="1" x14ac:dyDescent="0.3">
      <c r="A192" s="567" t="s">
        <v>436</v>
      </c>
      <c r="B192" s="568" t="s">
        <v>3302</v>
      </c>
      <c r="C192" s="568" t="s">
        <v>2950</v>
      </c>
      <c r="D192" s="568" t="s">
        <v>3303</v>
      </c>
      <c r="E192" s="568" t="s">
        <v>3304</v>
      </c>
      <c r="F192" s="571"/>
      <c r="G192" s="571"/>
      <c r="H192" s="571"/>
      <c r="I192" s="571"/>
      <c r="J192" s="571">
        <v>1</v>
      </c>
      <c r="K192" s="571">
        <v>335</v>
      </c>
      <c r="L192" s="571"/>
      <c r="M192" s="571">
        <v>335</v>
      </c>
      <c r="N192" s="571"/>
      <c r="O192" s="571"/>
      <c r="P192" s="592"/>
      <c r="Q192" s="572"/>
    </row>
    <row r="193" spans="1:17" ht="14.4" customHeight="1" x14ac:dyDescent="0.3">
      <c r="A193" s="567" t="s">
        <v>436</v>
      </c>
      <c r="B193" s="568" t="s">
        <v>3302</v>
      </c>
      <c r="C193" s="568" t="s">
        <v>2950</v>
      </c>
      <c r="D193" s="568" t="s">
        <v>3305</v>
      </c>
      <c r="E193" s="568" t="s">
        <v>3306</v>
      </c>
      <c r="F193" s="571"/>
      <c r="G193" s="571"/>
      <c r="H193" s="571"/>
      <c r="I193" s="571"/>
      <c r="J193" s="571">
        <v>2</v>
      </c>
      <c r="K193" s="571">
        <v>686</v>
      </c>
      <c r="L193" s="571"/>
      <c r="M193" s="571">
        <v>343</v>
      </c>
      <c r="N193" s="571"/>
      <c r="O193" s="571"/>
      <c r="P193" s="592"/>
      <c r="Q193" s="572"/>
    </row>
    <row r="194" spans="1:17" ht="14.4" customHeight="1" x14ac:dyDescent="0.3">
      <c r="A194" s="567" t="s">
        <v>436</v>
      </c>
      <c r="B194" s="568" t="s">
        <v>3302</v>
      </c>
      <c r="C194" s="568" t="s">
        <v>2950</v>
      </c>
      <c r="D194" s="568" t="s">
        <v>3307</v>
      </c>
      <c r="E194" s="568" t="s">
        <v>3308</v>
      </c>
      <c r="F194" s="571"/>
      <c r="G194" s="571"/>
      <c r="H194" s="571"/>
      <c r="I194" s="571"/>
      <c r="J194" s="571">
        <v>2</v>
      </c>
      <c r="K194" s="571">
        <v>1814</v>
      </c>
      <c r="L194" s="571"/>
      <c r="M194" s="571">
        <v>907</v>
      </c>
      <c r="N194" s="571"/>
      <c r="O194" s="571"/>
      <c r="P194" s="592"/>
      <c r="Q194" s="572"/>
    </row>
    <row r="195" spans="1:17" ht="14.4" customHeight="1" x14ac:dyDescent="0.3">
      <c r="A195" s="567" t="s">
        <v>436</v>
      </c>
      <c r="B195" s="568" t="s">
        <v>3302</v>
      </c>
      <c r="C195" s="568" t="s">
        <v>2950</v>
      </c>
      <c r="D195" s="568" t="s">
        <v>3309</v>
      </c>
      <c r="E195" s="568" t="s">
        <v>3310</v>
      </c>
      <c r="F195" s="571"/>
      <c r="G195" s="571"/>
      <c r="H195" s="571"/>
      <c r="I195" s="571"/>
      <c r="J195" s="571">
        <v>2</v>
      </c>
      <c r="K195" s="571">
        <v>698</v>
      </c>
      <c r="L195" s="571"/>
      <c r="M195" s="571">
        <v>349</v>
      </c>
      <c r="N195" s="571"/>
      <c r="O195" s="571"/>
      <c r="P195" s="592"/>
      <c r="Q195" s="572"/>
    </row>
    <row r="196" spans="1:17" ht="14.4" customHeight="1" x14ac:dyDescent="0.3">
      <c r="A196" s="567" t="s">
        <v>436</v>
      </c>
      <c r="B196" s="568" t="s">
        <v>3302</v>
      </c>
      <c r="C196" s="568" t="s">
        <v>2950</v>
      </c>
      <c r="D196" s="568" t="s">
        <v>3112</v>
      </c>
      <c r="E196" s="568" t="s">
        <v>3113</v>
      </c>
      <c r="F196" s="571"/>
      <c r="G196" s="571"/>
      <c r="H196" s="571"/>
      <c r="I196" s="571"/>
      <c r="J196" s="571">
        <v>4</v>
      </c>
      <c r="K196" s="571">
        <v>2660</v>
      </c>
      <c r="L196" s="571"/>
      <c r="M196" s="571">
        <v>665</v>
      </c>
      <c r="N196" s="571"/>
      <c r="O196" s="571"/>
      <c r="P196" s="592"/>
      <c r="Q196" s="572"/>
    </row>
    <row r="197" spans="1:17" ht="14.4" customHeight="1" x14ac:dyDescent="0.3">
      <c r="A197" s="567" t="s">
        <v>436</v>
      </c>
      <c r="B197" s="568" t="s">
        <v>3302</v>
      </c>
      <c r="C197" s="568" t="s">
        <v>2950</v>
      </c>
      <c r="D197" s="568" t="s">
        <v>3289</v>
      </c>
      <c r="E197" s="568" t="s">
        <v>3290</v>
      </c>
      <c r="F197" s="571"/>
      <c r="G197" s="571"/>
      <c r="H197" s="571"/>
      <c r="I197" s="571"/>
      <c r="J197" s="571"/>
      <c r="K197" s="571"/>
      <c r="L197" s="571"/>
      <c r="M197" s="571"/>
      <c r="N197" s="571">
        <v>1</v>
      </c>
      <c r="O197" s="571">
        <v>2632</v>
      </c>
      <c r="P197" s="592"/>
      <c r="Q197" s="572">
        <v>2632</v>
      </c>
    </row>
    <row r="198" spans="1:17" ht="14.4" customHeight="1" x14ac:dyDescent="0.3">
      <c r="A198" s="567" t="s">
        <v>436</v>
      </c>
      <c r="B198" s="568" t="s">
        <v>3302</v>
      </c>
      <c r="C198" s="568" t="s">
        <v>2950</v>
      </c>
      <c r="D198" s="568" t="s">
        <v>3311</v>
      </c>
      <c r="E198" s="568" t="s">
        <v>3312</v>
      </c>
      <c r="F198" s="571">
        <v>5</v>
      </c>
      <c r="G198" s="571">
        <v>11885</v>
      </c>
      <c r="H198" s="571">
        <v>1</v>
      </c>
      <c r="I198" s="571">
        <v>2377</v>
      </c>
      <c r="J198" s="571">
        <v>5</v>
      </c>
      <c r="K198" s="571">
        <v>11955</v>
      </c>
      <c r="L198" s="571">
        <v>1.0058897770298696</v>
      </c>
      <c r="M198" s="571">
        <v>2391</v>
      </c>
      <c r="N198" s="571"/>
      <c r="O198" s="571"/>
      <c r="P198" s="592"/>
      <c r="Q198" s="572"/>
    </row>
    <row r="199" spans="1:17" ht="14.4" customHeight="1" x14ac:dyDescent="0.3">
      <c r="A199" s="567" t="s">
        <v>436</v>
      </c>
      <c r="B199" s="568" t="s">
        <v>3302</v>
      </c>
      <c r="C199" s="568" t="s">
        <v>2950</v>
      </c>
      <c r="D199" s="568" t="s">
        <v>3313</v>
      </c>
      <c r="E199" s="568" t="s">
        <v>3314</v>
      </c>
      <c r="F199" s="571">
        <v>2</v>
      </c>
      <c r="G199" s="571">
        <v>4538</v>
      </c>
      <c r="H199" s="571">
        <v>1</v>
      </c>
      <c r="I199" s="571">
        <v>2269</v>
      </c>
      <c r="J199" s="571"/>
      <c r="K199" s="571"/>
      <c r="L199" s="571"/>
      <c r="M199" s="571"/>
      <c r="N199" s="571"/>
      <c r="O199" s="571"/>
      <c r="P199" s="592"/>
      <c r="Q199" s="572"/>
    </row>
    <row r="200" spans="1:17" ht="14.4" customHeight="1" x14ac:dyDescent="0.3">
      <c r="A200" s="567" t="s">
        <v>436</v>
      </c>
      <c r="B200" s="568" t="s">
        <v>3302</v>
      </c>
      <c r="C200" s="568" t="s">
        <v>2950</v>
      </c>
      <c r="D200" s="568" t="s">
        <v>3315</v>
      </c>
      <c r="E200" s="568" t="s">
        <v>3316</v>
      </c>
      <c r="F200" s="571"/>
      <c r="G200" s="571"/>
      <c r="H200" s="571"/>
      <c r="I200" s="571"/>
      <c r="J200" s="571">
        <v>4</v>
      </c>
      <c r="K200" s="571">
        <v>2372</v>
      </c>
      <c r="L200" s="571"/>
      <c r="M200" s="571">
        <v>593</v>
      </c>
      <c r="N200" s="571"/>
      <c r="O200" s="571"/>
      <c r="P200" s="592"/>
      <c r="Q200" s="572"/>
    </row>
    <row r="201" spans="1:17" ht="14.4" customHeight="1" x14ac:dyDescent="0.3">
      <c r="A201" s="567" t="s">
        <v>436</v>
      </c>
      <c r="B201" s="568" t="s">
        <v>3302</v>
      </c>
      <c r="C201" s="568" t="s">
        <v>2950</v>
      </c>
      <c r="D201" s="568" t="s">
        <v>3317</v>
      </c>
      <c r="E201" s="568" t="s">
        <v>3318</v>
      </c>
      <c r="F201" s="571">
        <v>2</v>
      </c>
      <c r="G201" s="571">
        <v>2208</v>
      </c>
      <c r="H201" s="571">
        <v>1</v>
      </c>
      <c r="I201" s="571">
        <v>1104</v>
      </c>
      <c r="J201" s="571"/>
      <c r="K201" s="571"/>
      <c r="L201" s="571"/>
      <c r="M201" s="571"/>
      <c r="N201" s="571"/>
      <c r="O201" s="571"/>
      <c r="P201" s="592"/>
      <c r="Q201" s="572"/>
    </row>
    <row r="202" spans="1:17" ht="14.4" customHeight="1" x14ac:dyDescent="0.3">
      <c r="A202" s="567" t="s">
        <v>436</v>
      </c>
      <c r="B202" s="568" t="s">
        <v>3302</v>
      </c>
      <c r="C202" s="568" t="s">
        <v>2950</v>
      </c>
      <c r="D202" s="568" t="s">
        <v>3319</v>
      </c>
      <c r="E202" s="568" t="s">
        <v>3320</v>
      </c>
      <c r="F202" s="571"/>
      <c r="G202" s="571"/>
      <c r="H202" s="571"/>
      <c r="I202" s="571"/>
      <c r="J202" s="571"/>
      <c r="K202" s="571"/>
      <c r="L202" s="571"/>
      <c r="M202" s="571"/>
      <c r="N202" s="571">
        <v>1</v>
      </c>
      <c r="O202" s="571">
        <v>1753</v>
      </c>
      <c r="P202" s="592"/>
      <c r="Q202" s="572">
        <v>1753</v>
      </c>
    </row>
    <row r="203" spans="1:17" ht="14.4" customHeight="1" x14ac:dyDescent="0.3">
      <c r="A203" s="567" t="s">
        <v>436</v>
      </c>
      <c r="B203" s="568" t="s">
        <v>3302</v>
      </c>
      <c r="C203" s="568" t="s">
        <v>2950</v>
      </c>
      <c r="D203" s="568" t="s">
        <v>3321</v>
      </c>
      <c r="E203" s="568" t="s">
        <v>3322</v>
      </c>
      <c r="F203" s="571"/>
      <c r="G203" s="571"/>
      <c r="H203" s="571"/>
      <c r="I203" s="571"/>
      <c r="J203" s="571">
        <v>2</v>
      </c>
      <c r="K203" s="571">
        <v>5780</v>
      </c>
      <c r="L203" s="571"/>
      <c r="M203" s="571">
        <v>2890</v>
      </c>
      <c r="N203" s="571"/>
      <c r="O203" s="571"/>
      <c r="P203" s="592"/>
      <c r="Q203" s="572"/>
    </row>
    <row r="204" spans="1:17" ht="14.4" customHeight="1" x14ac:dyDescent="0.3">
      <c r="A204" s="567" t="s">
        <v>436</v>
      </c>
      <c r="B204" s="568" t="s">
        <v>3302</v>
      </c>
      <c r="C204" s="568" t="s">
        <v>2950</v>
      </c>
      <c r="D204" s="568" t="s">
        <v>3323</v>
      </c>
      <c r="E204" s="568" t="s">
        <v>3324</v>
      </c>
      <c r="F204" s="571">
        <v>1</v>
      </c>
      <c r="G204" s="571">
        <v>310</v>
      </c>
      <c r="H204" s="571">
        <v>1</v>
      </c>
      <c r="I204" s="571">
        <v>310</v>
      </c>
      <c r="J204" s="571">
        <v>1</v>
      </c>
      <c r="K204" s="571">
        <v>311</v>
      </c>
      <c r="L204" s="571">
        <v>1.0032258064516129</v>
      </c>
      <c r="M204" s="571">
        <v>311</v>
      </c>
      <c r="N204" s="571"/>
      <c r="O204" s="571"/>
      <c r="P204" s="592"/>
      <c r="Q204" s="572"/>
    </row>
    <row r="205" spans="1:17" ht="14.4" customHeight="1" x14ac:dyDescent="0.3">
      <c r="A205" s="567" t="s">
        <v>436</v>
      </c>
      <c r="B205" s="568" t="s">
        <v>3302</v>
      </c>
      <c r="C205" s="568" t="s">
        <v>2950</v>
      </c>
      <c r="D205" s="568" t="s">
        <v>3136</v>
      </c>
      <c r="E205" s="568" t="s">
        <v>3137</v>
      </c>
      <c r="F205" s="571">
        <v>1</v>
      </c>
      <c r="G205" s="571">
        <v>796</v>
      </c>
      <c r="H205" s="571">
        <v>1</v>
      </c>
      <c r="I205" s="571">
        <v>796</v>
      </c>
      <c r="J205" s="571">
        <v>1</v>
      </c>
      <c r="K205" s="571">
        <v>800</v>
      </c>
      <c r="L205" s="571">
        <v>1.0050251256281406</v>
      </c>
      <c r="M205" s="571">
        <v>800</v>
      </c>
      <c r="N205" s="571">
        <v>2</v>
      </c>
      <c r="O205" s="571">
        <v>1612</v>
      </c>
      <c r="P205" s="592">
        <v>2.0251256281407035</v>
      </c>
      <c r="Q205" s="572">
        <v>806</v>
      </c>
    </row>
    <row r="206" spans="1:17" ht="14.4" customHeight="1" x14ac:dyDescent="0.3">
      <c r="A206" s="567" t="s">
        <v>436</v>
      </c>
      <c r="B206" s="568" t="s">
        <v>3302</v>
      </c>
      <c r="C206" s="568" t="s">
        <v>2950</v>
      </c>
      <c r="D206" s="568" t="s">
        <v>3325</v>
      </c>
      <c r="E206" s="568" t="s">
        <v>3326</v>
      </c>
      <c r="F206" s="571">
        <v>2</v>
      </c>
      <c r="G206" s="571">
        <v>6192</v>
      </c>
      <c r="H206" s="571">
        <v>1</v>
      </c>
      <c r="I206" s="571">
        <v>3096</v>
      </c>
      <c r="J206" s="571">
        <v>1</v>
      </c>
      <c r="K206" s="571">
        <v>3108</v>
      </c>
      <c r="L206" s="571">
        <v>0.50193798449612403</v>
      </c>
      <c r="M206" s="571">
        <v>3108</v>
      </c>
      <c r="N206" s="571"/>
      <c r="O206" s="571"/>
      <c r="P206" s="592"/>
      <c r="Q206" s="572"/>
    </row>
    <row r="207" spans="1:17" ht="14.4" customHeight="1" x14ac:dyDescent="0.3">
      <c r="A207" s="567" t="s">
        <v>436</v>
      </c>
      <c r="B207" s="568" t="s">
        <v>3327</v>
      </c>
      <c r="C207" s="568" t="s">
        <v>2950</v>
      </c>
      <c r="D207" s="568" t="s">
        <v>3328</v>
      </c>
      <c r="E207" s="568" t="s">
        <v>3329</v>
      </c>
      <c r="F207" s="571"/>
      <c r="G207" s="571"/>
      <c r="H207" s="571"/>
      <c r="I207" s="571"/>
      <c r="J207" s="571"/>
      <c r="K207" s="571"/>
      <c r="L207" s="571"/>
      <c r="M207" s="571"/>
      <c r="N207" s="571">
        <v>2</v>
      </c>
      <c r="O207" s="571">
        <v>484</v>
      </c>
      <c r="P207" s="592"/>
      <c r="Q207" s="572">
        <v>242</v>
      </c>
    </row>
    <row r="208" spans="1:17" ht="14.4" customHeight="1" x14ac:dyDescent="0.3">
      <c r="A208" s="567" t="s">
        <v>436</v>
      </c>
      <c r="B208" s="568" t="s">
        <v>2949</v>
      </c>
      <c r="C208" s="568" t="s">
        <v>2950</v>
      </c>
      <c r="D208" s="568" t="s">
        <v>2955</v>
      </c>
      <c r="E208" s="568" t="s">
        <v>2956</v>
      </c>
      <c r="F208" s="571">
        <v>2</v>
      </c>
      <c r="G208" s="571">
        <v>68</v>
      </c>
      <c r="H208" s="571">
        <v>1</v>
      </c>
      <c r="I208" s="571">
        <v>34</v>
      </c>
      <c r="J208" s="571"/>
      <c r="K208" s="571"/>
      <c r="L208" s="571"/>
      <c r="M208" s="571"/>
      <c r="N208" s="571"/>
      <c r="O208" s="571"/>
      <c r="P208" s="592"/>
      <c r="Q208" s="572"/>
    </row>
    <row r="209" spans="1:17" ht="14.4" customHeight="1" x14ac:dyDescent="0.3">
      <c r="A209" s="567" t="s">
        <v>436</v>
      </c>
      <c r="B209" s="568" t="s">
        <v>2949</v>
      </c>
      <c r="C209" s="568" t="s">
        <v>2950</v>
      </c>
      <c r="D209" s="568" t="s">
        <v>2961</v>
      </c>
      <c r="E209" s="568" t="s">
        <v>2962</v>
      </c>
      <c r="F209" s="571"/>
      <c r="G209" s="571"/>
      <c r="H209" s="571"/>
      <c r="I209" s="571"/>
      <c r="J209" s="571"/>
      <c r="K209" s="571"/>
      <c r="L209" s="571"/>
      <c r="M209" s="571"/>
      <c r="N209" s="571">
        <v>1</v>
      </c>
      <c r="O209" s="571">
        <v>232</v>
      </c>
      <c r="P209" s="592"/>
      <c r="Q209" s="572">
        <v>232</v>
      </c>
    </row>
    <row r="210" spans="1:17" ht="14.4" customHeight="1" x14ac:dyDescent="0.3">
      <c r="A210" s="567" t="s">
        <v>436</v>
      </c>
      <c r="B210" s="568" t="s">
        <v>3330</v>
      </c>
      <c r="C210" s="568" t="s">
        <v>2950</v>
      </c>
      <c r="D210" s="568" t="s">
        <v>3331</v>
      </c>
      <c r="E210" s="568" t="s">
        <v>3332</v>
      </c>
      <c r="F210" s="571"/>
      <c r="G210" s="571"/>
      <c r="H210" s="571"/>
      <c r="I210" s="571"/>
      <c r="J210" s="571"/>
      <c r="K210" s="571"/>
      <c r="L210" s="571"/>
      <c r="M210" s="571"/>
      <c r="N210" s="571">
        <v>1</v>
      </c>
      <c r="O210" s="571">
        <v>412</v>
      </c>
      <c r="P210" s="592"/>
      <c r="Q210" s="572">
        <v>412</v>
      </c>
    </row>
    <row r="211" spans="1:17" ht="14.4" customHeight="1" x14ac:dyDescent="0.3">
      <c r="A211" s="567" t="s">
        <v>436</v>
      </c>
      <c r="B211" s="568" t="s">
        <v>3330</v>
      </c>
      <c r="C211" s="568" t="s">
        <v>2950</v>
      </c>
      <c r="D211" s="568" t="s">
        <v>3333</v>
      </c>
      <c r="E211" s="568" t="s">
        <v>3334</v>
      </c>
      <c r="F211" s="571"/>
      <c r="G211" s="571"/>
      <c r="H211" s="571"/>
      <c r="I211" s="571"/>
      <c r="J211" s="571">
        <v>1</v>
      </c>
      <c r="K211" s="571">
        <v>245</v>
      </c>
      <c r="L211" s="571"/>
      <c r="M211" s="571">
        <v>245</v>
      </c>
      <c r="N211" s="571">
        <v>1</v>
      </c>
      <c r="O211" s="571">
        <v>248</v>
      </c>
      <c r="P211" s="592"/>
      <c r="Q211" s="572">
        <v>248</v>
      </c>
    </row>
    <row r="212" spans="1:17" ht="14.4" customHeight="1" x14ac:dyDescent="0.3">
      <c r="A212" s="567" t="s">
        <v>436</v>
      </c>
      <c r="B212" s="568" t="s">
        <v>3330</v>
      </c>
      <c r="C212" s="568" t="s">
        <v>2950</v>
      </c>
      <c r="D212" s="568" t="s">
        <v>3335</v>
      </c>
      <c r="E212" s="568" t="s">
        <v>3336</v>
      </c>
      <c r="F212" s="571"/>
      <c r="G212" s="571"/>
      <c r="H212" s="571"/>
      <c r="I212" s="571"/>
      <c r="J212" s="571"/>
      <c r="K212" s="571"/>
      <c r="L212" s="571"/>
      <c r="M212" s="571"/>
      <c r="N212" s="571">
        <v>1</v>
      </c>
      <c r="O212" s="571">
        <v>587</v>
      </c>
      <c r="P212" s="592"/>
      <c r="Q212" s="572">
        <v>587</v>
      </c>
    </row>
    <row r="213" spans="1:17" ht="14.4" customHeight="1" x14ac:dyDescent="0.3">
      <c r="A213" s="567" t="s">
        <v>436</v>
      </c>
      <c r="B213" s="568" t="s">
        <v>3330</v>
      </c>
      <c r="C213" s="568" t="s">
        <v>2950</v>
      </c>
      <c r="D213" s="568" t="s">
        <v>3337</v>
      </c>
      <c r="E213" s="568" t="s">
        <v>3338</v>
      </c>
      <c r="F213" s="571"/>
      <c r="G213" s="571"/>
      <c r="H213" s="571"/>
      <c r="I213" s="571"/>
      <c r="J213" s="571"/>
      <c r="K213" s="571"/>
      <c r="L213" s="571"/>
      <c r="M213" s="571"/>
      <c r="N213" s="571">
        <v>1</v>
      </c>
      <c r="O213" s="571">
        <v>1418</v>
      </c>
      <c r="P213" s="592"/>
      <c r="Q213" s="572">
        <v>1418</v>
      </c>
    </row>
    <row r="214" spans="1:17" ht="14.4" customHeight="1" x14ac:dyDescent="0.3">
      <c r="A214" s="567" t="s">
        <v>436</v>
      </c>
      <c r="B214" s="568" t="s">
        <v>3330</v>
      </c>
      <c r="C214" s="568" t="s">
        <v>2950</v>
      </c>
      <c r="D214" s="568" t="s">
        <v>3339</v>
      </c>
      <c r="E214" s="568" t="s">
        <v>3340</v>
      </c>
      <c r="F214" s="571"/>
      <c r="G214" s="571"/>
      <c r="H214" s="571"/>
      <c r="I214" s="571"/>
      <c r="J214" s="571"/>
      <c r="K214" s="571"/>
      <c r="L214" s="571"/>
      <c r="M214" s="571"/>
      <c r="N214" s="571">
        <v>1</v>
      </c>
      <c r="O214" s="571">
        <v>1500</v>
      </c>
      <c r="P214" s="592"/>
      <c r="Q214" s="572">
        <v>1500</v>
      </c>
    </row>
    <row r="215" spans="1:17" ht="14.4" customHeight="1" x14ac:dyDescent="0.3">
      <c r="A215" s="567" t="s">
        <v>436</v>
      </c>
      <c r="B215" s="568" t="s">
        <v>3330</v>
      </c>
      <c r="C215" s="568" t="s">
        <v>2950</v>
      </c>
      <c r="D215" s="568" t="s">
        <v>3341</v>
      </c>
      <c r="E215" s="568" t="s">
        <v>3342</v>
      </c>
      <c r="F215" s="571"/>
      <c r="G215" s="571"/>
      <c r="H215" s="571"/>
      <c r="I215" s="571"/>
      <c r="J215" s="571"/>
      <c r="K215" s="571"/>
      <c r="L215" s="571"/>
      <c r="M215" s="571"/>
      <c r="N215" s="571">
        <v>1</v>
      </c>
      <c r="O215" s="571">
        <v>1834</v>
      </c>
      <c r="P215" s="592"/>
      <c r="Q215" s="572">
        <v>1834</v>
      </c>
    </row>
    <row r="216" spans="1:17" ht="14.4" customHeight="1" x14ac:dyDescent="0.3">
      <c r="A216" s="567" t="s">
        <v>436</v>
      </c>
      <c r="B216" s="568" t="s">
        <v>3330</v>
      </c>
      <c r="C216" s="568" t="s">
        <v>2950</v>
      </c>
      <c r="D216" s="568" t="s">
        <v>3343</v>
      </c>
      <c r="E216" s="568" t="s">
        <v>3344</v>
      </c>
      <c r="F216" s="571"/>
      <c r="G216" s="571"/>
      <c r="H216" s="571"/>
      <c r="I216" s="571"/>
      <c r="J216" s="571"/>
      <c r="K216" s="571"/>
      <c r="L216" s="571"/>
      <c r="M216" s="571"/>
      <c r="N216" s="571">
        <v>1</v>
      </c>
      <c r="O216" s="571">
        <v>3035</v>
      </c>
      <c r="P216" s="592"/>
      <c r="Q216" s="572">
        <v>3035</v>
      </c>
    </row>
    <row r="217" spans="1:17" ht="14.4" customHeight="1" x14ac:dyDescent="0.3">
      <c r="A217" s="567" t="s">
        <v>436</v>
      </c>
      <c r="B217" s="568" t="s">
        <v>3330</v>
      </c>
      <c r="C217" s="568" t="s">
        <v>2950</v>
      </c>
      <c r="D217" s="568" t="s">
        <v>3136</v>
      </c>
      <c r="E217" s="568" t="s">
        <v>3137</v>
      </c>
      <c r="F217" s="571"/>
      <c r="G217" s="571"/>
      <c r="H217" s="571"/>
      <c r="I217" s="571"/>
      <c r="J217" s="571"/>
      <c r="K217" s="571"/>
      <c r="L217" s="571"/>
      <c r="M217" s="571"/>
      <c r="N217" s="571">
        <v>3</v>
      </c>
      <c r="O217" s="571">
        <v>2418</v>
      </c>
      <c r="P217" s="592"/>
      <c r="Q217" s="572">
        <v>806</v>
      </c>
    </row>
    <row r="218" spans="1:17" ht="14.4" customHeight="1" x14ac:dyDescent="0.3">
      <c r="A218" s="567" t="s">
        <v>436</v>
      </c>
      <c r="B218" s="568" t="s">
        <v>3330</v>
      </c>
      <c r="C218" s="568" t="s">
        <v>2950</v>
      </c>
      <c r="D218" s="568" t="s">
        <v>3345</v>
      </c>
      <c r="E218" s="568" t="s">
        <v>3346</v>
      </c>
      <c r="F218" s="571"/>
      <c r="G218" s="571"/>
      <c r="H218" s="571"/>
      <c r="I218" s="571"/>
      <c r="J218" s="571">
        <v>1</v>
      </c>
      <c r="K218" s="571">
        <v>1174</v>
      </c>
      <c r="L218" s="571"/>
      <c r="M218" s="571">
        <v>1174</v>
      </c>
      <c r="N218" s="571"/>
      <c r="O218" s="571"/>
      <c r="P218" s="592"/>
      <c r="Q218" s="572"/>
    </row>
    <row r="219" spans="1:17" ht="14.4" customHeight="1" x14ac:dyDescent="0.3">
      <c r="A219" s="567" t="s">
        <v>436</v>
      </c>
      <c r="B219" s="568" t="s">
        <v>3347</v>
      </c>
      <c r="C219" s="568" t="s">
        <v>2950</v>
      </c>
      <c r="D219" s="568" t="s">
        <v>3348</v>
      </c>
      <c r="E219" s="568" t="s">
        <v>3349</v>
      </c>
      <c r="F219" s="571"/>
      <c r="G219" s="571"/>
      <c r="H219" s="571"/>
      <c r="I219" s="571"/>
      <c r="J219" s="571"/>
      <c r="K219" s="571"/>
      <c r="L219" s="571"/>
      <c r="M219" s="571"/>
      <c r="N219" s="571">
        <v>1</v>
      </c>
      <c r="O219" s="571">
        <v>1839</v>
      </c>
      <c r="P219" s="592"/>
      <c r="Q219" s="572">
        <v>1839</v>
      </c>
    </row>
    <row r="220" spans="1:17" ht="14.4" customHeight="1" x14ac:dyDescent="0.3">
      <c r="A220" s="567" t="s">
        <v>436</v>
      </c>
      <c r="B220" s="568" t="s">
        <v>3350</v>
      </c>
      <c r="C220" s="568" t="s">
        <v>2950</v>
      </c>
      <c r="D220" s="568" t="s">
        <v>3046</v>
      </c>
      <c r="E220" s="568" t="s">
        <v>3047</v>
      </c>
      <c r="F220" s="571"/>
      <c r="G220" s="571"/>
      <c r="H220" s="571"/>
      <c r="I220" s="571"/>
      <c r="J220" s="571"/>
      <c r="K220" s="571"/>
      <c r="L220" s="571"/>
      <c r="M220" s="571"/>
      <c r="N220" s="571">
        <v>4</v>
      </c>
      <c r="O220" s="571">
        <v>8212</v>
      </c>
      <c r="P220" s="592"/>
      <c r="Q220" s="572">
        <v>2053</v>
      </c>
    </row>
    <row r="221" spans="1:17" ht="14.4" customHeight="1" x14ac:dyDescent="0.3">
      <c r="A221" s="567" t="s">
        <v>436</v>
      </c>
      <c r="B221" s="568" t="s">
        <v>3350</v>
      </c>
      <c r="C221" s="568" t="s">
        <v>2950</v>
      </c>
      <c r="D221" s="568" t="s">
        <v>3048</v>
      </c>
      <c r="E221" s="568" t="s">
        <v>3049</v>
      </c>
      <c r="F221" s="571"/>
      <c r="G221" s="571"/>
      <c r="H221" s="571"/>
      <c r="I221" s="571"/>
      <c r="J221" s="571">
        <v>1</v>
      </c>
      <c r="K221" s="571">
        <v>1611</v>
      </c>
      <c r="L221" s="571"/>
      <c r="M221" s="571">
        <v>1611</v>
      </c>
      <c r="N221" s="571"/>
      <c r="O221" s="571"/>
      <c r="P221" s="592"/>
      <c r="Q221" s="572"/>
    </row>
    <row r="222" spans="1:17" ht="14.4" customHeight="1" x14ac:dyDescent="0.3">
      <c r="A222" s="567" t="s">
        <v>436</v>
      </c>
      <c r="B222" s="568" t="s">
        <v>3350</v>
      </c>
      <c r="C222" s="568" t="s">
        <v>2950</v>
      </c>
      <c r="D222" s="568" t="s">
        <v>3351</v>
      </c>
      <c r="E222" s="568" t="s">
        <v>3352</v>
      </c>
      <c r="F222" s="571">
        <v>1</v>
      </c>
      <c r="G222" s="571">
        <v>2981</v>
      </c>
      <c r="H222" s="571">
        <v>1</v>
      </c>
      <c r="I222" s="571">
        <v>2981</v>
      </c>
      <c r="J222" s="571">
        <v>1</v>
      </c>
      <c r="K222" s="571">
        <v>2990</v>
      </c>
      <c r="L222" s="571">
        <v>1.0030191211003019</v>
      </c>
      <c r="M222" s="571">
        <v>2990</v>
      </c>
      <c r="N222" s="571">
        <v>1</v>
      </c>
      <c r="O222" s="571">
        <v>3002</v>
      </c>
      <c r="P222" s="592">
        <v>1.0070446159007045</v>
      </c>
      <c r="Q222" s="572">
        <v>3002</v>
      </c>
    </row>
    <row r="223" spans="1:17" ht="14.4" customHeight="1" x14ac:dyDescent="0.3">
      <c r="A223" s="567" t="s">
        <v>436</v>
      </c>
      <c r="B223" s="568" t="s">
        <v>3350</v>
      </c>
      <c r="C223" s="568" t="s">
        <v>2950</v>
      </c>
      <c r="D223" s="568" t="s">
        <v>3353</v>
      </c>
      <c r="E223" s="568" t="s">
        <v>3354</v>
      </c>
      <c r="F223" s="571"/>
      <c r="G223" s="571"/>
      <c r="H223" s="571"/>
      <c r="I223" s="571"/>
      <c r="J223" s="571">
        <v>1</v>
      </c>
      <c r="K223" s="571">
        <v>4207</v>
      </c>
      <c r="L223" s="571"/>
      <c r="M223" s="571">
        <v>4207</v>
      </c>
      <c r="N223" s="571"/>
      <c r="O223" s="571"/>
      <c r="P223" s="592"/>
      <c r="Q223" s="572"/>
    </row>
    <row r="224" spans="1:17" ht="14.4" customHeight="1" x14ac:dyDescent="0.3">
      <c r="A224" s="567" t="s">
        <v>436</v>
      </c>
      <c r="B224" s="568" t="s">
        <v>3350</v>
      </c>
      <c r="C224" s="568" t="s">
        <v>2950</v>
      </c>
      <c r="D224" s="568" t="s">
        <v>3355</v>
      </c>
      <c r="E224" s="568" t="s">
        <v>3356</v>
      </c>
      <c r="F224" s="571"/>
      <c r="G224" s="571"/>
      <c r="H224" s="571"/>
      <c r="I224" s="571"/>
      <c r="J224" s="571"/>
      <c r="K224" s="571"/>
      <c r="L224" s="571"/>
      <c r="M224" s="571"/>
      <c r="N224" s="571">
        <v>1</v>
      </c>
      <c r="O224" s="571">
        <v>303</v>
      </c>
      <c r="P224" s="592"/>
      <c r="Q224" s="572">
        <v>303</v>
      </c>
    </row>
    <row r="225" spans="1:17" ht="14.4" customHeight="1" x14ac:dyDescent="0.3">
      <c r="A225" s="567" t="s">
        <v>436</v>
      </c>
      <c r="B225" s="568" t="s">
        <v>3350</v>
      </c>
      <c r="C225" s="568" t="s">
        <v>2950</v>
      </c>
      <c r="D225" s="568" t="s">
        <v>3357</v>
      </c>
      <c r="E225" s="568" t="s">
        <v>3358</v>
      </c>
      <c r="F225" s="571"/>
      <c r="G225" s="571"/>
      <c r="H225" s="571"/>
      <c r="I225" s="571"/>
      <c r="J225" s="571">
        <v>1</v>
      </c>
      <c r="K225" s="571">
        <v>3859</v>
      </c>
      <c r="L225" s="571"/>
      <c r="M225" s="571">
        <v>3859</v>
      </c>
      <c r="N225" s="571"/>
      <c r="O225" s="571"/>
      <c r="P225" s="592"/>
      <c r="Q225" s="572"/>
    </row>
    <row r="226" spans="1:17" ht="14.4" customHeight="1" x14ac:dyDescent="0.3">
      <c r="A226" s="567" t="s">
        <v>436</v>
      </c>
      <c r="B226" s="568" t="s">
        <v>3350</v>
      </c>
      <c r="C226" s="568" t="s">
        <v>2950</v>
      </c>
      <c r="D226" s="568" t="s">
        <v>3359</v>
      </c>
      <c r="E226" s="568" t="s">
        <v>3360</v>
      </c>
      <c r="F226" s="571"/>
      <c r="G226" s="571"/>
      <c r="H226" s="571"/>
      <c r="I226" s="571"/>
      <c r="J226" s="571"/>
      <c r="K226" s="571"/>
      <c r="L226" s="571"/>
      <c r="M226" s="571"/>
      <c r="N226" s="571">
        <v>1</v>
      </c>
      <c r="O226" s="571">
        <v>6363</v>
      </c>
      <c r="P226" s="592"/>
      <c r="Q226" s="572">
        <v>6363</v>
      </c>
    </row>
    <row r="227" spans="1:17" ht="14.4" customHeight="1" x14ac:dyDescent="0.3">
      <c r="A227" s="567" t="s">
        <v>436</v>
      </c>
      <c r="B227" s="568" t="s">
        <v>2987</v>
      </c>
      <c r="C227" s="568" t="s">
        <v>3361</v>
      </c>
      <c r="D227" s="568" t="s">
        <v>3362</v>
      </c>
      <c r="E227" s="568" t="s">
        <v>3363</v>
      </c>
      <c r="F227" s="571">
        <v>45</v>
      </c>
      <c r="G227" s="571">
        <v>6945.8499999999995</v>
      </c>
      <c r="H227" s="571">
        <v>1</v>
      </c>
      <c r="I227" s="571">
        <v>154.35222222222222</v>
      </c>
      <c r="J227" s="571">
        <v>30</v>
      </c>
      <c r="K227" s="571">
        <v>3762.68</v>
      </c>
      <c r="L227" s="571">
        <v>0.54171627662561095</v>
      </c>
      <c r="M227" s="571">
        <v>125.42266666666666</v>
      </c>
      <c r="N227" s="571">
        <v>32</v>
      </c>
      <c r="O227" s="571">
        <v>2665.5999999999995</v>
      </c>
      <c r="P227" s="592">
        <v>0.38376872521001743</v>
      </c>
      <c r="Q227" s="572">
        <v>83.299999999999983</v>
      </c>
    </row>
    <row r="228" spans="1:17" ht="14.4" customHeight="1" x14ac:dyDescent="0.3">
      <c r="A228" s="567" t="s">
        <v>436</v>
      </c>
      <c r="B228" s="568" t="s">
        <v>2987</v>
      </c>
      <c r="C228" s="568" t="s">
        <v>3361</v>
      </c>
      <c r="D228" s="568" t="s">
        <v>3364</v>
      </c>
      <c r="E228" s="568" t="s">
        <v>3365</v>
      </c>
      <c r="F228" s="571"/>
      <c r="G228" s="571"/>
      <c r="H228" s="571"/>
      <c r="I228" s="571"/>
      <c r="J228" s="571"/>
      <c r="K228" s="571"/>
      <c r="L228" s="571"/>
      <c r="M228" s="571"/>
      <c r="N228" s="571">
        <v>6</v>
      </c>
      <c r="O228" s="571">
        <v>497.52</v>
      </c>
      <c r="P228" s="592"/>
      <c r="Q228" s="572">
        <v>82.92</v>
      </c>
    </row>
    <row r="229" spans="1:17" ht="14.4" customHeight="1" x14ac:dyDescent="0.3">
      <c r="A229" s="567" t="s">
        <v>436</v>
      </c>
      <c r="B229" s="568" t="s">
        <v>2987</v>
      </c>
      <c r="C229" s="568" t="s">
        <v>3361</v>
      </c>
      <c r="D229" s="568" t="s">
        <v>3366</v>
      </c>
      <c r="E229" s="568" t="s">
        <v>3367</v>
      </c>
      <c r="F229" s="571"/>
      <c r="G229" s="571"/>
      <c r="H229" s="571"/>
      <c r="I229" s="571"/>
      <c r="J229" s="571">
        <v>9</v>
      </c>
      <c r="K229" s="571">
        <v>16028.28</v>
      </c>
      <c r="L229" s="571"/>
      <c r="M229" s="571">
        <v>1780.92</v>
      </c>
      <c r="N229" s="571"/>
      <c r="O229" s="571"/>
      <c r="P229" s="592"/>
      <c r="Q229" s="572"/>
    </row>
    <row r="230" spans="1:17" ht="14.4" customHeight="1" x14ac:dyDescent="0.3">
      <c r="A230" s="567" t="s">
        <v>436</v>
      </c>
      <c r="B230" s="568" t="s">
        <v>2987</v>
      </c>
      <c r="C230" s="568" t="s">
        <v>3361</v>
      </c>
      <c r="D230" s="568" t="s">
        <v>3368</v>
      </c>
      <c r="E230" s="568" t="s">
        <v>3369</v>
      </c>
      <c r="F230" s="571">
        <v>6</v>
      </c>
      <c r="G230" s="571">
        <v>23755.38</v>
      </c>
      <c r="H230" s="571">
        <v>1</v>
      </c>
      <c r="I230" s="571">
        <v>3959.23</v>
      </c>
      <c r="J230" s="571"/>
      <c r="K230" s="571"/>
      <c r="L230" s="571"/>
      <c r="M230" s="571"/>
      <c r="N230" s="571">
        <v>18</v>
      </c>
      <c r="O230" s="571">
        <v>93866.76</v>
      </c>
      <c r="P230" s="592">
        <v>3.9513895378646855</v>
      </c>
      <c r="Q230" s="572">
        <v>5214.82</v>
      </c>
    </row>
    <row r="231" spans="1:17" ht="14.4" customHeight="1" x14ac:dyDescent="0.3">
      <c r="A231" s="567" t="s">
        <v>436</v>
      </c>
      <c r="B231" s="568" t="s">
        <v>2987</v>
      </c>
      <c r="C231" s="568" t="s">
        <v>3361</v>
      </c>
      <c r="D231" s="568" t="s">
        <v>3370</v>
      </c>
      <c r="E231" s="568" t="s">
        <v>3365</v>
      </c>
      <c r="F231" s="571">
        <v>138</v>
      </c>
      <c r="G231" s="571">
        <v>17740.14</v>
      </c>
      <c r="H231" s="571">
        <v>1</v>
      </c>
      <c r="I231" s="571">
        <v>128.55173913043478</v>
      </c>
      <c r="J231" s="571">
        <v>86</v>
      </c>
      <c r="K231" s="571">
        <v>11867.609999999999</v>
      </c>
      <c r="L231" s="571">
        <v>0.66896935424410398</v>
      </c>
      <c r="M231" s="571">
        <v>137.99546511627906</v>
      </c>
      <c r="N231" s="571">
        <v>121</v>
      </c>
      <c r="O231" s="571">
        <v>15290.279999999999</v>
      </c>
      <c r="P231" s="592">
        <v>0.86190300640242967</v>
      </c>
      <c r="Q231" s="572">
        <v>126.36595041322313</v>
      </c>
    </row>
    <row r="232" spans="1:17" ht="14.4" customHeight="1" x14ac:dyDescent="0.3">
      <c r="A232" s="567" t="s">
        <v>436</v>
      </c>
      <c r="B232" s="568" t="s">
        <v>2987</v>
      </c>
      <c r="C232" s="568" t="s">
        <v>3361</v>
      </c>
      <c r="D232" s="568" t="s">
        <v>3371</v>
      </c>
      <c r="E232" s="568" t="s">
        <v>3365</v>
      </c>
      <c r="F232" s="571"/>
      <c r="G232" s="571"/>
      <c r="H232" s="571"/>
      <c r="I232" s="571"/>
      <c r="J232" s="571">
        <v>40</v>
      </c>
      <c r="K232" s="571">
        <v>8996.4</v>
      </c>
      <c r="L232" s="571"/>
      <c r="M232" s="571">
        <v>224.91</v>
      </c>
      <c r="N232" s="571">
        <v>56</v>
      </c>
      <c r="O232" s="571">
        <v>6519.2400000000007</v>
      </c>
      <c r="P232" s="592"/>
      <c r="Q232" s="572">
        <v>116.41500000000001</v>
      </c>
    </row>
    <row r="233" spans="1:17" ht="14.4" customHeight="1" x14ac:dyDescent="0.3">
      <c r="A233" s="567" t="s">
        <v>436</v>
      </c>
      <c r="B233" s="568" t="s">
        <v>2987</v>
      </c>
      <c r="C233" s="568" t="s">
        <v>3361</v>
      </c>
      <c r="D233" s="568" t="s">
        <v>3372</v>
      </c>
      <c r="E233" s="568" t="s">
        <v>3373</v>
      </c>
      <c r="F233" s="571"/>
      <c r="G233" s="571"/>
      <c r="H233" s="571"/>
      <c r="I233" s="571"/>
      <c r="J233" s="571">
        <v>26.1</v>
      </c>
      <c r="K233" s="571">
        <v>16165.689999999999</v>
      </c>
      <c r="L233" s="571"/>
      <c r="M233" s="571">
        <v>619.37509578544052</v>
      </c>
      <c r="N233" s="571">
        <v>76.599999999999994</v>
      </c>
      <c r="O233" s="571">
        <v>47810.58</v>
      </c>
      <c r="P233" s="592"/>
      <c r="Q233" s="572">
        <v>624.15900783289828</v>
      </c>
    </row>
    <row r="234" spans="1:17" ht="14.4" customHeight="1" x14ac:dyDescent="0.3">
      <c r="A234" s="567" t="s">
        <v>436</v>
      </c>
      <c r="B234" s="568" t="s">
        <v>2987</v>
      </c>
      <c r="C234" s="568" t="s">
        <v>3361</v>
      </c>
      <c r="D234" s="568" t="s">
        <v>3374</v>
      </c>
      <c r="E234" s="568" t="s">
        <v>3373</v>
      </c>
      <c r="F234" s="571">
        <v>39.799999999999997</v>
      </c>
      <c r="G234" s="571">
        <v>21336.95</v>
      </c>
      <c r="H234" s="571">
        <v>1</v>
      </c>
      <c r="I234" s="571">
        <v>536.10427135678401</v>
      </c>
      <c r="J234" s="571">
        <v>15.6</v>
      </c>
      <c r="K234" s="571">
        <v>9062.1999999999989</v>
      </c>
      <c r="L234" s="571">
        <v>0.42471862192112736</v>
      </c>
      <c r="M234" s="571">
        <v>580.91025641025635</v>
      </c>
      <c r="N234" s="571"/>
      <c r="O234" s="571"/>
      <c r="P234" s="592"/>
      <c r="Q234" s="572"/>
    </row>
    <row r="235" spans="1:17" ht="14.4" customHeight="1" x14ac:dyDescent="0.3">
      <c r="A235" s="567" t="s">
        <v>436</v>
      </c>
      <c r="B235" s="568" t="s">
        <v>2987</v>
      </c>
      <c r="C235" s="568" t="s">
        <v>3361</v>
      </c>
      <c r="D235" s="568" t="s">
        <v>3375</v>
      </c>
      <c r="E235" s="568" t="s">
        <v>3376</v>
      </c>
      <c r="F235" s="571">
        <v>48.5</v>
      </c>
      <c r="G235" s="571">
        <v>14814.05</v>
      </c>
      <c r="H235" s="571">
        <v>1</v>
      </c>
      <c r="I235" s="571">
        <v>305.44432989690722</v>
      </c>
      <c r="J235" s="571">
        <v>67</v>
      </c>
      <c r="K235" s="571">
        <v>14074.440000000002</v>
      </c>
      <c r="L235" s="571">
        <v>0.95007374755721785</v>
      </c>
      <c r="M235" s="571">
        <v>210.06626865671646</v>
      </c>
      <c r="N235" s="571">
        <v>175.5</v>
      </c>
      <c r="O235" s="571">
        <v>14756.04</v>
      </c>
      <c r="P235" s="592">
        <v>0.99608412284284187</v>
      </c>
      <c r="Q235" s="572">
        <v>84.08</v>
      </c>
    </row>
    <row r="236" spans="1:17" ht="14.4" customHeight="1" x14ac:dyDescent="0.3">
      <c r="A236" s="567" t="s">
        <v>436</v>
      </c>
      <c r="B236" s="568" t="s">
        <v>2987</v>
      </c>
      <c r="C236" s="568" t="s">
        <v>3361</v>
      </c>
      <c r="D236" s="568" t="s">
        <v>3377</v>
      </c>
      <c r="E236" s="568" t="s">
        <v>3378</v>
      </c>
      <c r="F236" s="571">
        <v>63.999999999999993</v>
      </c>
      <c r="G236" s="571">
        <v>158165.71999999997</v>
      </c>
      <c r="H236" s="571">
        <v>1</v>
      </c>
      <c r="I236" s="571">
        <v>2471.339375</v>
      </c>
      <c r="J236" s="571">
        <v>41.8</v>
      </c>
      <c r="K236" s="571">
        <v>45147.42</v>
      </c>
      <c r="L236" s="571">
        <v>0.28544377378359864</v>
      </c>
      <c r="M236" s="571">
        <v>1080.0818181818181</v>
      </c>
      <c r="N236" s="571">
        <v>27.2</v>
      </c>
      <c r="O236" s="571">
        <v>29357.350000000002</v>
      </c>
      <c r="P236" s="592">
        <v>0.18561133221534987</v>
      </c>
      <c r="Q236" s="572">
        <v>1079.3143382352941</v>
      </c>
    </row>
    <row r="237" spans="1:17" ht="14.4" customHeight="1" x14ac:dyDescent="0.3">
      <c r="A237" s="567" t="s">
        <v>436</v>
      </c>
      <c r="B237" s="568" t="s">
        <v>2987</v>
      </c>
      <c r="C237" s="568" t="s">
        <v>3361</v>
      </c>
      <c r="D237" s="568" t="s">
        <v>3379</v>
      </c>
      <c r="E237" s="568" t="s">
        <v>3380</v>
      </c>
      <c r="F237" s="571">
        <v>2</v>
      </c>
      <c r="G237" s="571">
        <v>775.98</v>
      </c>
      <c r="H237" s="571">
        <v>1</v>
      </c>
      <c r="I237" s="571">
        <v>387.99</v>
      </c>
      <c r="J237" s="571"/>
      <c r="K237" s="571"/>
      <c r="L237" s="571"/>
      <c r="M237" s="571"/>
      <c r="N237" s="571"/>
      <c r="O237" s="571"/>
      <c r="P237" s="592"/>
      <c r="Q237" s="572"/>
    </row>
    <row r="238" spans="1:17" ht="14.4" customHeight="1" x14ac:dyDescent="0.3">
      <c r="A238" s="567" t="s">
        <v>436</v>
      </c>
      <c r="B238" s="568" t="s">
        <v>2987</v>
      </c>
      <c r="C238" s="568" t="s">
        <v>3361</v>
      </c>
      <c r="D238" s="568" t="s">
        <v>3381</v>
      </c>
      <c r="E238" s="568" t="s">
        <v>3382</v>
      </c>
      <c r="F238" s="571">
        <v>8</v>
      </c>
      <c r="G238" s="571">
        <v>663.68</v>
      </c>
      <c r="H238" s="571">
        <v>1</v>
      </c>
      <c r="I238" s="571">
        <v>82.96</v>
      </c>
      <c r="J238" s="571"/>
      <c r="K238" s="571"/>
      <c r="L238" s="571"/>
      <c r="M238" s="571"/>
      <c r="N238" s="571"/>
      <c r="O238" s="571"/>
      <c r="P238" s="592"/>
      <c r="Q238" s="572"/>
    </row>
    <row r="239" spans="1:17" ht="14.4" customHeight="1" x14ac:dyDescent="0.3">
      <c r="A239" s="567" t="s">
        <v>436</v>
      </c>
      <c r="B239" s="568" t="s">
        <v>2987</v>
      </c>
      <c r="C239" s="568" t="s">
        <v>3361</v>
      </c>
      <c r="D239" s="568" t="s">
        <v>3383</v>
      </c>
      <c r="E239" s="568" t="s">
        <v>3384</v>
      </c>
      <c r="F239" s="571">
        <v>565</v>
      </c>
      <c r="G239" s="571">
        <v>58249.12999999999</v>
      </c>
      <c r="H239" s="571">
        <v>1</v>
      </c>
      <c r="I239" s="571">
        <v>103.0958053097345</v>
      </c>
      <c r="J239" s="571">
        <v>704</v>
      </c>
      <c r="K239" s="571">
        <v>57877.510000000009</v>
      </c>
      <c r="L239" s="571">
        <v>0.9936201622238825</v>
      </c>
      <c r="M239" s="571">
        <v>82.212372159090918</v>
      </c>
      <c r="N239" s="571">
        <v>373</v>
      </c>
      <c r="O239" s="571">
        <v>23408.570000000003</v>
      </c>
      <c r="P239" s="592">
        <v>0.4018698648374664</v>
      </c>
      <c r="Q239" s="572">
        <v>62.757560321715829</v>
      </c>
    </row>
    <row r="240" spans="1:17" ht="14.4" customHeight="1" x14ac:dyDescent="0.3">
      <c r="A240" s="567" t="s">
        <v>436</v>
      </c>
      <c r="B240" s="568" t="s">
        <v>2987</v>
      </c>
      <c r="C240" s="568" t="s">
        <v>3361</v>
      </c>
      <c r="D240" s="568" t="s">
        <v>3385</v>
      </c>
      <c r="E240" s="568" t="s">
        <v>3386</v>
      </c>
      <c r="F240" s="571">
        <v>1</v>
      </c>
      <c r="G240" s="571">
        <v>330.06</v>
      </c>
      <c r="H240" s="571">
        <v>1</v>
      </c>
      <c r="I240" s="571">
        <v>330.06</v>
      </c>
      <c r="J240" s="571"/>
      <c r="K240" s="571"/>
      <c r="L240" s="571"/>
      <c r="M240" s="571"/>
      <c r="N240" s="571"/>
      <c r="O240" s="571"/>
      <c r="P240" s="592"/>
      <c r="Q240" s="572"/>
    </row>
    <row r="241" spans="1:17" ht="14.4" customHeight="1" x14ac:dyDescent="0.3">
      <c r="A241" s="567" t="s">
        <v>436</v>
      </c>
      <c r="B241" s="568" t="s">
        <v>2987</v>
      </c>
      <c r="C241" s="568" t="s">
        <v>3361</v>
      </c>
      <c r="D241" s="568" t="s">
        <v>3387</v>
      </c>
      <c r="E241" s="568" t="s">
        <v>3388</v>
      </c>
      <c r="F241" s="571">
        <v>12</v>
      </c>
      <c r="G241" s="571">
        <v>2340.77</v>
      </c>
      <c r="H241" s="571">
        <v>1</v>
      </c>
      <c r="I241" s="571">
        <v>195.06416666666667</v>
      </c>
      <c r="J241" s="571">
        <v>10</v>
      </c>
      <c r="K241" s="571">
        <v>1427</v>
      </c>
      <c r="L241" s="571">
        <v>0.60962845559367218</v>
      </c>
      <c r="M241" s="571">
        <v>142.69999999999999</v>
      </c>
      <c r="N241" s="571">
        <v>16</v>
      </c>
      <c r="O241" s="571">
        <v>2303.1999999999998</v>
      </c>
      <c r="P241" s="592">
        <v>0.98394972594488128</v>
      </c>
      <c r="Q241" s="572">
        <v>143.94999999999999</v>
      </c>
    </row>
    <row r="242" spans="1:17" ht="14.4" customHeight="1" x14ac:dyDescent="0.3">
      <c r="A242" s="567" t="s">
        <v>436</v>
      </c>
      <c r="B242" s="568" t="s">
        <v>2987</v>
      </c>
      <c r="C242" s="568" t="s">
        <v>3361</v>
      </c>
      <c r="D242" s="568" t="s">
        <v>3389</v>
      </c>
      <c r="E242" s="568" t="s">
        <v>3390</v>
      </c>
      <c r="F242" s="571">
        <v>2</v>
      </c>
      <c r="G242" s="571">
        <v>12486</v>
      </c>
      <c r="H242" s="571">
        <v>1</v>
      </c>
      <c r="I242" s="571">
        <v>6243</v>
      </c>
      <c r="J242" s="571"/>
      <c r="K242" s="571"/>
      <c r="L242" s="571"/>
      <c r="M242" s="571"/>
      <c r="N242" s="571"/>
      <c r="O242" s="571"/>
      <c r="P242" s="592"/>
      <c r="Q242" s="572"/>
    </row>
    <row r="243" spans="1:17" ht="14.4" customHeight="1" x14ac:dyDescent="0.3">
      <c r="A243" s="567" t="s">
        <v>436</v>
      </c>
      <c r="B243" s="568" t="s">
        <v>2987</v>
      </c>
      <c r="C243" s="568" t="s">
        <v>3361</v>
      </c>
      <c r="D243" s="568" t="s">
        <v>3391</v>
      </c>
      <c r="E243" s="568" t="s">
        <v>3392</v>
      </c>
      <c r="F243" s="571">
        <v>62.149999999999991</v>
      </c>
      <c r="G243" s="571">
        <v>380858.57000000007</v>
      </c>
      <c r="H243" s="571">
        <v>1</v>
      </c>
      <c r="I243" s="571">
        <v>6128.0542236524552</v>
      </c>
      <c r="J243" s="571">
        <v>54.26</v>
      </c>
      <c r="K243" s="571">
        <v>205134.02000000002</v>
      </c>
      <c r="L243" s="571">
        <v>0.53860943709366971</v>
      </c>
      <c r="M243" s="571">
        <v>3780.5753778105422</v>
      </c>
      <c r="N243" s="571"/>
      <c r="O243" s="571"/>
      <c r="P243" s="592"/>
      <c r="Q243" s="572"/>
    </row>
    <row r="244" spans="1:17" ht="14.4" customHeight="1" x14ac:dyDescent="0.3">
      <c r="A244" s="567" t="s">
        <v>436</v>
      </c>
      <c r="B244" s="568" t="s">
        <v>2987</v>
      </c>
      <c r="C244" s="568" t="s">
        <v>3361</v>
      </c>
      <c r="D244" s="568" t="s">
        <v>3393</v>
      </c>
      <c r="E244" s="568" t="s">
        <v>3394</v>
      </c>
      <c r="F244" s="571">
        <v>25.099999999999998</v>
      </c>
      <c r="G244" s="571">
        <v>22067.510000000002</v>
      </c>
      <c r="H244" s="571">
        <v>1</v>
      </c>
      <c r="I244" s="571">
        <v>879.1836653386456</v>
      </c>
      <c r="J244" s="571">
        <v>27.7</v>
      </c>
      <c r="K244" s="571">
        <v>32289.89</v>
      </c>
      <c r="L244" s="571">
        <v>1.4632321453575867</v>
      </c>
      <c r="M244" s="571">
        <v>1165.7</v>
      </c>
      <c r="N244" s="571">
        <v>60.7</v>
      </c>
      <c r="O244" s="571">
        <v>49143.200000000004</v>
      </c>
      <c r="P244" s="592">
        <v>2.2269481241880031</v>
      </c>
      <c r="Q244" s="572">
        <v>809.60790774299835</v>
      </c>
    </row>
    <row r="245" spans="1:17" ht="14.4" customHeight="1" x14ac:dyDescent="0.3">
      <c r="A245" s="567" t="s">
        <v>436</v>
      </c>
      <c r="B245" s="568" t="s">
        <v>2987</v>
      </c>
      <c r="C245" s="568" t="s">
        <v>3361</v>
      </c>
      <c r="D245" s="568" t="s">
        <v>3395</v>
      </c>
      <c r="E245" s="568" t="s">
        <v>3396</v>
      </c>
      <c r="F245" s="571"/>
      <c r="G245" s="571"/>
      <c r="H245" s="571"/>
      <c r="I245" s="571"/>
      <c r="J245" s="571">
        <v>9</v>
      </c>
      <c r="K245" s="571">
        <v>14053.68</v>
      </c>
      <c r="L245" s="571"/>
      <c r="M245" s="571">
        <v>1561.52</v>
      </c>
      <c r="N245" s="571">
        <v>29</v>
      </c>
      <c r="O245" s="571">
        <v>35732.06</v>
      </c>
      <c r="P245" s="592"/>
      <c r="Q245" s="572">
        <v>1232.1399999999999</v>
      </c>
    </row>
    <row r="246" spans="1:17" ht="14.4" customHeight="1" x14ac:dyDescent="0.3">
      <c r="A246" s="567" t="s">
        <v>436</v>
      </c>
      <c r="B246" s="568" t="s">
        <v>2987</v>
      </c>
      <c r="C246" s="568" t="s">
        <v>3361</v>
      </c>
      <c r="D246" s="568" t="s">
        <v>3397</v>
      </c>
      <c r="E246" s="568" t="s">
        <v>3398</v>
      </c>
      <c r="F246" s="571"/>
      <c r="G246" s="571"/>
      <c r="H246" s="571"/>
      <c r="I246" s="571"/>
      <c r="J246" s="571"/>
      <c r="K246" s="571"/>
      <c r="L246" s="571"/>
      <c r="M246" s="571"/>
      <c r="N246" s="571">
        <v>4</v>
      </c>
      <c r="O246" s="571">
        <v>25880.080000000002</v>
      </c>
      <c r="P246" s="592"/>
      <c r="Q246" s="572">
        <v>6470.02</v>
      </c>
    </row>
    <row r="247" spans="1:17" ht="14.4" customHeight="1" x14ac:dyDescent="0.3">
      <c r="A247" s="567" t="s">
        <v>436</v>
      </c>
      <c r="B247" s="568" t="s">
        <v>2987</v>
      </c>
      <c r="C247" s="568" t="s">
        <v>3361</v>
      </c>
      <c r="D247" s="568" t="s">
        <v>3399</v>
      </c>
      <c r="E247" s="568" t="s">
        <v>3400</v>
      </c>
      <c r="F247" s="571">
        <v>13.100000000000001</v>
      </c>
      <c r="G247" s="571">
        <v>185954.63</v>
      </c>
      <c r="H247" s="571">
        <v>1</v>
      </c>
      <c r="I247" s="571">
        <v>14195.009923664122</v>
      </c>
      <c r="J247" s="571">
        <v>16</v>
      </c>
      <c r="K247" s="571">
        <v>222520.02</v>
      </c>
      <c r="L247" s="571">
        <v>1.1966360826831792</v>
      </c>
      <c r="M247" s="571">
        <v>13907.501249999999</v>
      </c>
      <c r="N247" s="571">
        <v>5.3000000000000007</v>
      </c>
      <c r="O247" s="571">
        <v>72073.640000000014</v>
      </c>
      <c r="P247" s="592">
        <v>0.38758723028299974</v>
      </c>
      <c r="Q247" s="572">
        <v>13598.800000000001</v>
      </c>
    </row>
    <row r="248" spans="1:17" ht="14.4" customHeight="1" x14ac:dyDescent="0.3">
      <c r="A248" s="567" t="s">
        <v>436</v>
      </c>
      <c r="B248" s="568" t="s">
        <v>2987</v>
      </c>
      <c r="C248" s="568" t="s">
        <v>3361</v>
      </c>
      <c r="D248" s="568" t="s">
        <v>3401</v>
      </c>
      <c r="E248" s="568" t="s">
        <v>3402</v>
      </c>
      <c r="F248" s="571">
        <v>5</v>
      </c>
      <c r="G248" s="571">
        <v>21795.35</v>
      </c>
      <c r="H248" s="571">
        <v>1</v>
      </c>
      <c r="I248" s="571">
        <v>4359.07</v>
      </c>
      <c r="J248" s="571"/>
      <c r="K248" s="571"/>
      <c r="L248" s="571"/>
      <c r="M248" s="571"/>
      <c r="N248" s="571"/>
      <c r="O248" s="571"/>
      <c r="P248" s="592"/>
      <c r="Q248" s="572"/>
    </row>
    <row r="249" spans="1:17" ht="14.4" customHeight="1" x14ac:dyDescent="0.3">
      <c r="A249" s="567" t="s">
        <v>436</v>
      </c>
      <c r="B249" s="568" t="s">
        <v>2987</v>
      </c>
      <c r="C249" s="568" t="s">
        <v>3361</v>
      </c>
      <c r="D249" s="568" t="s">
        <v>3403</v>
      </c>
      <c r="E249" s="568" t="s">
        <v>3404</v>
      </c>
      <c r="F249" s="571">
        <v>16</v>
      </c>
      <c r="G249" s="571">
        <v>211951.35999999999</v>
      </c>
      <c r="H249" s="571">
        <v>1</v>
      </c>
      <c r="I249" s="571">
        <v>13246.96</v>
      </c>
      <c r="J249" s="571"/>
      <c r="K249" s="571"/>
      <c r="L249" s="571"/>
      <c r="M249" s="571"/>
      <c r="N249" s="571"/>
      <c r="O249" s="571"/>
      <c r="P249" s="592"/>
      <c r="Q249" s="572"/>
    </row>
    <row r="250" spans="1:17" ht="14.4" customHeight="1" x14ac:dyDescent="0.3">
      <c r="A250" s="567" t="s">
        <v>436</v>
      </c>
      <c r="B250" s="568" t="s">
        <v>2987</v>
      </c>
      <c r="C250" s="568" t="s">
        <v>3361</v>
      </c>
      <c r="D250" s="568" t="s">
        <v>3405</v>
      </c>
      <c r="E250" s="568" t="s">
        <v>3406</v>
      </c>
      <c r="F250" s="571"/>
      <c r="G250" s="571"/>
      <c r="H250" s="571"/>
      <c r="I250" s="571"/>
      <c r="J250" s="571">
        <v>9</v>
      </c>
      <c r="K250" s="571">
        <v>96932.340000000011</v>
      </c>
      <c r="L250" s="571"/>
      <c r="M250" s="571">
        <v>10770.260000000002</v>
      </c>
      <c r="N250" s="571"/>
      <c r="O250" s="571"/>
      <c r="P250" s="592"/>
      <c r="Q250" s="572"/>
    </row>
    <row r="251" spans="1:17" ht="14.4" customHeight="1" x14ac:dyDescent="0.3">
      <c r="A251" s="567" t="s">
        <v>436</v>
      </c>
      <c r="B251" s="568" t="s">
        <v>2987</v>
      </c>
      <c r="C251" s="568" t="s">
        <v>3361</v>
      </c>
      <c r="D251" s="568" t="s">
        <v>3407</v>
      </c>
      <c r="E251" s="568" t="s">
        <v>3408</v>
      </c>
      <c r="F251" s="571">
        <v>5</v>
      </c>
      <c r="G251" s="571">
        <v>19064.400000000001</v>
      </c>
      <c r="H251" s="571">
        <v>1</v>
      </c>
      <c r="I251" s="571">
        <v>3812.88</v>
      </c>
      <c r="J251" s="571">
        <v>8</v>
      </c>
      <c r="K251" s="571">
        <v>26443.360000000001</v>
      </c>
      <c r="L251" s="571">
        <v>1.387054405069134</v>
      </c>
      <c r="M251" s="571">
        <v>3305.42</v>
      </c>
      <c r="N251" s="571"/>
      <c r="O251" s="571"/>
      <c r="P251" s="592"/>
      <c r="Q251" s="572"/>
    </row>
    <row r="252" spans="1:17" ht="14.4" customHeight="1" x14ac:dyDescent="0.3">
      <c r="A252" s="567" t="s">
        <v>436</v>
      </c>
      <c r="B252" s="568" t="s">
        <v>2987</v>
      </c>
      <c r="C252" s="568" t="s">
        <v>3361</v>
      </c>
      <c r="D252" s="568" t="s">
        <v>3409</v>
      </c>
      <c r="E252" s="568" t="s">
        <v>3410</v>
      </c>
      <c r="F252" s="571"/>
      <c r="G252" s="571"/>
      <c r="H252" s="571"/>
      <c r="I252" s="571"/>
      <c r="J252" s="571">
        <v>0.1</v>
      </c>
      <c r="K252" s="571">
        <v>526.45000000000005</v>
      </c>
      <c r="L252" s="571"/>
      <c r="M252" s="571">
        <v>5264.5</v>
      </c>
      <c r="N252" s="571">
        <v>0.5</v>
      </c>
      <c r="O252" s="571">
        <v>2655.3600000000006</v>
      </c>
      <c r="P252" s="592"/>
      <c r="Q252" s="572">
        <v>5310.7200000000012</v>
      </c>
    </row>
    <row r="253" spans="1:17" ht="14.4" customHeight="1" x14ac:dyDescent="0.3">
      <c r="A253" s="567" t="s">
        <v>436</v>
      </c>
      <c r="B253" s="568" t="s">
        <v>2987</v>
      </c>
      <c r="C253" s="568" t="s">
        <v>3361</v>
      </c>
      <c r="D253" s="568" t="s">
        <v>3411</v>
      </c>
      <c r="E253" s="568" t="s">
        <v>3412</v>
      </c>
      <c r="F253" s="571"/>
      <c r="G253" s="571"/>
      <c r="H253" s="571"/>
      <c r="I253" s="571"/>
      <c r="J253" s="571"/>
      <c r="K253" s="571"/>
      <c r="L253" s="571"/>
      <c r="M253" s="571"/>
      <c r="N253" s="571">
        <v>0.1</v>
      </c>
      <c r="O253" s="571">
        <v>650.65</v>
      </c>
      <c r="P253" s="592"/>
      <c r="Q253" s="572">
        <v>6506.4999999999991</v>
      </c>
    </row>
    <row r="254" spans="1:17" ht="14.4" customHeight="1" x14ac:dyDescent="0.3">
      <c r="A254" s="567" t="s">
        <v>436</v>
      </c>
      <c r="B254" s="568" t="s">
        <v>2987</v>
      </c>
      <c r="C254" s="568" t="s">
        <v>3361</v>
      </c>
      <c r="D254" s="568" t="s">
        <v>3413</v>
      </c>
      <c r="E254" s="568" t="s">
        <v>3414</v>
      </c>
      <c r="F254" s="571">
        <v>10.7</v>
      </c>
      <c r="G254" s="571">
        <v>6871.44</v>
      </c>
      <c r="H254" s="571">
        <v>1</v>
      </c>
      <c r="I254" s="571">
        <v>642.19065420560753</v>
      </c>
      <c r="J254" s="571">
        <v>1.5</v>
      </c>
      <c r="K254" s="571">
        <v>1069.8899999999999</v>
      </c>
      <c r="L254" s="571">
        <v>0.15570098843910446</v>
      </c>
      <c r="M254" s="571">
        <v>713.25999999999988</v>
      </c>
      <c r="N254" s="571">
        <v>3.7</v>
      </c>
      <c r="O254" s="571">
        <v>1633.36</v>
      </c>
      <c r="P254" s="592">
        <v>0.23770272315555399</v>
      </c>
      <c r="Q254" s="572">
        <v>441.4486486486486</v>
      </c>
    </row>
    <row r="255" spans="1:17" ht="14.4" customHeight="1" x14ac:dyDescent="0.3">
      <c r="A255" s="567" t="s">
        <v>436</v>
      </c>
      <c r="B255" s="568" t="s">
        <v>2987</v>
      </c>
      <c r="C255" s="568" t="s">
        <v>3361</v>
      </c>
      <c r="D255" s="568" t="s">
        <v>3415</v>
      </c>
      <c r="E255" s="568" t="s">
        <v>3416</v>
      </c>
      <c r="F255" s="571">
        <v>110</v>
      </c>
      <c r="G255" s="571">
        <v>8579.4600000000009</v>
      </c>
      <c r="H255" s="571">
        <v>1</v>
      </c>
      <c r="I255" s="571">
        <v>77.995090909090919</v>
      </c>
      <c r="J255" s="571">
        <v>280</v>
      </c>
      <c r="K255" s="571">
        <v>18290.079999999998</v>
      </c>
      <c r="L255" s="571">
        <v>2.1318451277819346</v>
      </c>
      <c r="M255" s="571">
        <v>65.321714285714279</v>
      </c>
      <c r="N255" s="571">
        <v>290</v>
      </c>
      <c r="O255" s="571">
        <v>16822.900000000001</v>
      </c>
      <c r="P255" s="592">
        <v>1.9608343648667865</v>
      </c>
      <c r="Q255" s="572">
        <v>58.010000000000005</v>
      </c>
    </row>
    <row r="256" spans="1:17" ht="14.4" customHeight="1" x14ac:dyDescent="0.3">
      <c r="A256" s="567" t="s">
        <v>436</v>
      </c>
      <c r="B256" s="568" t="s">
        <v>2987</v>
      </c>
      <c r="C256" s="568" t="s">
        <v>3361</v>
      </c>
      <c r="D256" s="568" t="s">
        <v>3417</v>
      </c>
      <c r="E256" s="568" t="s">
        <v>3418</v>
      </c>
      <c r="F256" s="571">
        <v>15.499999999999998</v>
      </c>
      <c r="G256" s="571">
        <v>5516.4400000000005</v>
      </c>
      <c r="H256" s="571">
        <v>1</v>
      </c>
      <c r="I256" s="571">
        <v>355.89935483870977</v>
      </c>
      <c r="J256" s="571">
        <v>10.799999999999999</v>
      </c>
      <c r="K256" s="571">
        <v>4223.47</v>
      </c>
      <c r="L256" s="571">
        <v>0.76561514309953516</v>
      </c>
      <c r="M256" s="571">
        <v>391.0620370370371</v>
      </c>
      <c r="N256" s="571">
        <v>19.2</v>
      </c>
      <c r="O256" s="571">
        <v>7758.54</v>
      </c>
      <c r="P256" s="592">
        <v>1.4064396603606673</v>
      </c>
      <c r="Q256" s="572">
        <v>404.09062499999999</v>
      </c>
    </row>
    <row r="257" spans="1:17" ht="14.4" customHeight="1" x14ac:dyDescent="0.3">
      <c r="A257" s="567" t="s">
        <v>436</v>
      </c>
      <c r="B257" s="568" t="s">
        <v>2987</v>
      </c>
      <c r="C257" s="568" t="s">
        <v>3361</v>
      </c>
      <c r="D257" s="568" t="s">
        <v>3419</v>
      </c>
      <c r="E257" s="568" t="s">
        <v>3420</v>
      </c>
      <c r="F257" s="571">
        <v>11</v>
      </c>
      <c r="G257" s="571">
        <v>906.74999999999989</v>
      </c>
      <c r="H257" s="571">
        <v>1</v>
      </c>
      <c r="I257" s="571">
        <v>82.431818181818173</v>
      </c>
      <c r="J257" s="571">
        <v>14</v>
      </c>
      <c r="K257" s="571">
        <v>805.14</v>
      </c>
      <c r="L257" s="571">
        <v>0.88794044665012417</v>
      </c>
      <c r="M257" s="571">
        <v>57.51</v>
      </c>
      <c r="N257" s="571"/>
      <c r="O257" s="571"/>
      <c r="P257" s="592"/>
      <c r="Q257" s="572"/>
    </row>
    <row r="258" spans="1:17" ht="14.4" customHeight="1" x14ac:dyDescent="0.3">
      <c r="A258" s="567" t="s">
        <v>436</v>
      </c>
      <c r="B258" s="568" t="s">
        <v>2987</v>
      </c>
      <c r="C258" s="568" t="s">
        <v>3361</v>
      </c>
      <c r="D258" s="568" t="s">
        <v>2038</v>
      </c>
      <c r="E258" s="568" t="s">
        <v>3421</v>
      </c>
      <c r="F258" s="571"/>
      <c r="G258" s="571"/>
      <c r="H258" s="571"/>
      <c r="I258" s="571"/>
      <c r="J258" s="571">
        <v>7</v>
      </c>
      <c r="K258" s="571">
        <v>47372.65</v>
      </c>
      <c r="L258" s="571"/>
      <c r="M258" s="571">
        <v>6767.5214285714292</v>
      </c>
      <c r="N258" s="571">
        <v>5</v>
      </c>
      <c r="O258" s="571">
        <v>34482.5</v>
      </c>
      <c r="P258" s="592"/>
      <c r="Q258" s="572">
        <v>6896.5</v>
      </c>
    </row>
    <row r="259" spans="1:17" ht="14.4" customHeight="1" x14ac:dyDescent="0.3">
      <c r="A259" s="567" t="s">
        <v>436</v>
      </c>
      <c r="B259" s="568" t="s">
        <v>2987</v>
      </c>
      <c r="C259" s="568" t="s">
        <v>3361</v>
      </c>
      <c r="D259" s="568" t="s">
        <v>3422</v>
      </c>
      <c r="E259" s="568" t="s">
        <v>3423</v>
      </c>
      <c r="F259" s="571">
        <v>2.4</v>
      </c>
      <c r="G259" s="571">
        <v>3252.15</v>
      </c>
      <c r="H259" s="571">
        <v>1</v>
      </c>
      <c r="I259" s="571">
        <v>1355.0625</v>
      </c>
      <c r="J259" s="571"/>
      <c r="K259" s="571"/>
      <c r="L259" s="571"/>
      <c r="M259" s="571"/>
      <c r="N259" s="571"/>
      <c r="O259" s="571"/>
      <c r="P259" s="592"/>
      <c r="Q259" s="572"/>
    </row>
    <row r="260" spans="1:17" ht="14.4" customHeight="1" x14ac:dyDescent="0.3">
      <c r="A260" s="567" t="s">
        <v>436</v>
      </c>
      <c r="B260" s="568" t="s">
        <v>2987</v>
      </c>
      <c r="C260" s="568" t="s">
        <v>3361</v>
      </c>
      <c r="D260" s="568" t="s">
        <v>3424</v>
      </c>
      <c r="E260" s="568" t="s">
        <v>3425</v>
      </c>
      <c r="F260" s="571">
        <v>642</v>
      </c>
      <c r="G260" s="571">
        <v>239329.33</v>
      </c>
      <c r="H260" s="571">
        <v>1</v>
      </c>
      <c r="I260" s="571">
        <v>372.78711838006228</v>
      </c>
      <c r="J260" s="571">
        <v>572</v>
      </c>
      <c r="K260" s="571">
        <v>58353.609999999993</v>
      </c>
      <c r="L260" s="571">
        <v>0.24382139038286699</v>
      </c>
      <c r="M260" s="571">
        <v>102.01680069930069</v>
      </c>
      <c r="N260" s="571">
        <v>822</v>
      </c>
      <c r="O260" s="571">
        <v>39045</v>
      </c>
      <c r="P260" s="592">
        <v>0.16314339742646672</v>
      </c>
      <c r="Q260" s="572">
        <v>47.5</v>
      </c>
    </row>
    <row r="261" spans="1:17" ht="14.4" customHeight="1" x14ac:dyDescent="0.3">
      <c r="A261" s="567" t="s">
        <v>436</v>
      </c>
      <c r="B261" s="568" t="s">
        <v>2987</v>
      </c>
      <c r="C261" s="568" t="s">
        <v>3361</v>
      </c>
      <c r="D261" s="568" t="s">
        <v>3426</v>
      </c>
      <c r="E261" s="568" t="s">
        <v>3427</v>
      </c>
      <c r="F261" s="571">
        <v>18</v>
      </c>
      <c r="G261" s="571">
        <v>1779.48</v>
      </c>
      <c r="H261" s="571">
        <v>1</v>
      </c>
      <c r="I261" s="571">
        <v>98.86</v>
      </c>
      <c r="J261" s="571">
        <v>9</v>
      </c>
      <c r="K261" s="571">
        <v>1035</v>
      </c>
      <c r="L261" s="571">
        <v>0.5816305887113089</v>
      </c>
      <c r="M261" s="571">
        <v>115</v>
      </c>
      <c r="N261" s="571">
        <v>129</v>
      </c>
      <c r="O261" s="571">
        <v>14964</v>
      </c>
      <c r="P261" s="592">
        <v>8.4091981927304609</v>
      </c>
      <c r="Q261" s="572">
        <v>116</v>
      </c>
    </row>
    <row r="262" spans="1:17" ht="14.4" customHeight="1" x14ac:dyDescent="0.3">
      <c r="A262" s="567" t="s">
        <v>436</v>
      </c>
      <c r="B262" s="568" t="s">
        <v>2987</v>
      </c>
      <c r="C262" s="568" t="s">
        <v>3361</v>
      </c>
      <c r="D262" s="568" t="s">
        <v>3428</v>
      </c>
      <c r="E262" s="568" t="s">
        <v>3429</v>
      </c>
      <c r="F262" s="571">
        <v>382.6</v>
      </c>
      <c r="G262" s="571">
        <v>210033.2</v>
      </c>
      <c r="H262" s="571">
        <v>1</v>
      </c>
      <c r="I262" s="571">
        <v>548.9628855201255</v>
      </c>
      <c r="J262" s="571">
        <v>328.20000000000005</v>
      </c>
      <c r="K262" s="571">
        <v>185000.99000000002</v>
      </c>
      <c r="L262" s="571">
        <v>0.88081784213162495</v>
      </c>
      <c r="M262" s="571">
        <v>563.68369896404624</v>
      </c>
      <c r="N262" s="571">
        <v>365.6</v>
      </c>
      <c r="O262" s="571">
        <v>138828.68</v>
      </c>
      <c r="P262" s="592">
        <v>0.66098445388633786</v>
      </c>
      <c r="Q262" s="572">
        <v>379.72833698030632</v>
      </c>
    </row>
    <row r="263" spans="1:17" ht="14.4" customHeight="1" x14ac:dyDescent="0.3">
      <c r="A263" s="567" t="s">
        <v>436</v>
      </c>
      <c r="B263" s="568" t="s">
        <v>2987</v>
      </c>
      <c r="C263" s="568" t="s">
        <v>3361</v>
      </c>
      <c r="D263" s="568" t="s">
        <v>3430</v>
      </c>
      <c r="E263" s="568" t="s">
        <v>3431</v>
      </c>
      <c r="F263" s="571"/>
      <c r="G263" s="571"/>
      <c r="H263" s="571"/>
      <c r="I263" s="571"/>
      <c r="J263" s="571">
        <v>5</v>
      </c>
      <c r="K263" s="571">
        <v>31017.100000000002</v>
      </c>
      <c r="L263" s="571"/>
      <c r="M263" s="571">
        <v>6203.42</v>
      </c>
      <c r="N263" s="571"/>
      <c r="O263" s="571"/>
      <c r="P263" s="592"/>
      <c r="Q263" s="572"/>
    </row>
    <row r="264" spans="1:17" ht="14.4" customHeight="1" x14ac:dyDescent="0.3">
      <c r="A264" s="567" t="s">
        <v>436</v>
      </c>
      <c r="B264" s="568" t="s">
        <v>2987</v>
      </c>
      <c r="C264" s="568" t="s">
        <v>3361</v>
      </c>
      <c r="D264" s="568" t="s">
        <v>3432</v>
      </c>
      <c r="E264" s="568" t="s">
        <v>3433</v>
      </c>
      <c r="F264" s="571">
        <v>44</v>
      </c>
      <c r="G264" s="571">
        <v>11119.279999999999</v>
      </c>
      <c r="H264" s="571">
        <v>1</v>
      </c>
      <c r="I264" s="571">
        <v>252.71090909090907</v>
      </c>
      <c r="J264" s="571">
        <v>107</v>
      </c>
      <c r="K264" s="571">
        <v>12251.53</v>
      </c>
      <c r="L264" s="571">
        <v>1.1018276363217765</v>
      </c>
      <c r="M264" s="571">
        <v>114.50028037383179</v>
      </c>
      <c r="N264" s="571">
        <v>40</v>
      </c>
      <c r="O264" s="571">
        <v>2556.64</v>
      </c>
      <c r="P264" s="592">
        <v>0.22992855652524266</v>
      </c>
      <c r="Q264" s="572">
        <v>63.915999999999997</v>
      </c>
    </row>
    <row r="265" spans="1:17" ht="14.4" customHeight="1" x14ac:dyDescent="0.3">
      <c r="A265" s="567" t="s">
        <v>436</v>
      </c>
      <c r="B265" s="568" t="s">
        <v>2987</v>
      </c>
      <c r="C265" s="568" t="s">
        <v>3361</v>
      </c>
      <c r="D265" s="568" t="s">
        <v>3434</v>
      </c>
      <c r="E265" s="568" t="s">
        <v>3435</v>
      </c>
      <c r="F265" s="571">
        <v>46</v>
      </c>
      <c r="G265" s="571">
        <v>22587.319999999996</v>
      </c>
      <c r="H265" s="571">
        <v>1</v>
      </c>
      <c r="I265" s="571">
        <v>491.02869565217384</v>
      </c>
      <c r="J265" s="571">
        <v>60</v>
      </c>
      <c r="K265" s="571">
        <v>6754.2799999999988</v>
      </c>
      <c r="L265" s="571">
        <v>0.29902972110015708</v>
      </c>
      <c r="M265" s="571">
        <v>112.57133333333331</v>
      </c>
      <c r="N265" s="571">
        <v>65</v>
      </c>
      <c r="O265" s="571">
        <v>8233.7999999999993</v>
      </c>
      <c r="P265" s="592">
        <v>0.36453195863874072</v>
      </c>
      <c r="Q265" s="572">
        <v>126.67384615384614</v>
      </c>
    </row>
    <row r="266" spans="1:17" ht="14.4" customHeight="1" x14ac:dyDescent="0.3">
      <c r="A266" s="567" t="s">
        <v>436</v>
      </c>
      <c r="B266" s="568" t="s">
        <v>2987</v>
      </c>
      <c r="C266" s="568" t="s">
        <v>3361</v>
      </c>
      <c r="D266" s="568" t="s">
        <v>3436</v>
      </c>
      <c r="E266" s="568" t="s">
        <v>3437</v>
      </c>
      <c r="F266" s="571">
        <v>81.3</v>
      </c>
      <c r="G266" s="571">
        <v>7756.8099999999995</v>
      </c>
      <c r="H266" s="571">
        <v>1</v>
      </c>
      <c r="I266" s="571">
        <v>95.409717097170969</v>
      </c>
      <c r="J266" s="571">
        <v>124</v>
      </c>
      <c r="K266" s="571">
        <v>5269.5899999999992</v>
      </c>
      <c r="L266" s="571">
        <v>0.67935014522722603</v>
      </c>
      <c r="M266" s="571">
        <v>42.496693548387093</v>
      </c>
      <c r="N266" s="571">
        <v>128</v>
      </c>
      <c r="O266" s="571">
        <v>5241.6000000000004</v>
      </c>
      <c r="P266" s="592">
        <v>0.67574170309702064</v>
      </c>
      <c r="Q266" s="572">
        <v>40.950000000000003</v>
      </c>
    </row>
    <row r="267" spans="1:17" ht="14.4" customHeight="1" x14ac:dyDescent="0.3">
      <c r="A267" s="567" t="s">
        <v>436</v>
      </c>
      <c r="B267" s="568" t="s">
        <v>2987</v>
      </c>
      <c r="C267" s="568" t="s">
        <v>3361</v>
      </c>
      <c r="D267" s="568" t="s">
        <v>3438</v>
      </c>
      <c r="E267" s="568" t="s">
        <v>3439</v>
      </c>
      <c r="F267" s="571"/>
      <c r="G267" s="571"/>
      <c r="H267" s="571"/>
      <c r="I267" s="571"/>
      <c r="J267" s="571"/>
      <c r="K267" s="571"/>
      <c r="L267" s="571"/>
      <c r="M267" s="571"/>
      <c r="N267" s="571">
        <v>0.2</v>
      </c>
      <c r="O267" s="571">
        <v>1092.1600000000001</v>
      </c>
      <c r="P267" s="592"/>
      <c r="Q267" s="572">
        <v>5460.8</v>
      </c>
    </row>
    <row r="268" spans="1:17" ht="14.4" customHeight="1" x14ac:dyDescent="0.3">
      <c r="A268" s="567" t="s">
        <v>436</v>
      </c>
      <c r="B268" s="568" t="s">
        <v>2987</v>
      </c>
      <c r="C268" s="568" t="s">
        <v>3361</v>
      </c>
      <c r="D268" s="568" t="s">
        <v>3440</v>
      </c>
      <c r="E268" s="568" t="s">
        <v>3441</v>
      </c>
      <c r="F268" s="571">
        <v>8</v>
      </c>
      <c r="G268" s="571">
        <v>376.96000000000004</v>
      </c>
      <c r="H268" s="571">
        <v>1</v>
      </c>
      <c r="I268" s="571">
        <v>47.120000000000005</v>
      </c>
      <c r="J268" s="571">
        <v>13</v>
      </c>
      <c r="K268" s="571">
        <v>298.2</v>
      </c>
      <c r="L268" s="571">
        <v>0.79106536502546676</v>
      </c>
      <c r="M268" s="571">
        <v>22.938461538461539</v>
      </c>
      <c r="N268" s="571">
        <v>5</v>
      </c>
      <c r="O268" s="571">
        <v>102.4</v>
      </c>
      <c r="P268" s="592">
        <v>0.27164685908319186</v>
      </c>
      <c r="Q268" s="572">
        <v>20.48</v>
      </c>
    </row>
    <row r="269" spans="1:17" ht="14.4" customHeight="1" x14ac:dyDescent="0.3">
      <c r="A269" s="567" t="s">
        <v>436</v>
      </c>
      <c r="B269" s="568" t="s">
        <v>2987</v>
      </c>
      <c r="C269" s="568" t="s">
        <v>3361</v>
      </c>
      <c r="D269" s="568" t="s">
        <v>3442</v>
      </c>
      <c r="E269" s="568" t="s">
        <v>3443</v>
      </c>
      <c r="F269" s="571"/>
      <c r="G269" s="571"/>
      <c r="H269" s="571"/>
      <c r="I269" s="571"/>
      <c r="J269" s="571"/>
      <c r="K269" s="571"/>
      <c r="L269" s="571"/>
      <c r="M269" s="571"/>
      <c r="N269" s="571">
        <v>9</v>
      </c>
      <c r="O269" s="571">
        <v>618.66</v>
      </c>
      <c r="P269" s="592"/>
      <c r="Q269" s="572">
        <v>68.739999999999995</v>
      </c>
    </row>
    <row r="270" spans="1:17" ht="14.4" customHeight="1" x14ac:dyDescent="0.3">
      <c r="A270" s="567" t="s">
        <v>436</v>
      </c>
      <c r="B270" s="568" t="s">
        <v>2987</v>
      </c>
      <c r="C270" s="568" t="s">
        <v>3361</v>
      </c>
      <c r="D270" s="568" t="s">
        <v>3444</v>
      </c>
      <c r="E270" s="568" t="s">
        <v>3445</v>
      </c>
      <c r="F270" s="571">
        <v>29.7</v>
      </c>
      <c r="G270" s="571">
        <v>255944.52999999997</v>
      </c>
      <c r="H270" s="571">
        <v>1</v>
      </c>
      <c r="I270" s="571">
        <v>8617.6609427609419</v>
      </c>
      <c r="J270" s="571">
        <v>40.46</v>
      </c>
      <c r="K270" s="571">
        <v>226743.07</v>
      </c>
      <c r="L270" s="571">
        <v>0.88590707525572054</v>
      </c>
      <c r="M270" s="571">
        <v>5604.129263470094</v>
      </c>
      <c r="N270" s="571">
        <v>47</v>
      </c>
      <c r="O270" s="571">
        <v>184517.49</v>
      </c>
      <c r="P270" s="592">
        <v>0.72092765569164541</v>
      </c>
      <c r="Q270" s="572">
        <v>3925.9040425531912</v>
      </c>
    </row>
    <row r="271" spans="1:17" ht="14.4" customHeight="1" x14ac:dyDescent="0.3">
      <c r="A271" s="567" t="s">
        <v>436</v>
      </c>
      <c r="B271" s="568" t="s">
        <v>2987</v>
      </c>
      <c r="C271" s="568" t="s">
        <v>3361</v>
      </c>
      <c r="D271" s="568" t="s">
        <v>3446</v>
      </c>
      <c r="E271" s="568" t="s">
        <v>3447</v>
      </c>
      <c r="F271" s="571"/>
      <c r="G271" s="571"/>
      <c r="H271" s="571"/>
      <c r="I271" s="571"/>
      <c r="J271" s="571"/>
      <c r="K271" s="571"/>
      <c r="L271" s="571"/>
      <c r="M271" s="571"/>
      <c r="N271" s="571">
        <v>0.1</v>
      </c>
      <c r="O271" s="571">
        <v>220.31</v>
      </c>
      <c r="P271" s="592"/>
      <c r="Q271" s="572">
        <v>2203.1</v>
      </c>
    </row>
    <row r="272" spans="1:17" ht="14.4" customHeight="1" x14ac:dyDescent="0.3">
      <c r="A272" s="567" t="s">
        <v>436</v>
      </c>
      <c r="B272" s="568" t="s">
        <v>2987</v>
      </c>
      <c r="C272" s="568" t="s">
        <v>3361</v>
      </c>
      <c r="D272" s="568" t="s">
        <v>3448</v>
      </c>
      <c r="E272" s="568" t="s">
        <v>3449</v>
      </c>
      <c r="F272" s="571"/>
      <c r="G272" s="571"/>
      <c r="H272" s="571"/>
      <c r="I272" s="571"/>
      <c r="J272" s="571"/>
      <c r="K272" s="571"/>
      <c r="L272" s="571"/>
      <c r="M272" s="571"/>
      <c r="N272" s="571">
        <v>8</v>
      </c>
      <c r="O272" s="571">
        <v>103520.32000000001</v>
      </c>
      <c r="P272" s="592"/>
      <c r="Q272" s="572">
        <v>12940.04</v>
      </c>
    </row>
    <row r="273" spans="1:17" ht="14.4" customHeight="1" x14ac:dyDescent="0.3">
      <c r="A273" s="567" t="s">
        <v>436</v>
      </c>
      <c r="B273" s="568" t="s">
        <v>2987</v>
      </c>
      <c r="C273" s="568" t="s">
        <v>3361</v>
      </c>
      <c r="D273" s="568" t="s">
        <v>3450</v>
      </c>
      <c r="E273" s="568" t="s">
        <v>3451</v>
      </c>
      <c r="F273" s="571"/>
      <c r="G273" s="571"/>
      <c r="H273" s="571"/>
      <c r="I273" s="571"/>
      <c r="J273" s="571"/>
      <c r="K273" s="571"/>
      <c r="L273" s="571"/>
      <c r="M273" s="571"/>
      <c r="N273" s="571">
        <v>4</v>
      </c>
      <c r="O273" s="571">
        <v>1082.1600000000001</v>
      </c>
      <c r="P273" s="592"/>
      <c r="Q273" s="572">
        <v>270.54000000000002</v>
      </c>
    </row>
    <row r="274" spans="1:17" ht="14.4" customHeight="1" x14ac:dyDescent="0.3">
      <c r="A274" s="567" t="s">
        <v>436</v>
      </c>
      <c r="B274" s="568" t="s">
        <v>2987</v>
      </c>
      <c r="C274" s="568" t="s">
        <v>3361</v>
      </c>
      <c r="D274" s="568" t="s">
        <v>3452</v>
      </c>
      <c r="E274" s="568" t="s">
        <v>3453</v>
      </c>
      <c r="F274" s="571"/>
      <c r="G274" s="571"/>
      <c r="H274" s="571"/>
      <c r="I274" s="571"/>
      <c r="J274" s="571">
        <v>5</v>
      </c>
      <c r="K274" s="571">
        <v>26996.7</v>
      </c>
      <c r="L274" s="571"/>
      <c r="M274" s="571">
        <v>5399.34</v>
      </c>
      <c r="N274" s="571"/>
      <c r="O274" s="571"/>
      <c r="P274" s="592"/>
      <c r="Q274" s="572"/>
    </row>
    <row r="275" spans="1:17" ht="14.4" customHeight="1" x14ac:dyDescent="0.3">
      <c r="A275" s="567" t="s">
        <v>436</v>
      </c>
      <c r="B275" s="568" t="s">
        <v>2987</v>
      </c>
      <c r="C275" s="568" t="s">
        <v>3361</v>
      </c>
      <c r="D275" s="568" t="s">
        <v>3454</v>
      </c>
      <c r="E275" s="568" t="s">
        <v>3455</v>
      </c>
      <c r="F275" s="571"/>
      <c r="G275" s="571"/>
      <c r="H275" s="571"/>
      <c r="I275" s="571"/>
      <c r="J275" s="571">
        <v>6</v>
      </c>
      <c r="K275" s="571">
        <v>64792.02</v>
      </c>
      <c r="L275" s="571"/>
      <c r="M275" s="571">
        <v>10798.67</v>
      </c>
      <c r="N275" s="571"/>
      <c r="O275" s="571"/>
      <c r="P275" s="592"/>
      <c r="Q275" s="572"/>
    </row>
    <row r="276" spans="1:17" ht="14.4" customHeight="1" x14ac:dyDescent="0.3">
      <c r="A276" s="567" t="s">
        <v>436</v>
      </c>
      <c r="B276" s="568" t="s">
        <v>2987</v>
      </c>
      <c r="C276" s="568" t="s">
        <v>3361</v>
      </c>
      <c r="D276" s="568" t="s">
        <v>3456</v>
      </c>
      <c r="E276" s="568" t="s">
        <v>3457</v>
      </c>
      <c r="F276" s="571"/>
      <c r="G276" s="571"/>
      <c r="H276" s="571"/>
      <c r="I276" s="571"/>
      <c r="J276" s="571">
        <v>7</v>
      </c>
      <c r="K276" s="571">
        <v>1598.46</v>
      </c>
      <c r="L276" s="571"/>
      <c r="M276" s="571">
        <v>228.35142857142858</v>
      </c>
      <c r="N276" s="571">
        <v>18</v>
      </c>
      <c r="O276" s="571">
        <v>2062.44</v>
      </c>
      <c r="P276" s="592"/>
      <c r="Q276" s="572">
        <v>114.58</v>
      </c>
    </row>
    <row r="277" spans="1:17" ht="14.4" customHeight="1" x14ac:dyDescent="0.3">
      <c r="A277" s="567" t="s">
        <v>436</v>
      </c>
      <c r="B277" s="568" t="s">
        <v>2987</v>
      </c>
      <c r="C277" s="568" t="s">
        <v>3361</v>
      </c>
      <c r="D277" s="568" t="s">
        <v>3458</v>
      </c>
      <c r="E277" s="568" t="s">
        <v>3459</v>
      </c>
      <c r="F277" s="571">
        <v>12</v>
      </c>
      <c r="G277" s="571">
        <v>7598.4</v>
      </c>
      <c r="H277" s="571">
        <v>1</v>
      </c>
      <c r="I277" s="571">
        <v>633.19999999999993</v>
      </c>
      <c r="J277" s="571">
        <v>90</v>
      </c>
      <c r="K277" s="571">
        <v>33262.449999999997</v>
      </c>
      <c r="L277" s="571">
        <v>4.3775597494209304</v>
      </c>
      <c r="M277" s="571">
        <v>369.58277777777772</v>
      </c>
      <c r="N277" s="571">
        <v>120</v>
      </c>
      <c r="O277" s="571">
        <v>27499.199999999997</v>
      </c>
      <c r="P277" s="592">
        <v>3.6190777005685404</v>
      </c>
      <c r="Q277" s="572">
        <v>229.15999999999997</v>
      </c>
    </row>
    <row r="278" spans="1:17" ht="14.4" customHeight="1" x14ac:dyDescent="0.3">
      <c r="A278" s="567" t="s">
        <v>436</v>
      </c>
      <c r="B278" s="568" t="s">
        <v>2987</v>
      </c>
      <c r="C278" s="568" t="s">
        <v>3361</v>
      </c>
      <c r="D278" s="568" t="s">
        <v>3460</v>
      </c>
      <c r="E278" s="568" t="s">
        <v>3461</v>
      </c>
      <c r="F278" s="571"/>
      <c r="G278" s="571"/>
      <c r="H278" s="571"/>
      <c r="I278" s="571"/>
      <c r="J278" s="571">
        <v>6</v>
      </c>
      <c r="K278" s="571">
        <v>21030.6</v>
      </c>
      <c r="L278" s="571"/>
      <c r="M278" s="571">
        <v>3505.1</v>
      </c>
      <c r="N278" s="571"/>
      <c r="O278" s="571"/>
      <c r="P278" s="592"/>
      <c r="Q278" s="572"/>
    </row>
    <row r="279" spans="1:17" ht="14.4" customHeight="1" x14ac:dyDescent="0.3">
      <c r="A279" s="567" t="s">
        <v>436</v>
      </c>
      <c r="B279" s="568" t="s">
        <v>2987</v>
      </c>
      <c r="C279" s="568" t="s">
        <v>3361</v>
      </c>
      <c r="D279" s="568" t="s">
        <v>3462</v>
      </c>
      <c r="E279" s="568" t="s">
        <v>3463</v>
      </c>
      <c r="F279" s="571">
        <v>4.5</v>
      </c>
      <c r="G279" s="571">
        <v>1955.04</v>
      </c>
      <c r="H279" s="571">
        <v>1</v>
      </c>
      <c r="I279" s="571">
        <v>434.45333333333332</v>
      </c>
      <c r="J279" s="571">
        <v>10.299999999999999</v>
      </c>
      <c r="K279" s="571">
        <v>5051.33</v>
      </c>
      <c r="L279" s="571">
        <v>2.5837476471069647</v>
      </c>
      <c r="M279" s="571">
        <v>490.42038834951461</v>
      </c>
      <c r="N279" s="571">
        <v>11.2</v>
      </c>
      <c r="O279" s="571">
        <v>2430.0600000000004</v>
      </c>
      <c r="P279" s="592">
        <v>1.2429720108028484</v>
      </c>
      <c r="Q279" s="572">
        <v>216.9696428571429</v>
      </c>
    </row>
    <row r="280" spans="1:17" ht="14.4" customHeight="1" x14ac:dyDescent="0.3">
      <c r="A280" s="567" t="s">
        <v>436</v>
      </c>
      <c r="B280" s="568" t="s">
        <v>2987</v>
      </c>
      <c r="C280" s="568" t="s">
        <v>3361</v>
      </c>
      <c r="D280" s="568" t="s">
        <v>3464</v>
      </c>
      <c r="E280" s="568" t="s">
        <v>3465</v>
      </c>
      <c r="F280" s="571">
        <v>127.3</v>
      </c>
      <c r="G280" s="571">
        <v>10539.21</v>
      </c>
      <c r="H280" s="571">
        <v>1</v>
      </c>
      <c r="I280" s="571">
        <v>82.79033778476041</v>
      </c>
      <c r="J280" s="571">
        <v>59.550000000000004</v>
      </c>
      <c r="K280" s="571">
        <v>5461.4000000000005</v>
      </c>
      <c r="L280" s="571">
        <v>0.51819823307439561</v>
      </c>
      <c r="M280" s="571">
        <v>91.71116708648195</v>
      </c>
      <c r="N280" s="571">
        <v>9.5500000000000007</v>
      </c>
      <c r="O280" s="571">
        <v>925.84999999999991</v>
      </c>
      <c r="P280" s="592">
        <v>8.7848140420392046E-2</v>
      </c>
      <c r="Q280" s="572">
        <v>96.947643979057574</v>
      </c>
    </row>
    <row r="281" spans="1:17" ht="14.4" customHeight="1" x14ac:dyDescent="0.3">
      <c r="A281" s="567" t="s">
        <v>436</v>
      </c>
      <c r="B281" s="568" t="s">
        <v>2987</v>
      </c>
      <c r="C281" s="568" t="s">
        <v>3361</v>
      </c>
      <c r="D281" s="568" t="s">
        <v>3466</v>
      </c>
      <c r="E281" s="568" t="s">
        <v>3467</v>
      </c>
      <c r="F281" s="571">
        <v>5</v>
      </c>
      <c r="G281" s="571">
        <v>1315.25</v>
      </c>
      <c r="H281" s="571">
        <v>1</v>
      </c>
      <c r="I281" s="571">
        <v>263.05</v>
      </c>
      <c r="J281" s="571"/>
      <c r="K281" s="571"/>
      <c r="L281" s="571"/>
      <c r="M281" s="571"/>
      <c r="N281" s="571"/>
      <c r="O281" s="571"/>
      <c r="P281" s="592"/>
      <c r="Q281" s="572"/>
    </row>
    <row r="282" spans="1:17" ht="14.4" customHeight="1" x14ac:dyDescent="0.3">
      <c r="A282" s="567" t="s">
        <v>436</v>
      </c>
      <c r="B282" s="568" t="s">
        <v>2987</v>
      </c>
      <c r="C282" s="568" t="s">
        <v>3361</v>
      </c>
      <c r="D282" s="568" t="s">
        <v>3468</v>
      </c>
      <c r="E282" s="568" t="s">
        <v>3423</v>
      </c>
      <c r="F282" s="571">
        <v>2.4</v>
      </c>
      <c r="G282" s="571">
        <v>1789.92</v>
      </c>
      <c r="H282" s="571">
        <v>1</v>
      </c>
      <c r="I282" s="571">
        <v>745.80000000000007</v>
      </c>
      <c r="J282" s="571"/>
      <c r="K282" s="571"/>
      <c r="L282" s="571"/>
      <c r="M282" s="571"/>
      <c r="N282" s="571"/>
      <c r="O282" s="571"/>
      <c r="P282" s="592"/>
      <c r="Q282" s="572"/>
    </row>
    <row r="283" spans="1:17" ht="14.4" customHeight="1" x14ac:dyDescent="0.3">
      <c r="A283" s="567" t="s">
        <v>436</v>
      </c>
      <c r="B283" s="568" t="s">
        <v>2987</v>
      </c>
      <c r="C283" s="568" t="s">
        <v>3361</v>
      </c>
      <c r="D283" s="568" t="s">
        <v>3469</v>
      </c>
      <c r="E283" s="568" t="s">
        <v>3470</v>
      </c>
      <c r="F283" s="571"/>
      <c r="G283" s="571"/>
      <c r="H283" s="571"/>
      <c r="I283" s="571"/>
      <c r="J283" s="571"/>
      <c r="K283" s="571"/>
      <c r="L283" s="571"/>
      <c r="M283" s="571"/>
      <c r="N283" s="571">
        <v>2</v>
      </c>
      <c r="O283" s="571">
        <v>1345.88</v>
      </c>
      <c r="P283" s="592"/>
      <c r="Q283" s="572">
        <v>672.94</v>
      </c>
    </row>
    <row r="284" spans="1:17" ht="14.4" customHeight="1" x14ac:dyDescent="0.3">
      <c r="A284" s="567" t="s">
        <v>436</v>
      </c>
      <c r="B284" s="568" t="s">
        <v>2987</v>
      </c>
      <c r="C284" s="568" t="s">
        <v>3361</v>
      </c>
      <c r="D284" s="568" t="s">
        <v>3471</v>
      </c>
      <c r="E284" s="568" t="s">
        <v>3470</v>
      </c>
      <c r="F284" s="571">
        <v>6</v>
      </c>
      <c r="G284" s="571">
        <v>9616.5</v>
      </c>
      <c r="H284" s="571">
        <v>1</v>
      </c>
      <c r="I284" s="571">
        <v>1602.75</v>
      </c>
      <c r="J284" s="571">
        <v>8</v>
      </c>
      <c r="K284" s="571">
        <v>10722.33</v>
      </c>
      <c r="L284" s="571">
        <v>1.1149929808142256</v>
      </c>
      <c r="M284" s="571">
        <v>1340.29125</v>
      </c>
      <c r="N284" s="571">
        <v>54</v>
      </c>
      <c r="O284" s="571">
        <v>72677.52</v>
      </c>
      <c r="P284" s="592">
        <v>7.5575854000935898</v>
      </c>
      <c r="Q284" s="572">
        <v>1345.88</v>
      </c>
    </row>
    <row r="285" spans="1:17" ht="14.4" customHeight="1" x14ac:dyDescent="0.3">
      <c r="A285" s="567" t="s">
        <v>436</v>
      </c>
      <c r="B285" s="568" t="s">
        <v>2987</v>
      </c>
      <c r="C285" s="568" t="s">
        <v>3361</v>
      </c>
      <c r="D285" s="568" t="s">
        <v>3472</v>
      </c>
      <c r="E285" s="568" t="s">
        <v>3365</v>
      </c>
      <c r="F285" s="571">
        <v>27.340000000000003</v>
      </c>
      <c r="G285" s="571">
        <v>16315.939999999999</v>
      </c>
      <c r="H285" s="571">
        <v>1</v>
      </c>
      <c r="I285" s="571">
        <v>596.77907827359172</v>
      </c>
      <c r="J285" s="571">
        <v>12.69</v>
      </c>
      <c r="K285" s="571">
        <v>8215.83</v>
      </c>
      <c r="L285" s="571">
        <v>0.50354622534772753</v>
      </c>
      <c r="M285" s="571">
        <v>647.42553191489367</v>
      </c>
      <c r="N285" s="571"/>
      <c r="O285" s="571"/>
      <c r="P285" s="592"/>
      <c r="Q285" s="572"/>
    </row>
    <row r="286" spans="1:17" ht="14.4" customHeight="1" x14ac:dyDescent="0.3">
      <c r="A286" s="567" t="s">
        <v>436</v>
      </c>
      <c r="B286" s="568" t="s">
        <v>2987</v>
      </c>
      <c r="C286" s="568" t="s">
        <v>3361</v>
      </c>
      <c r="D286" s="568" t="s">
        <v>3473</v>
      </c>
      <c r="E286" s="568" t="s">
        <v>3474</v>
      </c>
      <c r="F286" s="571">
        <v>1</v>
      </c>
      <c r="G286" s="571">
        <v>1697.63</v>
      </c>
      <c r="H286" s="571">
        <v>1</v>
      </c>
      <c r="I286" s="571">
        <v>1697.63</v>
      </c>
      <c r="J286" s="571"/>
      <c r="K286" s="571"/>
      <c r="L286" s="571"/>
      <c r="M286" s="571"/>
      <c r="N286" s="571"/>
      <c r="O286" s="571"/>
      <c r="P286" s="592"/>
      <c r="Q286" s="572"/>
    </row>
    <row r="287" spans="1:17" ht="14.4" customHeight="1" x14ac:dyDescent="0.3">
      <c r="A287" s="567" t="s">
        <v>436</v>
      </c>
      <c r="B287" s="568" t="s">
        <v>2987</v>
      </c>
      <c r="C287" s="568" t="s">
        <v>3361</v>
      </c>
      <c r="D287" s="568" t="s">
        <v>3475</v>
      </c>
      <c r="E287" s="568" t="s">
        <v>3476</v>
      </c>
      <c r="F287" s="571"/>
      <c r="G287" s="571"/>
      <c r="H287" s="571"/>
      <c r="I287" s="571"/>
      <c r="J287" s="571">
        <v>3.45</v>
      </c>
      <c r="K287" s="571">
        <v>2760</v>
      </c>
      <c r="L287" s="571"/>
      <c r="M287" s="571">
        <v>800</v>
      </c>
      <c r="N287" s="571">
        <v>15.5</v>
      </c>
      <c r="O287" s="571">
        <v>12400</v>
      </c>
      <c r="P287" s="592"/>
      <c r="Q287" s="572">
        <v>800</v>
      </c>
    </row>
    <row r="288" spans="1:17" ht="14.4" customHeight="1" x14ac:dyDescent="0.3">
      <c r="A288" s="567" t="s">
        <v>436</v>
      </c>
      <c r="B288" s="568" t="s">
        <v>2987</v>
      </c>
      <c r="C288" s="568" t="s">
        <v>3361</v>
      </c>
      <c r="D288" s="568" t="s">
        <v>3477</v>
      </c>
      <c r="E288" s="568" t="s">
        <v>3478</v>
      </c>
      <c r="F288" s="571"/>
      <c r="G288" s="571"/>
      <c r="H288" s="571"/>
      <c r="I288" s="571"/>
      <c r="J288" s="571">
        <v>0.59</v>
      </c>
      <c r="K288" s="571">
        <v>9431.92</v>
      </c>
      <c r="L288" s="571"/>
      <c r="M288" s="571">
        <v>15986.305084745763</v>
      </c>
      <c r="N288" s="571"/>
      <c r="O288" s="571"/>
      <c r="P288" s="592"/>
      <c r="Q288" s="572"/>
    </row>
    <row r="289" spans="1:17" ht="14.4" customHeight="1" x14ac:dyDescent="0.3">
      <c r="A289" s="567" t="s">
        <v>436</v>
      </c>
      <c r="B289" s="568" t="s">
        <v>2987</v>
      </c>
      <c r="C289" s="568" t="s">
        <v>3361</v>
      </c>
      <c r="D289" s="568" t="s">
        <v>3479</v>
      </c>
      <c r="E289" s="568" t="s">
        <v>3480</v>
      </c>
      <c r="F289" s="571">
        <v>0.8</v>
      </c>
      <c r="G289" s="571">
        <v>776.4</v>
      </c>
      <c r="H289" s="571">
        <v>1</v>
      </c>
      <c r="I289" s="571">
        <v>970.49999999999989</v>
      </c>
      <c r="J289" s="571"/>
      <c r="K289" s="571"/>
      <c r="L289" s="571"/>
      <c r="M289" s="571"/>
      <c r="N289" s="571">
        <v>0.6</v>
      </c>
      <c r="O289" s="571">
        <v>582.29999999999995</v>
      </c>
      <c r="P289" s="592">
        <v>0.75</v>
      </c>
      <c r="Q289" s="572">
        <v>970.5</v>
      </c>
    </row>
    <row r="290" spans="1:17" ht="14.4" customHeight="1" x14ac:dyDescent="0.3">
      <c r="A290" s="567" t="s">
        <v>436</v>
      </c>
      <c r="B290" s="568" t="s">
        <v>2987</v>
      </c>
      <c r="C290" s="568" t="s">
        <v>3361</v>
      </c>
      <c r="D290" s="568" t="s">
        <v>3481</v>
      </c>
      <c r="E290" s="568" t="s">
        <v>3482</v>
      </c>
      <c r="F290" s="571">
        <v>1.9</v>
      </c>
      <c r="G290" s="571">
        <v>2976.73</v>
      </c>
      <c r="H290" s="571">
        <v>1</v>
      </c>
      <c r="I290" s="571">
        <v>1566.7</v>
      </c>
      <c r="J290" s="571"/>
      <c r="K290" s="571"/>
      <c r="L290" s="571"/>
      <c r="M290" s="571"/>
      <c r="N290" s="571"/>
      <c r="O290" s="571"/>
      <c r="P290" s="592"/>
      <c r="Q290" s="572"/>
    </row>
    <row r="291" spans="1:17" ht="14.4" customHeight="1" x14ac:dyDescent="0.3">
      <c r="A291" s="567" t="s">
        <v>436</v>
      </c>
      <c r="B291" s="568" t="s">
        <v>2987</v>
      </c>
      <c r="C291" s="568" t="s">
        <v>3361</v>
      </c>
      <c r="D291" s="568" t="s">
        <v>3483</v>
      </c>
      <c r="E291" s="568" t="s">
        <v>3484</v>
      </c>
      <c r="F291" s="571"/>
      <c r="G291" s="571"/>
      <c r="H291" s="571"/>
      <c r="I291" s="571"/>
      <c r="J291" s="571"/>
      <c r="K291" s="571"/>
      <c r="L291" s="571"/>
      <c r="M291" s="571"/>
      <c r="N291" s="571">
        <v>31.5</v>
      </c>
      <c r="O291" s="571">
        <v>67996.820000000007</v>
      </c>
      <c r="P291" s="592"/>
      <c r="Q291" s="572">
        <v>2158.6292063492065</v>
      </c>
    </row>
    <row r="292" spans="1:17" ht="14.4" customHeight="1" x14ac:dyDescent="0.3">
      <c r="A292" s="567" t="s">
        <v>436</v>
      </c>
      <c r="B292" s="568" t="s">
        <v>2987</v>
      </c>
      <c r="C292" s="568" t="s">
        <v>3361</v>
      </c>
      <c r="D292" s="568" t="s">
        <v>3485</v>
      </c>
      <c r="E292" s="568" t="s">
        <v>3486</v>
      </c>
      <c r="F292" s="571"/>
      <c r="G292" s="571"/>
      <c r="H292" s="571"/>
      <c r="I292" s="571"/>
      <c r="J292" s="571"/>
      <c r="K292" s="571"/>
      <c r="L292" s="571"/>
      <c r="M292" s="571"/>
      <c r="N292" s="571">
        <v>7.6000000000000005</v>
      </c>
      <c r="O292" s="571">
        <v>4598.76</v>
      </c>
      <c r="P292" s="592"/>
      <c r="Q292" s="572">
        <v>605.1</v>
      </c>
    </row>
    <row r="293" spans="1:17" ht="14.4" customHeight="1" x14ac:dyDescent="0.3">
      <c r="A293" s="567" t="s">
        <v>436</v>
      </c>
      <c r="B293" s="568" t="s">
        <v>2987</v>
      </c>
      <c r="C293" s="568" t="s">
        <v>3361</v>
      </c>
      <c r="D293" s="568" t="s">
        <v>3487</v>
      </c>
      <c r="E293" s="568" t="s">
        <v>3488</v>
      </c>
      <c r="F293" s="571"/>
      <c r="G293" s="571"/>
      <c r="H293" s="571"/>
      <c r="I293" s="571"/>
      <c r="J293" s="571">
        <v>2.5</v>
      </c>
      <c r="K293" s="571">
        <v>2090.25</v>
      </c>
      <c r="L293" s="571"/>
      <c r="M293" s="571">
        <v>836.1</v>
      </c>
      <c r="N293" s="571">
        <v>7.6000000000000005</v>
      </c>
      <c r="O293" s="571">
        <v>6225.4400000000005</v>
      </c>
      <c r="P293" s="592"/>
      <c r="Q293" s="572">
        <v>819.13684210526321</v>
      </c>
    </row>
    <row r="294" spans="1:17" ht="14.4" customHeight="1" x14ac:dyDescent="0.3">
      <c r="A294" s="567" t="s">
        <v>436</v>
      </c>
      <c r="B294" s="568" t="s">
        <v>2987</v>
      </c>
      <c r="C294" s="568" t="s">
        <v>3361</v>
      </c>
      <c r="D294" s="568" t="s">
        <v>3489</v>
      </c>
      <c r="E294" s="568" t="s">
        <v>3490</v>
      </c>
      <c r="F294" s="571">
        <v>10</v>
      </c>
      <c r="G294" s="571">
        <v>95783.1</v>
      </c>
      <c r="H294" s="571">
        <v>1</v>
      </c>
      <c r="I294" s="571">
        <v>9578.3100000000013</v>
      </c>
      <c r="J294" s="571"/>
      <c r="K294" s="571"/>
      <c r="L294" s="571"/>
      <c r="M294" s="571"/>
      <c r="N294" s="571">
        <v>3</v>
      </c>
      <c r="O294" s="571">
        <v>21215.040000000001</v>
      </c>
      <c r="P294" s="592">
        <v>0.22149042994014601</v>
      </c>
      <c r="Q294" s="572">
        <v>7071.68</v>
      </c>
    </row>
    <row r="295" spans="1:17" ht="14.4" customHeight="1" x14ac:dyDescent="0.3">
      <c r="A295" s="567" t="s">
        <v>436</v>
      </c>
      <c r="B295" s="568" t="s">
        <v>2987</v>
      </c>
      <c r="C295" s="568" t="s">
        <v>3361</v>
      </c>
      <c r="D295" s="568" t="s">
        <v>3491</v>
      </c>
      <c r="E295" s="568" t="s">
        <v>3490</v>
      </c>
      <c r="F295" s="571">
        <v>6</v>
      </c>
      <c r="G295" s="571">
        <v>24097.45</v>
      </c>
      <c r="H295" s="571">
        <v>1</v>
      </c>
      <c r="I295" s="571">
        <v>4016.2416666666668</v>
      </c>
      <c r="J295" s="571">
        <v>8</v>
      </c>
      <c r="K295" s="571">
        <v>27791.52</v>
      </c>
      <c r="L295" s="571">
        <v>1.1532971330991453</v>
      </c>
      <c r="M295" s="571">
        <v>3473.94</v>
      </c>
      <c r="N295" s="571">
        <v>1</v>
      </c>
      <c r="O295" s="571">
        <v>3535.84</v>
      </c>
      <c r="P295" s="592">
        <v>0.14673087816345712</v>
      </c>
      <c r="Q295" s="572">
        <v>3535.84</v>
      </c>
    </row>
    <row r="296" spans="1:17" ht="14.4" customHeight="1" x14ac:dyDescent="0.3">
      <c r="A296" s="567" t="s">
        <v>436</v>
      </c>
      <c r="B296" s="568" t="s">
        <v>2987</v>
      </c>
      <c r="C296" s="568" t="s">
        <v>3361</v>
      </c>
      <c r="D296" s="568" t="s">
        <v>3492</v>
      </c>
      <c r="E296" s="568" t="s">
        <v>3482</v>
      </c>
      <c r="F296" s="571"/>
      <c r="G296" s="571"/>
      <c r="H296" s="571"/>
      <c r="I296" s="571"/>
      <c r="J296" s="571"/>
      <c r="K296" s="571"/>
      <c r="L296" s="571"/>
      <c r="M296" s="571"/>
      <c r="N296" s="571">
        <v>3.2</v>
      </c>
      <c r="O296" s="571">
        <v>3679.8100000000004</v>
      </c>
      <c r="P296" s="592"/>
      <c r="Q296" s="572">
        <v>1149.940625</v>
      </c>
    </row>
    <row r="297" spans="1:17" ht="14.4" customHeight="1" x14ac:dyDescent="0.3">
      <c r="A297" s="567" t="s">
        <v>436</v>
      </c>
      <c r="B297" s="568" t="s">
        <v>2987</v>
      </c>
      <c r="C297" s="568" t="s">
        <v>3361</v>
      </c>
      <c r="D297" s="568" t="s">
        <v>3493</v>
      </c>
      <c r="E297" s="568" t="s">
        <v>3494</v>
      </c>
      <c r="F297" s="571">
        <v>2</v>
      </c>
      <c r="G297" s="571">
        <v>1804.8</v>
      </c>
      <c r="H297" s="571">
        <v>1</v>
      </c>
      <c r="I297" s="571">
        <v>902.4</v>
      </c>
      <c r="J297" s="571"/>
      <c r="K297" s="571"/>
      <c r="L297" s="571"/>
      <c r="M297" s="571"/>
      <c r="N297" s="571"/>
      <c r="O297" s="571"/>
      <c r="P297" s="592"/>
      <c r="Q297" s="572"/>
    </row>
    <row r="298" spans="1:17" ht="14.4" customHeight="1" x14ac:dyDescent="0.3">
      <c r="A298" s="567" t="s">
        <v>436</v>
      </c>
      <c r="B298" s="568" t="s">
        <v>2987</v>
      </c>
      <c r="C298" s="568" t="s">
        <v>3361</v>
      </c>
      <c r="D298" s="568" t="s">
        <v>3495</v>
      </c>
      <c r="E298" s="568" t="s">
        <v>3496</v>
      </c>
      <c r="F298" s="571"/>
      <c r="G298" s="571"/>
      <c r="H298" s="571"/>
      <c r="I298" s="571"/>
      <c r="J298" s="571"/>
      <c r="K298" s="571"/>
      <c r="L298" s="571"/>
      <c r="M298" s="571"/>
      <c r="N298" s="571">
        <v>90.87</v>
      </c>
      <c r="O298" s="571">
        <v>329306.06</v>
      </c>
      <c r="P298" s="592"/>
      <c r="Q298" s="572">
        <v>3623.9249477275225</v>
      </c>
    </row>
    <row r="299" spans="1:17" ht="14.4" customHeight="1" x14ac:dyDescent="0.3">
      <c r="A299" s="567" t="s">
        <v>436</v>
      </c>
      <c r="B299" s="568" t="s">
        <v>2987</v>
      </c>
      <c r="C299" s="568" t="s">
        <v>3361</v>
      </c>
      <c r="D299" s="568" t="s">
        <v>3497</v>
      </c>
      <c r="E299" s="568" t="s">
        <v>3443</v>
      </c>
      <c r="F299" s="571"/>
      <c r="G299" s="571"/>
      <c r="H299" s="571"/>
      <c r="I299" s="571"/>
      <c r="J299" s="571"/>
      <c r="K299" s="571"/>
      <c r="L299" s="571"/>
      <c r="M299" s="571"/>
      <c r="N299" s="571">
        <v>32</v>
      </c>
      <c r="O299" s="571">
        <v>2199.6799999999998</v>
      </c>
      <c r="P299" s="592"/>
      <c r="Q299" s="572">
        <v>68.739999999999995</v>
      </c>
    </row>
    <row r="300" spans="1:17" ht="14.4" customHeight="1" x14ac:dyDescent="0.3">
      <c r="A300" s="567" t="s">
        <v>436</v>
      </c>
      <c r="B300" s="568" t="s">
        <v>2987</v>
      </c>
      <c r="C300" s="568" t="s">
        <v>3361</v>
      </c>
      <c r="D300" s="568" t="s">
        <v>3498</v>
      </c>
      <c r="E300" s="568" t="s">
        <v>3499</v>
      </c>
      <c r="F300" s="571"/>
      <c r="G300" s="571"/>
      <c r="H300" s="571"/>
      <c r="I300" s="571"/>
      <c r="J300" s="571">
        <v>0.55000000000000004</v>
      </c>
      <c r="K300" s="571">
        <v>6823.29</v>
      </c>
      <c r="L300" s="571"/>
      <c r="M300" s="571">
        <v>12405.981818181817</v>
      </c>
      <c r="N300" s="571"/>
      <c r="O300" s="571"/>
      <c r="P300" s="592"/>
      <c r="Q300" s="572"/>
    </row>
    <row r="301" spans="1:17" ht="14.4" customHeight="1" x14ac:dyDescent="0.3">
      <c r="A301" s="567" t="s">
        <v>436</v>
      </c>
      <c r="B301" s="568" t="s">
        <v>2987</v>
      </c>
      <c r="C301" s="568" t="s">
        <v>3500</v>
      </c>
      <c r="D301" s="568" t="s">
        <v>3501</v>
      </c>
      <c r="E301" s="568" t="s">
        <v>3502</v>
      </c>
      <c r="F301" s="571"/>
      <c r="G301" s="571"/>
      <c r="H301" s="571"/>
      <c r="I301" s="571"/>
      <c r="J301" s="571">
        <v>5</v>
      </c>
      <c r="K301" s="571">
        <v>5879.3200000000006</v>
      </c>
      <c r="L301" s="571"/>
      <c r="M301" s="571">
        <v>1175.864</v>
      </c>
      <c r="N301" s="571">
        <v>6</v>
      </c>
      <c r="O301" s="571">
        <v>7255.91</v>
      </c>
      <c r="P301" s="592"/>
      <c r="Q301" s="572">
        <v>1209.3183333333334</v>
      </c>
    </row>
    <row r="302" spans="1:17" ht="14.4" customHeight="1" x14ac:dyDescent="0.3">
      <c r="A302" s="567" t="s">
        <v>436</v>
      </c>
      <c r="B302" s="568" t="s">
        <v>2987</v>
      </c>
      <c r="C302" s="568" t="s">
        <v>3500</v>
      </c>
      <c r="D302" s="568" t="s">
        <v>3503</v>
      </c>
      <c r="E302" s="568" t="s">
        <v>3504</v>
      </c>
      <c r="F302" s="571">
        <v>3</v>
      </c>
      <c r="G302" s="571">
        <v>4709.13</v>
      </c>
      <c r="H302" s="571">
        <v>1</v>
      </c>
      <c r="I302" s="571">
        <v>1569.71</v>
      </c>
      <c r="J302" s="571"/>
      <c r="K302" s="571"/>
      <c r="L302" s="571"/>
      <c r="M302" s="571"/>
      <c r="N302" s="571"/>
      <c r="O302" s="571"/>
      <c r="P302" s="592"/>
      <c r="Q302" s="572"/>
    </row>
    <row r="303" spans="1:17" ht="14.4" customHeight="1" x14ac:dyDescent="0.3">
      <c r="A303" s="567" t="s">
        <v>436</v>
      </c>
      <c r="B303" s="568" t="s">
        <v>2987</v>
      </c>
      <c r="C303" s="568" t="s">
        <v>3500</v>
      </c>
      <c r="D303" s="568" t="s">
        <v>3505</v>
      </c>
      <c r="E303" s="568" t="s">
        <v>3506</v>
      </c>
      <c r="F303" s="571">
        <v>628</v>
      </c>
      <c r="G303" s="571">
        <v>1119196.48</v>
      </c>
      <c r="H303" s="571">
        <v>1</v>
      </c>
      <c r="I303" s="571">
        <v>1782.16</v>
      </c>
      <c r="J303" s="571">
        <v>748</v>
      </c>
      <c r="K303" s="571">
        <v>1344772.36</v>
      </c>
      <c r="L303" s="571">
        <v>1.2015516346155772</v>
      </c>
      <c r="M303" s="571">
        <v>1797.8240106951873</v>
      </c>
      <c r="N303" s="571">
        <v>803</v>
      </c>
      <c r="O303" s="571">
        <v>1493734.98</v>
      </c>
      <c r="P303" s="592">
        <v>1.3346494620855134</v>
      </c>
      <c r="Q303" s="572">
        <v>1860.1930012453299</v>
      </c>
    </row>
    <row r="304" spans="1:17" ht="14.4" customHeight="1" x14ac:dyDescent="0.3">
      <c r="A304" s="567" t="s">
        <v>436</v>
      </c>
      <c r="B304" s="568" t="s">
        <v>2987</v>
      </c>
      <c r="C304" s="568" t="s">
        <v>3500</v>
      </c>
      <c r="D304" s="568" t="s">
        <v>3507</v>
      </c>
      <c r="E304" s="568" t="s">
        <v>3508</v>
      </c>
      <c r="F304" s="571">
        <v>44</v>
      </c>
      <c r="G304" s="571">
        <v>113512.08000000002</v>
      </c>
      <c r="H304" s="571">
        <v>1</v>
      </c>
      <c r="I304" s="571">
        <v>2579.8200000000002</v>
      </c>
      <c r="J304" s="571">
        <v>24</v>
      </c>
      <c r="K304" s="571">
        <v>62813.280000000006</v>
      </c>
      <c r="L304" s="571">
        <v>0.55336207388676162</v>
      </c>
      <c r="M304" s="571">
        <v>2617.2200000000003</v>
      </c>
      <c r="N304" s="571">
        <v>52</v>
      </c>
      <c r="O304" s="571">
        <v>141412.47</v>
      </c>
      <c r="P304" s="592">
        <v>1.2457922540050361</v>
      </c>
      <c r="Q304" s="572">
        <v>2719.4705769230768</v>
      </c>
    </row>
    <row r="305" spans="1:17" ht="14.4" customHeight="1" x14ac:dyDescent="0.3">
      <c r="A305" s="567" t="s">
        <v>436</v>
      </c>
      <c r="B305" s="568" t="s">
        <v>2987</v>
      </c>
      <c r="C305" s="568" t="s">
        <v>3500</v>
      </c>
      <c r="D305" s="568" t="s">
        <v>3509</v>
      </c>
      <c r="E305" s="568" t="s">
        <v>3508</v>
      </c>
      <c r="F305" s="571"/>
      <c r="G305" s="571"/>
      <c r="H305" s="571"/>
      <c r="I305" s="571"/>
      <c r="J305" s="571">
        <v>1</v>
      </c>
      <c r="K305" s="571">
        <v>1546.24</v>
      </c>
      <c r="L305" s="571"/>
      <c r="M305" s="571">
        <v>1546.24</v>
      </c>
      <c r="N305" s="571"/>
      <c r="O305" s="571"/>
      <c r="P305" s="592"/>
      <c r="Q305" s="572"/>
    </row>
    <row r="306" spans="1:17" ht="14.4" customHeight="1" x14ac:dyDescent="0.3">
      <c r="A306" s="567" t="s">
        <v>436</v>
      </c>
      <c r="B306" s="568" t="s">
        <v>2987</v>
      </c>
      <c r="C306" s="568" t="s">
        <v>3500</v>
      </c>
      <c r="D306" s="568" t="s">
        <v>3510</v>
      </c>
      <c r="E306" s="568" t="s">
        <v>3511</v>
      </c>
      <c r="F306" s="571">
        <v>17</v>
      </c>
      <c r="G306" s="571">
        <v>30296.719999999998</v>
      </c>
      <c r="H306" s="571">
        <v>1</v>
      </c>
      <c r="I306" s="571">
        <v>1782.1599999999999</v>
      </c>
      <c r="J306" s="571">
        <v>28</v>
      </c>
      <c r="K306" s="571">
        <v>50343.94</v>
      </c>
      <c r="L306" s="571">
        <v>1.6616960515857824</v>
      </c>
      <c r="M306" s="571">
        <v>1797.9978571428571</v>
      </c>
      <c r="N306" s="571">
        <v>5</v>
      </c>
      <c r="O306" s="571">
        <v>9327.9</v>
      </c>
      <c r="P306" s="592">
        <v>0.30788481393365358</v>
      </c>
      <c r="Q306" s="572">
        <v>1865.58</v>
      </c>
    </row>
    <row r="307" spans="1:17" ht="14.4" customHeight="1" x14ac:dyDescent="0.3">
      <c r="A307" s="567" t="s">
        <v>436</v>
      </c>
      <c r="B307" s="568" t="s">
        <v>2987</v>
      </c>
      <c r="C307" s="568" t="s">
        <v>3500</v>
      </c>
      <c r="D307" s="568" t="s">
        <v>3512</v>
      </c>
      <c r="E307" s="568" t="s">
        <v>3513</v>
      </c>
      <c r="F307" s="571"/>
      <c r="G307" s="571"/>
      <c r="H307" s="571"/>
      <c r="I307" s="571"/>
      <c r="J307" s="571">
        <v>7</v>
      </c>
      <c r="K307" s="571">
        <v>18428.34</v>
      </c>
      <c r="L307" s="571"/>
      <c r="M307" s="571">
        <v>2632.62</v>
      </c>
      <c r="N307" s="571"/>
      <c r="O307" s="571"/>
      <c r="P307" s="592"/>
      <c r="Q307" s="572"/>
    </row>
    <row r="308" spans="1:17" ht="14.4" customHeight="1" x14ac:dyDescent="0.3">
      <c r="A308" s="567" t="s">
        <v>436</v>
      </c>
      <c r="B308" s="568" t="s">
        <v>2987</v>
      </c>
      <c r="C308" s="568" t="s">
        <v>3500</v>
      </c>
      <c r="D308" s="568" t="s">
        <v>3514</v>
      </c>
      <c r="E308" s="568" t="s">
        <v>3515</v>
      </c>
      <c r="F308" s="571">
        <v>2</v>
      </c>
      <c r="G308" s="571">
        <v>15710.62</v>
      </c>
      <c r="H308" s="571">
        <v>1</v>
      </c>
      <c r="I308" s="571">
        <v>7855.31</v>
      </c>
      <c r="J308" s="571"/>
      <c r="K308" s="571"/>
      <c r="L308" s="571"/>
      <c r="M308" s="571"/>
      <c r="N308" s="571">
        <v>1</v>
      </c>
      <c r="O308" s="571">
        <v>8191.63</v>
      </c>
      <c r="P308" s="592">
        <v>0.52140717552840055</v>
      </c>
      <c r="Q308" s="572">
        <v>8191.63</v>
      </c>
    </row>
    <row r="309" spans="1:17" ht="14.4" customHeight="1" x14ac:dyDescent="0.3">
      <c r="A309" s="567" t="s">
        <v>436</v>
      </c>
      <c r="B309" s="568" t="s">
        <v>2987</v>
      </c>
      <c r="C309" s="568" t="s">
        <v>3500</v>
      </c>
      <c r="D309" s="568" t="s">
        <v>3516</v>
      </c>
      <c r="E309" s="568" t="s">
        <v>3517</v>
      </c>
      <c r="F309" s="571">
        <v>15</v>
      </c>
      <c r="G309" s="571">
        <v>115841.25</v>
      </c>
      <c r="H309" s="571">
        <v>1</v>
      </c>
      <c r="I309" s="571">
        <v>7722.75</v>
      </c>
      <c r="J309" s="571">
        <v>14</v>
      </c>
      <c r="K309" s="571">
        <v>108672.80000000002</v>
      </c>
      <c r="L309" s="571">
        <v>0.93811833004219147</v>
      </c>
      <c r="M309" s="571">
        <v>7762.3428571428585</v>
      </c>
      <c r="N309" s="571">
        <v>10</v>
      </c>
      <c r="O309" s="571">
        <v>80447.42</v>
      </c>
      <c r="P309" s="592">
        <v>0.69446263744564218</v>
      </c>
      <c r="Q309" s="572">
        <v>8044.7420000000002</v>
      </c>
    </row>
    <row r="310" spans="1:17" ht="14.4" customHeight="1" x14ac:dyDescent="0.3">
      <c r="A310" s="567" t="s">
        <v>436</v>
      </c>
      <c r="B310" s="568" t="s">
        <v>2987</v>
      </c>
      <c r="C310" s="568" t="s">
        <v>3500</v>
      </c>
      <c r="D310" s="568" t="s">
        <v>3518</v>
      </c>
      <c r="E310" s="568" t="s">
        <v>3519</v>
      </c>
      <c r="F310" s="571">
        <v>30</v>
      </c>
      <c r="G310" s="571">
        <v>271170.30000000005</v>
      </c>
      <c r="H310" s="571">
        <v>1</v>
      </c>
      <c r="I310" s="571">
        <v>9039.010000000002</v>
      </c>
      <c r="J310" s="571">
        <v>41</v>
      </c>
      <c r="K310" s="571">
        <v>375807.41000000003</v>
      </c>
      <c r="L310" s="571">
        <v>1.3858723097625365</v>
      </c>
      <c r="M310" s="571">
        <v>9166.0343902439035</v>
      </c>
      <c r="N310" s="571">
        <v>43</v>
      </c>
      <c r="O310" s="571">
        <v>413921.76</v>
      </c>
      <c r="P310" s="592">
        <v>1.5264273410473048</v>
      </c>
      <c r="Q310" s="572">
        <v>9626.0874418604653</v>
      </c>
    </row>
    <row r="311" spans="1:17" ht="14.4" customHeight="1" x14ac:dyDescent="0.3">
      <c r="A311" s="567" t="s">
        <v>436</v>
      </c>
      <c r="B311" s="568" t="s">
        <v>2987</v>
      </c>
      <c r="C311" s="568" t="s">
        <v>3500</v>
      </c>
      <c r="D311" s="568" t="s">
        <v>3520</v>
      </c>
      <c r="E311" s="568" t="s">
        <v>3521</v>
      </c>
      <c r="F311" s="571">
        <v>395</v>
      </c>
      <c r="G311" s="571">
        <v>339589.4</v>
      </c>
      <c r="H311" s="571">
        <v>1</v>
      </c>
      <c r="I311" s="571">
        <v>859.72</v>
      </c>
      <c r="J311" s="571">
        <v>349</v>
      </c>
      <c r="K311" s="571">
        <v>307398.15999999997</v>
      </c>
      <c r="L311" s="571">
        <v>0.90520540393781412</v>
      </c>
      <c r="M311" s="571">
        <v>880.79702005730655</v>
      </c>
      <c r="N311" s="571">
        <v>386</v>
      </c>
      <c r="O311" s="571">
        <v>355803.62</v>
      </c>
      <c r="P311" s="592">
        <v>1.0477465433255573</v>
      </c>
      <c r="Q311" s="572">
        <v>921.77103626943006</v>
      </c>
    </row>
    <row r="312" spans="1:17" ht="14.4" customHeight="1" x14ac:dyDescent="0.3">
      <c r="A312" s="567" t="s">
        <v>436</v>
      </c>
      <c r="B312" s="568" t="s">
        <v>2987</v>
      </c>
      <c r="C312" s="568" t="s">
        <v>3500</v>
      </c>
      <c r="D312" s="568" t="s">
        <v>3522</v>
      </c>
      <c r="E312" s="568" t="s">
        <v>3523</v>
      </c>
      <c r="F312" s="571">
        <v>2</v>
      </c>
      <c r="G312" s="571">
        <v>1719.44</v>
      </c>
      <c r="H312" s="571">
        <v>1</v>
      </c>
      <c r="I312" s="571">
        <v>859.72</v>
      </c>
      <c r="J312" s="571">
        <v>2</v>
      </c>
      <c r="K312" s="571">
        <v>1777.82</v>
      </c>
      <c r="L312" s="571">
        <v>1.0339529149025264</v>
      </c>
      <c r="M312" s="571">
        <v>888.91</v>
      </c>
      <c r="N312" s="571"/>
      <c r="O312" s="571"/>
      <c r="P312" s="592"/>
      <c r="Q312" s="572"/>
    </row>
    <row r="313" spans="1:17" ht="14.4" customHeight="1" x14ac:dyDescent="0.3">
      <c r="A313" s="567" t="s">
        <v>436</v>
      </c>
      <c r="B313" s="568" t="s">
        <v>2987</v>
      </c>
      <c r="C313" s="568" t="s">
        <v>3500</v>
      </c>
      <c r="D313" s="568" t="s">
        <v>3524</v>
      </c>
      <c r="E313" s="568" t="s">
        <v>3525</v>
      </c>
      <c r="F313" s="571">
        <v>2</v>
      </c>
      <c r="G313" s="571">
        <v>378.88</v>
      </c>
      <c r="H313" s="571">
        <v>1</v>
      </c>
      <c r="I313" s="571">
        <v>189.44</v>
      </c>
      <c r="J313" s="571">
        <v>20</v>
      </c>
      <c r="K313" s="571">
        <v>4612.3</v>
      </c>
      <c r="L313" s="571">
        <v>12.173511402027028</v>
      </c>
      <c r="M313" s="571">
        <v>230.61500000000001</v>
      </c>
      <c r="N313" s="571">
        <v>31</v>
      </c>
      <c r="O313" s="571">
        <v>7371.16</v>
      </c>
      <c r="P313" s="592">
        <v>19.455130912162161</v>
      </c>
      <c r="Q313" s="572">
        <v>237.77935483870968</v>
      </c>
    </row>
    <row r="314" spans="1:17" ht="14.4" customHeight="1" x14ac:dyDescent="0.3">
      <c r="A314" s="567" t="s">
        <v>436</v>
      </c>
      <c r="B314" s="568" t="s">
        <v>2987</v>
      </c>
      <c r="C314" s="568" t="s">
        <v>3526</v>
      </c>
      <c r="D314" s="568" t="s">
        <v>3527</v>
      </c>
      <c r="E314" s="568" t="s">
        <v>3528</v>
      </c>
      <c r="F314" s="571"/>
      <c r="G314" s="571"/>
      <c r="H314" s="571"/>
      <c r="I314" s="571"/>
      <c r="J314" s="571"/>
      <c r="K314" s="571"/>
      <c r="L314" s="571"/>
      <c r="M314" s="571"/>
      <c r="N314" s="571">
        <v>6</v>
      </c>
      <c r="O314" s="571">
        <v>1979.88</v>
      </c>
      <c r="P314" s="592"/>
      <c r="Q314" s="572">
        <v>329.98</v>
      </c>
    </row>
    <row r="315" spans="1:17" ht="14.4" customHeight="1" x14ac:dyDescent="0.3">
      <c r="A315" s="567" t="s">
        <v>436</v>
      </c>
      <c r="B315" s="568" t="s">
        <v>2987</v>
      </c>
      <c r="C315" s="568" t="s">
        <v>3526</v>
      </c>
      <c r="D315" s="568" t="s">
        <v>3529</v>
      </c>
      <c r="E315" s="568" t="s">
        <v>3530</v>
      </c>
      <c r="F315" s="571"/>
      <c r="G315" s="571"/>
      <c r="H315" s="571"/>
      <c r="I315" s="571"/>
      <c r="J315" s="571"/>
      <c r="K315" s="571"/>
      <c r="L315" s="571"/>
      <c r="M315" s="571"/>
      <c r="N315" s="571">
        <v>1</v>
      </c>
      <c r="O315" s="571">
        <v>1435.36</v>
      </c>
      <c r="P315" s="592"/>
      <c r="Q315" s="572">
        <v>1435.36</v>
      </c>
    </row>
    <row r="316" spans="1:17" ht="14.4" customHeight="1" x14ac:dyDescent="0.3">
      <c r="A316" s="567" t="s">
        <v>436</v>
      </c>
      <c r="B316" s="568" t="s">
        <v>2987</v>
      </c>
      <c r="C316" s="568" t="s">
        <v>3526</v>
      </c>
      <c r="D316" s="568" t="s">
        <v>3531</v>
      </c>
      <c r="E316" s="568" t="s">
        <v>3532</v>
      </c>
      <c r="F316" s="571">
        <v>2</v>
      </c>
      <c r="G316" s="571">
        <v>168</v>
      </c>
      <c r="H316" s="571">
        <v>1</v>
      </c>
      <c r="I316" s="571">
        <v>84</v>
      </c>
      <c r="J316" s="571"/>
      <c r="K316" s="571"/>
      <c r="L316" s="571"/>
      <c r="M316" s="571"/>
      <c r="N316" s="571"/>
      <c r="O316" s="571"/>
      <c r="P316" s="592"/>
      <c r="Q316" s="572"/>
    </row>
    <row r="317" spans="1:17" ht="14.4" customHeight="1" x14ac:dyDescent="0.3">
      <c r="A317" s="567" t="s">
        <v>436</v>
      </c>
      <c r="B317" s="568" t="s">
        <v>2987</v>
      </c>
      <c r="C317" s="568" t="s">
        <v>3526</v>
      </c>
      <c r="D317" s="568" t="s">
        <v>3533</v>
      </c>
      <c r="E317" s="568" t="s">
        <v>3534</v>
      </c>
      <c r="F317" s="571"/>
      <c r="G317" s="571"/>
      <c r="H317" s="571"/>
      <c r="I317" s="571"/>
      <c r="J317" s="571">
        <v>3</v>
      </c>
      <c r="K317" s="571">
        <v>2627.79</v>
      </c>
      <c r="L317" s="571"/>
      <c r="M317" s="571">
        <v>875.93</v>
      </c>
      <c r="N317" s="571"/>
      <c r="O317" s="571"/>
      <c r="P317" s="592"/>
      <c r="Q317" s="572"/>
    </row>
    <row r="318" spans="1:17" ht="14.4" customHeight="1" x14ac:dyDescent="0.3">
      <c r="A318" s="567" t="s">
        <v>436</v>
      </c>
      <c r="B318" s="568" t="s">
        <v>2987</v>
      </c>
      <c r="C318" s="568" t="s">
        <v>3526</v>
      </c>
      <c r="D318" s="568" t="s">
        <v>3535</v>
      </c>
      <c r="E318" s="568" t="s">
        <v>3536</v>
      </c>
      <c r="F318" s="571"/>
      <c r="G318" s="571"/>
      <c r="H318" s="571"/>
      <c r="I318" s="571"/>
      <c r="J318" s="571">
        <v>1</v>
      </c>
      <c r="K318" s="571">
        <v>226.45</v>
      </c>
      <c r="L318" s="571"/>
      <c r="M318" s="571">
        <v>226.45</v>
      </c>
      <c r="N318" s="571"/>
      <c r="O318" s="571"/>
      <c r="P318" s="592"/>
      <c r="Q318" s="572"/>
    </row>
    <row r="319" spans="1:17" ht="14.4" customHeight="1" x14ac:dyDescent="0.3">
      <c r="A319" s="567" t="s">
        <v>436</v>
      </c>
      <c r="B319" s="568" t="s">
        <v>2987</v>
      </c>
      <c r="C319" s="568" t="s">
        <v>3526</v>
      </c>
      <c r="D319" s="568" t="s">
        <v>3537</v>
      </c>
      <c r="E319" s="568" t="s">
        <v>3538</v>
      </c>
      <c r="F319" s="571">
        <v>0.1</v>
      </c>
      <c r="G319" s="571">
        <v>92.9</v>
      </c>
      <c r="H319" s="571">
        <v>1</v>
      </c>
      <c r="I319" s="571">
        <v>929</v>
      </c>
      <c r="J319" s="571">
        <v>0.4</v>
      </c>
      <c r="K319" s="571">
        <v>385.11</v>
      </c>
      <c r="L319" s="571">
        <v>4.1454251883745963</v>
      </c>
      <c r="M319" s="571">
        <v>962.77499999999998</v>
      </c>
      <c r="N319" s="571">
        <v>0.6</v>
      </c>
      <c r="O319" s="571">
        <v>577.66</v>
      </c>
      <c r="P319" s="592">
        <v>6.218083961248654</v>
      </c>
      <c r="Q319" s="572">
        <v>962.76666666666665</v>
      </c>
    </row>
    <row r="320" spans="1:17" ht="14.4" customHeight="1" x14ac:dyDescent="0.3">
      <c r="A320" s="567" t="s">
        <v>436</v>
      </c>
      <c r="B320" s="568" t="s">
        <v>2987</v>
      </c>
      <c r="C320" s="568" t="s">
        <v>3526</v>
      </c>
      <c r="D320" s="568" t="s">
        <v>3539</v>
      </c>
      <c r="E320" s="568" t="s">
        <v>3538</v>
      </c>
      <c r="F320" s="571">
        <v>0.3</v>
      </c>
      <c r="G320" s="571">
        <v>33.18</v>
      </c>
      <c r="H320" s="571">
        <v>1</v>
      </c>
      <c r="I320" s="571">
        <v>110.60000000000001</v>
      </c>
      <c r="J320" s="571"/>
      <c r="K320" s="571"/>
      <c r="L320" s="571"/>
      <c r="M320" s="571"/>
      <c r="N320" s="571"/>
      <c r="O320" s="571"/>
      <c r="P320" s="592"/>
      <c r="Q320" s="572"/>
    </row>
    <row r="321" spans="1:17" ht="14.4" customHeight="1" x14ac:dyDescent="0.3">
      <c r="A321" s="567" t="s">
        <v>436</v>
      </c>
      <c r="B321" s="568" t="s">
        <v>2987</v>
      </c>
      <c r="C321" s="568" t="s">
        <v>3526</v>
      </c>
      <c r="D321" s="568" t="s">
        <v>3540</v>
      </c>
      <c r="E321" s="568" t="s">
        <v>3538</v>
      </c>
      <c r="F321" s="571">
        <v>1</v>
      </c>
      <c r="G321" s="571">
        <v>607.5</v>
      </c>
      <c r="H321" s="571">
        <v>1</v>
      </c>
      <c r="I321" s="571">
        <v>607.5</v>
      </c>
      <c r="J321" s="571">
        <v>1</v>
      </c>
      <c r="K321" s="571">
        <v>629.59</v>
      </c>
      <c r="L321" s="571">
        <v>1.0363621399176954</v>
      </c>
      <c r="M321" s="571">
        <v>629.59</v>
      </c>
      <c r="N321" s="571">
        <v>3.9000000000000004</v>
      </c>
      <c r="O321" s="571">
        <v>2455.39</v>
      </c>
      <c r="P321" s="592">
        <v>4.0417942386831269</v>
      </c>
      <c r="Q321" s="572">
        <v>629.58717948717936</v>
      </c>
    </row>
    <row r="322" spans="1:17" ht="14.4" customHeight="1" x14ac:dyDescent="0.3">
      <c r="A322" s="567" t="s">
        <v>436</v>
      </c>
      <c r="B322" s="568" t="s">
        <v>2987</v>
      </c>
      <c r="C322" s="568" t="s">
        <v>3526</v>
      </c>
      <c r="D322" s="568" t="s">
        <v>3541</v>
      </c>
      <c r="E322" s="568" t="s">
        <v>3542</v>
      </c>
      <c r="F322" s="571"/>
      <c r="G322" s="571"/>
      <c r="H322" s="571"/>
      <c r="I322" s="571"/>
      <c r="J322" s="571">
        <v>2</v>
      </c>
      <c r="K322" s="571">
        <v>1374</v>
      </c>
      <c r="L322" s="571"/>
      <c r="M322" s="571">
        <v>687</v>
      </c>
      <c r="N322" s="571">
        <v>1</v>
      </c>
      <c r="O322" s="571">
        <v>687</v>
      </c>
      <c r="P322" s="592"/>
      <c r="Q322" s="572">
        <v>687</v>
      </c>
    </row>
    <row r="323" spans="1:17" ht="14.4" customHeight="1" x14ac:dyDescent="0.3">
      <c r="A323" s="567" t="s">
        <v>436</v>
      </c>
      <c r="B323" s="568" t="s">
        <v>2987</v>
      </c>
      <c r="C323" s="568" t="s">
        <v>3526</v>
      </c>
      <c r="D323" s="568" t="s">
        <v>3543</v>
      </c>
      <c r="E323" s="568" t="s">
        <v>3532</v>
      </c>
      <c r="F323" s="571">
        <v>2</v>
      </c>
      <c r="G323" s="571">
        <v>133.19999999999999</v>
      </c>
      <c r="H323" s="571">
        <v>1</v>
      </c>
      <c r="I323" s="571">
        <v>66.599999999999994</v>
      </c>
      <c r="J323" s="571"/>
      <c r="K323" s="571"/>
      <c r="L323" s="571"/>
      <c r="M323" s="571"/>
      <c r="N323" s="571">
        <v>2</v>
      </c>
      <c r="O323" s="571">
        <v>138.04</v>
      </c>
      <c r="P323" s="592">
        <v>1.0363363363363363</v>
      </c>
      <c r="Q323" s="572">
        <v>69.02</v>
      </c>
    </row>
    <row r="324" spans="1:17" ht="14.4" customHeight="1" x14ac:dyDescent="0.3">
      <c r="A324" s="567" t="s">
        <v>436</v>
      </c>
      <c r="B324" s="568" t="s">
        <v>2987</v>
      </c>
      <c r="C324" s="568" t="s">
        <v>3526</v>
      </c>
      <c r="D324" s="568" t="s">
        <v>3544</v>
      </c>
      <c r="E324" s="568" t="s">
        <v>3532</v>
      </c>
      <c r="F324" s="571">
        <v>3</v>
      </c>
      <c r="G324" s="571">
        <v>246</v>
      </c>
      <c r="H324" s="571">
        <v>1</v>
      </c>
      <c r="I324" s="571">
        <v>82</v>
      </c>
      <c r="J324" s="571"/>
      <c r="K324" s="571"/>
      <c r="L324" s="571"/>
      <c r="M324" s="571"/>
      <c r="N324" s="571">
        <v>1</v>
      </c>
      <c r="O324" s="571">
        <v>84.98</v>
      </c>
      <c r="P324" s="592">
        <v>0.34544715447154473</v>
      </c>
      <c r="Q324" s="572">
        <v>84.98</v>
      </c>
    </row>
    <row r="325" spans="1:17" ht="14.4" customHeight="1" x14ac:dyDescent="0.3">
      <c r="A325" s="567" t="s">
        <v>436</v>
      </c>
      <c r="B325" s="568" t="s">
        <v>2987</v>
      </c>
      <c r="C325" s="568" t="s">
        <v>3526</v>
      </c>
      <c r="D325" s="568" t="s">
        <v>3545</v>
      </c>
      <c r="E325" s="568" t="s">
        <v>3546</v>
      </c>
      <c r="F325" s="571"/>
      <c r="G325" s="571"/>
      <c r="H325" s="571"/>
      <c r="I325" s="571"/>
      <c r="J325" s="571">
        <v>31</v>
      </c>
      <c r="K325" s="571">
        <v>7113.8799999999992</v>
      </c>
      <c r="L325" s="571"/>
      <c r="M325" s="571">
        <v>229.47999999999996</v>
      </c>
      <c r="N325" s="571">
        <v>31</v>
      </c>
      <c r="O325" s="571">
        <v>7440</v>
      </c>
      <c r="P325" s="592"/>
      <c r="Q325" s="572">
        <v>240</v>
      </c>
    </row>
    <row r="326" spans="1:17" ht="14.4" customHeight="1" x14ac:dyDescent="0.3">
      <c r="A326" s="567" t="s">
        <v>436</v>
      </c>
      <c r="B326" s="568" t="s">
        <v>2987</v>
      </c>
      <c r="C326" s="568" t="s">
        <v>3526</v>
      </c>
      <c r="D326" s="568" t="s">
        <v>3547</v>
      </c>
      <c r="E326" s="568" t="s">
        <v>3546</v>
      </c>
      <c r="F326" s="571"/>
      <c r="G326" s="571"/>
      <c r="H326" s="571"/>
      <c r="I326" s="571"/>
      <c r="J326" s="571">
        <v>1.31</v>
      </c>
      <c r="K326" s="571">
        <v>1513.26</v>
      </c>
      <c r="L326" s="571"/>
      <c r="M326" s="571">
        <v>1155.1603053435115</v>
      </c>
      <c r="N326" s="571">
        <v>1.5</v>
      </c>
      <c r="O326" s="571">
        <v>1824</v>
      </c>
      <c r="P326" s="592"/>
      <c r="Q326" s="572">
        <v>1216</v>
      </c>
    </row>
    <row r="327" spans="1:17" ht="14.4" customHeight="1" x14ac:dyDescent="0.3">
      <c r="A327" s="567" t="s">
        <v>436</v>
      </c>
      <c r="B327" s="568" t="s">
        <v>2987</v>
      </c>
      <c r="C327" s="568" t="s">
        <v>3526</v>
      </c>
      <c r="D327" s="568" t="s">
        <v>3548</v>
      </c>
      <c r="E327" s="568" t="s">
        <v>3549</v>
      </c>
      <c r="F327" s="571">
        <v>1</v>
      </c>
      <c r="G327" s="571">
        <v>4195.8999999999996</v>
      </c>
      <c r="H327" s="571">
        <v>1</v>
      </c>
      <c r="I327" s="571">
        <v>4195.8999999999996</v>
      </c>
      <c r="J327" s="571"/>
      <c r="K327" s="571"/>
      <c r="L327" s="571"/>
      <c r="M327" s="571"/>
      <c r="N327" s="571"/>
      <c r="O327" s="571"/>
      <c r="P327" s="592"/>
      <c r="Q327" s="572"/>
    </row>
    <row r="328" spans="1:17" ht="14.4" customHeight="1" x14ac:dyDescent="0.3">
      <c r="A328" s="567" t="s">
        <v>436</v>
      </c>
      <c r="B328" s="568" t="s">
        <v>2987</v>
      </c>
      <c r="C328" s="568" t="s">
        <v>3526</v>
      </c>
      <c r="D328" s="568" t="s">
        <v>3550</v>
      </c>
      <c r="E328" s="568" t="s">
        <v>3551</v>
      </c>
      <c r="F328" s="571">
        <v>1</v>
      </c>
      <c r="G328" s="571">
        <v>5250</v>
      </c>
      <c r="H328" s="571">
        <v>1</v>
      </c>
      <c r="I328" s="571">
        <v>5250</v>
      </c>
      <c r="J328" s="571">
        <v>1</v>
      </c>
      <c r="K328" s="571">
        <v>5440.91</v>
      </c>
      <c r="L328" s="571">
        <v>1.0363638095238095</v>
      </c>
      <c r="M328" s="571">
        <v>5440.91</v>
      </c>
      <c r="N328" s="571">
        <v>1</v>
      </c>
      <c r="O328" s="571">
        <v>5440.91</v>
      </c>
      <c r="P328" s="592">
        <v>1.0363638095238095</v>
      </c>
      <c r="Q328" s="572">
        <v>5440.91</v>
      </c>
    </row>
    <row r="329" spans="1:17" ht="14.4" customHeight="1" x14ac:dyDescent="0.3">
      <c r="A329" s="567" t="s">
        <v>436</v>
      </c>
      <c r="B329" s="568" t="s">
        <v>2987</v>
      </c>
      <c r="C329" s="568" t="s">
        <v>3526</v>
      </c>
      <c r="D329" s="568" t="s">
        <v>3552</v>
      </c>
      <c r="E329" s="568" t="s">
        <v>3553</v>
      </c>
      <c r="F329" s="571">
        <v>2</v>
      </c>
      <c r="G329" s="571">
        <v>13186</v>
      </c>
      <c r="H329" s="571">
        <v>1</v>
      </c>
      <c r="I329" s="571">
        <v>6593</v>
      </c>
      <c r="J329" s="571">
        <v>1</v>
      </c>
      <c r="K329" s="571">
        <v>6832.75</v>
      </c>
      <c r="L329" s="571">
        <v>0.51818216290004548</v>
      </c>
      <c r="M329" s="571">
        <v>6832.75</v>
      </c>
      <c r="N329" s="571">
        <v>2</v>
      </c>
      <c r="O329" s="571">
        <v>13665.5</v>
      </c>
      <c r="P329" s="592">
        <v>1.036364325800091</v>
      </c>
      <c r="Q329" s="572">
        <v>6832.75</v>
      </c>
    </row>
    <row r="330" spans="1:17" ht="14.4" customHeight="1" x14ac:dyDescent="0.3">
      <c r="A330" s="567" t="s">
        <v>436</v>
      </c>
      <c r="B330" s="568" t="s">
        <v>2987</v>
      </c>
      <c r="C330" s="568" t="s">
        <v>3526</v>
      </c>
      <c r="D330" s="568" t="s">
        <v>3554</v>
      </c>
      <c r="E330" s="568" t="s">
        <v>3555</v>
      </c>
      <c r="F330" s="571"/>
      <c r="G330" s="571"/>
      <c r="H330" s="571"/>
      <c r="I330" s="571"/>
      <c r="J330" s="571"/>
      <c r="K330" s="571"/>
      <c r="L330" s="571"/>
      <c r="M330" s="571"/>
      <c r="N330" s="571">
        <v>1</v>
      </c>
      <c r="O330" s="571">
        <v>5083.3599999999997</v>
      </c>
      <c r="P330" s="592"/>
      <c r="Q330" s="572">
        <v>5083.3599999999997</v>
      </c>
    </row>
    <row r="331" spans="1:17" ht="14.4" customHeight="1" x14ac:dyDescent="0.3">
      <c r="A331" s="567" t="s">
        <v>436</v>
      </c>
      <c r="B331" s="568" t="s">
        <v>2987</v>
      </c>
      <c r="C331" s="568" t="s">
        <v>3526</v>
      </c>
      <c r="D331" s="568" t="s">
        <v>3556</v>
      </c>
      <c r="E331" s="568" t="s">
        <v>3557</v>
      </c>
      <c r="F331" s="571">
        <v>2</v>
      </c>
      <c r="G331" s="571">
        <v>12680</v>
      </c>
      <c r="H331" s="571">
        <v>1</v>
      </c>
      <c r="I331" s="571">
        <v>6340</v>
      </c>
      <c r="J331" s="571"/>
      <c r="K331" s="571"/>
      <c r="L331" s="571"/>
      <c r="M331" s="571"/>
      <c r="N331" s="571">
        <v>1</v>
      </c>
      <c r="O331" s="571">
        <v>6570.55</v>
      </c>
      <c r="P331" s="592">
        <v>0.51818217665615141</v>
      </c>
      <c r="Q331" s="572">
        <v>6570.55</v>
      </c>
    </row>
    <row r="332" spans="1:17" ht="14.4" customHeight="1" x14ac:dyDescent="0.3">
      <c r="A332" s="567" t="s">
        <v>436</v>
      </c>
      <c r="B332" s="568" t="s">
        <v>2987</v>
      </c>
      <c r="C332" s="568" t="s">
        <v>3526</v>
      </c>
      <c r="D332" s="568" t="s">
        <v>3558</v>
      </c>
      <c r="E332" s="568" t="s">
        <v>3559</v>
      </c>
      <c r="F332" s="571">
        <v>1</v>
      </c>
      <c r="G332" s="571">
        <v>256</v>
      </c>
      <c r="H332" s="571">
        <v>1</v>
      </c>
      <c r="I332" s="571">
        <v>256</v>
      </c>
      <c r="J332" s="571"/>
      <c r="K332" s="571"/>
      <c r="L332" s="571"/>
      <c r="M332" s="571"/>
      <c r="N332" s="571"/>
      <c r="O332" s="571"/>
      <c r="P332" s="592"/>
      <c r="Q332" s="572"/>
    </row>
    <row r="333" spans="1:17" ht="14.4" customHeight="1" x14ac:dyDescent="0.3">
      <c r="A333" s="567" t="s">
        <v>436</v>
      </c>
      <c r="B333" s="568" t="s">
        <v>2987</v>
      </c>
      <c r="C333" s="568" t="s">
        <v>3526</v>
      </c>
      <c r="D333" s="568" t="s">
        <v>3560</v>
      </c>
      <c r="E333" s="568" t="s">
        <v>3561</v>
      </c>
      <c r="F333" s="571"/>
      <c r="G333" s="571"/>
      <c r="H333" s="571"/>
      <c r="I333" s="571"/>
      <c r="J333" s="571"/>
      <c r="K333" s="571"/>
      <c r="L333" s="571"/>
      <c r="M333" s="571"/>
      <c r="N333" s="571">
        <v>1</v>
      </c>
      <c r="O333" s="571">
        <v>518.17999999999995</v>
      </c>
      <c r="P333" s="592"/>
      <c r="Q333" s="572">
        <v>518.17999999999995</v>
      </c>
    </row>
    <row r="334" spans="1:17" ht="14.4" customHeight="1" x14ac:dyDescent="0.3">
      <c r="A334" s="567" t="s">
        <v>436</v>
      </c>
      <c r="B334" s="568" t="s">
        <v>2987</v>
      </c>
      <c r="C334" s="568" t="s">
        <v>3526</v>
      </c>
      <c r="D334" s="568" t="s">
        <v>3562</v>
      </c>
      <c r="E334" s="568" t="s">
        <v>3563</v>
      </c>
      <c r="F334" s="571"/>
      <c r="G334" s="571"/>
      <c r="H334" s="571"/>
      <c r="I334" s="571"/>
      <c r="J334" s="571">
        <v>1</v>
      </c>
      <c r="K334" s="571">
        <v>91.2</v>
      </c>
      <c r="L334" s="571"/>
      <c r="M334" s="571">
        <v>91.2</v>
      </c>
      <c r="N334" s="571"/>
      <c r="O334" s="571"/>
      <c r="P334" s="592"/>
      <c r="Q334" s="572"/>
    </row>
    <row r="335" spans="1:17" ht="14.4" customHeight="1" x14ac:dyDescent="0.3">
      <c r="A335" s="567" t="s">
        <v>436</v>
      </c>
      <c r="B335" s="568" t="s">
        <v>2987</v>
      </c>
      <c r="C335" s="568" t="s">
        <v>3526</v>
      </c>
      <c r="D335" s="568" t="s">
        <v>3564</v>
      </c>
      <c r="E335" s="568" t="s">
        <v>3532</v>
      </c>
      <c r="F335" s="571"/>
      <c r="G335" s="571"/>
      <c r="H335" s="571"/>
      <c r="I335" s="571"/>
      <c r="J335" s="571">
        <v>4</v>
      </c>
      <c r="K335" s="571">
        <v>385.52</v>
      </c>
      <c r="L335" s="571"/>
      <c r="M335" s="571">
        <v>96.38</v>
      </c>
      <c r="N335" s="571"/>
      <c r="O335" s="571"/>
      <c r="P335" s="592"/>
      <c r="Q335" s="572"/>
    </row>
    <row r="336" spans="1:17" ht="14.4" customHeight="1" x14ac:dyDescent="0.3">
      <c r="A336" s="567" t="s">
        <v>436</v>
      </c>
      <c r="B336" s="568" t="s">
        <v>2987</v>
      </c>
      <c r="C336" s="568" t="s">
        <v>3526</v>
      </c>
      <c r="D336" s="568" t="s">
        <v>3565</v>
      </c>
      <c r="E336" s="568" t="s">
        <v>3532</v>
      </c>
      <c r="F336" s="571">
        <v>3</v>
      </c>
      <c r="G336" s="571">
        <v>351</v>
      </c>
      <c r="H336" s="571">
        <v>1</v>
      </c>
      <c r="I336" s="571">
        <v>117</v>
      </c>
      <c r="J336" s="571">
        <v>6</v>
      </c>
      <c r="K336" s="571">
        <v>727.5</v>
      </c>
      <c r="L336" s="571">
        <v>2.0726495726495728</v>
      </c>
      <c r="M336" s="571">
        <v>121.25</v>
      </c>
      <c r="N336" s="571">
        <v>4</v>
      </c>
      <c r="O336" s="571">
        <v>485</v>
      </c>
      <c r="P336" s="592">
        <v>1.3817663817663817</v>
      </c>
      <c r="Q336" s="572">
        <v>121.25</v>
      </c>
    </row>
    <row r="337" spans="1:17" ht="14.4" customHeight="1" x14ac:dyDescent="0.3">
      <c r="A337" s="567" t="s">
        <v>436</v>
      </c>
      <c r="B337" s="568" t="s">
        <v>2987</v>
      </c>
      <c r="C337" s="568" t="s">
        <v>3526</v>
      </c>
      <c r="D337" s="568" t="s">
        <v>3566</v>
      </c>
      <c r="E337" s="568" t="s">
        <v>3567</v>
      </c>
      <c r="F337" s="571">
        <v>1</v>
      </c>
      <c r="G337" s="571">
        <v>4251</v>
      </c>
      <c r="H337" s="571">
        <v>1</v>
      </c>
      <c r="I337" s="571">
        <v>4251</v>
      </c>
      <c r="J337" s="571"/>
      <c r="K337" s="571"/>
      <c r="L337" s="571"/>
      <c r="M337" s="571"/>
      <c r="N337" s="571"/>
      <c r="O337" s="571"/>
      <c r="P337" s="592"/>
      <c r="Q337" s="572"/>
    </row>
    <row r="338" spans="1:17" ht="14.4" customHeight="1" x14ac:dyDescent="0.3">
      <c r="A338" s="567" t="s">
        <v>436</v>
      </c>
      <c r="B338" s="568" t="s">
        <v>2987</v>
      </c>
      <c r="C338" s="568" t="s">
        <v>3526</v>
      </c>
      <c r="D338" s="568" t="s">
        <v>3568</v>
      </c>
      <c r="E338" s="568" t="s">
        <v>3569</v>
      </c>
      <c r="F338" s="571"/>
      <c r="G338" s="571"/>
      <c r="H338" s="571"/>
      <c r="I338" s="571"/>
      <c r="J338" s="571">
        <v>2</v>
      </c>
      <c r="K338" s="571">
        <v>3465.6</v>
      </c>
      <c r="L338" s="571"/>
      <c r="M338" s="571">
        <v>1732.8</v>
      </c>
      <c r="N338" s="571"/>
      <c r="O338" s="571"/>
      <c r="P338" s="592"/>
      <c r="Q338" s="572"/>
    </row>
    <row r="339" spans="1:17" ht="14.4" customHeight="1" x14ac:dyDescent="0.3">
      <c r="A339" s="567" t="s">
        <v>436</v>
      </c>
      <c r="B339" s="568" t="s">
        <v>2987</v>
      </c>
      <c r="C339" s="568" t="s">
        <v>3526</v>
      </c>
      <c r="D339" s="568" t="s">
        <v>3570</v>
      </c>
      <c r="E339" s="568" t="s">
        <v>3571</v>
      </c>
      <c r="F339" s="571"/>
      <c r="G339" s="571"/>
      <c r="H339" s="571"/>
      <c r="I339" s="571"/>
      <c r="J339" s="571"/>
      <c r="K339" s="571"/>
      <c r="L339" s="571"/>
      <c r="M339" s="571"/>
      <c r="N339" s="571">
        <v>2</v>
      </c>
      <c r="O339" s="571">
        <v>2002.26</v>
      </c>
      <c r="P339" s="592"/>
      <c r="Q339" s="572">
        <v>1001.13</v>
      </c>
    </row>
    <row r="340" spans="1:17" ht="14.4" customHeight="1" x14ac:dyDescent="0.3">
      <c r="A340" s="567" t="s">
        <v>436</v>
      </c>
      <c r="B340" s="568" t="s">
        <v>2987</v>
      </c>
      <c r="C340" s="568" t="s">
        <v>3526</v>
      </c>
      <c r="D340" s="568" t="s">
        <v>3572</v>
      </c>
      <c r="E340" s="568" t="s">
        <v>3573</v>
      </c>
      <c r="F340" s="571">
        <v>1</v>
      </c>
      <c r="G340" s="571">
        <v>699</v>
      </c>
      <c r="H340" s="571">
        <v>1</v>
      </c>
      <c r="I340" s="571">
        <v>699</v>
      </c>
      <c r="J340" s="571"/>
      <c r="K340" s="571"/>
      <c r="L340" s="571"/>
      <c r="M340" s="571"/>
      <c r="N340" s="571"/>
      <c r="O340" s="571"/>
      <c r="P340" s="592"/>
      <c r="Q340" s="572"/>
    </row>
    <row r="341" spans="1:17" ht="14.4" customHeight="1" x14ac:dyDescent="0.3">
      <c r="A341" s="567" t="s">
        <v>436</v>
      </c>
      <c r="B341" s="568" t="s">
        <v>2987</v>
      </c>
      <c r="C341" s="568" t="s">
        <v>3526</v>
      </c>
      <c r="D341" s="568" t="s">
        <v>3574</v>
      </c>
      <c r="E341" s="568" t="s">
        <v>3575</v>
      </c>
      <c r="F341" s="571"/>
      <c r="G341" s="571"/>
      <c r="H341" s="571"/>
      <c r="I341" s="571"/>
      <c r="J341" s="571"/>
      <c r="K341" s="571"/>
      <c r="L341" s="571"/>
      <c r="M341" s="571"/>
      <c r="N341" s="571">
        <v>1</v>
      </c>
      <c r="O341" s="571">
        <v>2404.36</v>
      </c>
      <c r="P341" s="592"/>
      <c r="Q341" s="572">
        <v>2404.36</v>
      </c>
    </row>
    <row r="342" spans="1:17" ht="14.4" customHeight="1" x14ac:dyDescent="0.3">
      <c r="A342" s="567" t="s">
        <v>436</v>
      </c>
      <c r="B342" s="568" t="s">
        <v>2987</v>
      </c>
      <c r="C342" s="568" t="s">
        <v>3526</v>
      </c>
      <c r="D342" s="568" t="s">
        <v>3576</v>
      </c>
      <c r="E342" s="568" t="s">
        <v>3577</v>
      </c>
      <c r="F342" s="571">
        <v>2</v>
      </c>
      <c r="G342" s="571">
        <v>2744</v>
      </c>
      <c r="H342" s="571">
        <v>1</v>
      </c>
      <c r="I342" s="571">
        <v>1372</v>
      </c>
      <c r="J342" s="571"/>
      <c r="K342" s="571"/>
      <c r="L342" s="571"/>
      <c r="M342" s="571"/>
      <c r="N342" s="571"/>
      <c r="O342" s="571"/>
      <c r="P342" s="592"/>
      <c r="Q342" s="572"/>
    </row>
    <row r="343" spans="1:17" ht="14.4" customHeight="1" x14ac:dyDescent="0.3">
      <c r="A343" s="567" t="s">
        <v>436</v>
      </c>
      <c r="B343" s="568" t="s">
        <v>2987</v>
      </c>
      <c r="C343" s="568" t="s">
        <v>3526</v>
      </c>
      <c r="D343" s="568" t="s">
        <v>3578</v>
      </c>
      <c r="E343" s="568" t="s">
        <v>3577</v>
      </c>
      <c r="F343" s="571">
        <v>1</v>
      </c>
      <c r="G343" s="571">
        <v>1598</v>
      </c>
      <c r="H343" s="571">
        <v>1</v>
      </c>
      <c r="I343" s="571">
        <v>1598</v>
      </c>
      <c r="J343" s="571"/>
      <c r="K343" s="571"/>
      <c r="L343" s="571"/>
      <c r="M343" s="571"/>
      <c r="N343" s="571"/>
      <c r="O343" s="571"/>
      <c r="P343" s="592"/>
      <c r="Q343" s="572"/>
    </row>
    <row r="344" spans="1:17" ht="14.4" customHeight="1" x14ac:dyDescent="0.3">
      <c r="A344" s="567" t="s">
        <v>436</v>
      </c>
      <c r="B344" s="568" t="s">
        <v>2987</v>
      </c>
      <c r="C344" s="568" t="s">
        <v>3526</v>
      </c>
      <c r="D344" s="568" t="s">
        <v>3579</v>
      </c>
      <c r="E344" s="568" t="s">
        <v>3577</v>
      </c>
      <c r="F344" s="571">
        <v>3</v>
      </c>
      <c r="G344" s="571">
        <v>5151</v>
      </c>
      <c r="H344" s="571">
        <v>1</v>
      </c>
      <c r="I344" s="571">
        <v>1717</v>
      </c>
      <c r="J344" s="571"/>
      <c r="K344" s="571"/>
      <c r="L344" s="571"/>
      <c r="M344" s="571"/>
      <c r="N344" s="571"/>
      <c r="O344" s="571"/>
      <c r="P344" s="592"/>
      <c r="Q344" s="572"/>
    </row>
    <row r="345" spans="1:17" ht="14.4" customHeight="1" x14ac:dyDescent="0.3">
      <c r="A345" s="567" t="s">
        <v>436</v>
      </c>
      <c r="B345" s="568" t="s">
        <v>2987</v>
      </c>
      <c r="C345" s="568" t="s">
        <v>3526</v>
      </c>
      <c r="D345" s="568" t="s">
        <v>3580</v>
      </c>
      <c r="E345" s="568" t="s">
        <v>3581</v>
      </c>
      <c r="F345" s="571">
        <v>4</v>
      </c>
      <c r="G345" s="571">
        <v>5480</v>
      </c>
      <c r="H345" s="571">
        <v>1</v>
      </c>
      <c r="I345" s="571">
        <v>1370</v>
      </c>
      <c r="J345" s="571"/>
      <c r="K345" s="571"/>
      <c r="L345" s="571"/>
      <c r="M345" s="571"/>
      <c r="N345" s="571">
        <v>2</v>
      </c>
      <c r="O345" s="571">
        <v>2839.64</v>
      </c>
      <c r="P345" s="592">
        <v>0.5181824817518248</v>
      </c>
      <c r="Q345" s="572">
        <v>1419.82</v>
      </c>
    </row>
    <row r="346" spans="1:17" ht="14.4" customHeight="1" x14ac:dyDescent="0.3">
      <c r="A346" s="567" t="s">
        <v>436</v>
      </c>
      <c r="B346" s="568" t="s">
        <v>2987</v>
      </c>
      <c r="C346" s="568" t="s">
        <v>3526</v>
      </c>
      <c r="D346" s="568" t="s">
        <v>3582</v>
      </c>
      <c r="E346" s="568" t="s">
        <v>3583</v>
      </c>
      <c r="F346" s="571">
        <v>1</v>
      </c>
      <c r="G346" s="571">
        <v>4426.2</v>
      </c>
      <c r="H346" s="571">
        <v>1</v>
      </c>
      <c r="I346" s="571">
        <v>4426.2</v>
      </c>
      <c r="J346" s="571"/>
      <c r="K346" s="571"/>
      <c r="L346" s="571"/>
      <c r="M346" s="571"/>
      <c r="N346" s="571">
        <v>1</v>
      </c>
      <c r="O346" s="571">
        <v>4587.1499999999996</v>
      </c>
      <c r="P346" s="592">
        <v>1.0363630201979124</v>
      </c>
      <c r="Q346" s="572">
        <v>4587.1499999999996</v>
      </c>
    </row>
    <row r="347" spans="1:17" ht="14.4" customHeight="1" x14ac:dyDescent="0.3">
      <c r="A347" s="567" t="s">
        <v>436</v>
      </c>
      <c r="B347" s="568" t="s">
        <v>2987</v>
      </c>
      <c r="C347" s="568" t="s">
        <v>3526</v>
      </c>
      <c r="D347" s="568" t="s">
        <v>3584</v>
      </c>
      <c r="E347" s="568" t="s">
        <v>3585</v>
      </c>
      <c r="F347" s="571">
        <v>2</v>
      </c>
      <c r="G347" s="571">
        <v>9330</v>
      </c>
      <c r="H347" s="571">
        <v>1</v>
      </c>
      <c r="I347" s="571">
        <v>4665</v>
      </c>
      <c r="J347" s="571"/>
      <c r="K347" s="571"/>
      <c r="L347" s="571"/>
      <c r="M347" s="571"/>
      <c r="N347" s="571"/>
      <c r="O347" s="571"/>
      <c r="P347" s="592"/>
      <c r="Q347" s="572"/>
    </row>
    <row r="348" spans="1:17" ht="14.4" customHeight="1" x14ac:dyDescent="0.3">
      <c r="A348" s="567" t="s">
        <v>436</v>
      </c>
      <c r="B348" s="568" t="s">
        <v>2987</v>
      </c>
      <c r="C348" s="568" t="s">
        <v>3526</v>
      </c>
      <c r="D348" s="568" t="s">
        <v>3586</v>
      </c>
      <c r="E348" s="568" t="s">
        <v>3587</v>
      </c>
      <c r="F348" s="571">
        <v>1</v>
      </c>
      <c r="G348" s="571">
        <v>4903.8999999999996</v>
      </c>
      <c r="H348" s="571">
        <v>1</v>
      </c>
      <c r="I348" s="571">
        <v>4903.8999999999996</v>
      </c>
      <c r="J348" s="571">
        <v>2</v>
      </c>
      <c r="K348" s="571">
        <v>10164.44</v>
      </c>
      <c r="L348" s="571">
        <v>2.0727257896776039</v>
      </c>
      <c r="M348" s="571">
        <v>5082.22</v>
      </c>
      <c r="N348" s="571"/>
      <c r="O348" s="571"/>
      <c r="P348" s="592"/>
      <c r="Q348" s="572"/>
    </row>
    <row r="349" spans="1:17" ht="14.4" customHeight="1" x14ac:dyDescent="0.3">
      <c r="A349" s="567" t="s">
        <v>436</v>
      </c>
      <c r="B349" s="568" t="s">
        <v>2987</v>
      </c>
      <c r="C349" s="568" t="s">
        <v>3526</v>
      </c>
      <c r="D349" s="568" t="s">
        <v>3588</v>
      </c>
      <c r="E349" s="568" t="s">
        <v>3589</v>
      </c>
      <c r="F349" s="571"/>
      <c r="G349" s="571"/>
      <c r="H349" s="571"/>
      <c r="I349" s="571"/>
      <c r="J349" s="571"/>
      <c r="K349" s="571"/>
      <c r="L349" s="571"/>
      <c r="M349" s="571"/>
      <c r="N349" s="571">
        <v>8</v>
      </c>
      <c r="O349" s="571">
        <v>6314.32</v>
      </c>
      <c r="P349" s="592"/>
      <c r="Q349" s="572">
        <v>789.29</v>
      </c>
    </row>
    <row r="350" spans="1:17" ht="14.4" customHeight="1" x14ac:dyDescent="0.3">
      <c r="A350" s="567" t="s">
        <v>436</v>
      </c>
      <c r="B350" s="568" t="s">
        <v>2987</v>
      </c>
      <c r="C350" s="568" t="s">
        <v>3526</v>
      </c>
      <c r="D350" s="568" t="s">
        <v>3590</v>
      </c>
      <c r="E350" s="568" t="s">
        <v>3581</v>
      </c>
      <c r="F350" s="571">
        <v>4</v>
      </c>
      <c r="G350" s="571">
        <v>4920</v>
      </c>
      <c r="H350" s="571">
        <v>1</v>
      </c>
      <c r="I350" s="571">
        <v>1230</v>
      </c>
      <c r="J350" s="571"/>
      <c r="K350" s="571"/>
      <c r="L350" s="571"/>
      <c r="M350" s="571"/>
      <c r="N350" s="571">
        <v>4</v>
      </c>
      <c r="O350" s="571">
        <v>5098.92</v>
      </c>
      <c r="P350" s="592">
        <v>1.0363658536585365</v>
      </c>
      <c r="Q350" s="572">
        <v>1274.73</v>
      </c>
    </row>
    <row r="351" spans="1:17" ht="14.4" customHeight="1" x14ac:dyDescent="0.3">
      <c r="A351" s="567" t="s">
        <v>436</v>
      </c>
      <c r="B351" s="568" t="s">
        <v>2987</v>
      </c>
      <c r="C351" s="568" t="s">
        <v>3526</v>
      </c>
      <c r="D351" s="568" t="s">
        <v>3591</v>
      </c>
      <c r="E351" s="568" t="s">
        <v>3592</v>
      </c>
      <c r="F351" s="571">
        <v>1</v>
      </c>
      <c r="G351" s="571">
        <v>12197</v>
      </c>
      <c r="H351" s="571">
        <v>1</v>
      </c>
      <c r="I351" s="571">
        <v>12197</v>
      </c>
      <c r="J351" s="571"/>
      <c r="K351" s="571"/>
      <c r="L351" s="571"/>
      <c r="M351" s="571"/>
      <c r="N351" s="571"/>
      <c r="O351" s="571"/>
      <c r="P351" s="592"/>
      <c r="Q351" s="572"/>
    </row>
    <row r="352" spans="1:17" ht="14.4" customHeight="1" x14ac:dyDescent="0.3">
      <c r="A352" s="567" t="s">
        <v>436</v>
      </c>
      <c r="B352" s="568" t="s">
        <v>2987</v>
      </c>
      <c r="C352" s="568" t="s">
        <v>3526</v>
      </c>
      <c r="D352" s="568" t="s">
        <v>3593</v>
      </c>
      <c r="E352" s="568" t="s">
        <v>3594</v>
      </c>
      <c r="F352" s="571">
        <v>1</v>
      </c>
      <c r="G352" s="571">
        <v>12015</v>
      </c>
      <c r="H352" s="571">
        <v>1</v>
      </c>
      <c r="I352" s="571">
        <v>12015</v>
      </c>
      <c r="J352" s="571"/>
      <c r="K352" s="571"/>
      <c r="L352" s="571"/>
      <c r="M352" s="571"/>
      <c r="N352" s="571"/>
      <c r="O352" s="571"/>
      <c r="P352" s="592"/>
      <c r="Q352" s="572"/>
    </row>
    <row r="353" spans="1:17" ht="14.4" customHeight="1" x14ac:dyDescent="0.3">
      <c r="A353" s="567" t="s">
        <v>436</v>
      </c>
      <c r="B353" s="568" t="s">
        <v>2987</v>
      </c>
      <c r="C353" s="568" t="s">
        <v>3526</v>
      </c>
      <c r="D353" s="568" t="s">
        <v>3595</v>
      </c>
      <c r="E353" s="568" t="s">
        <v>3596</v>
      </c>
      <c r="F353" s="571"/>
      <c r="G353" s="571"/>
      <c r="H353" s="571"/>
      <c r="I353" s="571"/>
      <c r="J353" s="571"/>
      <c r="K353" s="571"/>
      <c r="L353" s="571"/>
      <c r="M353" s="571"/>
      <c r="N353" s="571">
        <v>4</v>
      </c>
      <c r="O353" s="571">
        <v>3610.68</v>
      </c>
      <c r="P353" s="592"/>
      <c r="Q353" s="572">
        <v>902.67</v>
      </c>
    </row>
    <row r="354" spans="1:17" ht="14.4" customHeight="1" x14ac:dyDescent="0.3">
      <c r="A354" s="567" t="s">
        <v>436</v>
      </c>
      <c r="B354" s="568" t="s">
        <v>2987</v>
      </c>
      <c r="C354" s="568" t="s">
        <v>3526</v>
      </c>
      <c r="D354" s="568" t="s">
        <v>3597</v>
      </c>
      <c r="E354" s="568" t="s">
        <v>3598</v>
      </c>
      <c r="F354" s="571"/>
      <c r="G354" s="571"/>
      <c r="H354" s="571"/>
      <c r="I354" s="571"/>
      <c r="J354" s="571"/>
      <c r="K354" s="571"/>
      <c r="L354" s="571"/>
      <c r="M354" s="571"/>
      <c r="N354" s="571">
        <v>2</v>
      </c>
      <c r="O354" s="571">
        <v>2734.14</v>
      </c>
      <c r="P354" s="592"/>
      <c r="Q354" s="572">
        <v>1367.07</v>
      </c>
    </row>
    <row r="355" spans="1:17" ht="14.4" customHeight="1" x14ac:dyDescent="0.3">
      <c r="A355" s="567" t="s">
        <v>436</v>
      </c>
      <c r="B355" s="568" t="s">
        <v>2987</v>
      </c>
      <c r="C355" s="568" t="s">
        <v>3526</v>
      </c>
      <c r="D355" s="568" t="s">
        <v>3599</v>
      </c>
      <c r="E355" s="568" t="s">
        <v>3596</v>
      </c>
      <c r="F355" s="571">
        <v>4</v>
      </c>
      <c r="G355" s="571">
        <v>3973.2</v>
      </c>
      <c r="H355" s="571">
        <v>1</v>
      </c>
      <c r="I355" s="571">
        <v>993.3</v>
      </c>
      <c r="J355" s="571"/>
      <c r="K355" s="571"/>
      <c r="L355" s="571"/>
      <c r="M355" s="571"/>
      <c r="N355" s="571"/>
      <c r="O355" s="571"/>
      <c r="P355" s="592"/>
      <c r="Q355" s="572"/>
    </row>
    <row r="356" spans="1:17" ht="14.4" customHeight="1" x14ac:dyDescent="0.3">
      <c r="A356" s="567" t="s">
        <v>436</v>
      </c>
      <c r="B356" s="568" t="s">
        <v>2987</v>
      </c>
      <c r="C356" s="568" t="s">
        <v>3526</v>
      </c>
      <c r="D356" s="568" t="s">
        <v>3600</v>
      </c>
      <c r="E356" s="568" t="s">
        <v>3601</v>
      </c>
      <c r="F356" s="571">
        <v>2</v>
      </c>
      <c r="G356" s="571">
        <v>57900</v>
      </c>
      <c r="H356" s="571">
        <v>1</v>
      </c>
      <c r="I356" s="571">
        <v>28950</v>
      </c>
      <c r="J356" s="571">
        <v>1</v>
      </c>
      <c r="K356" s="571">
        <v>28950</v>
      </c>
      <c r="L356" s="571">
        <v>0.5</v>
      </c>
      <c r="M356" s="571">
        <v>28950</v>
      </c>
      <c r="N356" s="571"/>
      <c r="O356" s="571"/>
      <c r="P356" s="592"/>
      <c r="Q356" s="572"/>
    </row>
    <row r="357" spans="1:17" ht="14.4" customHeight="1" x14ac:dyDescent="0.3">
      <c r="A357" s="567" t="s">
        <v>436</v>
      </c>
      <c r="B357" s="568" t="s">
        <v>2987</v>
      </c>
      <c r="C357" s="568" t="s">
        <v>3526</v>
      </c>
      <c r="D357" s="568" t="s">
        <v>3602</v>
      </c>
      <c r="E357" s="568" t="s">
        <v>3603</v>
      </c>
      <c r="F357" s="571"/>
      <c r="G357" s="571"/>
      <c r="H357" s="571"/>
      <c r="I357" s="571"/>
      <c r="J357" s="571"/>
      <c r="K357" s="571"/>
      <c r="L357" s="571"/>
      <c r="M357" s="571"/>
      <c r="N357" s="571">
        <v>1</v>
      </c>
      <c r="O357" s="571">
        <v>60099</v>
      </c>
      <c r="P357" s="592"/>
      <c r="Q357" s="572">
        <v>60099</v>
      </c>
    </row>
    <row r="358" spans="1:17" ht="14.4" customHeight="1" x14ac:dyDescent="0.3">
      <c r="A358" s="567" t="s">
        <v>436</v>
      </c>
      <c r="B358" s="568" t="s">
        <v>2987</v>
      </c>
      <c r="C358" s="568" t="s">
        <v>3526</v>
      </c>
      <c r="D358" s="568" t="s">
        <v>3604</v>
      </c>
      <c r="E358" s="568" t="s">
        <v>3605</v>
      </c>
      <c r="F358" s="571"/>
      <c r="G358" s="571"/>
      <c r="H358" s="571"/>
      <c r="I358" s="571"/>
      <c r="J358" s="571">
        <v>1</v>
      </c>
      <c r="K358" s="571">
        <v>11201.4</v>
      </c>
      <c r="L358" s="571"/>
      <c r="M358" s="571">
        <v>11201.4</v>
      </c>
      <c r="N358" s="571">
        <v>1</v>
      </c>
      <c r="O358" s="571">
        <v>11201.4</v>
      </c>
      <c r="P358" s="592"/>
      <c r="Q358" s="572">
        <v>11201.4</v>
      </c>
    </row>
    <row r="359" spans="1:17" ht="14.4" customHeight="1" x14ac:dyDescent="0.3">
      <c r="A359" s="567" t="s">
        <v>436</v>
      </c>
      <c r="B359" s="568" t="s">
        <v>2987</v>
      </c>
      <c r="C359" s="568" t="s">
        <v>3526</v>
      </c>
      <c r="D359" s="568" t="s">
        <v>3606</v>
      </c>
      <c r="E359" s="568" t="s">
        <v>3607</v>
      </c>
      <c r="F359" s="571">
        <v>1</v>
      </c>
      <c r="G359" s="571">
        <v>23608.2</v>
      </c>
      <c r="H359" s="571">
        <v>1</v>
      </c>
      <c r="I359" s="571">
        <v>23608.2</v>
      </c>
      <c r="J359" s="571">
        <v>1</v>
      </c>
      <c r="K359" s="571">
        <v>23608.2</v>
      </c>
      <c r="L359" s="571">
        <v>1</v>
      </c>
      <c r="M359" s="571">
        <v>23608.2</v>
      </c>
      <c r="N359" s="571">
        <v>1</v>
      </c>
      <c r="O359" s="571">
        <v>23608.2</v>
      </c>
      <c r="P359" s="592">
        <v>1</v>
      </c>
      <c r="Q359" s="572">
        <v>23608.2</v>
      </c>
    </row>
    <row r="360" spans="1:17" ht="14.4" customHeight="1" x14ac:dyDescent="0.3">
      <c r="A360" s="567" t="s">
        <v>436</v>
      </c>
      <c r="B360" s="568" t="s">
        <v>2987</v>
      </c>
      <c r="C360" s="568" t="s">
        <v>3526</v>
      </c>
      <c r="D360" s="568" t="s">
        <v>3608</v>
      </c>
      <c r="E360" s="568" t="s">
        <v>3609</v>
      </c>
      <c r="F360" s="571">
        <v>1</v>
      </c>
      <c r="G360" s="571">
        <v>412.5</v>
      </c>
      <c r="H360" s="571">
        <v>1</v>
      </c>
      <c r="I360" s="571">
        <v>412.5</v>
      </c>
      <c r="J360" s="571"/>
      <c r="K360" s="571"/>
      <c r="L360" s="571"/>
      <c r="M360" s="571"/>
      <c r="N360" s="571"/>
      <c r="O360" s="571"/>
      <c r="P360" s="592"/>
      <c r="Q360" s="572"/>
    </row>
    <row r="361" spans="1:17" ht="14.4" customHeight="1" x14ac:dyDescent="0.3">
      <c r="A361" s="567" t="s">
        <v>436</v>
      </c>
      <c r="B361" s="568" t="s">
        <v>2987</v>
      </c>
      <c r="C361" s="568" t="s">
        <v>3526</v>
      </c>
      <c r="D361" s="568" t="s">
        <v>3610</v>
      </c>
      <c r="E361" s="568" t="s">
        <v>3611</v>
      </c>
      <c r="F361" s="571"/>
      <c r="G361" s="571"/>
      <c r="H361" s="571"/>
      <c r="I361" s="571"/>
      <c r="J361" s="571">
        <v>3</v>
      </c>
      <c r="K361" s="571">
        <v>671.55</v>
      </c>
      <c r="L361" s="571"/>
      <c r="M361" s="571">
        <v>223.85</v>
      </c>
      <c r="N361" s="571">
        <v>2</v>
      </c>
      <c r="O361" s="571">
        <v>447.7</v>
      </c>
      <c r="P361" s="592"/>
      <c r="Q361" s="572">
        <v>223.85</v>
      </c>
    </row>
    <row r="362" spans="1:17" ht="14.4" customHeight="1" x14ac:dyDescent="0.3">
      <c r="A362" s="567" t="s">
        <v>436</v>
      </c>
      <c r="B362" s="568" t="s">
        <v>2987</v>
      </c>
      <c r="C362" s="568" t="s">
        <v>3526</v>
      </c>
      <c r="D362" s="568" t="s">
        <v>3612</v>
      </c>
      <c r="E362" s="568" t="s">
        <v>3613</v>
      </c>
      <c r="F362" s="571"/>
      <c r="G362" s="571"/>
      <c r="H362" s="571"/>
      <c r="I362" s="571"/>
      <c r="J362" s="571">
        <v>1</v>
      </c>
      <c r="K362" s="571">
        <v>10124.24</v>
      </c>
      <c r="L362" s="571"/>
      <c r="M362" s="571">
        <v>10124.24</v>
      </c>
      <c r="N362" s="571">
        <v>2</v>
      </c>
      <c r="O362" s="571">
        <v>20248.48</v>
      </c>
      <c r="P362" s="592"/>
      <c r="Q362" s="572">
        <v>10124.24</v>
      </c>
    </row>
    <row r="363" spans="1:17" ht="14.4" customHeight="1" x14ac:dyDescent="0.3">
      <c r="A363" s="567" t="s">
        <v>436</v>
      </c>
      <c r="B363" s="568" t="s">
        <v>2987</v>
      </c>
      <c r="C363" s="568" t="s">
        <v>3526</v>
      </c>
      <c r="D363" s="568" t="s">
        <v>3614</v>
      </c>
      <c r="E363" s="568" t="s">
        <v>3615</v>
      </c>
      <c r="F363" s="571"/>
      <c r="G363" s="571"/>
      <c r="H363" s="571"/>
      <c r="I363" s="571"/>
      <c r="J363" s="571"/>
      <c r="K363" s="571"/>
      <c r="L363" s="571"/>
      <c r="M363" s="571"/>
      <c r="N363" s="571">
        <v>2</v>
      </c>
      <c r="O363" s="571">
        <v>13327.42</v>
      </c>
      <c r="P363" s="592"/>
      <c r="Q363" s="572">
        <v>6663.71</v>
      </c>
    </row>
    <row r="364" spans="1:17" ht="14.4" customHeight="1" x14ac:dyDescent="0.3">
      <c r="A364" s="567" t="s">
        <v>436</v>
      </c>
      <c r="B364" s="568" t="s">
        <v>2987</v>
      </c>
      <c r="C364" s="568" t="s">
        <v>3526</v>
      </c>
      <c r="D364" s="568" t="s">
        <v>3616</v>
      </c>
      <c r="E364" s="568" t="s">
        <v>3617</v>
      </c>
      <c r="F364" s="571"/>
      <c r="G364" s="571"/>
      <c r="H364" s="571"/>
      <c r="I364" s="571"/>
      <c r="J364" s="571">
        <v>1</v>
      </c>
      <c r="K364" s="571">
        <v>1796</v>
      </c>
      <c r="L364" s="571"/>
      <c r="M364" s="571">
        <v>1796</v>
      </c>
      <c r="N364" s="571">
        <v>3</v>
      </c>
      <c r="O364" s="571">
        <v>5388</v>
      </c>
      <c r="P364" s="592"/>
      <c r="Q364" s="572">
        <v>1796</v>
      </c>
    </row>
    <row r="365" spans="1:17" ht="14.4" customHeight="1" x14ac:dyDescent="0.3">
      <c r="A365" s="567" t="s">
        <v>436</v>
      </c>
      <c r="B365" s="568" t="s">
        <v>2987</v>
      </c>
      <c r="C365" s="568" t="s">
        <v>3526</v>
      </c>
      <c r="D365" s="568" t="s">
        <v>3618</v>
      </c>
      <c r="E365" s="568" t="s">
        <v>3619</v>
      </c>
      <c r="F365" s="571"/>
      <c r="G365" s="571"/>
      <c r="H365" s="571"/>
      <c r="I365" s="571"/>
      <c r="J365" s="571">
        <v>1</v>
      </c>
      <c r="K365" s="571">
        <v>1796</v>
      </c>
      <c r="L365" s="571"/>
      <c r="M365" s="571">
        <v>1796</v>
      </c>
      <c r="N365" s="571">
        <v>1</v>
      </c>
      <c r="O365" s="571">
        <v>1796</v>
      </c>
      <c r="P365" s="592"/>
      <c r="Q365" s="572">
        <v>1796</v>
      </c>
    </row>
    <row r="366" spans="1:17" ht="14.4" customHeight="1" x14ac:dyDescent="0.3">
      <c r="A366" s="567" t="s">
        <v>436</v>
      </c>
      <c r="B366" s="568" t="s">
        <v>2987</v>
      </c>
      <c r="C366" s="568" t="s">
        <v>3526</v>
      </c>
      <c r="D366" s="568" t="s">
        <v>3620</v>
      </c>
      <c r="E366" s="568" t="s">
        <v>3621</v>
      </c>
      <c r="F366" s="571">
        <v>1</v>
      </c>
      <c r="G366" s="571">
        <v>1796</v>
      </c>
      <c r="H366" s="571">
        <v>1</v>
      </c>
      <c r="I366" s="571">
        <v>1796</v>
      </c>
      <c r="J366" s="571">
        <v>2</v>
      </c>
      <c r="K366" s="571">
        <v>3592</v>
      </c>
      <c r="L366" s="571">
        <v>2</v>
      </c>
      <c r="M366" s="571">
        <v>1796</v>
      </c>
      <c r="N366" s="571">
        <v>6</v>
      </c>
      <c r="O366" s="571">
        <v>10776</v>
      </c>
      <c r="P366" s="592">
        <v>6</v>
      </c>
      <c r="Q366" s="572">
        <v>1796</v>
      </c>
    </row>
    <row r="367" spans="1:17" ht="14.4" customHeight="1" x14ac:dyDescent="0.3">
      <c r="A367" s="567" t="s">
        <v>436</v>
      </c>
      <c r="B367" s="568" t="s">
        <v>2987</v>
      </c>
      <c r="C367" s="568" t="s">
        <v>3526</v>
      </c>
      <c r="D367" s="568" t="s">
        <v>3622</v>
      </c>
      <c r="E367" s="568" t="s">
        <v>3623</v>
      </c>
      <c r="F367" s="571">
        <v>2</v>
      </c>
      <c r="G367" s="571">
        <v>3592</v>
      </c>
      <c r="H367" s="571">
        <v>1</v>
      </c>
      <c r="I367" s="571">
        <v>1796</v>
      </c>
      <c r="J367" s="571">
        <v>2</v>
      </c>
      <c r="K367" s="571">
        <v>3592</v>
      </c>
      <c r="L367" s="571">
        <v>1</v>
      </c>
      <c r="M367" s="571">
        <v>1796</v>
      </c>
      <c r="N367" s="571">
        <v>5</v>
      </c>
      <c r="O367" s="571">
        <v>8980</v>
      </c>
      <c r="P367" s="592">
        <v>2.5</v>
      </c>
      <c r="Q367" s="572">
        <v>1796</v>
      </c>
    </row>
    <row r="368" spans="1:17" ht="14.4" customHeight="1" x14ac:dyDescent="0.3">
      <c r="A368" s="567" t="s">
        <v>436</v>
      </c>
      <c r="B368" s="568" t="s">
        <v>2987</v>
      </c>
      <c r="C368" s="568" t="s">
        <v>3526</v>
      </c>
      <c r="D368" s="568" t="s">
        <v>3624</v>
      </c>
      <c r="E368" s="568" t="s">
        <v>3625</v>
      </c>
      <c r="F368" s="571"/>
      <c r="G368" s="571"/>
      <c r="H368" s="571"/>
      <c r="I368" s="571"/>
      <c r="J368" s="571"/>
      <c r="K368" s="571"/>
      <c r="L368" s="571"/>
      <c r="M368" s="571"/>
      <c r="N368" s="571">
        <v>2</v>
      </c>
      <c r="O368" s="571">
        <v>3592</v>
      </c>
      <c r="P368" s="592"/>
      <c r="Q368" s="572">
        <v>1796</v>
      </c>
    </row>
    <row r="369" spans="1:17" ht="14.4" customHeight="1" x14ac:dyDescent="0.3">
      <c r="A369" s="567" t="s">
        <v>436</v>
      </c>
      <c r="B369" s="568" t="s">
        <v>2987</v>
      </c>
      <c r="C369" s="568" t="s">
        <v>3526</v>
      </c>
      <c r="D369" s="568" t="s">
        <v>3626</v>
      </c>
      <c r="E369" s="568" t="s">
        <v>3627</v>
      </c>
      <c r="F369" s="571"/>
      <c r="G369" s="571"/>
      <c r="H369" s="571"/>
      <c r="I369" s="571"/>
      <c r="J369" s="571"/>
      <c r="K369" s="571"/>
      <c r="L369" s="571"/>
      <c r="M369" s="571"/>
      <c r="N369" s="571">
        <v>1</v>
      </c>
      <c r="O369" s="571">
        <v>3360</v>
      </c>
      <c r="P369" s="592"/>
      <c r="Q369" s="572">
        <v>3360</v>
      </c>
    </row>
    <row r="370" spans="1:17" ht="14.4" customHeight="1" x14ac:dyDescent="0.3">
      <c r="A370" s="567" t="s">
        <v>436</v>
      </c>
      <c r="B370" s="568" t="s">
        <v>2987</v>
      </c>
      <c r="C370" s="568" t="s">
        <v>3526</v>
      </c>
      <c r="D370" s="568" t="s">
        <v>3628</v>
      </c>
      <c r="E370" s="568" t="s">
        <v>3629</v>
      </c>
      <c r="F370" s="571"/>
      <c r="G370" s="571"/>
      <c r="H370" s="571"/>
      <c r="I370" s="571"/>
      <c r="J370" s="571"/>
      <c r="K370" s="571"/>
      <c r="L370" s="571"/>
      <c r="M370" s="571"/>
      <c r="N370" s="571">
        <v>1</v>
      </c>
      <c r="O370" s="571">
        <v>2016</v>
      </c>
      <c r="P370" s="592"/>
      <c r="Q370" s="572">
        <v>2016</v>
      </c>
    </row>
    <row r="371" spans="1:17" ht="14.4" customHeight="1" x14ac:dyDescent="0.3">
      <c r="A371" s="567" t="s">
        <v>436</v>
      </c>
      <c r="B371" s="568" t="s">
        <v>2987</v>
      </c>
      <c r="C371" s="568" t="s">
        <v>3526</v>
      </c>
      <c r="D371" s="568" t="s">
        <v>3630</v>
      </c>
      <c r="E371" s="568" t="s">
        <v>3631</v>
      </c>
      <c r="F371" s="571"/>
      <c r="G371" s="571"/>
      <c r="H371" s="571"/>
      <c r="I371" s="571"/>
      <c r="J371" s="571"/>
      <c r="K371" s="571"/>
      <c r="L371" s="571"/>
      <c r="M371" s="571"/>
      <c r="N371" s="571">
        <v>1</v>
      </c>
      <c r="O371" s="571">
        <v>9403</v>
      </c>
      <c r="P371" s="592"/>
      <c r="Q371" s="572">
        <v>9403</v>
      </c>
    </row>
    <row r="372" spans="1:17" ht="14.4" customHeight="1" x14ac:dyDescent="0.3">
      <c r="A372" s="567" t="s">
        <v>436</v>
      </c>
      <c r="B372" s="568" t="s">
        <v>2987</v>
      </c>
      <c r="C372" s="568" t="s">
        <v>3526</v>
      </c>
      <c r="D372" s="568" t="s">
        <v>3632</v>
      </c>
      <c r="E372" s="568" t="s">
        <v>3633</v>
      </c>
      <c r="F372" s="571"/>
      <c r="G372" s="571"/>
      <c r="H372" s="571"/>
      <c r="I372" s="571"/>
      <c r="J372" s="571"/>
      <c r="K372" s="571"/>
      <c r="L372" s="571"/>
      <c r="M372" s="571"/>
      <c r="N372" s="571">
        <v>1</v>
      </c>
      <c r="O372" s="571">
        <v>530.62</v>
      </c>
      <c r="P372" s="592"/>
      <c r="Q372" s="572">
        <v>530.62</v>
      </c>
    </row>
    <row r="373" spans="1:17" ht="14.4" customHeight="1" x14ac:dyDescent="0.3">
      <c r="A373" s="567" t="s">
        <v>436</v>
      </c>
      <c r="B373" s="568" t="s">
        <v>2987</v>
      </c>
      <c r="C373" s="568" t="s">
        <v>3526</v>
      </c>
      <c r="D373" s="568" t="s">
        <v>3634</v>
      </c>
      <c r="E373" s="568" t="s">
        <v>3635</v>
      </c>
      <c r="F373" s="571"/>
      <c r="G373" s="571"/>
      <c r="H373" s="571"/>
      <c r="I373" s="571"/>
      <c r="J373" s="571"/>
      <c r="K373" s="571"/>
      <c r="L373" s="571"/>
      <c r="M373" s="571"/>
      <c r="N373" s="571">
        <v>1</v>
      </c>
      <c r="O373" s="571">
        <v>5705.8</v>
      </c>
      <c r="P373" s="592"/>
      <c r="Q373" s="572">
        <v>5705.8</v>
      </c>
    </row>
    <row r="374" spans="1:17" ht="14.4" customHeight="1" x14ac:dyDescent="0.3">
      <c r="A374" s="567" t="s">
        <v>436</v>
      </c>
      <c r="B374" s="568" t="s">
        <v>2987</v>
      </c>
      <c r="C374" s="568" t="s">
        <v>3526</v>
      </c>
      <c r="D374" s="568" t="s">
        <v>3636</v>
      </c>
      <c r="E374" s="568" t="s">
        <v>3637</v>
      </c>
      <c r="F374" s="571"/>
      <c r="G374" s="571"/>
      <c r="H374" s="571"/>
      <c r="I374" s="571"/>
      <c r="J374" s="571"/>
      <c r="K374" s="571"/>
      <c r="L374" s="571"/>
      <c r="M374" s="571"/>
      <c r="N374" s="571">
        <v>1</v>
      </c>
      <c r="O374" s="571">
        <v>2932.91</v>
      </c>
      <c r="P374" s="592"/>
      <c r="Q374" s="572">
        <v>2932.91</v>
      </c>
    </row>
    <row r="375" spans="1:17" ht="14.4" customHeight="1" x14ac:dyDescent="0.3">
      <c r="A375" s="567" t="s">
        <v>436</v>
      </c>
      <c r="B375" s="568" t="s">
        <v>2987</v>
      </c>
      <c r="C375" s="568" t="s">
        <v>3526</v>
      </c>
      <c r="D375" s="568" t="s">
        <v>3638</v>
      </c>
      <c r="E375" s="568" t="s">
        <v>3639</v>
      </c>
      <c r="F375" s="571">
        <v>4</v>
      </c>
      <c r="G375" s="571">
        <v>1872.8</v>
      </c>
      <c r="H375" s="571">
        <v>1</v>
      </c>
      <c r="I375" s="571">
        <v>468.2</v>
      </c>
      <c r="J375" s="571"/>
      <c r="K375" s="571"/>
      <c r="L375" s="571"/>
      <c r="M375" s="571"/>
      <c r="N375" s="571"/>
      <c r="O375" s="571"/>
      <c r="P375" s="592"/>
      <c r="Q375" s="572"/>
    </row>
    <row r="376" spans="1:17" ht="14.4" customHeight="1" x14ac:dyDescent="0.3">
      <c r="A376" s="567" t="s">
        <v>436</v>
      </c>
      <c r="B376" s="568" t="s">
        <v>2987</v>
      </c>
      <c r="C376" s="568" t="s">
        <v>3526</v>
      </c>
      <c r="D376" s="568" t="s">
        <v>3640</v>
      </c>
      <c r="E376" s="568" t="s">
        <v>3641</v>
      </c>
      <c r="F376" s="571"/>
      <c r="G376" s="571"/>
      <c r="H376" s="571"/>
      <c r="I376" s="571"/>
      <c r="J376" s="571"/>
      <c r="K376" s="571"/>
      <c r="L376" s="571"/>
      <c r="M376" s="571"/>
      <c r="N376" s="571">
        <v>1</v>
      </c>
      <c r="O376" s="571">
        <v>2080</v>
      </c>
      <c r="P376" s="592"/>
      <c r="Q376" s="572">
        <v>2080</v>
      </c>
    </row>
    <row r="377" spans="1:17" ht="14.4" customHeight="1" x14ac:dyDescent="0.3">
      <c r="A377" s="567" t="s">
        <v>436</v>
      </c>
      <c r="B377" s="568" t="s">
        <v>2987</v>
      </c>
      <c r="C377" s="568" t="s">
        <v>3526</v>
      </c>
      <c r="D377" s="568" t="s">
        <v>3642</v>
      </c>
      <c r="E377" s="568" t="s">
        <v>3643</v>
      </c>
      <c r="F377" s="571"/>
      <c r="G377" s="571"/>
      <c r="H377" s="571"/>
      <c r="I377" s="571"/>
      <c r="J377" s="571"/>
      <c r="K377" s="571"/>
      <c r="L377" s="571"/>
      <c r="M377" s="571"/>
      <c r="N377" s="571">
        <v>1</v>
      </c>
      <c r="O377" s="571">
        <v>485.02</v>
      </c>
      <c r="P377" s="592"/>
      <c r="Q377" s="572">
        <v>485.02</v>
      </c>
    </row>
    <row r="378" spans="1:17" ht="14.4" customHeight="1" x14ac:dyDescent="0.3">
      <c r="A378" s="567" t="s">
        <v>436</v>
      </c>
      <c r="B378" s="568" t="s">
        <v>2987</v>
      </c>
      <c r="C378" s="568" t="s">
        <v>3526</v>
      </c>
      <c r="D378" s="568" t="s">
        <v>3644</v>
      </c>
      <c r="E378" s="568" t="s">
        <v>3645</v>
      </c>
      <c r="F378" s="571">
        <v>2</v>
      </c>
      <c r="G378" s="571">
        <v>9236</v>
      </c>
      <c r="H378" s="571">
        <v>1</v>
      </c>
      <c r="I378" s="571">
        <v>4618</v>
      </c>
      <c r="J378" s="571">
        <v>1</v>
      </c>
      <c r="K378" s="571">
        <v>4618</v>
      </c>
      <c r="L378" s="571">
        <v>0.5</v>
      </c>
      <c r="M378" s="571">
        <v>4618</v>
      </c>
      <c r="N378" s="571"/>
      <c r="O378" s="571"/>
      <c r="P378" s="592"/>
      <c r="Q378" s="572"/>
    </row>
    <row r="379" spans="1:17" ht="14.4" customHeight="1" x14ac:dyDescent="0.3">
      <c r="A379" s="567" t="s">
        <v>436</v>
      </c>
      <c r="B379" s="568" t="s">
        <v>2987</v>
      </c>
      <c r="C379" s="568" t="s">
        <v>3526</v>
      </c>
      <c r="D379" s="568" t="s">
        <v>3646</v>
      </c>
      <c r="E379" s="568" t="s">
        <v>3647</v>
      </c>
      <c r="F379" s="571">
        <v>2</v>
      </c>
      <c r="G379" s="571">
        <v>10819.2</v>
      </c>
      <c r="H379" s="571">
        <v>1</v>
      </c>
      <c r="I379" s="571">
        <v>5409.6</v>
      </c>
      <c r="J379" s="571"/>
      <c r="K379" s="571"/>
      <c r="L379" s="571"/>
      <c r="M379" s="571"/>
      <c r="N379" s="571">
        <v>2</v>
      </c>
      <c r="O379" s="571">
        <v>10819.2</v>
      </c>
      <c r="P379" s="592">
        <v>1</v>
      </c>
      <c r="Q379" s="572">
        <v>5409.6</v>
      </c>
    </row>
    <row r="380" spans="1:17" ht="14.4" customHeight="1" x14ac:dyDescent="0.3">
      <c r="A380" s="567" t="s">
        <v>436</v>
      </c>
      <c r="B380" s="568" t="s">
        <v>2987</v>
      </c>
      <c r="C380" s="568" t="s">
        <v>3526</v>
      </c>
      <c r="D380" s="568" t="s">
        <v>3648</v>
      </c>
      <c r="E380" s="568" t="s">
        <v>3649</v>
      </c>
      <c r="F380" s="571">
        <v>7</v>
      </c>
      <c r="G380" s="571">
        <v>3895.5</v>
      </c>
      <c r="H380" s="571">
        <v>1</v>
      </c>
      <c r="I380" s="571">
        <v>556.5</v>
      </c>
      <c r="J380" s="571">
        <v>12</v>
      </c>
      <c r="K380" s="571">
        <v>6678</v>
      </c>
      <c r="L380" s="571">
        <v>1.7142857142857142</v>
      </c>
      <c r="M380" s="571">
        <v>556.5</v>
      </c>
      <c r="N380" s="571">
        <v>28</v>
      </c>
      <c r="O380" s="571">
        <v>15582</v>
      </c>
      <c r="P380" s="592">
        <v>4</v>
      </c>
      <c r="Q380" s="572">
        <v>556.5</v>
      </c>
    </row>
    <row r="381" spans="1:17" ht="14.4" customHeight="1" x14ac:dyDescent="0.3">
      <c r="A381" s="567" t="s">
        <v>436</v>
      </c>
      <c r="B381" s="568" t="s">
        <v>2987</v>
      </c>
      <c r="C381" s="568" t="s">
        <v>3526</v>
      </c>
      <c r="D381" s="568" t="s">
        <v>3650</v>
      </c>
      <c r="E381" s="568" t="s">
        <v>3538</v>
      </c>
      <c r="F381" s="571">
        <v>0.1</v>
      </c>
      <c r="G381" s="571">
        <v>20.6</v>
      </c>
      <c r="H381" s="571">
        <v>1</v>
      </c>
      <c r="I381" s="571">
        <v>206</v>
      </c>
      <c r="J381" s="571"/>
      <c r="K381" s="571"/>
      <c r="L381" s="571"/>
      <c r="M381" s="571"/>
      <c r="N381" s="571">
        <v>0.4</v>
      </c>
      <c r="O381" s="571">
        <v>85.38</v>
      </c>
      <c r="P381" s="592">
        <v>4.1446601941747572</v>
      </c>
      <c r="Q381" s="572">
        <v>213.45</v>
      </c>
    </row>
    <row r="382" spans="1:17" ht="14.4" customHeight="1" x14ac:dyDescent="0.3">
      <c r="A382" s="567" t="s">
        <v>436</v>
      </c>
      <c r="B382" s="568" t="s">
        <v>2987</v>
      </c>
      <c r="C382" s="568" t="s">
        <v>3526</v>
      </c>
      <c r="D382" s="568" t="s">
        <v>3651</v>
      </c>
      <c r="E382" s="568" t="s">
        <v>3538</v>
      </c>
      <c r="F382" s="571">
        <v>0.2</v>
      </c>
      <c r="G382" s="571">
        <v>48.64</v>
      </c>
      <c r="H382" s="571">
        <v>1</v>
      </c>
      <c r="I382" s="571">
        <v>243.2</v>
      </c>
      <c r="J382" s="571">
        <v>0.7</v>
      </c>
      <c r="K382" s="571">
        <v>176.42</v>
      </c>
      <c r="L382" s="571">
        <v>3.6270559210526314</v>
      </c>
      <c r="M382" s="571">
        <v>252.02857142857144</v>
      </c>
      <c r="N382" s="571">
        <v>1.2</v>
      </c>
      <c r="O382" s="571">
        <v>302.40999999999997</v>
      </c>
      <c r="P382" s="592">
        <v>6.2173108552631575</v>
      </c>
      <c r="Q382" s="572">
        <v>252.00833333333333</v>
      </c>
    </row>
    <row r="383" spans="1:17" ht="14.4" customHeight="1" x14ac:dyDescent="0.3">
      <c r="A383" s="567" t="s">
        <v>436</v>
      </c>
      <c r="B383" s="568" t="s">
        <v>2987</v>
      </c>
      <c r="C383" s="568" t="s">
        <v>3526</v>
      </c>
      <c r="D383" s="568" t="s">
        <v>3652</v>
      </c>
      <c r="E383" s="568" t="s">
        <v>3538</v>
      </c>
      <c r="F383" s="571"/>
      <c r="G383" s="571"/>
      <c r="H383" s="571"/>
      <c r="I383" s="571"/>
      <c r="J383" s="571"/>
      <c r="K383" s="571"/>
      <c r="L383" s="571"/>
      <c r="M383" s="571"/>
      <c r="N383" s="571">
        <v>0.2</v>
      </c>
      <c r="O383" s="571">
        <v>73.39</v>
      </c>
      <c r="P383" s="592"/>
      <c r="Q383" s="572">
        <v>366.95</v>
      </c>
    </row>
    <row r="384" spans="1:17" ht="14.4" customHeight="1" x14ac:dyDescent="0.3">
      <c r="A384" s="567" t="s">
        <v>436</v>
      </c>
      <c r="B384" s="568" t="s">
        <v>2987</v>
      </c>
      <c r="C384" s="568" t="s">
        <v>3526</v>
      </c>
      <c r="D384" s="568" t="s">
        <v>3653</v>
      </c>
      <c r="E384" s="568" t="s">
        <v>3538</v>
      </c>
      <c r="F384" s="571">
        <v>2</v>
      </c>
      <c r="G384" s="571">
        <v>1056</v>
      </c>
      <c r="H384" s="571">
        <v>1</v>
      </c>
      <c r="I384" s="571">
        <v>528</v>
      </c>
      <c r="J384" s="571"/>
      <c r="K384" s="571"/>
      <c r="L384" s="571"/>
      <c r="M384" s="571"/>
      <c r="N384" s="571">
        <v>2</v>
      </c>
      <c r="O384" s="571">
        <v>1094.4000000000001</v>
      </c>
      <c r="P384" s="592">
        <v>1.0363636363636364</v>
      </c>
      <c r="Q384" s="572">
        <v>547.20000000000005</v>
      </c>
    </row>
    <row r="385" spans="1:17" ht="14.4" customHeight="1" x14ac:dyDescent="0.3">
      <c r="A385" s="567" t="s">
        <v>436</v>
      </c>
      <c r="B385" s="568" t="s">
        <v>2987</v>
      </c>
      <c r="C385" s="568" t="s">
        <v>3526</v>
      </c>
      <c r="D385" s="568" t="s">
        <v>3654</v>
      </c>
      <c r="E385" s="568" t="s">
        <v>3538</v>
      </c>
      <c r="F385" s="571">
        <v>4</v>
      </c>
      <c r="G385" s="571">
        <v>2884</v>
      </c>
      <c r="H385" s="571">
        <v>1</v>
      </c>
      <c r="I385" s="571">
        <v>721</v>
      </c>
      <c r="J385" s="571"/>
      <c r="K385" s="571"/>
      <c r="L385" s="571"/>
      <c r="M385" s="571"/>
      <c r="N385" s="571"/>
      <c r="O385" s="571"/>
      <c r="P385" s="592"/>
      <c r="Q385" s="572"/>
    </row>
    <row r="386" spans="1:17" ht="14.4" customHeight="1" x14ac:dyDescent="0.3">
      <c r="A386" s="567" t="s">
        <v>436</v>
      </c>
      <c r="B386" s="568" t="s">
        <v>2987</v>
      </c>
      <c r="C386" s="568" t="s">
        <v>3526</v>
      </c>
      <c r="D386" s="568" t="s">
        <v>3655</v>
      </c>
      <c r="E386" s="568" t="s">
        <v>3538</v>
      </c>
      <c r="F386" s="571"/>
      <c r="G386" s="571"/>
      <c r="H386" s="571"/>
      <c r="I386" s="571"/>
      <c r="J386" s="571"/>
      <c r="K386" s="571"/>
      <c r="L386" s="571"/>
      <c r="M386" s="571"/>
      <c r="N386" s="571">
        <v>2</v>
      </c>
      <c r="O386" s="571">
        <v>3386.84</v>
      </c>
      <c r="P386" s="592"/>
      <c r="Q386" s="572">
        <v>1693.42</v>
      </c>
    </row>
    <row r="387" spans="1:17" ht="14.4" customHeight="1" x14ac:dyDescent="0.3">
      <c r="A387" s="567" t="s">
        <v>436</v>
      </c>
      <c r="B387" s="568" t="s">
        <v>2987</v>
      </c>
      <c r="C387" s="568" t="s">
        <v>3526</v>
      </c>
      <c r="D387" s="568" t="s">
        <v>3656</v>
      </c>
      <c r="E387" s="568" t="s">
        <v>3538</v>
      </c>
      <c r="F387" s="571">
        <v>2</v>
      </c>
      <c r="G387" s="571">
        <v>3568</v>
      </c>
      <c r="H387" s="571">
        <v>1</v>
      </c>
      <c r="I387" s="571">
        <v>1784</v>
      </c>
      <c r="J387" s="571">
        <v>8</v>
      </c>
      <c r="K387" s="571">
        <v>14790.96</v>
      </c>
      <c r="L387" s="571">
        <v>4.1454484304932731</v>
      </c>
      <c r="M387" s="571">
        <v>1848.87</v>
      </c>
      <c r="N387" s="571">
        <v>24</v>
      </c>
      <c r="O387" s="571">
        <v>44372.87999999999</v>
      </c>
      <c r="P387" s="592">
        <v>12.436345291479817</v>
      </c>
      <c r="Q387" s="572">
        <v>1848.8699999999997</v>
      </c>
    </row>
    <row r="388" spans="1:17" ht="14.4" customHeight="1" x14ac:dyDescent="0.3">
      <c r="A388" s="567" t="s">
        <v>436</v>
      </c>
      <c r="B388" s="568" t="s">
        <v>2987</v>
      </c>
      <c r="C388" s="568" t="s">
        <v>3526</v>
      </c>
      <c r="D388" s="568" t="s">
        <v>3657</v>
      </c>
      <c r="E388" s="568" t="s">
        <v>3658</v>
      </c>
      <c r="F388" s="571">
        <v>2</v>
      </c>
      <c r="G388" s="571">
        <v>3560</v>
      </c>
      <c r="H388" s="571">
        <v>1</v>
      </c>
      <c r="I388" s="571">
        <v>1780</v>
      </c>
      <c r="J388" s="571"/>
      <c r="K388" s="571"/>
      <c r="L388" s="571"/>
      <c r="M388" s="571"/>
      <c r="N388" s="571">
        <v>1</v>
      </c>
      <c r="O388" s="571">
        <v>1844.73</v>
      </c>
      <c r="P388" s="592">
        <v>0.5181825842696629</v>
      </c>
      <c r="Q388" s="572">
        <v>1844.73</v>
      </c>
    </row>
    <row r="389" spans="1:17" ht="14.4" customHeight="1" x14ac:dyDescent="0.3">
      <c r="A389" s="567" t="s">
        <v>436</v>
      </c>
      <c r="B389" s="568" t="s">
        <v>2987</v>
      </c>
      <c r="C389" s="568" t="s">
        <v>3526</v>
      </c>
      <c r="D389" s="568" t="s">
        <v>3659</v>
      </c>
      <c r="E389" s="568" t="s">
        <v>3660</v>
      </c>
      <c r="F389" s="571">
        <v>1</v>
      </c>
      <c r="G389" s="571">
        <v>22042</v>
      </c>
      <c r="H389" s="571">
        <v>1</v>
      </c>
      <c r="I389" s="571">
        <v>22042</v>
      </c>
      <c r="J389" s="571"/>
      <c r="K389" s="571"/>
      <c r="L389" s="571"/>
      <c r="M389" s="571"/>
      <c r="N389" s="571"/>
      <c r="O389" s="571"/>
      <c r="P389" s="592"/>
      <c r="Q389" s="572"/>
    </row>
    <row r="390" spans="1:17" ht="14.4" customHeight="1" x14ac:dyDescent="0.3">
      <c r="A390" s="567" t="s">
        <v>436</v>
      </c>
      <c r="B390" s="568" t="s">
        <v>2987</v>
      </c>
      <c r="C390" s="568" t="s">
        <v>3526</v>
      </c>
      <c r="D390" s="568" t="s">
        <v>3661</v>
      </c>
      <c r="E390" s="568" t="s">
        <v>3662</v>
      </c>
      <c r="F390" s="571"/>
      <c r="G390" s="571"/>
      <c r="H390" s="571"/>
      <c r="I390" s="571"/>
      <c r="J390" s="571"/>
      <c r="K390" s="571"/>
      <c r="L390" s="571"/>
      <c r="M390" s="571"/>
      <c r="N390" s="571">
        <v>1</v>
      </c>
      <c r="O390" s="571">
        <v>9229.85</v>
      </c>
      <c r="P390" s="592"/>
      <c r="Q390" s="572">
        <v>9229.85</v>
      </c>
    </row>
    <row r="391" spans="1:17" ht="14.4" customHeight="1" x14ac:dyDescent="0.3">
      <c r="A391" s="567" t="s">
        <v>436</v>
      </c>
      <c r="B391" s="568" t="s">
        <v>2987</v>
      </c>
      <c r="C391" s="568" t="s">
        <v>3526</v>
      </c>
      <c r="D391" s="568" t="s">
        <v>3663</v>
      </c>
      <c r="E391" s="568" t="s">
        <v>3664</v>
      </c>
      <c r="F391" s="571">
        <v>3</v>
      </c>
      <c r="G391" s="571">
        <v>8682</v>
      </c>
      <c r="H391" s="571">
        <v>1</v>
      </c>
      <c r="I391" s="571">
        <v>2894</v>
      </c>
      <c r="J391" s="571"/>
      <c r="K391" s="571"/>
      <c r="L391" s="571"/>
      <c r="M391" s="571"/>
      <c r="N391" s="571">
        <v>3</v>
      </c>
      <c r="O391" s="571">
        <v>8997.7199999999993</v>
      </c>
      <c r="P391" s="592">
        <v>1.0363648928818243</v>
      </c>
      <c r="Q391" s="572">
        <v>2999.24</v>
      </c>
    </row>
    <row r="392" spans="1:17" ht="14.4" customHeight="1" x14ac:dyDescent="0.3">
      <c r="A392" s="567" t="s">
        <v>436</v>
      </c>
      <c r="B392" s="568" t="s">
        <v>2987</v>
      </c>
      <c r="C392" s="568" t="s">
        <v>3526</v>
      </c>
      <c r="D392" s="568" t="s">
        <v>3665</v>
      </c>
      <c r="E392" s="568" t="s">
        <v>3666</v>
      </c>
      <c r="F392" s="571"/>
      <c r="G392" s="571"/>
      <c r="H392" s="571"/>
      <c r="I392" s="571"/>
      <c r="J392" s="571">
        <v>14</v>
      </c>
      <c r="K392" s="571">
        <v>19320</v>
      </c>
      <c r="L392" s="571"/>
      <c r="M392" s="571">
        <v>1380</v>
      </c>
      <c r="N392" s="571">
        <v>1</v>
      </c>
      <c r="O392" s="571">
        <v>1380</v>
      </c>
      <c r="P392" s="592"/>
      <c r="Q392" s="572">
        <v>1380</v>
      </c>
    </row>
    <row r="393" spans="1:17" ht="14.4" customHeight="1" x14ac:dyDescent="0.3">
      <c r="A393" s="567" t="s">
        <v>436</v>
      </c>
      <c r="B393" s="568" t="s">
        <v>2987</v>
      </c>
      <c r="C393" s="568" t="s">
        <v>3526</v>
      </c>
      <c r="D393" s="568" t="s">
        <v>3667</v>
      </c>
      <c r="E393" s="568" t="s">
        <v>3668</v>
      </c>
      <c r="F393" s="571"/>
      <c r="G393" s="571"/>
      <c r="H393" s="571"/>
      <c r="I393" s="571"/>
      <c r="J393" s="571">
        <v>1</v>
      </c>
      <c r="K393" s="571">
        <v>1038</v>
      </c>
      <c r="L393" s="571"/>
      <c r="M393" s="571">
        <v>1038</v>
      </c>
      <c r="N393" s="571">
        <v>5</v>
      </c>
      <c r="O393" s="571">
        <v>5190</v>
      </c>
      <c r="P393" s="592"/>
      <c r="Q393" s="572">
        <v>1038</v>
      </c>
    </row>
    <row r="394" spans="1:17" ht="14.4" customHeight="1" x14ac:dyDescent="0.3">
      <c r="A394" s="567" t="s">
        <v>436</v>
      </c>
      <c r="B394" s="568" t="s">
        <v>2987</v>
      </c>
      <c r="C394" s="568" t="s">
        <v>3526</v>
      </c>
      <c r="D394" s="568" t="s">
        <v>3669</v>
      </c>
      <c r="E394" s="568" t="s">
        <v>3670</v>
      </c>
      <c r="F394" s="571">
        <v>3</v>
      </c>
      <c r="G394" s="571">
        <v>3936</v>
      </c>
      <c r="H394" s="571">
        <v>1</v>
      </c>
      <c r="I394" s="571">
        <v>1312</v>
      </c>
      <c r="J394" s="571">
        <v>2</v>
      </c>
      <c r="K394" s="571">
        <v>2624</v>
      </c>
      <c r="L394" s="571">
        <v>0.66666666666666663</v>
      </c>
      <c r="M394" s="571">
        <v>1312</v>
      </c>
      <c r="N394" s="571">
        <v>5</v>
      </c>
      <c r="O394" s="571">
        <v>6560</v>
      </c>
      <c r="P394" s="592">
        <v>1.6666666666666667</v>
      </c>
      <c r="Q394" s="572">
        <v>1312</v>
      </c>
    </row>
    <row r="395" spans="1:17" ht="14.4" customHeight="1" x14ac:dyDescent="0.3">
      <c r="A395" s="567" t="s">
        <v>436</v>
      </c>
      <c r="B395" s="568" t="s">
        <v>2987</v>
      </c>
      <c r="C395" s="568" t="s">
        <v>3526</v>
      </c>
      <c r="D395" s="568" t="s">
        <v>3671</v>
      </c>
      <c r="E395" s="568" t="s">
        <v>3672</v>
      </c>
      <c r="F395" s="571">
        <v>2</v>
      </c>
      <c r="G395" s="571">
        <v>3120</v>
      </c>
      <c r="H395" s="571">
        <v>1</v>
      </c>
      <c r="I395" s="571">
        <v>1560</v>
      </c>
      <c r="J395" s="571">
        <v>12</v>
      </c>
      <c r="K395" s="571">
        <v>18720</v>
      </c>
      <c r="L395" s="571">
        <v>6</v>
      </c>
      <c r="M395" s="571">
        <v>1560</v>
      </c>
      <c r="N395" s="571">
        <v>11</v>
      </c>
      <c r="O395" s="571">
        <v>17160</v>
      </c>
      <c r="P395" s="592">
        <v>5.5</v>
      </c>
      <c r="Q395" s="572">
        <v>1560</v>
      </c>
    </row>
    <row r="396" spans="1:17" ht="14.4" customHeight="1" x14ac:dyDescent="0.3">
      <c r="A396" s="567" t="s">
        <v>436</v>
      </c>
      <c r="B396" s="568" t="s">
        <v>2987</v>
      </c>
      <c r="C396" s="568" t="s">
        <v>3526</v>
      </c>
      <c r="D396" s="568" t="s">
        <v>3673</v>
      </c>
      <c r="E396" s="568" t="s">
        <v>3674</v>
      </c>
      <c r="F396" s="571"/>
      <c r="G396" s="571"/>
      <c r="H396" s="571"/>
      <c r="I396" s="571"/>
      <c r="J396" s="571"/>
      <c r="K396" s="571"/>
      <c r="L396" s="571"/>
      <c r="M396" s="571"/>
      <c r="N396" s="571">
        <v>1</v>
      </c>
      <c r="O396" s="571">
        <v>1614</v>
      </c>
      <c r="P396" s="592"/>
      <c r="Q396" s="572">
        <v>1614</v>
      </c>
    </row>
    <row r="397" spans="1:17" ht="14.4" customHeight="1" x14ac:dyDescent="0.3">
      <c r="A397" s="567" t="s">
        <v>436</v>
      </c>
      <c r="B397" s="568" t="s">
        <v>2987</v>
      </c>
      <c r="C397" s="568" t="s">
        <v>3526</v>
      </c>
      <c r="D397" s="568" t="s">
        <v>3675</v>
      </c>
      <c r="E397" s="568" t="s">
        <v>3676</v>
      </c>
      <c r="F397" s="571"/>
      <c r="G397" s="571"/>
      <c r="H397" s="571"/>
      <c r="I397" s="571"/>
      <c r="J397" s="571"/>
      <c r="K397" s="571"/>
      <c r="L397" s="571"/>
      <c r="M397" s="571"/>
      <c r="N397" s="571">
        <v>9</v>
      </c>
      <c r="O397" s="571">
        <v>869.4</v>
      </c>
      <c r="P397" s="592"/>
      <c r="Q397" s="572">
        <v>96.6</v>
      </c>
    </row>
    <row r="398" spans="1:17" ht="14.4" customHeight="1" x14ac:dyDescent="0.3">
      <c r="A398" s="567" t="s">
        <v>436</v>
      </c>
      <c r="B398" s="568" t="s">
        <v>2987</v>
      </c>
      <c r="C398" s="568" t="s">
        <v>3526</v>
      </c>
      <c r="D398" s="568" t="s">
        <v>3677</v>
      </c>
      <c r="E398" s="568" t="s">
        <v>3678</v>
      </c>
      <c r="F398" s="571"/>
      <c r="G398" s="571"/>
      <c r="H398" s="571"/>
      <c r="I398" s="571"/>
      <c r="J398" s="571"/>
      <c r="K398" s="571"/>
      <c r="L398" s="571"/>
      <c r="M398" s="571"/>
      <c r="N398" s="571">
        <v>1</v>
      </c>
      <c r="O398" s="571">
        <v>70</v>
      </c>
      <c r="P398" s="592"/>
      <c r="Q398" s="572">
        <v>70</v>
      </c>
    </row>
    <row r="399" spans="1:17" ht="14.4" customHeight="1" x14ac:dyDescent="0.3">
      <c r="A399" s="567" t="s">
        <v>436</v>
      </c>
      <c r="B399" s="568" t="s">
        <v>2987</v>
      </c>
      <c r="C399" s="568" t="s">
        <v>3526</v>
      </c>
      <c r="D399" s="568" t="s">
        <v>3679</v>
      </c>
      <c r="E399" s="568" t="s">
        <v>3680</v>
      </c>
      <c r="F399" s="571"/>
      <c r="G399" s="571"/>
      <c r="H399" s="571"/>
      <c r="I399" s="571"/>
      <c r="J399" s="571">
        <v>3</v>
      </c>
      <c r="K399" s="571">
        <v>441</v>
      </c>
      <c r="L399" s="571"/>
      <c r="M399" s="571">
        <v>147</v>
      </c>
      <c r="N399" s="571">
        <v>2</v>
      </c>
      <c r="O399" s="571">
        <v>294</v>
      </c>
      <c r="P399" s="592"/>
      <c r="Q399" s="572">
        <v>147</v>
      </c>
    </row>
    <row r="400" spans="1:17" ht="14.4" customHeight="1" x14ac:dyDescent="0.3">
      <c r="A400" s="567" t="s">
        <v>436</v>
      </c>
      <c r="B400" s="568" t="s">
        <v>2987</v>
      </c>
      <c r="C400" s="568" t="s">
        <v>3526</v>
      </c>
      <c r="D400" s="568" t="s">
        <v>3681</v>
      </c>
      <c r="E400" s="568" t="s">
        <v>3682</v>
      </c>
      <c r="F400" s="571"/>
      <c r="G400" s="571"/>
      <c r="H400" s="571"/>
      <c r="I400" s="571"/>
      <c r="J400" s="571"/>
      <c r="K400" s="571"/>
      <c r="L400" s="571"/>
      <c r="M400" s="571"/>
      <c r="N400" s="571">
        <v>1</v>
      </c>
      <c r="O400" s="571">
        <v>149</v>
      </c>
      <c r="P400" s="592"/>
      <c r="Q400" s="572">
        <v>149</v>
      </c>
    </row>
    <row r="401" spans="1:17" ht="14.4" customHeight="1" x14ac:dyDescent="0.3">
      <c r="A401" s="567" t="s">
        <v>436</v>
      </c>
      <c r="B401" s="568" t="s">
        <v>2987</v>
      </c>
      <c r="C401" s="568" t="s">
        <v>3526</v>
      </c>
      <c r="D401" s="568" t="s">
        <v>3683</v>
      </c>
      <c r="E401" s="568" t="s">
        <v>3684</v>
      </c>
      <c r="F401" s="571"/>
      <c r="G401" s="571"/>
      <c r="H401" s="571"/>
      <c r="I401" s="571"/>
      <c r="J401" s="571"/>
      <c r="K401" s="571"/>
      <c r="L401" s="571"/>
      <c r="M401" s="571"/>
      <c r="N401" s="571">
        <v>1</v>
      </c>
      <c r="O401" s="571">
        <v>247</v>
      </c>
      <c r="P401" s="592"/>
      <c r="Q401" s="572">
        <v>247</v>
      </c>
    </row>
    <row r="402" spans="1:17" ht="14.4" customHeight="1" x14ac:dyDescent="0.3">
      <c r="A402" s="567" t="s">
        <v>436</v>
      </c>
      <c r="B402" s="568" t="s">
        <v>2987</v>
      </c>
      <c r="C402" s="568" t="s">
        <v>3526</v>
      </c>
      <c r="D402" s="568" t="s">
        <v>3685</v>
      </c>
      <c r="E402" s="568" t="s">
        <v>3686</v>
      </c>
      <c r="F402" s="571"/>
      <c r="G402" s="571"/>
      <c r="H402" s="571"/>
      <c r="I402" s="571"/>
      <c r="J402" s="571"/>
      <c r="K402" s="571"/>
      <c r="L402" s="571"/>
      <c r="M402" s="571"/>
      <c r="N402" s="571">
        <v>1</v>
      </c>
      <c r="O402" s="571">
        <v>10320.11</v>
      </c>
      <c r="P402" s="592"/>
      <c r="Q402" s="572">
        <v>10320.11</v>
      </c>
    </row>
    <row r="403" spans="1:17" ht="14.4" customHeight="1" x14ac:dyDescent="0.3">
      <c r="A403" s="567" t="s">
        <v>436</v>
      </c>
      <c r="B403" s="568" t="s">
        <v>2987</v>
      </c>
      <c r="C403" s="568" t="s">
        <v>3526</v>
      </c>
      <c r="D403" s="568" t="s">
        <v>3687</v>
      </c>
      <c r="E403" s="568" t="s">
        <v>3688</v>
      </c>
      <c r="F403" s="571">
        <v>1</v>
      </c>
      <c r="G403" s="571">
        <v>13186.9</v>
      </c>
      <c r="H403" s="571">
        <v>1</v>
      </c>
      <c r="I403" s="571">
        <v>13186.9</v>
      </c>
      <c r="J403" s="571"/>
      <c r="K403" s="571"/>
      <c r="L403" s="571"/>
      <c r="M403" s="571"/>
      <c r="N403" s="571"/>
      <c r="O403" s="571"/>
      <c r="P403" s="592"/>
      <c r="Q403" s="572"/>
    </row>
    <row r="404" spans="1:17" ht="14.4" customHeight="1" x14ac:dyDescent="0.3">
      <c r="A404" s="567" t="s">
        <v>436</v>
      </c>
      <c r="B404" s="568" t="s">
        <v>2987</v>
      </c>
      <c r="C404" s="568" t="s">
        <v>3526</v>
      </c>
      <c r="D404" s="568" t="s">
        <v>3689</v>
      </c>
      <c r="E404" s="568" t="s">
        <v>3690</v>
      </c>
      <c r="F404" s="571">
        <v>1</v>
      </c>
      <c r="G404" s="571">
        <v>6518.2</v>
      </c>
      <c r="H404" s="571">
        <v>1</v>
      </c>
      <c r="I404" s="571">
        <v>6518.2</v>
      </c>
      <c r="J404" s="571"/>
      <c r="K404" s="571"/>
      <c r="L404" s="571"/>
      <c r="M404" s="571"/>
      <c r="N404" s="571"/>
      <c r="O404" s="571"/>
      <c r="P404" s="592"/>
      <c r="Q404" s="572"/>
    </row>
    <row r="405" spans="1:17" ht="14.4" customHeight="1" x14ac:dyDescent="0.3">
      <c r="A405" s="567" t="s">
        <v>436</v>
      </c>
      <c r="B405" s="568" t="s">
        <v>2987</v>
      </c>
      <c r="C405" s="568" t="s">
        <v>3526</v>
      </c>
      <c r="D405" s="568" t="s">
        <v>3691</v>
      </c>
      <c r="E405" s="568" t="s">
        <v>3692</v>
      </c>
      <c r="F405" s="571">
        <v>3</v>
      </c>
      <c r="G405" s="571">
        <v>36054.9</v>
      </c>
      <c r="H405" s="571">
        <v>1</v>
      </c>
      <c r="I405" s="571">
        <v>12018.300000000001</v>
      </c>
      <c r="J405" s="571"/>
      <c r="K405" s="571"/>
      <c r="L405" s="571"/>
      <c r="M405" s="571"/>
      <c r="N405" s="571"/>
      <c r="O405" s="571"/>
      <c r="P405" s="592"/>
      <c r="Q405" s="572"/>
    </row>
    <row r="406" spans="1:17" ht="14.4" customHeight="1" x14ac:dyDescent="0.3">
      <c r="A406" s="567" t="s">
        <v>436</v>
      </c>
      <c r="B406" s="568" t="s">
        <v>2987</v>
      </c>
      <c r="C406" s="568" t="s">
        <v>3526</v>
      </c>
      <c r="D406" s="568" t="s">
        <v>3693</v>
      </c>
      <c r="E406" s="568" t="s">
        <v>3694</v>
      </c>
      <c r="F406" s="571">
        <v>1</v>
      </c>
      <c r="G406" s="571">
        <v>11165</v>
      </c>
      <c r="H406" s="571">
        <v>1</v>
      </c>
      <c r="I406" s="571">
        <v>11165</v>
      </c>
      <c r="J406" s="571"/>
      <c r="K406" s="571"/>
      <c r="L406" s="571"/>
      <c r="M406" s="571"/>
      <c r="N406" s="571"/>
      <c r="O406" s="571"/>
      <c r="P406" s="592"/>
      <c r="Q406" s="572"/>
    </row>
    <row r="407" spans="1:17" ht="14.4" customHeight="1" x14ac:dyDescent="0.3">
      <c r="A407" s="567" t="s">
        <v>436</v>
      </c>
      <c r="B407" s="568" t="s">
        <v>2987</v>
      </c>
      <c r="C407" s="568" t="s">
        <v>3526</v>
      </c>
      <c r="D407" s="568" t="s">
        <v>3695</v>
      </c>
      <c r="E407" s="568" t="s">
        <v>3696</v>
      </c>
      <c r="F407" s="571">
        <v>1</v>
      </c>
      <c r="G407" s="571">
        <v>1872.2</v>
      </c>
      <c r="H407" s="571">
        <v>1</v>
      </c>
      <c r="I407" s="571">
        <v>1872.2</v>
      </c>
      <c r="J407" s="571"/>
      <c r="K407" s="571"/>
      <c r="L407" s="571"/>
      <c r="M407" s="571"/>
      <c r="N407" s="571"/>
      <c r="O407" s="571"/>
      <c r="P407" s="592"/>
      <c r="Q407" s="572"/>
    </row>
    <row r="408" spans="1:17" ht="14.4" customHeight="1" x14ac:dyDescent="0.3">
      <c r="A408" s="567" t="s">
        <v>436</v>
      </c>
      <c r="B408" s="568" t="s">
        <v>2987</v>
      </c>
      <c r="C408" s="568" t="s">
        <v>3526</v>
      </c>
      <c r="D408" s="568" t="s">
        <v>3697</v>
      </c>
      <c r="E408" s="568" t="s">
        <v>3698</v>
      </c>
      <c r="F408" s="571">
        <v>1</v>
      </c>
      <c r="G408" s="571">
        <v>1720.9</v>
      </c>
      <c r="H408" s="571">
        <v>1</v>
      </c>
      <c r="I408" s="571">
        <v>1720.9</v>
      </c>
      <c r="J408" s="571"/>
      <c r="K408" s="571"/>
      <c r="L408" s="571"/>
      <c r="M408" s="571"/>
      <c r="N408" s="571"/>
      <c r="O408" s="571"/>
      <c r="P408" s="592"/>
      <c r="Q408" s="572"/>
    </row>
    <row r="409" spans="1:17" ht="14.4" customHeight="1" x14ac:dyDescent="0.3">
      <c r="A409" s="567" t="s">
        <v>436</v>
      </c>
      <c r="B409" s="568" t="s">
        <v>2987</v>
      </c>
      <c r="C409" s="568" t="s">
        <v>3526</v>
      </c>
      <c r="D409" s="568" t="s">
        <v>3699</v>
      </c>
      <c r="E409" s="568" t="s">
        <v>3698</v>
      </c>
      <c r="F409" s="571">
        <v>2</v>
      </c>
      <c r="G409" s="571">
        <v>3441.8</v>
      </c>
      <c r="H409" s="571">
        <v>1</v>
      </c>
      <c r="I409" s="571">
        <v>1720.9</v>
      </c>
      <c r="J409" s="571"/>
      <c r="K409" s="571"/>
      <c r="L409" s="571"/>
      <c r="M409" s="571"/>
      <c r="N409" s="571"/>
      <c r="O409" s="571"/>
      <c r="P409" s="592"/>
      <c r="Q409" s="572"/>
    </row>
    <row r="410" spans="1:17" ht="14.4" customHeight="1" x14ac:dyDescent="0.3">
      <c r="A410" s="567" t="s">
        <v>436</v>
      </c>
      <c r="B410" s="568" t="s">
        <v>2987</v>
      </c>
      <c r="C410" s="568" t="s">
        <v>3526</v>
      </c>
      <c r="D410" s="568" t="s">
        <v>3700</v>
      </c>
      <c r="E410" s="568" t="s">
        <v>3701</v>
      </c>
      <c r="F410" s="571">
        <v>1</v>
      </c>
      <c r="G410" s="571">
        <v>11338</v>
      </c>
      <c r="H410" s="571">
        <v>1</v>
      </c>
      <c r="I410" s="571">
        <v>11338</v>
      </c>
      <c r="J410" s="571"/>
      <c r="K410" s="571"/>
      <c r="L410" s="571"/>
      <c r="M410" s="571"/>
      <c r="N410" s="571"/>
      <c r="O410" s="571"/>
      <c r="P410" s="592"/>
      <c r="Q410" s="572"/>
    </row>
    <row r="411" spans="1:17" ht="14.4" customHeight="1" x14ac:dyDescent="0.3">
      <c r="A411" s="567" t="s">
        <v>436</v>
      </c>
      <c r="B411" s="568" t="s">
        <v>2987</v>
      </c>
      <c r="C411" s="568" t="s">
        <v>3526</v>
      </c>
      <c r="D411" s="568" t="s">
        <v>3702</v>
      </c>
      <c r="E411" s="568" t="s">
        <v>3703</v>
      </c>
      <c r="F411" s="571">
        <v>1</v>
      </c>
      <c r="G411" s="571">
        <v>4608</v>
      </c>
      <c r="H411" s="571">
        <v>1</v>
      </c>
      <c r="I411" s="571">
        <v>4608</v>
      </c>
      <c r="J411" s="571"/>
      <c r="K411" s="571"/>
      <c r="L411" s="571"/>
      <c r="M411" s="571"/>
      <c r="N411" s="571"/>
      <c r="O411" s="571"/>
      <c r="P411" s="592"/>
      <c r="Q411" s="572"/>
    </row>
    <row r="412" spans="1:17" ht="14.4" customHeight="1" x14ac:dyDescent="0.3">
      <c r="A412" s="567" t="s">
        <v>436</v>
      </c>
      <c r="B412" s="568" t="s">
        <v>2987</v>
      </c>
      <c r="C412" s="568" t="s">
        <v>3526</v>
      </c>
      <c r="D412" s="568" t="s">
        <v>3704</v>
      </c>
      <c r="E412" s="568" t="s">
        <v>3705</v>
      </c>
      <c r="F412" s="571">
        <v>1</v>
      </c>
      <c r="G412" s="571">
        <v>1609</v>
      </c>
      <c r="H412" s="571">
        <v>1</v>
      </c>
      <c r="I412" s="571">
        <v>1609</v>
      </c>
      <c r="J412" s="571"/>
      <c r="K412" s="571"/>
      <c r="L412" s="571"/>
      <c r="M412" s="571"/>
      <c r="N412" s="571"/>
      <c r="O412" s="571"/>
      <c r="P412" s="592"/>
      <c r="Q412" s="572"/>
    </row>
    <row r="413" spans="1:17" ht="14.4" customHeight="1" x14ac:dyDescent="0.3">
      <c r="A413" s="567" t="s">
        <v>436</v>
      </c>
      <c r="B413" s="568" t="s">
        <v>2987</v>
      </c>
      <c r="C413" s="568" t="s">
        <v>3526</v>
      </c>
      <c r="D413" s="568" t="s">
        <v>3706</v>
      </c>
      <c r="E413" s="568" t="s">
        <v>3707</v>
      </c>
      <c r="F413" s="571">
        <v>1</v>
      </c>
      <c r="G413" s="571">
        <v>1338</v>
      </c>
      <c r="H413" s="571">
        <v>1</v>
      </c>
      <c r="I413" s="571">
        <v>1338</v>
      </c>
      <c r="J413" s="571"/>
      <c r="K413" s="571"/>
      <c r="L413" s="571"/>
      <c r="M413" s="571"/>
      <c r="N413" s="571">
        <v>1</v>
      </c>
      <c r="O413" s="571">
        <v>1386.65</v>
      </c>
      <c r="P413" s="592">
        <v>1.0363602391629299</v>
      </c>
      <c r="Q413" s="572">
        <v>1386.65</v>
      </c>
    </row>
    <row r="414" spans="1:17" ht="14.4" customHeight="1" x14ac:dyDescent="0.3">
      <c r="A414" s="567" t="s">
        <v>436</v>
      </c>
      <c r="B414" s="568" t="s">
        <v>2987</v>
      </c>
      <c r="C414" s="568" t="s">
        <v>3526</v>
      </c>
      <c r="D414" s="568" t="s">
        <v>3708</v>
      </c>
      <c r="E414" s="568" t="s">
        <v>3709</v>
      </c>
      <c r="F414" s="571">
        <v>1</v>
      </c>
      <c r="G414" s="571">
        <v>8819</v>
      </c>
      <c r="H414" s="571">
        <v>1</v>
      </c>
      <c r="I414" s="571">
        <v>8819</v>
      </c>
      <c r="J414" s="571"/>
      <c r="K414" s="571"/>
      <c r="L414" s="571"/>
      <c r="M414" s="571"/>
      <c r="N414" s="571">
        <v>1</v>
      </c>
      <c r="O414" s="571">
        <v>9139.69</v>
      </c>
      <c r="P414" s="592">
        <v>1.0363635332804173</v>
      </c>
      <c r="Q414" s="572">
        <v>9139.69</v>
      </c>
    </row>
    <row r="415" spans="1:17" ht="14.4" customHeight="1" x14ac:dyDescent="0.3">
      <c r="A415" s="567" t="s">
        <v>436</v>
      </c>
      <c r="B415" s="568" t="s">
        <v>2987</v>
      </c>
      <c r="C415" s="568" t="s">
        <v>3526</v>
      </c>
      <c r="D415" s="568" t="s">
        <v>3710</v>
      </c>
      <c r="E415" s="568" t="s">
        <v>3538</v>
      </c>
      <c r="F415" s="571">
        <v>0.1</v>
      </c>
      <c r="G415" s="571">
        <v>81.2</v>
      </c>
      <c r="H415" s="571">
        <v>1</v>
      </c>
      <c r="I415" s="571">
        <v>812</v>
      </c>
      <c r="J415" s="571"/>
      <c r="K415" s="571"/>
      <c r="L415" s="571"/>
      <c r="M415" s="571"/>
      <c r="N415" s="571">
        <v>0.6</v>
      </c>
      <c r="O415" s="571">
        <v>504.91</v>
      </c>
      <c r="P415" s="592">
        <v>6.2181034482758619</v>
      </c>
      <c r="Q415" s="572">
        <v>841.51666666666677</v>
      </c>
    </row>
    <row r="416" spans="1:17" ht="14.4" customHeight="1" x14ac:dyDescent="0.3">
      <c r="A416" s="567" t="s">
        <v>436</v>
      </c>
      <c r="B416" s="568" t="s">
        <v>2987</v>
      </c>
      <c r="C416" s="568" t="s">
        <v>3526</v>
      </c>
      <c r="D416" s="568" t="s">
        <v>3711</v>
      </c>
      <c r="E416" s="568" t="s">
        <v>3712</v>
      </c>
      <c r="F416" s="571"/>
      <c r="G416" s="571"/>
      <c r="H416" s="571"/>
      <c r="I416" s="571"/>
      <c r="J416" s="571"/>
      <c r="K416" s="571"/>
      <c r="L416" s="571"/>
      <c r="M416" s="571"/>
      <c r="N416" s="571">
        <v>1</v>
      </c>
      <c r="O416" s="571">
        <v>3960</v>
      </c>
      <c r="P416" s="592"/>
      <c r="Q416" s="572">
        <v>3960</v>
      </c>
    </row>
    <row r="417" spans="1:17" ht="14.4" customHeight="1" x14ac:dyDescent="0.3">
      <c r="A417" s="567" t="s">
        <v>436</v>
      </c>
      <c r="B417" s="568" t="s">
        <v>2987</v>
      </c>
      <c r="C417" s="568" t="s">
        <v>3526</v>
      </c>
      <c r="D417" s="568" t="s">
        <v>3713</v>
      </c>
      <c r="E417" s="568" t="s">
        <v>3714</v>
      </c>
      <c r="F417" s="571"/>
      <c r="G417" s="571"/>
      <c r="H417" s="571"/>
      <c r="I417" s="571"/>
      <c r="J417" s="571"/>
      <c r="K417" s="571"/>
      <c r="L417" s="571"/>
      <c r="M417" s="571"/>
      <c r="N417" s="571">
        <v>4</v>
      </c>
      <c r="O417" s="571">
        <v>2201.1999999999998</v>
      </c>
      <c r="P417" s="592"/>
      <c r="Q417" s="572">
        <v>550.29999999999995</v>
      </c>
    </row>
    <row r="418" spans="1:17" ht="14.4" customHeight="1" x14ac:dyDescent="0.3">
      <c r="A418" s="567" t="s">
        <v>436</v>
      </c>
      <c r="B418" s="568" t="s">
        <v>2987</v>
      </c>
      <c r="C418" s="568" t="s">
        <v>3526</v>
      </c>
      <c r="D418" s="568" t="s">
        <v>3715</v>
      </c>
      <c r="E418" s="568" t="s">
        <v>3716</v>
      </c>
      <c r="F418" s="571"/>
      <c r="G418" s="571"/>
      <c r="H418" s="571"/>
      <c r="I418" s="571"/>
      <c r="J418" s="571"/>
      <c r="K418" s="571"/>
      <c r="L418" s="571"/>
      <c r="M418" s="571"/>
      <c r="N418" s="571">
        <v>6</v>
      </c>
      <c r="O418" s="571">
        <v>3624</v>
      </c>
      <c r="P418" s="592"/>
      <c r="Q418" s="572">
        <v>604</v>
      </c>
    </row>
    <row r="419" spans="1:17" ht="14.4" customHeight="1" x14ac:dyDescent="0.3">
      <c r="A419" s="567" t="s">
        <v>436</v>
      </c>
      <c r="B419" s="568" t="s">
        <v>2987</v>
      </c>
      <c r="C419" s="568" t="s">
        <v>3526</v>
      </c>
      <c r="D419" s="568" t="s">
        <v>3717</v>
      </c>
      <c r="E419" s="568" t="s">
        <v>3718</v>
      </c>
      <c r="F419" s="571"/>
      <c r="G419" s="571"/>
      <c r="H419" s="571"/>
      <c r="I419" s="571"/>
      <c r="J419" s="571"/>
      <c r="K419" s="571"/>
      <c r="L419" s="571"/>
      <c r="M419" s="571"/>
      <c r="N419" s="571">
        <v>4</v>
      </c>
      <c r="O419" s="571">
        <v>30868</v>
      </c>
      <c r="P419" s="592"/>
      <c r="Q419" s="572">
        <v>7717</v>
      </c>
    </row>
    <row r="420" spans="1:17" ht="14.4" customHeight="1" x14ac:dyDescent="0.3">
      <c r="A420" s="567" t="s">
        <v>436</v>
      </c>
      <c r="B420" s="568" t="s">
        <v>2987</v>
      </c>
      <c r="C420" s="568" t="s">
        <v>3526</v>
      </c>
      <c r="D420" s="568" t="s">
        <v>3719</v>
      </c>
      <c r="E420" s="568" t="s">
        <v>3720</v>
      </c>
      <c r="F420" s="571"/>
      <c r="G420" s="571"/>
      <c r="H420" s="571"/>
      <c r="I420" s="571"/>
      <c r="J420" s="571"/>
      <c r="K420" s="571"/>
      <c r="L420" s="571"/>
      <c r="M420" s="571"/>
      <c r="N420" s="571">
        <v>1</v>
      </c>
      <c r="O420" s="571">
        <v>76433</v>
      </c>
      <c r="P420" s="592"/>
      <c r="Q420" s="572">
        <v>76433</v>
      </c>
    </row>
    <row r="421" spans="1:17" ht="14.4" customHeight="1" x14ac:dyDescent="0.3">
      <c r="A421" s="567" t="s">
        <v>436</v>
      </c>
      <c r="B421" s="568" t="s">
        <v>2987</v>
      </c>
      <c r="C421" s="568" t="s">
        <v>3526</v>
      </c>
      <c r="D421" s="568" t="s">
        <v>3721</v>
      </c>
      <c r="E421" s="568" t="s">
        <v>3722</v>
      </c>
      <c r="F421" s="571"/>
      <c r="G421" s="571"/>
      <c r="H421" s="571"/>
      <c r="I421" s="571"/>
      <c r="J421" s="571"/>
      <c r="K421" s="571"/>
      <c r="L421" s="571"/>
      <c r="M421" s="571"/>
      <c r="N421" s="571">
        <v>1</v>
      </c>
      <c r="O421" s="571">
        <v>10913.95</v>
      </c>
      <c r="P421" s="592"/>
      <c r="Q421" s="572">
        <v>10913.95</v>
      </c>
    </row>
    <row r="422" spans="1:17" ht="14.4" customHeight="1" x14ac:dyDescent="0.3">
      <c r="A422" s="567" t="s">
        <v>436</v>
      </c>
      <c r="B422" s="568" t="s">
        <v>2987</v>
      </c>
      <c r="C422" s="568" t="s">
        <v>3526</v>
      </c>
      <c r="D422" s="568" t="s">
        <v>3723</v>
      </c>
      <c r="E422" s="568" t="s">
        <v>3722</v>
      </c>
      <c r="F422" s="571"/>
      <c r="G422" s="571"/>
      <c r="H422" s="571"/>
      <c r="I422" s="571"/>
      <c r="J422" s="571"/>
      <c r="K422" s="571"/>
      <c r="L422" s="571"/>
      <c r="M422" s="571"/>
      <c r="N422" s="571">
        <v>3</v>
      </c>
      <c r="O422" s="571">
        <v>42495.06</v>
      </c>
      <c r="P422" s="592"/>
      <c r="Q422" s="572">
        <v>14165.019999999999</v>
      </c>
    </row>
    <row r="423" spans="1:17" ht="14.4" customHeight="1" x14ac:dyDescent="0.3">
      <c r="A423" s="567" t="s">
        <v>436</v>
      </c>
      <c r="B423" s="568" t="s">
        <v>2987</v>
      </c>
      <c r="C423" s="568" t="s">
        <v>3526</v>
      </c>
      <c r="D423" s="568" t="s">
        <v>3724</v>
      </c>
      <c r="E423" s="568" t="s">
        <v>3722</v>
      </c>
      <c r="F423" s="571"/>
      <c r="G423" s="571"/>
      <c r="H423" s="571"/>
      <c r="I423" s="571"/>
      <c r="J423" s="571"/>
      <c r="K423" s="571"/>
      <c r="L423" s="571"/>
      <c r="M423" s="571"/>
      <c r="N423" s="571">
        <v>4</v>
      </c>
      <c r="O423" s="571">
        <v>12855.04</v>
      </c>
      <c r="P423" s="592"/>
      <c r="Q423" s="572">
        <v>3213.76</v>
      </c>
    </row>
    <row r="424" spans="1:17" ht="14.4" customHeight="1" x14ac:dyDescent="0.3">
      <c r="A424" s="567" t="s">
        <v>436</v>
      </c>
      <c r="B424" s="568" t="s">
        <v>2987</v>
      </c>
      <c r="C424" s="568" t="s">
        <v>3526</v>
      </c>
      <c r="D424" s="568" t="s">
        <v>3725</v>
      </c>
      <c r="E424" s="568" t="s">
        <v>3722</v>
      </c>
      <c r="F424" s="571"/>
      <c r="G424" s="571"/>
      <c r="H424" s="571"/>
      <c r="I424" s="571"/>
      <c r="J424" s="571"/>
      <c r="K424" s="571"/>
      <c r="L424" s="571"/>
      <c r="M424" s="571"/>
      <c r="N424" s="571">
        <v>2</v>
      </c>
      <c r="O424" s="571">
        <v>8570.7199999999993</v>
      </c>
      <c r="P424" s="592"/>
      <c r="Q424" s="572">
        <v>4285.3599999999997</v>
      </c>
    </row>
    <row r="425" spans="1:17" ht="14.4" customHeight="1" x14ac:dyDescent="0.3">
      <c r="A425" s="567" t="s">
        <v>436</v>
      </c>
      <c r="B425" s="568" t="s">
        <v>2987</v>
      </c>
      <c r="C425" s="568" t="s">
        <v>3526</v>
      </c>
      <c r="D425" s="568" t="s">
        <v>3726</v>
      </c>
      <c r="E425" s="568" t="s">
        <v>3727</v>
      </c>
      <c r="F425" s="571">
        <v>2</v>
      </c>
      <c r="G425" s="571">
        <v>380</v>
      </c>
      <c r="H425" s="571">
        <v>1</v>
      </c>
      <c r="I425" s="571">
        <v>190</v>
      </c>
      <c r="J425" s="571"/>
      <c r="K425" s="571"/>
      <c r="L425" s="571"/>
      <c r="M425" s="571"/>
      <c r="N425" s="571"/>
      <c r="O425" s="571"/>
      <c r="P425" s="592"/>
      <c r="Q425" s="572"/>
    </row>
    <row r="426" spans="1:17" ht="14.4" customHeight="1" x14ac:dyDescent="0.3">
      <c r="A426" s="567" t="s">
        <v>436</v>
      </c>
      <c r="B426" s="568" t="s">
        <v>2987</v>
      </c>
      <c r="C426" s="568" t="s">
        <v>3526</v>
      </c>
      <c r="D426" s="568" t="s">
        <v>3728</v>
      </c>
      <c r="E426" s="568" t="s">
        <v>3727</v>
      </c>
      <c r="F426" s="571">
        <v>1</v>
      </c>
      <c r="G426" s="571">
        <v>191</v>
      </c>
      <c r="H426" s="571">
        <v>1</v>
      </c>
      <c r="I426" s="571">
        <v>191</v>
      </c>
      <c r="J426" s="571"/>
      <c r="K426" s="571"/>
      <c r="L426" s="571"/>
      <c r="M426" s="571"/>
      <c r="N426" s="571"/>
      <c r="O426" s="571"/>
      <c r="P426" s="592"/>
      <c r="Q426" s="572"/>
    </row>
    <row r="427" spans="1:17" ht="14.4" customHeight="1" x14ac:dyDescent="0.3">
      <c r="A427" s="567" t="s">
        <v>436</v>
      </c>
      <c r="B427" s="568" t="s">
        <v>2987</v>
      </c>
      <c r="C427" s="568" t="s">
        <v>3526</v>
      </c>
      <c r="D427" s="568" t="s">
        <v>3729</v>
      </c>
      <c r="E427" s="568" t="s">
        <v>3730</v>
      </c>
      <c r="F427" s="571">
        <v>17</v>
      </c>
      <c r="G427" s="571">
        <v>2567</v>
      </c>
      <c r="H427" s="571">
        <v>1</v>
      </c>
      <c r="I427" s="571">
        <v>151</v>
      </c>
      <c r="J427" s="571">
        <v>13</v>
      </c>
      <c r="K427" s="571">
        <v>2034.3700000000001</v>
      </c>
      <c r="L427" s="571">
        <v>0.79250876509544221</v>
      </c>
      <c r="M427" s="571">
        <v>156.49</v>
      </c>
      <c r="N427" s="571"/>
      <c r="O427" s="571"/>
      <c r="P427" s="592"/>
      <c r="Q427" s="572"/>
    </row>
    <row r="428" spans="1:17" ht="14.4" customHeight="1" x14ac:dyDescent="0.3">
      <c r="A428" s="567" t="s">
        <v>436</v>
      </c>
      <c r="B428" s="568" t="s">
        <v>2987</v>
      </c>
      <c r="C428" s="568" t="s">
        <v>3526</v>
      </c>
      <c r="D428" s="568" t="s">
        <v>3731</v>
      </c>
      <c r="E428" s="568" t="s">
        <v>3730</v>
      </c>
      <c r="F428" s="571">
        <v>7</v>
      </c>
      <c r="G428" s="571">
        <v>1162</v>
      </c>
      <c r="H428" s="571">
        <v>1</v>
      </c>
      <c r="I428" s="571">
        <v>166</v>
      </c>
      <c r="J428" s="571">
        <v>8</v>
      </c>
      <c r="K428" s="571">
        <v>1376.32</v>
      </c>
      <c r="L428" s="571">
        <v>1.1844406196213424</v>
      </c>
      <c r="M428" s="571">
        <v>172.04</v>
      </c>
      <c r="N428" s="571"/>
      <c r="O428" s="571"/>
      <c r="P428" s="592"/>
      <c r="Q428" s="572"/>
    </row>
    <row r="429" spans="1:17" ht="14.4" customHeight="1" x14ac:dyDescent="0.3">
      <c r="A429" s="567" t="s">
        <v>436</v>
      </c>
      <c r="B429" s="568" t="s">
        <v>2987</v>
      </c>
      <c r="C429" s="568" t="s">
        <v>3526</v>
      </c>
      <c r="D429" s="568" t="s">
        <v>3732</v>
      </c>
      <c r="E429" s="568" t="s">
        <v>3730</v>
      </c>
      <c r="F429" s="571">
        <v>2</v>
      </c>
      <c r="G429" s="571">
        <v>604</v>
      </c>
      <c r="H429" s="571">
        <v>1</v>
      </c>
      <c r="I429" s="571">
        <v>302</v>
      </c>
      <c r="J429" s="571">
        <v>1</v>
      </c>
      <c r="K429" s="571">
        <v>312.98</v>
      </c>
      <c r="L429" s="571">
        <v>0.51817880794701987</v>
      </c>
      <c r="M429" s="571">
        <v>312.98</v>
      </c>
      <c r="N429" s="571"/>
      <c r="O429" s="571"/>
      <c r="P429" s="592"/>
      <c r="Q429" s="572"/>
    </row>
    <row r="430" spans="1:17" ht="14.4" customHeight="1" x14ac:dyDescent="0.3">
      <c r="A430" s="567" t="s">
        <v>436</v>
      </c>
      <c r="B430" s="568" t="s">
        <v>2987</v>
      </c>
      <c r="C430" s="568" t="s">
        <v>3526</v>
      </c>
      <c r="D430" s="568" t="s">
        <v>3733</v>
      </c>
      <c r="E430" s="568" t="s">
        <v>3730</v>
      </c>
      <c r="F430" s="571"/>
      <c r="G430" s="571"/>
      <c r="H430" s="571"/>
      <c r="I430" s="571"/>
      <c r="J430" s="571">
        <v>4</v>
      </c>
      <c r="K430" s="571">
        <v>1500.64</v>
      </c>
      <c r="L430" s="571"/>
      <c r="M430" s="571">
        <v>375.16</v>
      </c>
      <c r="N430" s="571"/>
      <c r="O430" s="571"/>
      <c r="P430" s="592"/>
      <c r="Q430" s="572"/>
    </row>
    <row r="431" spans="1:17" ht="14.4" customHeight="1" x14ac:dyDescent="0.3">
      <c r="A431" s="567" t="s">
        <v>436</v>
      </c>
      <c r="B431" s="568" t="s">
        <v>2987</v>
      </c>
      <c r="C431" s="568" t="s">
        <v>3526</v>
      </c>
      <c r="D431" s="568" t="s">
        <v>3734</v>
      </c>
      <c r="E431" s="568" t="s">
        <v>3730</v>
      </c>
      <c r="F431" s="571">
        <v>1</v>
      </c>
      <c r="G431" s="571">
        <v>404</v>
      </c>
      <c r="H431" s="571">
        <v>1</v>
      </c>
      <c r="I431" s="571">
        <v>404</v>
      </c>
      <c r="J431" s="571"/>
      <c r="K431" s="571"/>
      <c r="L431" s="571"/>
      <c r="M431" s="571"/>
      <c r="N431" s="571"/>
      <c r="O431" s="571"/>
      <c r="P431" s="592"/>
      <c r="Q431" s="572"/>
    </row>
    <row r="432" spans="1:17" ht="14.4" customHeight="1" x14ac:dyDescent="0.3">
      <c r="A432" s="567" t="s">
        <v>436</v>
      </c>
      <c r="B432" s="568" t="s">
        <v>2987</v>
      </c>
      <c r="C432" s="568" t="s">
        <v>3526</v>
      </c>
      <c r="D432" s="568" t="s">
        <v>3735</v>
      </c>
      <c r="E432" s="568" t="s">
        <v>3730</v>
      </c>
      <c r="F432" s="571">
        <v>1</v>
      </c>
      <c r="G432" s="571">
        <v>518</v>
      </c>
      <c r="H432" s="571">
        <v>1</v>
      </c>
      <c r="I432" s="571">
        <v>518</v>
      </c>
      <c r="J432" s="571">
        <v>1</v>
      </c>
      <c r="K432" s="571">
        <v>536.84</v>
      </c>
      <c r="L432" s="571">
        <v>1.0363706563706565</v>
      </c>
      <c r="M432" s="571">
        <v>536.84</v>
      </c>
      <c r="N432" s="571"/>
      <c r="O432" s="571"/>
      <c r="P432" s="592"/>
      <c r="Q432" s="572"/>
    </row>
    <row r="433" spans="1:17" ht="14.4" customHeight="1" x14ac:dyDescent="0.3">
      <c r="A433" s="567" t="s">
        <v>436</v>
      </c>
      <c r="B433" s="568" t="s">
        <v>2987</v>
      </c>
      <c r="C433" s="568" t="s">
        <v>3526</v>
      </c>
      <c r="D433" s="568" t="s">
        <v>3736</v>
      </c>
      <c r="E433" s="568" t="s">
        <v>3737</v>
      </c>
      <c r="F433" s="571"/>
      <c r="G433" s="571"/>
      <c r="H433" s="571"/>
      <c r="I433" s="571"/>
      <c r="J433" s="571"/>
      <c r="K433" s="571"/>
      <c r="L433" s="571"/>
      <c r="M433" s="571"/>
      <c r="N433" s="571">
        <v>1</v>
      </c>
      <c r="O433" s="571">
        <v>1953.55</v>
      </c>
      <c r="P433" s="592"/>
      <c r="Q433" s="572">
        <v>1953.55</v>
      </c>
    </row>
    <row r="434" spans="1:17" ht="14.4" customHeight="1" x14ac:dyDescent="0.3">
      <c r="A434" s="567" t="s">
        <v>436</v>
      </c>
      <c r="B434" s="568" t="s">
        <v>2987</v>
      </c>
      <c r="C434" s="568" t="s">
        <v>2950</v>
      </c>
      <c r="D434" s="568" t="s">
        <v>3738</v>
      </c>
      <c r="E434" s="568" t="s">
        <v>3739</v>
      </c>
      <c r="F434" s="571">
        <v>27</v>
      </c>
      <c r="G434" s="571">
        <v>862812</v>
      </c>
      <c r="H434" s="571">
        <v>1</v>
      </c>
      <c r="I434" s="571">
        <v>31956</v>
      </c>
      <c r="J434" s="571">
        <v>10</v>
      </c>
      <c r="K434" s="571">
        <v>319640</v>
      </c>
      <c r="L434" s="571">
        <v>0.37046309045307668</v>
      </c>
      <c r="M434" s="571">
        <v>31964</v>
      </c>
      <c r="N434" s="571">
        <v>15</v>
      </c>
      <c r="O434" s="571">
        <v>479490</v>
      </c>
      <c r="P434" s="592">
        <v>0.5557294057106299</v>
      </c>
      <c r="Q434" s="572">
        <v>31966</v>
      </c>
    </row>
    <row r="435" spans="1:17" ht="14.4" customHeight="1" x14ac:dyDescent="0.3">
      <c r="A435" s="567" t="s">
        <v>436</v>
      </c>
      <c r="B435" s="568" t="s">
        <v>2987</v>
      </c>
      <c r="C435" s="568" t="s">
        <v>2950</v>
      </c>
      <c r="D435" s="568" t="s">
        <v>3740</v>
      </c>
      <c r="E435" s="568" t="s">
        <v>3741</v>
      </c>
      <c r="F435" s="571">
        <v>141</v>
      </c>
      <c r="G435" s="571">
        <v>3941796</v>
      </c>
      <c r="H435" s="571">
        <v>1</v>
      </c>
      <c r="I435" s="571">
        <v>27956</v>
      </c>
      <c r="J435" s="571">
        <v>51</v>
      </c>
      <c r="K435" s="571">
        <v>1426020</v>
      </c>
      <c r="L435" s="571">
        <v>0.36176910220620245</v>
      </c>
      <c r="M435" s="571">
        <v>27961.176470588234</v>
      </c>
      <c r="N435" s="571">
        <v>106</v>
      </c>
      <c r="O435" s="571">
        <v>2964396</v>
      </c>
      <c r="P435" s="592">
        <v>0.75204196259776002</v>
      </c>
      <c r="Q435" s="572">
        <v>27966</v>
      </c>
    </row>
    <row r="436" spans="1:17" ht="14.4" customHeight="1" x14ac:dyDescent="0.3">
      <c r="A436" s="567" t="s">
        <v>436</v>
      </c>
      <c r="B436" s="568" t="s">
        <v>2987</v>
      </c>
      <c r="C436" s="568" t="s">
        <v>2950</v>
      </c>
      <c r="D436" s="568" t="s">
        <v>3742</v>
      </c>
      <c r="E436" s="568" t="s">
        <v>3743</v>
      </c>
      <c r="F436" s="571">
        <v>273</v>
      </c>
      <c r="G436" s="571">
        <v>6539988</v>
      </c>
      <c r="H436" s="571">
        <v>1</v>
      </c>
      <c r="I436" s="571">
        <v>23956</v>
      </c>
      <c r="J436" s="571">
        <v>160</v>
      </c>
      <c r="K436" s="571">
        <v>3833856</v>
      </c>
      <c r="L436" s="571">
        <v>0.58621758939007229</v>
      </c>
      <c r="M436" s="571">
        <v>23961.599999999999</v>
      </c>
      <c r="N436" s="571">
        <v>225</v>
      </c>
      <c r="O436" s="571">
        <v>5392344</v>
      </c>
      <c r="P436" s="592">
        <v>0.82451894407145698</v>
      </c>
      <c r="Q436" s="572">
        <v>23965.973333333332</v>
      </c>
    </row>
    <row r="437" spans="1:17" ht="14.4" customHeight="1" x14ac:dyDescent="0.3">
      <c r="A437" s="567" t="s">
        <v>436</v>
      </c>
      <c r="B437" s="568" t="s">
        <v>2987</v>
      </c>
      <c r="C437" s="568" t="s">
        <v>2950</v>
      </c>
      <c r="D437" s="568" t="s">
        <v>3744</v>
      </c>
      <c r="E437" s="568" t="s">
        <v>3745</v>
      </c>
      <c r="F437" s="571">
        <v>1714</v>
      </c>
      <c r="G437" s="571">
        <v>20374318</v>
      </c>
      <c r="H437" s="571">
        <v>1</v>
      </c>
      <c r="I437" s="571">
        <v>11887</v>
      </c>
      <c r="J437" s="571">
        <v>1878</v>
      </c>
      <c r="K437" s="571">
        <v>22334698</v>
      </c>
      <c r="L437" s="571">
        <v>1.0962181899781873</v>
      </c>
      <c r="M437" s="571">
        <v>11892.810436634718</v>
      </c>
      <c r="N437" s="571">
        <v>1933</v>
      </c>
      <c r="O437" s="571">
        <v>22996497</v>
      </c>
      <c r="P437" s="592">
        <v>1.1287002097444441</v>
      </c>
      <c r="Q437" s="572">
        <v>11896.790998448008</v>
      </c>
    </row>
    <row r="438" spans="1:17" ht="14.4" customHeight="1" x14ac:dyDescent="0.3">
      <c r="A438" s="567" t="s">
        <v>436</v>
      </c>
      <c r="B438" s="568" t="s">
        <v>2987</v>
      </c>
      <c r="C438" s="568" t="s">
        <v>2950</v>
      </c>
      <c r="D438" s="568" t="s">
        <v>3746</v>
      </c>
      <c r="E438" s="568" t="s">
        <v>3747</v>
      </c>
      <c r="F438" s="571">
        <v>193</v>
      </c>
      <c r="G438" s="571">
        <v>1286538</v>
      </c>
      <c r="H438" s="571">
        <v>1</v>
      </c>
      <c r="I438" s="571">
        <v>6666</v>
      </c>
      <c r="J438" s="571">
        <v>208</v>
      </c>
      <c r="K438" s="571">
        <v>1387672</v>
      </c>
      <c r="L438" s="571">
        <v>1.0786094153456796</v>
      </c>
      <c r="M438" s="571">
        <v>6671.5</v>
      </c>
      <c r="N438" s="571">
        <v>304</v>
      </c>
      <c r="O438" s="571">
        <v>2029432</v>
      </c>
      <c r="P438" s="592">
        <v>1.5774365001266966</v>
      </c>
      <c r="Q438" s="572">
        <v>6675.7631578947367</v>
      </c>
    </row>
    <row r="439" spans="1:17" ht="14.4" customHeight="1" x14ac:dyDescent="0.3">
      <c r="A439" s="567" t="s">
        <v>436</v>
      </c>
      <c r="B439" s="568" t="s">
        <v>2987</v>
      </c>
      <c r="C439" s="568" t="s">
        <v>2950</v>
      </c>
      <c r="D439" s="568" t="s">
        <v>3748</v>
      </c>
      <c r="E439" s="568" t="s">
        <v>3749</v>
      </c>
      <c r="F439" s="571">
        <v>24</v>
      </c>
      <c r="G439" s="571">
        <v>131184</v>
      </c>
      <c r="H439" s="571">
        <v>1</v>
      </c>
      <c r="I439" s="571">
        <v>5466</v>
      </c>
      <c r="J439" s="571">
        <v>25</v>
      </c>
      <c r="K439" s="571">
        <v>136818</v>
      </c>
      <c r="L439" s="571">
        <v>1.0429473106476399</v>
      </c>
      <c r="M439" s="571">
        <v>5472.72</v>
      </c>
      <c r="N439" s="571">
        <v>32</v>
      </c>
      <c r="O439" s="571">
        <v>175230</v>
      </c>
      <c r="P439" s="592">
        <v>1.3357574094401756</v>
      </c>
      <c r="Q439" s="572">
        <v>5475.9375</v>
      </c>
    </row>
    <row r="440" spans="1:17" ht="14.4" customHeight="1" x14ac:dyDescent="0.3">
      <c r="A440" s="567" t="s">
        <v>436</v>
      </c>
      <c r="B440" s="568" t="s">
        <v>2987</v>
      </c>
      <c r="C440" s="568" t="s">
        <v>2950</v>
      </c>
      <c r="D440" s="568" t="s">
        <v>3750</v>
      </c>
      <c r="E440" s="568" t="s">
        <v>3751</v>
      </c>
      <c r="F440" s="571">
        <v>1</v>
      </c>
      <c r="G440" s="571">
        <v>685</v>
      </c>
      <c r="H440" s="571">
        <v>1</v>
      </c>
      <c r="I440" s="571">
        <v>685</v>
      </c>
      <c r="J440" s="571"/>
      <c r="K440" s="571"/>
      <c r="L440" s="571"/>
      <c r="M440" s="571"/>
      <c r="N440" s="571"/>
      <c r="O440" s="571"/>
      <c r="P440" s="592"/>
      <c r="Q440" s="572"/>
    </row>
    <row r="441" spans="1:17" ht="14.4" customHeight="1" x14ac:dyDescent="0.3">
      <c r="A441" s="567" t="s">
        <v>436</v>
      </c>
      <c r="B441" s="568" t="s">
        <v>2987</v>
      </c>
      <c r="C441" s="568" t="s">
        <v>2950</v>
      </c>
      <c r="D441" s="568" t="s">
        <v>3752</v>
      </c>
      <c r="E441" s="568" t="s">
        <v>3753</v>
      </c>
      <c r="F441" s="571"/>
      <c r="G441" s="571"/>
      <c r="H441" s="571"/>
      <c r="I441" s="571"/>
      <c r="J441" s="571">
        <v>8</v>
      </c>
      <c r="K441" s="571">
        <v>3408</v>
      </c>
      <c r="L441" s="571"/>
      <c r="M441" s="571">
        <v>426</v>
      </c>
      <c r="N441" s="571">
        <v>65</v>
      </c>
      <c r="O441" s="571">
        <v>27755</v>
      </c>
      <c r="P441" s="592"/>
      <c r="Q441" s="572">
        <v>427</v>
      </c>
    </row>
    <row r="442" spans="1:17" ht="14.4" customHeight="1" x14ac:dyDescent="0.3">
      <c r="A442" s="567" t="s">
        <v>436</v>
      </c>
      <c r="B442" s="568" t="s">
        <v>2987</v>
      </c>
      <c r="C442" s="568" t="s">
        <v>2950</v>
      </c>
      <c r="D442" s="568" t="s">
        <v>3754</v>
      </c>
      <c r="E442" s="568" t="s">
        <v>3755</v>
      </c>
      <c r="F442" s="571">
        <v>486</v>
      </c>
      <c r="G442" s="571">
        <v>185166</v>
      </c>
      <c r="H442" s="571">
        <v>1</v>
      </c>
      <c r="I442" s="571">
        <v>381</v>
      </c>
      <c r="J442" s="571">
        <v>753</v>
      </c>
      <c r="K442" s="571">
        <v>286893</v>
      </c>
      <c r="L442" s="571">
        <v>1.5493827160493827</v>
      </c>
      <c r="M442" s="571">
        <v>381</v>
      </c>
      <c r="N442" s="571">
        <v>727</v>
      </c>
      <c r="O442" s="571">
        <v>277714</v>
      </c>
      <c r="P442" s="592">
        <v>1.4998109804175712</v>
      </c>
      <c r="Q442" s="572">
        <v>382</v>
      </c>
    </row>
    <row r="443" spans="1:17" ht="14.4" customHeight="1" x14ac:dyDescent="0.3">
      <c r="A443" s="567" t="s">
        <v>436</v>
      </c>
      <c r="B443" s="568" t="s">
        <v>2987</v>
      </c>
      <c r="C443" s="568" t="s">
        <v>2950</v>
      </c>
      <c r="D443" s="568" t="s">
        <v>3756</v>
      </c>
      <c r="E443" s="568" t="s">
        <v>3757</v>
      </c>
      <c r="F443" s="571">
        <v>1</v>
      </c>
      <c r="G443" s="571">
        <v>607</v>
      </c>
      <c r="H443" s="571">
        <v>1</v>
      </c>
      <c r="I443" s="571">
        <v>607</v>
      </c>
      <c r="J443" s="571"/>
      <c r="K443" s="571"/>
      <c r="L443" s="571"/>
      <c r="M443" s="571"/>
      <c r="N443" s="571"/>
      <c r="O443" s="571"/>
      <c r="P443" s="592"/>
      <c r="Q443" s="572"/>
    </row>
    <row r="444" spans="1:17" ht="14.4" customHeight="1" x14ac:dyDescent="0.3">
      <c r="A444" s="567" t="s">
        <v>436</v>
      </c>
      <c r="B444" s="568" t="s">
        <v>2987</v>
      </c>
      <c r="C444" s="568" t="s">
        <v>2950</v>
      </c>
      <c r="D444" s="568" t="s">
        <v>3758</v>
      </c>
      <c r="E444" s="568" t="s">
        <v>3759</v>
      </c>
      <c r="F444" s="571">
        <v>1</v>
      </c>
      <c r="G444" s="571">
        <v>730</v>
      </c>
      <c r="H444" s="571">
        <v>1</v>
      </c>
      <c r="I444" s="571">
        <v>730</v>
      </c>
      <c r="J444" s="571"/>
      <c r="K444" s="571"/>
      <c r="L444" s="571"/>
      <c r="M444" s="571"/>
      <c r="N444" s="571"/>
      <c r="O444" s="571"/>
      <c r="P444" s="592"/>
      <c r="Q444" s="572"/>
    </row>
    <row r="445" spans="1:17" ht="14.4" customHeight="1" x14ac:dyDescent="0.3">
      <c r="A445" s="567" t="s">
        <v>436</v>
      </c>
      <c r="B445" s="568" t="s">
        <v>2987</v>
      </c>
      <c r="C445" s="568" t="s">
        <v>2950</v>
      </c>
      <c r="D445" s="568" t="s">
        <v>3760</v>
      </c>
      <c r="E445" s="568" t="s">
        <v>3761</v>
      </c>
      <c r="F445" s="571"/>
      <c r="G445" s="571"/>
      <c r="H445" s="571"/>
      <c r="I445" s="571"/>
      <c r="J445" s="571"/>
      <c r="K445" s="571"/>
      <c r="L445" s="571"/>
      <c r="M445" s="571"/>
      <c r="N445" s="571">
        <v>91</v>
      </c>
      <c r="O445" s="571">
        <v>31304</v>
      </c>
      <c r="P445" s="592"/>
      <c r="Q445" s="572">
        <v>344</v>
      </c>
    </row>
    <row r="446" spans="1:17" ht="14.4" customHeight="1" x14ac:dyDescent="0.3">
      <c r="A446" s="567" t="s">
        <v>436</v>
      </c>
      <c r="B446" s="568" t="s">
        <v>2987</v>
      </c>
      <c r="C446" s="568" t="s">
        <v>2950</v>
      </c>
      <c r="D446" s="568" t="s">
        <v>3762</v>
      </c>
      <c r="E446" s="568" t="s">
        <v>3763</v>
      </c>
      <c r="F446" s="571"/>
      <c r="G446" s="571"/>
      <c r="H446" s="571"/>
      <c r="I446" s="571"/>
      <c r="J446" s="571"/>
      <c r="K446" s="571"/>
      <c r="L446" s="571"/>
      <c r="M446" s="571"/>
      <c r="N446" s="571">
        <v>219</v>
      </c>
      <c r="O446" s="571">
        <v>50808</v>
      </c>
      <c r="P446" s="592"/>
      <c r="Q446" s="572">
        <v>232</v>
      </c>
    </row>
    <row r="447" spans="1:17" ht="14.4" customHeight="1" x14ac:dyDescent="0.3">
      <c r="A447" s="567" t="s">
        <v>436</v>
      </c>
      <c r="B447" s="568" t="s">
        <v>2987</v>
      </c>
      <c r="C447" s="568" t="s">
        <v>2950</v>
      </c>
      <c r="D447" s="568" t="s">
        <v>3002</v>
      </c>
      <c r="E447" s="568" t="s">
        <v>3003</v>
      </c>
      <c r="F447" s="571">
        <v>2</v>
      </c>
      <c r="G447" s="571">
        <v>2076</v>
      </c>
      <c r="H447" s="571">
        <v>1</v>
      </c>
      <c r="I447" s="571">
        <v>1038</v>
      </c>
      <c r="J447" s="571"/>
      <c r="K447" s="571"/>
      <c r="L447" s="571"/>
      <c r="M447" s="571"/>
      <c r="N447" s="571"/>
      <c r="O447" s="571"/>
      <c r="P447" s="592"/>
      <c r="Q447" s="572"/>
    </row>
    <row r="448" spans="1:17" ht="14.4" customHeight="1" x14ac:dyDescent="0.3">
      <c r="A448" s="567" t="s">
        <v>436</v>
      </c>
      <c r="B448" s="568" t="s">
        <v>2987</v>
      </c>
      <c r="C448" s="568" t="s">
        <v>2950</v>
      </c>
      <c r="D448" s="568" t="s">
        <v>3764</v>
      </c>
      <c r="E448" s="568" t="s">
        <v>3765</v>
      </c>
      <c r="F448" s="571">
        <v>1</v>
      </c>
      <c r="G448" s="571">
        <v>1297</v>
      </c>
      <c r="H448" s="571">
        <v>1</v>
      </c>
      <c r="I448" s="571">
        <v>1297</v>
      </c>
      <c r="J448" s="571"/>
      <c r="K448" s="571"/>
      <c r="L448" s="571"/>
      <c r="M448" s="571"/>
      <c r="N448" s="571"/>
      <c r="O448" s="571"/>
      <c r="P448" s="592"/>
      <c r="Q448" s="572"/>
    </row>
    <row r="449" spans="1:17" ht="14.4" customHeight="1" x14ac:dyDescent="0.3">
      <c r="A449" s="567" t="s">
        <v>436</v>
      </c>
      <c r="B449" s="568" t="s">
        <v>2987</v>
      </c>
      <c r="C449" s="568" t="s">
        <v>2950</v>
      </c>
      <c r="D449" s="568" t="s">
        <v>3766</v>
      </c>
      <c r="E449" s="568" t="s">
        <v>3767</v>
      </c>
      <c r="F449" s="571">
        <v>1</v>
      </c>
      <c r="G449" s="571">
        <v>4551</v>
      </c>
      <c r="H449" s="571">
        <v>1</v>
      </c>
      <c r="I449" s="571">
        <v>4551</v>
      </c>
      <c r="J449" s="571"/>
      <c r="K449" s="571"/>
      <c r="L449" s="571"/>
      <c r="M449" s="571"/>
      <c r="N449" s="571"/>
      <c r="O449" s="571"/>
      <c r="P449" s="592"/>
      <c r="Q449" s="572"/>
    </row>
    <row r="450" spans="1:17" ht="14.4" customHeight="1" x14ac:dyDescent="0.3">
      <c r="A450" s="567" t="s">
        <v>436</v>
      </c>
      <c r="B450" s="568" t="s">
        <v>2987</v>
      </c>
      <c r="C450" s="568" t="s">
        <v>2950</v>
      </c>
      <c r="D450" s="568" t="s">
        <v>3012</v>
      </c>
      <c r="E450" s="568" t="s">
        <v>3013</v>
      </c>
      <c r="F450" s="571">
        <v>3</v>
      </c>
      <c r="G450" s="571">
        <v>10611</v>
      </c>
      <c r="H450" s="571">
        <v>1</v>
      </c>
      <c r="I450" s="571">
        <v>3537</v>
      </c>
      <c r="J450" s="571"/>
      <c r="K450" s="571"/>
      <c r="L450" s="571"/>
      <c r="M450" s="571"/>
      <c r="N450" s="571"/>
      <c r="O450" s="571"/>
      <c r="P450" s="592"/>
      <c r="Q450" s="572"/>
    </row>
    <row r="451" spans="1:17" ht="14.4" customHeight="1" x14ac:dyDescent="0.3">
      <c r="A451" s="567" t="s">
        <v>436</v>
      </c>
      <c r="B451" s="568" t="s">
        <v>2987</v>
      </c>
      <c r="C451" s="568" t="s">
        <v>2950</v>
      </c>
      <c r="D451" s="568" t="s">
        <v>3014</v>
      </c>
      <c r="E451" s="568" t="s">
        <v>3015</v>
      </c>
      <c r="F451" s="571">
        <v>1</v>
      </c>
      <c r="G451" s="571">
        <v>8750</v>
      </c>
      <c r="H451" s="571">
        <v>1</v>
      </c>
      <c r="I451" s="571">
        <v>8750</v>
      </c>
      <c r="J451" s="571"/>
      <c r="K451" s="571"/>
      <c r="L451" s="571"/>
      <c r="M451" s="571"/>
      <c r="N451" s="571"/>
      <c r="O451" s="571"/>
      <c r="P451" s="592"/>
      <c r="Q451" s="572"/>
    </row>
    <row r="452" spans="1:17" ht="14.4" customHeight="1" x14ac:dyDescent="0.3">
      <c r="A452" s="567" t="s">
        <v>436</v>
      </c>
      <c r="B452" s="568" t="s">
        <v>2987</v>
      </c>
      <c r="C452" s="568" t="s">
        <v>2950</v>
      </c>
      <c r="D452" s="568" t="s">
        <v>3768</v>
      </c>
      <c r="E452" s="568" t="s">
        <v>3769</v>
      </c>
      <c r="F452" s="571">
        <v>1</v>
      </c>
      <c r="G452" s="571">
        <v>9785</v>
      </c>
      <c r="H452" s="571">
        <v>1</v>
      </c>
      <c r="I452" s="571">
        <v>9785</v>
      </c>
      <c r="J452" s="571"/>
      <c r="K452" s="571"/>
      <c r="L452" s="571"/>
      <c r="M452" s="571"/>
      <c r="N452" s="571"/>
      <c r="O452" s="571"/>
      <c r="P452" s="592"/>
      <c r="Q452" s="572"/>
    </row>
    <row r="453" spans="1:17" ht="14.4" customHeight="1" x14ac:dyDescent="0.3">
      <c r="A453" s="567" t="s">
        <v>436</v>
      </c>
      <c r="B453" s="568" t="s">
        <v>2987</v>
      </c>
      <c r="C453" s="568" t="s">
        <v>2950</v>
      </c>
      <c r="D453" s="568" t="s">
        <v>3020</v>
      </c>
      <c r="E453" s="568" t="s">
        <v>3021</v>
      </c>
      <c r="F453" s="571">
        <v>15</v>
      </c>
      <c r="G453" s="571">
        <v>39975</v>
      </c>
      <c r="H453" s="571">
        <v>1</v>
      </c>
      <c r="I453" s="571">
        <v>2665</v>
      </c>
      <c r="J453" s="571"/>
      <c r="K453" s="571"/>
      <c r="L453" s="571"/>
      <c r="M453" s="571"/>
      <c r="N453" s="571"/>
      <c r="O453" s="571"/>
      <c r="P453" s="592"/>
      <c r="Q453" s="572"/>
    </row>
    <row r="454" spans="1:17" ht="14.4" customHeight="1" x14ac:dyDescent="0.3">
      <c r="A454" s="567" t="s">
        <v>436</v>
      </c>
      <c r="B454" s="568" t="s">
        <v>2987</v>
      </c>
      <c r="C454" s="568" t="s">
        <v>2950</v>
      </c>
      <c r="D454" s="568" t="s">
        <v>3022</v>
      </c>
      <c r="E454" s="568" t="s">
        <v>3023</v>
      </c>
      <c r="F454" s="571">
        <v>4</v>
      </c>
      <c r="G454" s="571">
        <v>20280</v>
      </c>
      <c r="H454" s="571">
        <v>1</v>
      </c>
      <c r="I454" s="571">
        <v>5070</v>
      </c>
      <c r="J454" s="571"/>
      <c r="K454" s="571"/>
      <c r="L454" s="571"/>
      <c r="M454" s="571"/>
      <c r="N454" s="571"/>
      <c r="O454" s="571"/>
      <c r="P454" s="592"/>
      <c r="Q454" s="572"/>
    </row>
    <row r="455" spans="1:17" ht="14.4" customHeight="1" x14ac:dyDescent="0.3">
      <c r="A455" s="567" t="s">
        <v>436</v>
      </c>
      <c r="B455" s="568" t="s">
        <v>2987</v>
      </c>
      <c r="C455" s="568" t="s">
        <v>2950</v>
      </c>
      <c r="D455" s="568" t="s">
        <v>3024</v>
      </c>
      <c r="E455" s="568" t="s">
        <v>3025</v>
      </c>
      <c r="F455" s="571">
        <v>4</v>
      </c>
      <c r="G455" s="571">
        <v>12768</v>
      </c>
      <c r="H455" s="571">
        <v>1</v>
      </c>
      <c r="I455" s="571">
        <v>3192</v>
      </c>
      <c r="J455" s="571"/>
      <c r="K455" s="571"/>
      <c r="L455" s="571"/>
      <c r="M455" s="571"/>
      <c r="N455" s="571"/>
      <c r="O455" s="571"/>
      <c r="P455" s="592"/>
      <c r="Q455" s="572"/>
    </row>
    <row r="456" spans="1:17" ht="14.4" customHeight="1" x14ac:dyDescent="0.3">
      <c r="A456" s="567" t="s">
        <v>436</v>
      </c>
      <c r="B456" s="568" t="s">
        <v>2987</v>
      </c>
      <c r="C456" s="568" t="s">
        <v>2950</v>
      </c>
      <c r="D456" s="568" t="s">
        <v>3026</v>
      </c>
      <c r="E456" s="568" t="s">
        <v>3027</v>
      </c>
      <c r="F456" s="571">
        <v>3</v>
      </c>
      <c r="G456" s="571">
        <v>17715</v>
      </c>
      <c r="H456" s="571">
        <v>1</v>
      </c>
      <c r="I456" s="571">
        <v>5905</v>
      </c>
      <c r="J456" s="571"/>
      <c r="K456" s="571"/>
      <c r="L456" s="571"/>
      <c r="M456" s="571"/>
      <c r="N456" s="571"/>
      <c r="O456" s="571"/>
      <c r="P456" s="592"/>
      <c r="Q456" s="572"/>
    </row>
    <row r="457" spans="1:17" ht="14.4" customHeight="1" x14ac:dyDescent="0.3">
      <c r="A457" s="567" t="s">
        <v>436</v>
      </c>
      <c r="B457" s="568" t="s">
        <v>2987</v>
      </c>
      <c r="C457" s="568" t="s">
        <v>2950</v>
      </c>
      <c r="D457" s="568" t="s">
        <v>3028</v>
      </c>
      <c r="E457" s="568" t="s">
        <v>3029</v>
      </c>
      <c r="F457" s="571">
        <v>1</v>
      </c>
      <c r="G457" s="571">
        <v>7960</v>
      </c>
      <c r="H457" s="571">
        <v>1</v>
      </c>
      <c r="I457" s="571">
        <v>7960</v>
      </c>
      <c r="J457" s="571"/>
      <c r="K457" s="571"/>
      <c r="L457" s="571"/>
      <c r="M457" s="571"/>
      <c r="N457" s="571"/>
      <c r="O457" s="571"/>
      <c r="P457" s="592"/>
      <c r="Q457" s="572"/>
    </row>
    <row r="458" spans="1:17" ht="14.4" customHeight="1" x14ac:dyDescent="0.3">
      <c r="A458" s="567" t="s">
        <v>436</v>
      </c>
      <c r="B458" s="568" t="s">
        <v>2987</v>
      </c>
      <c r="C458" s="568" t="s">
        <v>2950</v>
      </c>
      <c r="D458" s="568" t="s">
        <v>538</v>
      </c>
      <c r="E458" s="568" t="s">
        <v>3030</v>
      </c>
      <c r="F458" s="571">
        <v>1</v>
      </c>
      <c r="G458" s="571">
        <v>1879</v>
      </c>
      <c r="H458" s="571">
        <v>1</v>
      </c>
      <c r="I458" s="571">
        <v>1879</v>
      </c>
      <c r="J458" s="571"/>
      <c r="K458" s="571"/>
      <c r="L458" s="571"/>
      <c r="M458" s="571"/>
      <c r="N458" s="571"/>
      <c r="O458" s="571"/>
      <c r="P458" s="592"/>
      <c r="Q458" s="572"/>
    </row>
    <row r="459" spans="1:17" ht="14.4" customHeight="1" x14ac:dyDescent="0.3">
      <c r="A459" s="567" t="s">
        <v>436</v>
      </c>
      <c r="B459" s="568" t="s">
        <v>2987</v>
      </c>
      <c r="C459" s="568" t="s">
        <v>2950</v>
      </c>
      <c r="D459" s="568" t="s">
        <v>3770</v>
      </c>
      <c r="E459" s="568" t="s">
        <v>3771</v>
      </c>
      <c r="F459" s="571">
        <v>1</v>
      </c>
      <c r="G459" s="571">
        <v>2429</v>
      </c>
      <c r="H459" s="571">
        <v>1</v>
      </c>
      <c r="I459" s="571">
        <v>2429</v>
      </c>
      <c r="J459" s="571"/>
      <c r="K459" s="571"/>
      <c r="L459" s="571"/>
      <c r="M459" s="571"/>
      <c r="N459" s="571"/>
      <c r="O459" s="571"/>
      <c r="P459" s="592"/>
      <c r="Q459" s="572"/>
    </row>
    <row r="460" spans="1:17" ht="14.4" customHeight="1" x14ac:dyDescent="0.3">
      <c r="A460" s="567" t="s">
        <v>436</v>
      </c>
      <c r="B460" s="568" t="s">
        <v>2987</v>
      </c>
      <c r="C460" s="568" t="s">
        <v>2950</v>
      </c>
      <c r="D460" s="568" t="s">
        <v>540</v>
      </c>
      <c r="E460" s="568" t="s">
        <v>3037</v>
      </c>
      <c r="F460" s="571">
        <v>3</v>
      </c>
      <c r="G460" s="571">
        <v>7071</v>
      </c>
      <c r="H460" s="571">
        <v>1</v>
      </c>
      <c r="I460" s="571">
        <v>2357</v>
      </c>
      <c r="J460" s="571"/>
      <c r="K460" s="571"/>
      <c r="L460" s="571"/>
      <c r="M460" s="571"/>
      <c r="N460" s="571"/>
      <c r="O460" s="571"/>
      <c r="P460" s="592"/>
      <c r="Q460" s="572"/>
    </row>
    <row r="461" spans="1:17" ht="14.4" customHeight="1" x14ac:dyDescent="0.3">
      <c r="A461" s="567" t="s">
        <v>436</v>
      </c>
      <c r="B461" s="568" t="s">
        <v>2987</v>
      </c>
      <c r="C461" s="568" t="s">
        <v>2950</v>
      </c>
      <c r="D461" s="568" t="s">
        <v>3040</v>
      </c>
      <c r="E461" s="568" t="s">
        <v>3041</v>
      </c>
      <c r="F461" s="571">
        <v>7</v>
      </c>
      <c r="G461" s="571">
        <v>24052</v>
      </c>
      <c r="H461" s="571">
        <v>1</v>
      </c>
      <c r="I461" s="571">
        <v>3436</v>
      </c>
      <c r="J461" s="571"/>
      <c r="K461" s="571"/>
      <c r="L461" s="571"/>
      <c r="M461" s="571"/>
      <c r="N461" s="571"/>
      <c r="O461" s="571"/>
      <c r="P461" s="592"/>
      <c r="Q461" s="572"/>
    </row>
    <row r="462" spans="1:17" ht="14.4" customHeight="1" x14ac:dyDescent="0.3">
      <c r="A462" s="567" t="s">
        <v>436</v>
      </c>
      <c r="B462" s="568" t="s">
        <v>2987</v>
      </c>
      <c r="C462" s="568" t="s">
        <v>2950</v>
      </c>
      <c r="D462" s="568" t="s">
        <v>3772</v>
      </c>
      <c r="E462" s="568" t="s">
        <v>3773</v>
      </c>
      <c r="F462" s="571">
        <v>3</v>
      </c>
      <c r="G462" s="571">
        <v>9957</v>
      </c>
      <c r="H462" s="571">
        <v>1</v>
      </c>
      <c r="I462" s="571">
        <v>3319</v>
      </c>
      <c r="J462" s="571"/>
      <c r="K462" s="571"/>
      <c r="L462" s="571"/>
      <c r="M462" s="571"/>
      <c r="N462" s="571"/>
      <c r="O462" s="571"/>
      <c r="P462" s="592"/>
      <c r="Q462" s="572"/>
    </row>
    <row r="463" spans="1:17" ht="14.4" customHeight="1" x14ac:dyDescent="0.3">
      <c r="A463" s="567" t="s">
        <v>436</v>
      </c>
      <c r="B463" s="568" t="s">
        <v>2987</v>
      </c>
      <c r="C463" s="568" t="s">
        <v>2950</v>
      </c>
      <c r="D463" s="568" t="s">
        <v>3044</v>
      </c>
      <c r="E463" s="568" t="s">
        <v>3045</v>
      </c>
      <c r="F463" s="571">
        <v>2</v>
      </c>
      <c r="G463" s="571">
        <v>11032</v>
      </c>
      <c r="H463" s="571">
        <v>1</v>
      </c>
      <c r="I463" s="571">
        <v>5516</v>
      </c>
      <c r="J463" s="571"/>
      <c r="K463" s="571"/>
      <c r="L463" s="571"/>
      <c r="M463" s="571"/>
      <c r="N463" s="571"/>
      <c r="O463" s="571"/>
      <c r="P463" s="592"/>
      <c r="Q463" s="572"/>
    </row>
    <row r="464" spans="1:17" ht="14.4" customHeight="1" x14ac:dyDescent="0.3">
      <c r="A464" s="567" t="s">
        <v>436</v>
      </c>
      <c r="B464" s="568" t="s">
        <v>2987</v>
      </c>
      <c r="C464" s="568" t="s">
        <v>2950</v>
      </c>
      <c r="D464" s="568" t="s">
        <v>3046</v>
      </c>
      <c r="E464" s="568" t="s">
        <v>3047</v>
      </c>
      <c r="F464" s="571">
        <v>16</v>
      </c>
      <c r="G464" s="571">
        <v>32640</v>
      </c>
      <c r="H464" s="571">
        <v>1</v>
      </c>
      <c r="I464" s="571">
        <v>2040</v>
      </c>
      <c r="J464" s="571"/>
      <c r="K464" s="571"/>
      <c r="L464" s="571"/>
      <c r="M464" s="571"/>
      <c r="N464" s="571"/>
      <c r="O464" s="571"/>
      <c r="P464" s="592"/>
      <c r="Q464" s="572"/>
    </row>
    <row r="465" spans="1:17" ht="14.4" customHeight="1" x14ac:dyDescent="0.3">
      <c r="A465" s="567" t="s">
        <v>436</v>
      </c>
      <c r="B465" s="568" t="s">
        <v>2987</v>
      </c>
      <c r="C465" s="568" t="s">
        <v>2950</v>
      </c>
      <c r="D465" s="568" t="s">
        <v>3048</v>
      </c>
      <c r="E465" s="568" t="s">
        <v>3049</v>
      </c>
      <c r="F465" s="571">
        <v>2</v>
      </c>
      <c r="G465" s="571">
        <v>3214</v>
      </c>
      <c r="H465" s="571">
        <v>1</v>
      </c>
      <c r="I465" s="571">
        <v>1607</v>
      </c>
      <c r="J465" s="571"/>
      <c r="K465" s="571"/>
      <c r="L465" s="571"/>
      <c r="M465" s="571"/>
      <c r="N465" s="571"/>
      <c r="O465" s="571"/>
      <c r="P465" s="592"/>
      <c r="Q465" s="572"/>
    </row>
    <row r="466" spans="1:17" ht="14.4" customHeight="1" x14ac:dyDescent="0.3">
      <c r="A466" s="567" t="s">
        <v>436</v>
      </c>
      <c r="B466" s="568" t="s">
        <v>2987</v>
      </c>
      <c r="C466" s="568" t="s">
        <v>2950</v>
      </c>
      <c r="D466" s="568" t="s">
        <v>3054</v>
      </c>
      <c r="E466" s="568" t="s">
        <v>3055</v>
      </c>
      <c r="F466" s="571">
        <v>4</v>
      </c>
      <c r="G466" s="571">
        <v>10656</v>
      </c>
      <c r="H466" s="571">
        <v>1</v>
      </c>
      <c r="I466" s="571">
        <v>2664</v>
      </c>
      <c r="J466" s="571"/>
      <c r="K466" s="571"/>
      <c r="L466" s="571"/>
      <c r="M466" s="571"/>
      <c r="N466" s="571"/>
      <c r="O466" s="571"/>
      <c r="P466" s="592"/>
      <c r="Q466" s="572"/>
    </row>
    <row r="467" spans="1:17" ht="14.4" customHeight="1" x14ac:dyDescent="0.3">
      <c r="A467" s="567" t="s">
        <v>436</v>
      </c>
      <c r="B467" s="568" t="s">
        <v>2987</v>
      </c>
      <c r="C467" s="568" t="s">
        <v>2950</v>
      </c>
      <c r="D467" s="568" t="s">
        <v>3774</v>
      </c>
      <c r="E467" s="568" t="s">
        <v>3775</v>
      </c>
      <c r="F467" s="571">
        <v>1</v>
      </c>
      <c r="G467" s="571">
        <v>666</v>
      </c>
      <c r="H467" s="571">
        <v>1</v>
      </c>
      <c r="I467" s="571">
        <v>666</v>
      </c>
      <c r="J467" s="571"/>
      <c r="K467" s="571"/>
      <c r="L467" s="571"/>
      <c r="M467" s="571"/>
      <c r="N467" s="571"/>
      <c r="O467" s="571"/>
      <c r="P467" s="592"/>
      <c r="Q467" s="572"/>
    </row>
    <row r="468" spans="1:17" ht="14.4" customHeight="1" x14ac:dyDescent="0.3">
      <c r="A468" s="567" t="s">
        <v>436</v>
      </c>
      <c r="B468" s="568" t="s">
        <v>2987</v>
      </c>
      <c r="C468" s="568" t="s">
        <v>2950</v>
      </c>
      <c r="D468" s="568" t="s">
        <v>3060</v>
      </c>
      <c r="E468" s="568" t="s">
        <v>3061</v>
      </c>
      <c r="F468" s="571">
        <v>1</v>
      </c>
      <c r="G468" s="571">
        <v>5148</v>
      </c>
      <c r="H468" s="571">
        <v>1</v>
      </c>
      <c r="I468" s="571">
        <v>5148</v>
      </c>
      <c r="J468" s="571"/>
      <c r="K468" s="571"/>
      <c r="L468" s="571"/>
      <c r="M468" s="571"/>
      <c r="N468" s="571"/>
      <c r="O468" s="571"/>
      <c r="P468" s="592"/>
      <c r="Q468" s="572"/>
    </row>
    <row r="469" spans="1:17" ht="14.4" customHeight="1" x14ac:dyDescent="0.3">
      <c r="A469" s="567" t="s">
        <v>436</v>
      </c>
      <c r="B469" s="568" t="s">
        <v>2987</v>
      </c>
      <c r="C469" s="568" t="s">
        <v>2950</v>
      </c>
      <c r="D469" s="568" t="s">
        <v>3062</v>
      </c>
      <c r="E469" s="568" t="s">
        <v>3063</v>
      </c>
      <c r="F469" s="571">
        <v>1</v>
      </c>
      <c r="G469" s="571">
        <v>175</v>
      </c>
      <c r="H469" s="571">
        <v>1</v>
      </c>
      <c r="I469" s="571">
        <v>175</v>
      </c>
      <c r="J469" s="571"/>
      <c r="K469" s="571"/>
      <c r="L469" s="571"/>
      <c r="M469" s="571"/>
      <c r="N469" s="571"/>
      <c r="O469" s="571"/>
      <c r="P469" s="592"/>
      <c r="Q469" s="572"/>
    </row>
    <row r="470" spans="1:17" ht="14.4" customHeight="1" x14ac:dyDescent="0.3">
      <c r="A470" s="567" t="s">
        <v>436</v>
      </c>
      <c r="B470" s="568" t="s">
        <v>2987</v>
      </c>
      <c r="C470" s="568" t="s">
        <v>2950</v>
      </c>
      <c r="D470" s="568" t="s">
        <v>3064</v>
      </c>
      <c r="E470" s="568" t="s">
        <v>3065</v>
      </c>
      <c r="F470" s="571">
        <v>5</v>
      </c>
      <c r="G470" s="571">
        <v>3355</v>
      </c>
      <c r="H470" s="571">
        <v>1</v>
      </c>
      <c r="I470" s="571">
        <v>671</v>
      </c>
      <c r="J470" s="571"/>
      <c r="K470" s="571"/>
      <c r="L470" s="571"/>
      <c r="M470" s="571"/>
      <c r="N470" s="571"/>
      <c r="O470" s="571"/>
      <c r="P470" s="592"/>
      <c r="Q470" s="572"/>
    </row>
    <row r="471" spans="1:17" ht="14.4" customHeight="1" x14ac:dyDescent="0.3">
      <c r="A471" s="567" t="s">
        <v>436</v>
      </c>
      <c r="B471" s="568" t="s">
        <v>2987</v>
      </c>
      <c r="C471" s="568" t="s">
        <v>2950</v>
      </c>
      <c r="D471" s="568" t="s">
        <v>3070</v>
      </c>
      <c r="E471" s="568" t="s">
        <v>3071</v>
      </c>
      <c r="F471" s="571">
        <v>1</v>
      </c>
      <c r="G471" s="571">
        <v>14824</v>
      </c>
      <c r="H471" s="571">
        <v>1</v>
      </c>
      <c r="I471" s="571">
        <v>14824</v>
      </c>
      <c r="J471" s="571"/>
      <c r="K471" s="571"/>
      <c r="L471" s="571"/>
      <c r="M471" s="571"/>
      <c r="N471" s="571"/>
      <c r="O471" s="571"/>
      <c r="P471" s="592"/>
      <c r="Q471" s="572"/>
    </row>
    <row r="472" spans="1:17" ht="14.4" customHeight="1" x14ac:dyDescent="0.3">
      <c r="A472" s="567" t="s">
        <v>436</v>
      </c>
      <c r="B472" s="568" t="s">
        <v>2987</v>
      </c>
      <c r="C472" s="568" t="s">
        <v>2950</v>
      </c>
      <c r="D472" s="568" t="s">
        <v>3072</v>
      </c>
      <c r="E472" s="568" t="s">
        <v>3073</v>
      </c>
      <c r="F472" s="571">
        <v>4</v>
      </c>
      <c r="G472" s="571">
        <v>3360</v>
      </c>
      <c r="H472" s="571">
        <v>1</v>
      </c>
      <c r="I472" s="571">
        <v>840</v>
      </c>
      <c r="J472" s="571"/>
      <c r="K472" s="571"/>
      <c r="L472" s="571"/>
      <c r="M472" s="571"/>
      <c r="N472" s="571"/>
      <c r="O472" s="571"/>
      <c r="P472" s="592"/>
      <c r="Q472" s="572"/>
    </row>
    <row r="473" spans="1:17" ht="14.4" customHeight="1" x14ac:dyDescent="0.3">
      <c r="A473" s="567" t="s">
        <v>436</v>
      </c>
      <c r="B473" s="568" t="s">
        <v>2987</v>
      </c>
      <c r="C473" s="568" t="s">
        <v>2950</v>
      </c>
      <c r="D473" s="568" t="s">
        <v>3197</v>
      </c>
      <c r="E473" s="568" t="s">
        <v>3198</v>
      </c>
      <c r="F473" s="571">
        <v>1</v>
      </c>
      <c r="G473" s="571">
        <v>296</v>
      </c>
      <c r="H473" s="571">
        <v>1</v>
      </c>
      <c r="I473" s="571">
        <v>296</v>
      </c>
      <c r="J473" s="571"/>
      <c r="K473" s="571"/>
      <c r="L473" s="571"/>
      <c r="M473" s="571"/>
      <c r="N473" s="571"/>
      <c r="O473" s="571"/>
      <c r="P473" s="592"/>
      <c r="Q473" s="572"/>
    </row>
    <row r="474" spans="1:17" ht="14.4" customHeight="1" x14ac:dyDescent="0.3">
      <c r="A474" s="567" t="s">
        <v>436</v>
      </c>
      <c r="B474" s="568" t="s">
        <v>2987</v>
      </c>
      <c r="C474" s="568" t="s">
        <v>2950</v>
      </c>
      <c r="D474" s="568" t="s">
        <v>3217</v>
      </c>
      <c r="E474" s="568" t="s">
        <v>3218</v>
      </c>
      <c r="F474" s="571">
        <v>1</v>
      </c>
      <c r="G474" s="571">
        <v>110</v>
      </c>
      <c r="H474" s="571">
        <v>1</v>
      </c>
      <c r="I474" s="571">
        <v>110</v>
      </c>
      <c r="J474" s="571"/>
      <c r="K474" s="571"/>
      <c r="L474" s="571"/>
      <c r="M474" s="571"/>
      <c r="N474" s="571"/>
      <c r="O474" s="571"/>
      <c r="P474" s="592"/>
      <c r="Q474" s="572"/>
    </row>
    <row r="475" spans="1:17" ht="14.4" customHeight="1" x14ac:dyDescent="0.3">
      <c r="A475" s="567" t="s">
        <v>436</v>
      </c>
      <c r="B475" s="568" t="s">
        <v>2987</v>
      </c>
      <c r="C475" s="568" t="s">
        <v>2950</v>
      </c>
      <c r="D475" s="568" t="s">
        <v>3225</v>
      </c>
      <c r="E475" s="568" t="s">
        <v>3226</v>
      </c>
      <c r="F475" s="571">
        <v>1</v>
      </c>
      <c r="G475" s="571">
        <v>4256</v>
      </c>
      <c r="H475" s="571">
        <v>1</v>
      </c>
      <c r="I475" s="571">
        <v>4256</v>
      </c>
      <c r="J475" s="571"/>
      <c r="K475" s="571"/>
      <c r="L475" s="571"/>
      <c r="M475" s="571"/>
      <c r="N475" s="571"/>
      <c r="O475" s="571"/>
      <c r="P475" s="592"/>
      <c r="Q475" s="572"/>
    </row>
    <row r="476" spans="1:17" ht="14.4" customHeight="1" x14ac:dyDescent="0.3">
      <c r="A476" s="567" t="s">
        <v>436</v>
      </c>
      <c r="B476" s="568" t="s">
        <v>2987</v>
      </c>
      <c r="C476" s="568" t="s">
        <v>2950</v>
      </c>
      <c r="D476" s="568" t="s">
        <v>3776</v>
      </c>
      <c r="E476" s="568" t="s">
        <v>3777</v>
      </c>
      <c r="F476" s="571">
        <v>1</v>
      </c>
      <c r="G476" s="571">
        <v>5752</v>
      </c>
      <c r="H476" s="571">
        <v>1</v>
      </c>
      <c r="I476" s="571">
        <v>5752</v>
      </c>
      <c r="J476" s="571"/>
      <c r="K476" s="571"/>
      <c r="L476" s="571"/>
      <c r="M476" s="571"/>
      <c r="N476" s="571"/>
      <c r="O476" s="571"/>
      <c r="P476" s="592"/>
      <c r="Q476" s="572"/>
    </row>
    <row r="477" spans="1:17" ht="14.4" customHeight="1" x14ac:dyDescent="0.3">
      <c r="A477" s="567" t="s">
        <v>436</v>
      </c>
      <c r="B477" s="568" t="s">
        <v>2987</v>
      </c>
      <c r="C477" s="568" t="s">
        <v>2950</v>
      </c>
      <c r="D477" s="568" t="s">
        <v>3229</v>
      </c>
      <c r="E477" s="568" t="s">
        <v>3230</v>
      </c>
      <c r="F477" s="571">
        <v>2</v>
      </c>
      <c r="G477" s="571">
        <v>10590</v>
      </c>
      <c r="H477" s="571">
        <v>1</v>
      </c>
      <c r="I477" s="571">
        <v>5295</v>
      </c>
      <c r="J477" s="571"/>
      <c r="K477" s="571"/>
      <c r="L477" s="571"/>
      <c r="M477" s="571"/>
      <c r="N477" s="571"/>
      <c r="O477" s="571"/>
      <c r="P477" s="592"/>
      <c r="Q477" s="572"/>
    </row>
    <row r="478" spans="1:17" ht="14.4" customHeight="1" x14ac:dyDescent="0.3">
      <c r="A478" s="567" t="s">
        <v>436</v>
      </c>
      <c r="B478" s="568" t="s">
        <v>2987</v>
      </c>
      <c r="C478" s="568" t="s">
        <v>2950</v>
      </c>
      <c r="D478" s="568" t="s">
        <v>3778</v>
      </c>
      <c r="E478" s="568" t="s">
        <v>3779</v>
      </c>
      <c r="F478" s="571">
        <v>1</v>
      </c>
      <c r="G478" s="571">
        <v>5338</v>
      </c>
      <c r="H478" s="571">
        <v>1</v>
      </c>
      <c r="I478" s="571">
        <v>5338</v>
      </c>
      <c r="J478" s="571"/>
      <c r="K478" s="571"/>
      <c r="L478" s="571"/>
      <c r="M478" s="571"/>
      <c r="N478" s="571"/>
      <c r="O478" s="571"/>
      <c r="P478" s="592"/>
      <c r="Q478" s="572"/>
    </row>
    <row r="479" spans="1:17" ht="14.4" customHeight="1" x14ac:dyDescent="0.3">
      <c r="A479" s="567" t="s">
        <v>436</v>
      </c>
      <c r="B479" s="568" t="s">
        <v>2987</v>
      </c>
      <c r="C479" s="568" t="s">
        <v>2950</v>
      </c>
      <c r="D479" s="568" t="s">
        <v>3231</v>
      </c>
      <c r="E479" s="568" t="s">
        <v>3232</v>
      </c>
      <c r="F479" s="571">
        <v>2</v>
      </c>
      <c r="G479" s="571">
        <v>5572</v>
      </c>
      <c r="H479" s="571">
        <v>1</v>
      </c>
      <c r="I479" s="571">
        <v>2786</v>
      </c>
      <c r="J479" s="571"/>
      <c r="K479" s="571"/>
      <c r="L479" s="571"/>
      <c r="M479" s="571"/>
      <c r="N479" s="571"/>
      <c r="O479" s="571"/>
      <c r="P479" s="592"/>
      <c r="Q479" s="572"/>
    </row>
    <row r="480" spans="1:17" ht="14.4" customHeight="1" x14ac:dyDescent="0.3">
      <c r="A480" s="567" t="s">
        <v>436</v>
      </c>
      <c r="B480" s="568" t="s">
        <v>2987</v>
      </c>
      <c r="C480" s="568" t="s">
        <v>2950</v>
      </c>
      <c r="D480" s="568" t="s">
        <v>3074</v>
      </c>
      <c r="E480" s="568" t="s">
        <v>3075</v>
      </c>
      <c r="F480" s="571">
        <v>1</v>
      </c>
      <c r="G480" s="571">
        <v>15266</v>
      </c>
      <c r="H480" s="571">
        <v>1</v>
      </c>
      <c r="I480" s="571">
        <v>15266</v>
      </c>
      <c r="J480" s="571"/>
      <c r="K480" s="571"/>
      <c r="L480" s="571"/>
      <c r="M480" s="571"/>
      <c r="N480" s="571"/>
      <c r="O480" s="571"/>
      <c r="P480" s="592"/>
      <c r="Q480" s="572"/>
    </row>
    <row r="481" spans="1:17" ht="14.4" customHeight="1" x14ac:dyDescent="0.3">
      <c r="A481" s="567" t="s">
        <v>436</v>
      </c>
      <c r="B481" s="568" t="s">
        <v>2987</v>
      </c>
      <c r="C481" s="568" t="s">
        <v>2950</v>
      </c>
      <c r="D481" s="568" t="s">
        <v>3078</v>
      </c>
      <c r="E481" s="568" t="s">
        <v>3079</v>
      </c>
      <c r="F481" s="571">
        <v>2</v>
      </c>
      <c r="G481" s="571">
        <v>17946</v>
      </c>
      <c r="H481" s="571">
        <v>1</v>
      </c>
      <c r="I481" s="571">
        <v>8973</v>
      </c>
      <c r="J481" s="571"/>
      <c r="K481" s="571"/>
      <c r="L481" s="571"/>
      <c r="M481" s="571"/>
      <c r="N481" s="571"/>
      <c r="O481" s="571"/>
      <c r="P481" s="592"/>
      <c r="Q481" s="572"/>
    </row>
    <row r="482" spans="1:17" ht="14.4" customHeight="1" x14ac:dyDescent="0.3">
      <c r="A482" s="567" t="s">
        <v>436</v>
      </c>
      <c r="B482" s="568" t="s">
        <v>2987</v>
      </c>
      <c r="C482" s="568" t="s">
        <v>2950</v>
      </c>
      <c r="D482" s="568" t="s">
        <v>3082</v>
      </c>
      <c r="E482" s="568" t="s">
        <v>3083</v>
      </c>
      <c r="F482" s="571">
        <v>1</v>
      </c>
      <c r="G482" s="571">
        <v>6753</v>
      </c>
      <c r="H482" s="571">
        <v>1</v>
      </c>
      <c r="I482" s="571">
        <v>6753</v>
      </c>
      <c r="J482" s="571"/>
      <c r="K482" s="571"/>
      <c r="L482" s="571"/>
      <c r="M482" s="571"/>
      <c r="N482" s="571"/>
      <c r="O482" s="571"/>
      <c r="P482" s="592"/>
      <c r="Q482" s="572"/>
    </row>
    <row r="483" spans="1:17" ht="14.4" customHeight="1" x14ac:dyDescent="0.3">
      <c r="A483" s="567" t="s">
        <v>436</v>
      </c>
      <c r="B483" s="568" t="s">
        <v>2987</v>
      </c>
      <c r="C483" s="568" t="s">
        <v>2950</v>
      </c>
      <c r="D483" s="568" t="s">
        <v>3084</v>
      </c>
      <c r="E483" s="568" t="s">
        <v>3085</v>
      </c>
      <c r="F483" s="571">
        <v>2</v>
      </c>
      <c r="G483" s="571">
        <v>11988</v>
      </c>
      <c r="H483" s="571">
        <v>1</v>
      </c>
      <c r="I483" s="571">
        <v>5994</v>
      </c>
      <c r="J483" s="571"/>
      <c r="K483" s="571"/>
      <c r="L483" s="571"/>
      <c r="M483" s="571"/>
      <c r="N483" s="571"/>
      <c r="O483" s="571"/>
      <c r="P483" s="592"/>
      <c r="Q483" s="572"/>
    </row>
    <row r="484" spans="1:17" ht="14.4" customHeight="1" x14ac:dyDescent="0.3">
      <c r="A484" s="567" t="s">
        <v>436</v>
      </c>
      <c r="B484" s="568" t="s">
        <v>2987</v>
      </c>
      <c r="C484" s="568" t="s">
        <v>2950</v>
      </c>
      <c r="D484" s="568" t="s">
        <v>3086</v>
      </c>
      <c r="E484" s="568" t="s">
        <v>3087</v>
      </c>
      <c r="F484" s="571">
        <v>4</v>
      </c>
      <c r="G484" s="571">
        <v>18304</v>
      </c>
      <c r="H484" s="571">
        <v>1</v>
      </c>
      <c r="I484" s="571">
        <v>4576</v>
      </c>
      <c r="J484" s="571"/>
      <c r="K484" s="571"/>
      <c r="L484" s="571"/>
      <c r="M484" s="571"/>
      <c r="N484" s="571"/>
      <c r="O484" s="571"/>
      <c r="P484" s="592"/>
      <c r="Q484" s="572"/>
    </row>
    <row r="485" spans="1:17" ht="14.4" customHeight="1" x14ac:dyDescent="0.3">
      <c r="A485" s="567" t="s">
        <v>436</v>
      </c>
      <c r="B485" s="568" t="s">
        <v>2987</v>
      </c>
      <c r="C485" s="568" t="s">
        <v>2950</v>
      </c>
      <c r="D485" s="568" t="s">
        <v>3090</v>
      </c>
      <c r="E485" s="568" t="s">
        <v>3091</v>
      </c>
      <c r="F485" s="571">
        <v>2</v>
      </c>
      <c r="G485" s="571">
        <v>1580</v>
      </c>
      <c r="H485" s="571">
        <v>1</v>
      </c>
      <c r="I485" s="571">
        <v>790</v>
      </c>
      <c r="J485" s="571"/>
      <c r="K485" s="571"/>
      <c r="L485" s="571"/>
      <c r="M485" s="571"/>
      <c r="N485" s="571"/>
      <c r="O485" s="571"/>
      <c r="P485" s="592"/>
      <c r="Q485" s="572"/>
    </row>
    <row r="486" spans="1:17" ht="14.4" customHeight="1" x14ac:dyDescent="0.3">
      <c r="A486" s="567" t="s">
        <v>436</v>
      </c>
      <c r="B486" s="568" t="s">
        <v>2987</v>
      </c>
      <c r="C486" s="568" t="s">
        <v>2950</v>
      </c>
      <c r="D486" s="568" t="s">
        <v>3780</v>
      </c>
      <c r="E486" s="568" t="s">
        <v>3781</v>
      </c>
      <c r="F486" s="571">
        <v>1</v>
      </c>
      <c r="G486" s="571">
        <v>2187</v>
      </c>
      <c r="H486" s="571">
        <v>1</v>
      </c>
      <c r="I486" s="571">
        <v>2187</v>
      </c>
      <c r="J486" s="571"/>
      <c r="K486" s="571"/>
      <c r="L486" s="571"/>
      <c r="M486" s="571"/>
      <c r="N486" s="571"/>
      <c r="O486" s="571"/>
      <c r="P486" s="592"/>
      <c r="Q486" s="572"/>
    </row>
    <row r="487" spans="1:17" ht="14.4" customHeight="1" x14ac:dyDescent="0.3">
      <c r="A487" s="567" t="s">
        <v>436</v>
      </c>
      <c r="B487" s="568" t="s">
        <v>2987</v>
      </c>
      <c r="C487" s="568" t="s">
        <v>2950</v>
      </c>
      <c r="D487" s="568" t="s">
        <v>3094</v>
      </c>
      <c r="E487" s="568" t="s">
        <v>3095</v>
      </c>
      <c r="F487" s="571">
        <v>2</v>
      </c>
      <c r="G487" s="571">
        <v>340</v>
      </c>
      <c r="H487" s="571">
        <v>1</v>
      </c>
      <c r="I487" s="571">
        <v>170</v>
      </c>
      <c r="J487" s="571"/>
      <c r="K487" s="571"/>
      <c r="L487" s="571"/>
      <c r="M487" s="571"/>
      <c r="N487" s="571"/>
      <c r="O487" s="571"/>
      <c r="P487" s="592"/>
      <c r="Q487" s="572"/>
    </row>
    <row r="488" spans="1:17" ht="14.4" customHeight="1" x14ac:dyDescent="0.3">
      <c r="A488" s="567" t="s">
        <v>436</v>
      </c>
      <c r="B488" s="568" t="s">
        <v>2987</v>
      </c>
      <c r="C488" s="568" t="s">
        <v>2950</v>
      </c>
      <c r="D488" s="568" t="s">
        <v>3098</v>
      </c>
      <c r="E488" s="568" t="s">
        <v>3099</v>
      </c>
      <c r="F488" s="571">
        <v>1</v>
      </c>
      <c r="G488" s="571">
        <v>3365</v>
      </c>
      <c r="H488" s="571">
        <v>1</v>
      </c>
      <c r="I488" s="571">
        <v>3365</v>
      </c>
      <c r="J488" s="571"/>
      <c r="K488" s="571"/>
      <c r="L488" s="571"/>
      <c r="M488" s="571"/>
      <c r="N488" s="571"/>
      <c r="O488" s="571"/>
      <c r="P488" s="592"/>
      <c r="Q488" s="572"/>
    </row>
    <row r="489" spans="1:17" ht="14.4" customHeight="1" x14ac:dyDescent="0.3">
      <c r="A489" s="567" t="s">
        <v>436</v>
      </c>
      <c r="B489" s="568" t="s">
        <v>2987</v>
      </c>
      <c r="C489" s="568" t="s">
        <v>2950</v>
      </c>
      <c r="D489" s="568" t="s">
        <v>3116</v>
      </c>
      <c r="E489" s="568" t="s">
        <v>3117</v>
      </c>
      <c r="F489" s="571">
        <v>2</v>
      </c>
      <c r="G489" s="571">
        <v>3502</v>
      </c>
      <c r="H489" s="571">
        <v>1</v>
      </c>
      <c r="I489" s="571">
        <v>1751</v>
      </c>
      <c r="J489" s="571"/>
      <c r="K489" s="571"/>
      <c r="L489" s="571"/>
      <c r="M489" s="571"/>
      <c r="N489" s="571"/>
      <c r="O489" s="571"/>
      <c r="P489" s="592"/>
      <c r="Q489" s="572"/>
    </row>
    <row r="490" spans="1:17" ht="14.4" customHeight="1" x14ac:dyDescent="0.3">
      <c r="A490" s="567" t="s">
        <v>436</v>
      </c>
      <c r="B490" s="568" t="s">
        <v>2987</v>
      </c>
      <c r="C490" s="568" t="s">
        <v>2950</v>
      </c>
      <c r="D490" s="568" t="s">
        <v>3120</v>
      </c>
      <c r="E490" s="568" t="s">
        <v>3121</v>
      </c>
      <c r="F490" s="571">
        <v>1</v>
      </c>
      <c r="G490" s="571">
        <v>1344</v>
      </c>
      <c r="H490" s="571">
        <v>1</v>
      </c>
      <c r="I490" s="571">
        <v>1344</v>
      </c>
      <c r="J490" s="571"/>
      <c r="K490" s="571"/>
      <c r="L490" s="571"/>
      <c r="M490" s="571"/>
      <c r="N490" s="571"/>
      <c r="O490" s="571"/>
      <c r="P490" s="592"/>
      <c r="Q490" s="572"/>
    </row>
    <row r="491" spans="1:17" ht="14.4" customHeight="1" x14ac:dyDescent="0.3">
      <c r="A491" s="567" t="s">
        <v>436</v>
      </c>
      <c r="B491" s="568" t="s">
        <v>2987</v>
      </c>
      <c r="C491" s="568" t="s">
        <v>2950</v>
      </c>
      <c r="D491" s="568" t="s">
        <v>3124</v>
      </c>
      <c r="E491" s="568" t="s">
        <v>3125</v>
      </c>
      <c r="F491" s="571">
        <v>1</v>
      </c>
      <c r="G491" s="571">
        <v>1642</v>
      </c>
      <c r="H491" s="571">
        <v>1</v>
      </c>
      <c r="I491" s="571">
        <v>1642</v>
      </c>
      <c r="J491" s="571"/>
      <c r="K491" s="571"/>
      <c r="L491" s="571"/>
      <c r="M491" s="571"/>
      <c r="N491" s="571"/>
      <c r="O491" s="571"/>
      <c r="P491" s="592"/>
      <c r="Q491" s="572"/>
    </row>
    <row r="492" spans="1:17" ht="14.4" customHeight="1" x14ac:dyDescent="0.3">
      <c r="A492" s="567" t="s">
        <v>436</v>
      </c>
      <c r="B492" s="568" t="s">
        <v>2987</v>
      </c>
      <c r="C492" s="568" t="s">
        <v>2950</v>
      </c>
      <c r="D492" s="568" t="s">
        <v>3128</v>
      </c>
      <c r="E492" s="568" t="s">
        <v>3129</v>
      </c>
      <c r="F492" s="571">
        <v>1</v>
      </c>
      <c r="G492" s="571">
        <v>348</v>
      </c>
      <c r="H492" s="571">
        <v>1</v>
      </c>
      <c r="I492" s="571">
        <v>348</v>
      </c>
      <c r="J492" s="571"/>
      <c r="K492" s="571"/>
      <c r="L492" s="571"/>
      <c r="M492" s="571"/>
      <c r="N492" s="571"/>
      <c r="O492" s="571"/>
      <c r="P492" s="592"/>
      <c r="Q492" s="572"/>
    </row>
    <row r="493" spans="1:17" ht="14.4" customHeight="1" x14ac:dyDescent="0.3">
      <c r="A493" s="567" t="s">
        <v>436</v>
      </c>
      <c r="B493" s="568" t="s">
        <v>2987</v>
      </c>
      <c r="C493" s="568" t="s">
        <v>2950</v>
      </c>
      <c r="D493" s="568" t="s">
        <v>3782</v>
      </c>
      <c r="E493" s="568" t="s">
        <v>3783</v>
      </c>
      <c r="F493" s="571">
        <v>1</v>
      </c>
      <c r="G493" s="571">
        <v>662</v>
      </c>
      <c r="H493" s="571">
        <v>1</v>
      </c>
      <c r="I493" s="571">
        <v>662</v>
      </c>
      <c r="J493" s="571"/>
      <c r="K493" s="571"/>
      <c r="L493" s="571"/>
      <c r="M493" s="571"/>
      <c r="N493" s="571"/>
      <c r="O493" s="571"/>
      <c r="P493" s="592"/>
      <c r="Q493" s="572"/>
    </row>
    <row r="494" spans="1:17" ht="14.4" customHeight="1" x14ac:dyDescent="0.3">
      <c r="A494" s="567" t="s">
        <v>436</v>
      </c>
      <c r="B494" s="568" t="s">
        <v>2987</v>
      </c>
      <c r="C494" s="568" t="s">
        <v>2950</v>
      </c>
      <c r="D494" s="568" t="s">
        <v>3242</v>
      </c>
      <c r="E494" s="568" t="s">
        <v>3243</v>
      </c>
      <c r="F494" s="571">
        <v>3</v>
      </c>
      <c r="G494" s="571">
        <v>330</v>
      </c>
      <c r="H494" s="571">
        <v>1</v>
      </c>
      <c r="I494" s="571">
        <v>110</v>
      </c>
      <c r="J494" s="571"/>
      <c r="K494" s="571"/>
      <c r="L494" s="571"/>
      <c r="M494" s="571"/>
      <c r="N494" s="571"/>
      <c r="O494" s="571"/>
      <c r="P494" s="592"/>
      <c r="Q494" s="572"/>
    </row>
    <row r="495" spans="1:17" ht="14.4" customHeight="1" x14ac:dyDescent="0.3">
      <c r="A495" s="567" t="s">
        <v>436</v>
      </c>
      <c r="B495" s="568" t="s">
        <v>2987</v>
      </c>
      <c r="C495" s="568" t="s">
        <v>2950</v>
      </c>
      <c r="D495" s="568" t="s">
        <v>3784</v>
      </c>
      <c r="E495" s="568" t="s">
        <v>3785</v>
      </c>
      <c r="F495" s="571">
        <v>1</v>
      </c>
      <c r="G495" s="571">
        <v>3114</v>
      </c>
      <c r="H495" s="571">
        <v>1</v>
      </c>
      <c r="I495" s="571">
        <v>3114</v>
      </c>
      <c r="J495" s="571"/>
      <c r="K495" s="571"/>
      <c r="L495" s="571"/>
      <c r="M495" s="571"/>
      <c r="N495" s="571"/>
      <c r="O495" s="571"/>
      <c r="P495" s="592"/>
      <c r="Q495" s="572"/>
    </row>
    <row r="496" spans="1:17" ht="14.4" customHeight="1" x14ac:dyDescent="0.3">
      <c r="A496" s="567" t="s">
        <v>436</v>
      </c>
      <c r="B496" s="568" t="s">
        <v>2987</v>
      </c>
      <c r="C496" s="568" t="s">
        <v>2950</v>
      </c>
      <c r="D496" s="568" t="s">
        <v>3786</v>
      </c>
      <c r="E496" s="568" t="s">
        <v>3787</v>
      </c>
      <c r="F496" s="571">
        <v>1</v>
      </c>
      <c r="G496" s="571">
        <v>670</v>
      </c>
      <c r="H496" s="571">
        <v>1</v>
      </c>
      <c r="I496" s="571">
        <v>670</v>
      </c>
      <c r="J496" s="571"/>
      <c r="K496" s="571"/>
      <c r="L496" s="571"/>
      <c r="M496" s="571"/>
      <c r="N496" s="571"/>
      <c r="O496" s="571"/>
      <c r="P496" s="592"/>
      <c r="Q496" s="572"/>
    </row>
    <row r="497" spans="1:17" ht="14.4" customHeight="1" x14ac:dyDescent="0.3">
      <c r="A497" s="567" t="s">
        <v>436</v>
      </c>
      <c r="B497" s="568" t="s">
        <v>2987</v>
      </c>
      <c r="C497" s="568" t="s">
        <v>2950</v>
      </c>
      <c r="D497" s="568" t="s">
        <v>3788</v>
      </c>
      <c r="E497" s="568" t="s">
        <v>3789</v>
      </c>
      <c r="F497" s="571">
        <v>1</v>
      </c>
      <c r="G497" s="571">
        <v>2387</v>
      </c>
      <c r="H497" s="571">
        <v>1</v>
      </c>
      <c r="I497" s="571">
        <v>2387</v>
      </c>
      <c r="J497" s="571"/>
      <c r="K497" s="571"/>
      <c r="L497" s="571"/>
      <c r="M497" s="571"/>
      <c r="N497" s="571"/>
      <c r="O497" s="571"/>
      <c r="P497" s="592"/>
      <c r="Q497" s="572"/>
    </row>
    <row r="498" spans="1:17" ht="14.4" customHeight="1" x14ac:dyDescent="0.3">
      <c r="A498" s="567" t="s">
        <v>436</v>
      </c>
      <c r="B498" s="568" t="s">
        <v>2987</v>
      </c>
      <c r="C498" s="568" t="s">
        <v>2950</v>
      </c>
      <c r="D498" s="568" t="s">
        <v>3250</v>
      </c>
      <c r="E498" s="568" t="s">
        <v>3251</v>
      </c>
      <c r="F498" s="571">
        <v>1</v>
      </c>
      <c r="G498" s="571">
        <v>3998</v>
      </c>
      <c r="H498" s="571">
        <v>1</v>
      </c>
      <c r="I498" s="571">
        <v>3998</v>
      </c>
      <c r="J498" s="571"/>
      <c r="K498" s="571"/>
      <c r="L498" s="571"/>
      <c r="M498" s="571"/>
      <c r="N498" s="571"/>
      <c r="O498" s="571"/>
      <c r="P498" s="592"/>
      <c r="Q498" s="572"/>
    </row>
    <row r="499" spans="1:17" ht="14.4" customHeight="1" x14ac:dyDescent="0.3">
      <c r="A499" s="567" t="s">
        <v>436</v>
      </c>
      <c r="B499" s="568" t="s">
        <v>2987</v>
      </c>
      <c r="C499" s="568" t="s">
        <v>2950</v>
      </c>
      <c r="D499" s="568" t="s">
        <v>3790</v>
      </c>
      <c r="E499" s="568" t="s">
        <v>3791</v>
      </c>
      <c r="F499" s="571">
        <v>1</v>
      </c>
      <c r="G499" s="571">
        <v>921</v>
      </c>
      <c r="H499" s="571">
        <v>1</v>
      </c>
      <c r="I499" s="571">
        <v>921</v>
      </c>
      <c r="J499" s="571"/>
      <c r="K499" s="571"/>
      <c r="L499" s="571"/>
      <c r="M499" s="571"/>
      <c r="N499" s="571"/>
      <c r="O499" s="571"/>
      <c r="P499" s="592"/>
      <c r="Q499" s="572"/>
    </row>
    <row r="500" spans="1:17" ht="14.4" customHeight="1" x14ac:dyDescent="0.3">
      <c r="A500" s="567" t="s">
        <v>436</v>
      </c>
      <c r="B500" s="568" t="s">
        <v>2987</v>
      </c>
      <c r="C500" s="568" t="s">
        <v>2950</v>
      </c>
      <c r="D500" s="568" t="s">
        <v>3792</v>
      </c>
      <c r="E500" s="568" t="s">
        <v>3793</v>
      </c>
      <c r="F500" s="571">
        <v>2</v>
      </c>
      <c r="G500" s="571">
        <v>2068</v>
      </c>
      <c r="H500" s="571">
        <v>1</v>
      </c>
      <c r="I500" s="571">
        <v>1034</v>
      </c>
      <c r="J500" s="571"/>
      <c r="K500" s="571"/>
      <c r="L500" s="571"/>
      <c r="M500" s="571"/>
      <c r="N500" s="571"/>
      <c r="O500" s="571"/>
      <c r="P500" s="592"/>
      <c r="Q500" s="572"/>
    </row>
    <row r="501" spans="1:17" ht="14.4" customHeight="1" x14ac:dyDescent="0.3">
      <c r="A501" s="567" t="s">
        <v>436</v>
      </c>
      <c r="B501" s="568" t="s">
        <v>2987</v>
      </c>
      <c r="C501" s="568" t="s">
        <v>2950</v>
      </c>
      <c r="D501" s="568" t="s">
        <v>3130</v>
      </c>
      <c r="E501" s="568" t="s">
        <v>3131</v>
      </c>
      <c r="F501" s="571">
        <v>2</v>
      </c>
      <c r="G501" s="571">
        <v>1800</v>
      </c>
      <c r="H501" s="571">
        <v>1</v>
      </c>
      <c r="I501" s="571">
        <v>900</v>
      </c>
      <c r="J501" s="571"/>
      <c r="K501" s="571"/>
      <c r="L501" s="571"/>
      <c r="M501" s="571"/>
      <c r="N501" s="571"/>
      <c r="O501" s="571"/>
      <c r="P501" s="592"/>
      <c r="Q501" s="572"/>
    </row>
    <row r="502" spans="1:17" ht="14.4" customHeight="1" x14ac:dyDescent="0.3">
      <c r="A502" s="567" t="s">
        <v>436</v>
      </c>
      <c r="B502" s="568" t="s">
        <v>2987</v>
      </c>
      <c r="C502" s="568" t="s">
        <v>2950</v>
      </c>
      <c r="D502" s="568" t="s">
        <v>3132</v>
      </c>
      <c r="E502" s="568" t="s">
        <v>3133</v>
      </c>
      <c r="F502" s="571">
        <v>1</v>
      </c>
      <c r="G502" s="571">
        <v>4305</v>
      </c>
      <c r="H502" s="571">
        <v>1</v>
      </c>
      <c r="I502" s="571">
        <v>4305</v>
      </c>
      <c r="J502" s="571"/>
      <c r="K502" s="571"/>
      <c r="L502" s="571"/>
      <c r="M502" s="571"/>
      <c r="N502" s="571"/>
      <c r="O502" s="571"/>
      <c r="P502" s="592"/>
      <c r="Q502" s="572"/>
    </row>
    <row r="503" spans="1:17" ht="14.4" customHeight="1" x14ac:dyDescent="0.3">
      <c r="A503" s="567" t="s">
        <v>436</v>
      </c>
      <c r="B503" s="568" t="s">
        <v>2987</v>
      </c>
      <c r="C503" s="568" t="s">
        <v>2950</v>
      </c>
      <c r="D503" s="568" t="s">
        <v>3136</v>
      </c>
      <c r="E503" s="568" t="s">
        <v>3137</v>
      </c>
      <c r="F503" s="571">
        <v>10</v>
      </c>
      <c r="G503" s="571">
        <v>7960</v>
      </c>
      <c r="H503" s="571">
        <v>1</v>
      </c>
      <c r="I503" s="571">
        <v>796</v>
      </c>
      <c r="J503" s="571"/>
      <c r="K503" s="571"/>
      <c r="L503" s="571"/>
      <c r="M503" s="571"/>
      <c r="N503" s="571"/>
      <c r="O503" s="571"/>
      <c r="P503" s="592"/>
      <c r="Q503" s="572"/>
    </row>
    <row r="504" spans="1:17" ht="14.4" customHeight="1" x14ac:dyDescent="0.3">
      <c r="A504" s="567" t="s">
        <v>436</v>
      </c>
      <c r="B504" s="568" t="s">
        <v>2987</v>
      </c>
      <c r="C504" s="568" t="s">
        <v>2950</v>
      </c>
      <c r="D504" s="568" t="s">
        <v>3794</v>
      </c>
      <c r="E504" s="568" t="s">
        <v>3795</v>
      </c>
      <c r="F504" s="571">
        <v>1</v>
      </c>
      <c r="G504" s="571">
        <v>2340</v>
      </c>
      <c r="H504" s="571">
        <v>1</v>
      </c>
      <c r="I504" s="571">
        <v>2340</v>
      </c>
      <c r="J504" s="571"/>
      <c r="K504" s="571"/>
      <c r="L504" s="571"/>
      <c r="M504" s="571"/>
      <c r="N504" s="571"/>
      <c r="O504" s="571"/>
      <c r="P504" s="592"/>
      <c r="Q504" s="572"/>
    </row>
    <row r="505" spans="1:17" ht="14.4" customHeight="1" x14ac:dyDescent="0.3">
      <c r="A505" s="567" t="s">
        <v>436</v>
      </c>
      <c r="B505" s="568" t="s">
        <v>2987</v>
      </c>
      <c r="C505" s="568" t="s">
        <v>2950</v>
      </c>
      <c r="D505" s="568" t="s">
        <v>3796</v>
      </c>
      <c r="E505" s="568" t="s">
        <v>3797</v>
      </c>
      <c r="F505" s="571">
        <v>2</v>
      </c>
      <c r="G505" s="571">
        <v>11272</v>
      </c>
      <c r="H505" s="571">
        <v>1</v>
      </c>
      <c r="I505" s="571">
        <v>5636</v>
      </c>
      <c r="J505" s="571"/>
      <c r="K505" s="571"/>
      <c r="L505" s="571"/>
      <c r="M505" s="571"/>
      <c r="N505" s="571"/>
      <c r="O505" s="571"/>
      <c r="P505" s="592"/>
      <c r="Q505" s="572"/>
    </row>
    <row r="506" spans="1:17" ht="14.4" customHeight="1" x14ac:dyDescent="0.3">
      <c r="A506" s="567" t="s">
        <v>436</v>
      </c>
      <c r="B506" s="568" t="s">
        <v>2987</v>
      </c>
      <c r="C506" s="568" t="s">
        <v>2950</v>
      </c>
      <c r="D506" s="568" t="s">
        <v>3798</v>
      </c>
      <c r="E506" s="568" t="s">
        <v>3799</v>
      </c>
      <c r="F506" s="571">
        <v>1</v>
      </c>
      <c r="G506" s="571">
        <v>381</v>
      </c>
      <c r="H506" s="571">
        <v>1</v>
      </c>
      <c r="I506" s="571">
        <v>381</v>
      </c>
      <c r="J506" s="571"/>
      <c r="K506" s="571"/>
      <c r="L506" s="571"/>
      <c r="M506" s="571"/>
      <c r="N506" s="571"/>
      <c r="O506" s="571"/>
      <c r="P506" s="592"/>
      <c r="Q506" s="572"/>
    </row>
    <row r="507" spans="1:17" ht="14.4" customHeight="1" x14ac:dyDescent="0.3">
      <c r="A507" s="567" t="s">
        <v>436</v>
      </c>
      <c r="B507" s="568" t="s">
        <v>2987</v>
      </c>
      <c r="C507" s="568" t="s">
        <v>2950</v>
      </c>
      <c r="D507" s="568" t="s">
        <v>3328</v>
      </c>
      <c r="E507" s="568" t="s">
        <v>3329</v>
      </c>
      <c r="F507" s="571">
        <v>1</v>
      </c>
      <c r="G507" s="571">
        <v>239</v>
      </c>
      <c r="H507" s="571">
        <v>1</v>
      </c>
      <c r="I507" s="571">
        <v>239</v>
      </c>
      <c r="J507" s="571"/>
      <c r="K507" s="571"/>
      <c r="L507" s="571"/>
      <c r="M507" s="571"/>
      <c r="N507" s="571"/>
      <c r="O507" s="571"/>
      <c r="P507" s="592"/>
      <c r="Q507" s="572"/>
    </row>
    <row r="508" spans="1:17" ht="14.4" customHeight="1" x14ac:dyDescent="0.3">
      <c r="A508" s="567" t="s">
        <v>436</v>
      </c>
      <c r="B508" s="568" t="s">
        <v>2987</v>
      </c>
      <c r="C508" s="568" t="s">
        <v>2950</v>
      </c>
      <c r="D508" s="568" t="s">
        <v>3800</v>
      </c>
      <c r="E508" s="568" t="s">
        <v>3801</v>
      </c>
      <c r="F508" s="571">
        <v>1</v>
      </c>
      <c r="G508" s="571">
        <v>508</v>
      </c>
      <c r="H508" s="571">
        <v>1</v>
      </c>
      <c r="I508" s="571">
        <v>508</v>
      </c>
      <c r="J508" s="571"/>
      <c r="K508" s="571"/>
      <c r="L508" s="571"/>
      <c r="M508" s="571"/>
      <c r="N508" s="571"/>
      <c r="O508" s="571"/>
      <c r="P508" s="592"/>
      <c r="Q508" s="572"/>
    </row>
    <row r="509" spans="1:17" ht="14.4" customHeight="1" x14ac:dyDescent="0.3">
      <c r="A509" s="567" t="s">
        <v>436</v>
      </c>
      <c r="B509" s="568" t="s">
        <v>2987</v>
      </c>
      <c r="C509" s="568" t="s">
        <v>2950</v>
      </c>
      <c r="D509" s="568" t="s">
        <v>3802</v>
      </c>
      <c r="E509" s="568" t="s">
        <v>3803</v>
      </c>
      <c r="F509" s="571">
        <v>2</v>
      </c>
      <c r="G509" s="571">
        <v>5938</v>
      </c>
      <c r="H509" s="571">
        <v>1</v>
      </c>
      <c r="I509" s="571">
        <v>2969</v>
      </c>
      <c r="J509" s="571"/>
      <c r="K509" s="571"/>
      <c r="L509" s="571"/>
      <c r="M509" s="571"/>
      <c r="N509" s="571"/>
      <c r="O509" s="571"/>
      <c r="P509" s="592"/>
      <c r="Q509" s="572"/>
    </row>
    <row r="510" spans="1:17" ht="14.4" customHeight="1" x14ac:dyDescent="0.3">
      <c r="A510" s="567" t="s">
        <v>436</v>
      </c>
      <c r="B510" s="568" t="s">
        <v>2987</v>
      </c>
      <c r="C510" s="568" t="s">
        <v>2950</v>
      </c>
      <c r="D510" s="568" t="s">
        <v>3804</v>
      </c>
      <c r="E510" s="568" t="s">
        <v>3805</v>
      </c>
      <c r="F510" s="571">
        <v>110</v>
      </c>
      <c r="G510" s="571">
        <v>25080</v>
      </c>
      <c r="H510" s="571">
        <v>1</v>
      </c>
      <c r="I510" s="571">
        <v>228</v>
      </c>
      <c r="J510" s="571"/>
      <c r="K510" s="571"/>
      <c r="L510" s="571"/>
      <c r="M510" s="571"/>
      <c r="N510" s="571"/>
      <c r="O510" s="571"/>
      <c r="P510" s="592"/>
      <c r="Q510" s="572"/>
    </row>
    <row r="511" spans="1:17" ht="14.4" customHeight="1" x14ac:dyDescent="0.3">
      <c r="A511" s="567" t="s">
        <v>436</v>
      </c>
      <c r="B511" s="568" t="s">
        <v>2987</v>
      </c>
      <c r="C511" s="568" t="s">
        <v>2950</v>
      </c>
      <c r="D511" s="568" t="s">
        <v>3806</v>
      </c>
      <c r="E511" s="568" t="s">
        <v>3805</v>
      </c>
      <c r="F511" s="571">
        <v>130</v>
      </c>
      <c r="G511" s="571">
        <v>20150</v>
      </c>
      <c r="H511" s="571">
        <v>1</v>
      </c>
      <c r="I511" s="571">
        <v>155</v>
      </c>
      <c r="J511" s="571"/>
      <c r="K511" s="571"/>
      <c r="L511" s="571"/>
      <c r="M511" s="571"/>
      <c r="N511" s="571"/>
      <c r="O511" s="571"/>
      <c r="P511" s="592"/>
      <c r="Q511" s="572"/>
    </row>
    <row r="512" spans="1:17" ht="14.4" customHeight="1" x14ac:dyDescent="0.3">
      <c r="A512" s="567" t="s">
        <v>436</v>
      </c>
      <c r="B512" s="568" t="s">
        <v>2987</v>
      </c>
      <c r="C512" s="568" t="s">
        <v>2950</v>
      </c>
      <c r="D512" s="568" t="s">
        <v>3807</v>
      </c>
      <c r="E512" s="568" t="s">
        <v>3808</v>
      </c>
      <c r="F512" s="571">
        <v>726</v>
      </c>
      <c r="G512" s="571">
        <v>247566</v>
      </c>
      <c r="H512" s="571">
        <v>1</v>
      </c>
      <c r="I512" s="571">
        <v>341</v>
      </c>
      <c r="J512" s="571">
        <v>744</v>
      </c>
      <c r="K512" s="571">
        <v>254448</v>
      </c>
      <c r="L512" s="571">
        <v>1.0277986476333585</v>
      </c>
      <c r="M512" s="571">
        <v>342</v>
      </c>
      <c r="N512" s="571">
        <v>652</v>
      </c>
      <c r="O512" s="571">
        <v>224288</v>
      </c>
      <c r="P512" s="592">
        <v>0.90597254873447886</v>
      </c>
      <c r="Q512" s="572">
        <v>344</v>
      </c>
    </row>
    <row r="513" spans="1:17" ht="14.4" customHeight="1" x14ac:dyDescent="0.3">
      <c r="A513" s="567" t="s">
        <v>436</v>
      </c>
      <c r="B513" s="568" t="s">
        <v>2987</v>
      </c>
      <c r="C513" s="568" t="s">
        <v>2950</v>
      </c>
      <c r="D513" s="568" t="s">
        <v>2961</v>
      </c>
      <c r="E513" s="568" t="s">
        <v>2962</v>
      </c>
      <c r="F513" s="571">
        <v>819</v>
      </c>
      <c r="G513" s="571">
        <v>188370</v>
      </c>
      <c r="H513" s="571">
        <v>1</v>
      </c>
      <c r="I513" s="571">
        <v>230</v>
      </c>
      <c r="J513" s="571">
        <v>844</v>
      </c>
      <c r="K513" s="571">
        <v>194964</v>
      </c>
      <c r="L513" s="571">
        <v>1.0350055741360089</v>
      </c>
      <c r="M513" s="571">
        <v>231</v>
      </c>
      <c r="N513" s="571">
        <v>716</v>
      </c>
      <c r="O513" s="571">
        <v>166112</v>
      </c>
      <c r="P513" s="592">
        <v>0.88183893401284708</v>
      </c>
      <c r="Q513" s="572">
        <v>232</v>
      </c>
    </row>
    <row r="514" spans="1:17" ht="14.4" customHeight="1" x14ac:dyDescent="0.3">
      <c r="A514" s="567" t="s">
        <v>436</v>
      </c>
      <c r="B514" s="568" t="s">
        <v>2987</v>
      </c>
      <c r="C514" s="568" t="s">
        <v>2950</v>
      </c>
      <c r="D514" s="568" t="s">
        <v>3809</v>
      </c>
      <c r="E514" s="568" t="s">
        <v>3810</v>
      </c>
      <c r="F514" s="571">
        <v>1</v>
      </c>
      <c r="G514" s="571">
        <v>603</v>
      </c>
      <c r="H514" s="571">
        <v>1</v>
      </c>
      <c r="I514" s="571">
        <v>603</v>
      </c>
      <c r="J514" s="571">
        <v>8</v>
      </c>
      <c r="K514" s="571">
        <v>4832</v>
      </c>
      <c r="L514" s="571">
        <v>8.013266998341626</v>
      </c>
      <c r="M514" s="571">
        <v>604</v>
      </c>
      <c r="N514" s="571">
        <v>1</v>
      </c>
      <c r="O514" s="571">
        <v>606</v>
      </c>
      <c r="P514" s="592">
        <v>1.0049751243781095</v>
      </c>
      <c r="Q514" s="572">
        <v>606</v>
      </c>
    </row>
    <row r="515" spans="1:17" ht="14.4" customHeight="1" x14ac:dyDescent="0.3">
      <c r="A515" s="567" t="s">
        <v>436</v>
      </c>
      <c r="B515" s="568" t="s">
        <v>2987</v>
      </c>
      <c r="C515" s="568" t="s">
        <v>2950</v>
      </c>
      <c r="D515" s="568" t="s">
        <v>3811</v>
      </c>
      <c r="E515" s="568" t="s">
        <v>3810</v>
      </c>
      <c r="F515" s="571"/>
      <c r="G515" s="571"/>
      <c r="H515" s="571"/>
      <c r="I515" s="571"/>
      <c r="J515" s="571">
        <v>1</v>
      </c>
      <c r="K515" s="571">
        <v>518</v>
      </c>
      <c r="L515" s="571"/>
      <c r="M515" s="571">
        <v>518</v>
      </c>
      <c r="N515" s="571"/>
      <c r="O515" s="571"/>
      <c r="P515" s="592"/>
      <c r="Q515" s="572"/>
    </row>
    <row r="516" spans="1:17" ht="14.4" customHeight="1" x14ac:dyDescent="0.3">
      <c r="A516" s="567" t="s">
        <v>436</v>
      </c>
      <c r="B516" s="568" t="s">
        <v>2987</v>
      </c>
      <c r="C516" s="568" t="s">
        <v>2950</v>
      </c>
      <c r="D516" s="568" t="s">
        <v>3812</v>
      </c>
      <c r="E516" s="568" t="s">
        <v>3813</v>
      </c>
      <c r="F516" s="571">
        <v>9</v>
      </c>
      <c r="G516" s="571">
        <v>8334</v>
      </c>
      <c r="H516" s="571">
        <v>1</v>
      </c>
      <c r="I516" s="571">
        <v>926</v>
      </c>
      <c r="J516" s="571">
        <v>13</v>
      </c>
      <c r="K516" s="571">
        <v>12077</v>
      </c>
      <c r="L516" s="571">
        <v>1.4491240700743941</v>
      </c>
      <c r="M516" s="571">
        <v>929</v>
      </c>
      <c r="N516" s="571"/>
      <c r="O516" s="571"/>
      <c r="P516" s="592"/>
      <c r="Q516" s="572"/>
    </row>
    <row r="517" spans="1:17" ht="14.4" customHeight="1" x14ac:dyDescent="0.3">
      <c r="A517" s="567" t="s">
        <v>436</v>
      </c>
      <c r="B517" s="568" t="s">
        <v>2987</v>
      </c>
      <c r="C517" s="568" t="s">
        <v>2950</v>
      </c>
      <c r="D517" s="568" t="s">
        <v>3814</v>
      </c>
      <c r="E517" s="568" t="s">
        <v>3815</v>
      </c>
      <c r="F517" s="571">
        <v>1</v>
      </c>
      <c r="G517" s="571">
        <v>323</v>
      </c>
      <c r="H517" s="571">
        <v>1</v>
      </c>
      <c r="I517" s="571">
        <v>323</v>
      </c>
      <c r="J517" s="571"/>
      <c r="K517" s="571"/>
      <c r="L517" s="571"/>
      <c r="M517" s="571"/>
      <c r="N517" s="571"/>
      <c r="O517" s="571"/>
      <c r="P517" s="592"/>
      <c r="Q517" s="572"/>
    </row>
    <row r="518" spans="1:17" ht="14.4" customHeight="1" x14ac:dyDescent="0.3">
      <c r="A518" s="567" t="s">
        <v>436</v>
      </c>
      <c r="B518" s="568" t="s">
        <v>2987</v>
      </c>
      <c r="C518" s="568" t="s">
        <v>2950</v>
      </c>
      <c r="D518" s="568" t="s">
        <v>3816</v>
      </c>
      <c r="E518" s="568" t="s">
        <v>3817</v>
      </c>
      <c r="F518" s="571">
        <v>1</v>
      </c>
      <c r="G518" s="571">
        <v>277</v>
      </c>
      <c r="H518" s="571">
        <v>1</v>
      </c>
      <c r="I518" s="571">
        <v>277</v>
      </c>
      <c r="J518" s="571"/>
      <c r="K518" s="571"/>
      <c r="L518" s="571"/>
      <c r="M518" s="571"/>
      <c r="N518" s="571"/>
      <c r="O518" s="571"/>
      <c r="P518" s="592"/>
      <c r="Q518" s="572"/>
    </row>
    <row r="519" spans="1:17" ht="14.4" customHeight="1" x14ac:dyDescent="0.3">
      <c r="A519" s="567" t="s">
        <v>436</v>
      </c>
      <c r="B519" s="568" t="s">
        <v>2987</v>
      </c>
      <c r="C519" s="568" t="s">
        <v>2950</v>
      </c>
      <c r="D519" s="568" t="s">
        <v>3818</v>
      </c>
      <c r="E519" s="568" t="s">
        <v>3819</v>
      </c>
      <c r="F519" s="571">
        <v>1</v>
      </c>
      <c r="G519" s="571">
        <v>5567</v>
      </c>
      <c r="H519" s="571">
        <v>1</v>
      </c>
      <c r="I519" s="571">
        <v>5567</v>
      </c>
      <c r="J519" s="571"/>
      <c r="K519" s="571"/>
      <c r="L519" s="571"/>
      <c r="M519" s="571"/>
      <c r="N519" s="571"/>
      <c r="O519" s="571"/>
      <c r="P519" s="592"/>
      <c r="Q519" s="572"/>
    </row>
    <row r="520" spans="1:17" ht="14.4" customHeight="1" x14ac:dyDescent="0.3">
      <c r="A520" s="567" t="s">
        <v>436</v>
      </c>
      <c r="B520" s="568" t="s">
        <v>2987</v>
      </c>
      <c r="C520" s="568" t="s">
        <v>2950</v>
      </c>
      <c r="D520" s="568" t="s">
        <v>3820</v>
      </c>
      <c r="E520" s="568" t="s">
        <v>3821</v>
      </c>
      <c r="F520" s="571">
        <v>0</v>
      </c>
      <c r="G520" s="571">
        <v>0</v>
      </c>
      <c r="H520" s="571"/>
      <c r="I520" s="571"/>
      <c r="J520" s="571">
        <v>0</v>
      </c>
      <c r="K520" s="571">
        <v>0</v>
      </c>
      <c r="L520" s="571"/>
      <c r="M520" s="571"/>
      <c r="N520" s="571">
        <v>0</v>
      </c>
      <c r="O520" s="571">
        <v>0</v>
      </c>
      <c r="P520" s="592"/>
      <c r="Q520" s="572"/>
    </row>
    <row r="521" spans="1:17" ht="14.4" customHeight="1" x14ac:dyDescent="0.3">
      <c r="A521" s="567" t="s">
        <v>436</v>
      </c>
      <c r="B521" s="568" t="s">
        <v>2987</v>
      </c>
      <c r="C521" s="568" t="s">
        <v>2950</v>
      </c>
      <c r="D521" s="568" t="s">
        <v>3822</v>
      </c>
      <c r="E521" s="568" t="s">
        <v>3823</v>
      </c>
      <c r="F521" s="571">
        <v>230</v>
      </c>
      <c r="G521" s="571">
        <v>0</v>
      </c>
      <c r="H521" s="571"/>
      <c r="I521" s="571">
        <v>0</v>
      </c>
      <c r="J521" s="571">
        <v>248</v>
      </c>
      <c r="K521" s="571">
        <v>0</v>
      </c>
      <c r="L521" s="571"/>
      <c r="M521" s="571">
        <v>0</v>
      </c>
      <c r="N521" s="571">
        <v>519</v>
      </c>
      <c r="O521" s="571">
        <v>0</v>
      </c>
      <c r="P521" s="592"/>
      <c r="Q521" s="572">
        <v>0</v>
      </c>
    </row>
    <row r="522" spans="1:17" ht="14.4" customHeight="1" x14ac:dyDescent="0.3">
      <c r="A522" s="567" t="s">
        <v>436</v>
      </c>
      <c r="B522" s="568" t="s">
        <v>2987</v>
      </c>
      <c r="C522" s="568" t="s">
        <v>2950</v>
      </c>
      <c r="D522" s="568" t="s">
        <v>2989</v>
      </c>
      <c r="E522" s="568" t="s">
        <v>2990</v>
      </c>
      <c r="F522" s="571">
        <v>2400</v>
      </c>
      <c r="G522" s="571">
        <v>0</v>
      </c>
      <c r="H522" s="571"/>
      <c r="I522" s="571">
        <v>0</v>
      </c>
      <c r="J522" s="571">
        <v>1969</v>
      </c>
      <c r="K522" s="571">
        <v>0</v>
      </c>
      <c r="L522" s="571"/>
      <c r="M522" s="571">
        <v>0</v>
      </c>
      <c r="N522" s="571">
        <v>2388</v>
      </c>
      <c r="O522" s="571">
        <v>0</v>
      </c>
      <c r="P522" s="592"/>
      <c r="Q522" s="572">
        <v>0</v>
      </c>
    </row>
    <row r="523" spans="1:17" ht="14.4" customHeight="1" x14ac:dyDescent="0.3">
      <c r="A523" s="567" t="s">
        <v>436</v>
      </c>
      <c r="B523" s="568" t="s">
        <v>2987</v>
      </c>
      <c r="C523" s="568" t="s">
        <v>2950</v>
      </c>
      <c r="D523" s="568" t="s">
        <v>3824</v>
      </c>
      <c r="E523" s="568" t="s">
        <v>3825</v>
      </c>
      <c r="F523" s="571">
        <v>3</v>
      </c>
      <c r="G523" s="571">
        <v>0</v>
      </c>
      <c r="H523" s="571"/>
      <c r="I523" s="571">
        <v>0</v>
      </c>
      <c r="J523" s="571">
        <v>26</v>
      </c>
      <c r="K523" s="571">
        <v>0</v>
      </c>
      <c r="L523" s="571"/>
      <c r="M523" s="571">
        <v>0</v>
      </c>
      <c r="N523" s="571">
        <v>17</v>
      </c>
      <c r="O523" s="571">
        <v>0</v>
      </c>
      <c r="P523" s="592"/>
      <c r="Q523" s="572">
        <v>0</v>
      </c>
    </row>
    <row r="524" spans="1:17" ht="14.4" customHeight="1" x14ac:dyDescent="0.3">
      <c r="A524" s="567" t="s">
        <v>436</v>
      </c>
      <c r="B524" s="568" t="s">
        <v>2987</v>
      </c>
      <c r="C524" s="568" t="s">
        <v>2950</v>
      </c>
      <c r="D524" s="568" t="s">
        <v>3826</v>
      </c>
      <c r="E524" s="568" t="s">
        <v>3827</v>
      </c>
      <c r="F524" s="571">
        <v>28</v>
      </c>
      <c r="G524" s="571">
        <v>0</v>
      </c>
      <c r="H524" s="571"/>
      <c r="I524" s="571">
        <v>0</v>
      </c>
      <c r="J524" s="571">
        <v>21</v>
      </c>
      <c r="K524" s="571">
        <v>0</v>
      </c>
      <c r="L524" s="571"/>
      <c r="M524" s="571">
        <v>0</v>
      </c>
      <c r="N524" s="571">
        <v>25</v>
      </c>
      <c r="O524" s="571">
        <v>0</v>
      </c>
      <c r="P524" s="592"/>
      <c r="Q524" s="572">
        <v>0</v>
      </c>
    </row>
    <row r="525" spans="1:17" ht="14.4" customHeight="1" x14ac:dyDescent="0.3">
      <c r="A525" s="567" t="s">
        <v>436</v>
      </c>
      <c r="B525" s="568" t="s">
        <v>2987</v>
      </c>
      <c r="C525" s="568" t="s">
        <v>2950</v>
      </c>
      <c r="D525" s="568" t="s">
        <v>3828</v>
      </c>
      <c r="E525" s="568" t="s">
        <v>3829</v>
      </c>
      <c r="F525" s="571">
        <v>164</v>
      </c>
      <c r="G525" s="571">
        <v>0</v>
      </c>
      <c r="H525" s="571"/>
      <c r="I525" s="571">
        <v>0</v>
      </c>
      <c r="J525" s="571">
        <v>172</v>
      </c>
      <c r="K525" s="571">
        <v>0</v>
      </c>
      <c r="L525" s="571"/>
      <c r="M525" s="571">
        <v>0</v>
      </c>
      <c r="N525" s="571">
        <v>87</v>
      </c>
      <c r="O525" s="571">
        <v>0</v>
      </c>
      <c r="P525" s="592"/>
      <c r="Q525" s="572">
        <v>0</v>
      </c>
    </row>
    <row r="526" spans="1:17" ht="14.4" customHeight="1" x14ac:dyDescent="0.3">
      <c r="A526" s="567" t="s">
        <v>436</v>
      </c>
      <c r="B526" s="568" t="s">
        <v>2987</v>
      </c>
      <c r="C526" s="568" t="s">
        <v>2950</v>
      </c>
      <c r="D526" s="568" t="s">
        <v>3830</v>
      </c>
      <c r="E526" s="568" t="s">
        <v>3827</v>
      </c>
      <c r="F526" s="571">
        <v>61</v>
      </c>
      <c r="G526" s="571">
        <v>0</v>
      </c>
      <c r="H526" s="571"/>
      <c r="I526" s="571">
        <v>0</v>
      </c>
      <c r="J526" s="571">
        <v>86</v>
      </c>
      <c r="K526" s="571">
        <v>0</v>
      </c>
      <c r="L526" s="571"/>
      <c r="M526" s="571">
        <v>0</v>
      </c>
      <c r="N526" s="571">
        <v>61</v>
      </c>
      <c r="O526" s="571">
        <v>0</v>
      </c>
      <c r="P526" s="592"/>
      <c r="Q526" s="572">
        <v>0</v>
      </c>
    </row>
    <row r="527" spans="1:17" ht="14.4" customHeight="1" x14ac:dyDescent="0.3">
      <c r="A527" s="567" t="s">
        <v>436</v>
      </c>
      <c r="B527" s="568" t="s">
        <v>2987</v>
      </c>
      <c r="C527" s="568" t="s">
        <v>2950</v>
      </c>
      <c r="D527" s="568" t="s">
        <v>3831</v>
      </c>
      <c r="E527" s="568" t="s">
        <v>3832</v>
      </c>
      <c r="F527" s="571">
        <v>3</v>
      </c>
      <c r="G527" s="571">
        <v>0</v>
      </c>
      <c r="H527" s="571"/>
      <c r="I527" s="571">
        <v>0</v>
      </c>
      <c r="J527" s="571">
        <v>10</v>
      </c>
      <c r="K527" s="571">
        <v>0</v>
      </c>
      <c r="L527" s="571"/>
      <c r="M527" s="571">
        <v>0</v>
      </c>
      <c r="N527" s="571">
        <v>12</v>
      </c>
      <c r="O527" s="571">
        <v>0</v>
      </c>
      <c r="P527" s="592"/>
      <c r="Q527" s="572">
        <v>0</v>
      </c>
    </row>
    <row r="528" spans="1:17" ht="14.4" customHeight="1" x14ac:dyDescent="0.3">
      <c r="A528" s="567" t="s">
        <v>436</v>
      </c>
      <c r="B528" s="568" t="s">
        <v>2987</v>
      </c>
      <c r="C528" s="568" t="s">
        <v>2950</v>
      </c>
      <c r="D528" s="568" t="s">
        <v>3833</v>
      </c>
      <c r="E528" s="568" t="s">
        <v>3834</v>
      </c>
      <c r="F528" s="571">
        <v>2</v>
      </c>
      <c r="G528" s="571">
        <v>0</v>
      </c>
      <c r="H528" s="571"/>
      <c r="I528" s="571">
        <v>0</v>
      </c>
      <c r="J528" s="571">
        <v>9</v>
      </c>
      <c r="K528" s="571">
        <v>0</v>
      </c>
      <c r="L528" s="571"/>
      <c r="M528" s="571">
        <v>0</v>
      </c>
      <c r="N528" s="571">
        <v>12</v>
      </c>
      <c r="O528" s="571">
        <v>0</v>
      </c>
      <c r="P528" s="592"/>
      <c r="Q528" s="572">
        <v>0</v>
      </c>
    </row>
    <row r="529" spans="1:17" ht="14.4" customHeight="1" x14ac:dyDescent="0.3">
      <c r="A529" s="567" t="s">
        <v>436</v>
      </c>
      <c r="B529" s="568" t="s">
        <v>2987</v>
      </c>
      <c r="C529" s="568" t="s">
        <v>2950</v>
      </c>
      <c r="D529" s="568" t="s">
        <v>3835</v>
      </c>
      <c r="E529" s="568" t="s">
        <v>3827</v>
      </c>
      <c r="F529" s="571">
        <v>3</v>
      </c>
      <c r="G529" s="571">
        <v>0</v>
      </c>
      <c r="H529" s="571"/>
      <c r="I529" s="571">
        <v>0</v>
      </c>
      <c r="J529" s="571">
        <v>7</v>
      </c>
      <c r="K529" s="571">
        <v>0</v>
      </c>
      <c r="L529" s="571"/>
      <c r="M529" s="571">
        <v>0</v>
      </c>
      <c r="N529" s="571">
        <v>9</v>
      </c>
      <c r="O529" s="571">
        <v>0</v>
      </c>
      <c r="P529" s="592"/>
      <c r="Q529" s="572">
        <v>0</v>
      </c>
    </row>
    <row r="530" spans="1:17" ht="14.4" customHeight="1" x14ac:dyDescent="0.3">
      <c r="A530" s="567" t="s">
        <v>436</v>
      </c>
      <c r="B530" s="568" t="s">
        <v>2987</v>
      </c>
      <c r="C530" s="568" t="s">
        <v>2950</v>
      </c>
      <c r="D530" s="568" t="s">
        <v>3836</v>
      </c>
      <c r="E530" s="568" t="s">
        <v>3827</v>
      </c>
      <c r="F530" s="571">
        <v>1</v>
      </c>
      <c r="G530" s="571">
        <v>0</v>
      </c>
      <c r="H530" s="571"/>
      <c r="I530" s="571">
        <v>0</v>
      </c>
      <c r="J530" s="571"/>
      <c r="K530" s="571"/>
      <c r="L530" s="571"/>
      <c r="M530" s="571"/>
      <c r="N530" s="571">
        <v>3</v>
      </c>
      <c r="O530" s="571">
        <v>0</v>
      </c>
      <c r="P530" s="592"/>
      <c r="Q530" s="572">
        <v>0</v>
      </c>
    </row>
    <row r="531" spans="1:17" ht="14.4" customHeight="1" x14ac:dyDescent="0.3">
      <c r="A531" s="567" t="s">
        <v>436</v>
      </c>
      <c r="B531" s="568" t="s">
        <v>2987</v>
      </c>
      <c r="C531" s="568" t="s">
        <v>2950</v>
      </c>
      <c r="D531" s="568" t="s">
        <v>3837</v>
      </c>
      <c r="E531" s="568" t="s">
        <v>3838</v>
      </c>
      <c r="F531" s="571">
        <v>5</v>
      </c>
      <c r="G531" s="571">
        <v>0</v>
      </c>
      <c r="H531" s="571"/>
      <c r="I531" s="571">
        <v>0</v>
      </c>
      <c r="J531" s="571"/>
      <c r="K531" s="571"/>
      <c r="L531" s="571"/>
      <c r="M531" s="571"/>
      <c r="N531" s="571"/>
      <c r="O531" s="571"/>
      <c r="P531" s="592"/>
      <c r="Q531" s="572"/>
    </row>
    <row r="532" spans="1:17" ht="14.4" customHeight="1" x14ac:dyDescent="0.3">
      <c r="A532" s="567" t="s">
        <v>436</v>
      </c>
      <c r="B532" s="568" t="s">
        <v>3839</v>
      </c>
      <c r="C532" s="568" t="s">
        <v>2950</v>
      </c>
      <c r="D532" s="568" t="s">
        <v>3840</v>
      </c>
      <c r="E532" s="568" t="s">
        <v>3841</v>
      </c>
      <c r="F532" s="571"/>
      <c r="G532" s="571"/>
      <c r="H532" s="571"/>
      <c r="I532" s="571"/>
      <c r="J532" s="571"/>
      <c r="K532" s="571"/>
      <c r="L532" s="571"/>
      <c r="M532" s="571"/>
      <c r="N532" s="571">
        <v>1</v>
      </c>
      <c r="O532" s="571">
        <v>1114</v>
      </c>
      <c r="P532" s="592"/>
      <c r="Q532" s="572">
        <v>1114</v>
      </c>
    </row>
    <row r="533" spans="1:17" ht="14.4" customHeight="1" x14ac:dyDescent="0.3">
      <c r="A533" s="567" t="s">
        <v>436</v>
      </c>
      <c r="B533" s="568" t="s">
        <v>3839</v>
      </c>
      <c r="C533" s="568" t="s">
        <v>2950</v>
      </c>
      <c r="D533" s="568" t="s">
        <v>3842</v>
      </c>
      <c r="E533" s="568" t="s">
        <v>3843</v>
      </c>
      <c r="F533" s="571"/>
      <c r="G533" s="571"/>
      <c r="H533" s="571"/>
      <c r="I533" s="571"/>
      <c r="J533" s="571"/>
      <c r="K533" s="571"/>
      <c r="L533" s="571"/>
      <c r="M533" s="571"/>
      <c r="N533" s="571">
        <v>1</v>
      </c>
      <c r="O533" s="571">
        <v>742</v>
      </c>
      <c r="P533" s="592"/>
      <c r="Q533" s="572">
        <v>742</v>
      </c>
    </row>
    <row r="534" spans="1:17" ht="14.4" customHeight="1" x14ac:dyDescent="0.3">
      <c r="A534" s="567" t="s">
        <v>436</v>
      </c>
      <c r="B534" s="568" t="s">
        <v>3839</v>
      </c>
      <c r="C534" s="568" t="s">
        <v>2950</v>
      </c>
      <c r="D534" s="568" t="s">
        <v>3814</v>
      </c>
      <c r="E534" s="568" t="s">
        <v>3815</v>
      </c>
      <c r="F534" s="571"/>
      <c r="G534" s="571"/>
      <c r="H534" s="571"/>
      <c r="I534" s="571"/>
      <c r="J534" s="571"/>
      <c r="K534" s="571"/>
      <c r="L534" s="571"/>
      <c r="M534" s="571"/>
      <c r="N534" s="571">
        <v>2</v>
      </c>
      <c r="O534" s="571">
        <v>652</v>
      </c>
      <c r="P534" s="592"/>
      <c r="Q534" s="572">
        <v>326</v>
      </c>
    </row>
    <row r="535" spans="1:17" ht="14.4" customHeight="1" x14ac:dyDescent="0.3">
      <c r="A535" s="567" t="s">
        <v>436</v>
      </c>
      <c r="B535" s="568" t="s">
        <v>3839</v>
      </c>
      <c r="C535" s="568" t="s">
        <v>2950</v>
      </c>
      <c r="D535" s="568" t="s">
        <v>3816</v>
      </c>
      <c r="E535" s="568" t="s">
        <v>3817</v>
      </c>
      <c r="F535" s="571"/>
      <c r="G535" s="571"/>
      <c r="H535" s="571"/>
      <c r="I535" s="571"/>
      <c r="J535" s="571"/>
      <c r="K535" s="571"/>
      <c r="L535" s="571"/>
      <c r="M535" s="571"/>
      <c r="N535" s="571">
        <v>1</v>
      </c>
      <c r="O535" s="571">
        <v>278</v>
      </c>
      <c r="P535" s="592"/>
      <c r="Q535" s="572">
        <v>278</v>
      </c>
    </row>
    <row r="536" spans="1:17" ht="14.4" customHeight="1" thickBot="1" x14ac:dyDescent="0.35">
      <c r="A536" s="573" t="s">
        <v>436</v>
      </c>
      <c r="B536" s="574" t="s">
        <v>3839</v>
      </c>
      <c r="C536" s="574" t="s">
        <v>2950</v>
      </c>
      <c r="D536" s="574" t="s">
        <v>3818</v>
      </c>
      <c r="E536" s="574" t="s">
        <v>3819</v>
      </c>
      <c r="F536" s="577"/>
      <c r="G536" s="577"/>
      <c r="H536" s="577"/>
      <c r="I536" s="577"/>
      <c r="J536" s="577"/>
      <c r="K536" s="577"/>
      <c r="L536" s="577"/>
      <c r="M536" s="577"/>
      <c r="N536" s="577">
        <v>2</v>
      </c>
      <c r="O536" s="577">
        <v>11144</v>
      </c>
      <c r="P536" s="585"/>
      <c r="Q536" s="578">
        <v>5572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14" bestFit="1" customWidth="1"/>
    <col min="2" max="4" width="7.88671875" style="114" customWidth="1"/>
    <col min="5" max="5" width="7.88671875" style="119" customWidth="1"/>
    <col min="6" max="8" width="7.88671875" style="114" customWidth="1"/>
    <col min="9" max="9" width="7.88671875" style="120" customWidth="1"/>
    <col min="10" max="13" width="7.88671875" style="114" customWidth="1"/>
    <col min="14" max="16384" width="9.33203125" style="114"/>
  </cols>
  <sheetData>
    <row r="1" spans="1:47" ht="18.600000000000001" customHeight="1" thickBot="1" x14ac:dyDescent="0.4">
      <c r="A1" s="493" t="s">
        <v>175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ht="14.4" customHeight="1" thickBot="1" x14ac:dyDescent="0.4">
      <c r="A2" s="521" t="s">
        <v>245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4" customHeight="1" thickBot="1" x14ac:dyDescent="0.35">
      <c r="A3" s="495" t="s">
        <v>91</v>
      </c>
      <c r="B3" s="457" t="s">
        <v>92</v>
      </c>
      <c r="C3" s="458"/>
      <c r="D3" s="458"/>
      <c r="E3" s="459"/>
      <c r="F3" s="457" t="s">
        <v>93</v>
      </c>
      <c r="G3" s="458"/>
      <c r="H3" s="458"/>
      <c r="I3" s="459"/>
      <c r="J3" s="174"/>
      <c r="K3" s="175"/>
      <c r="L3" s="174"/>
      <c r="M3" s="176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</row>
    <row r="4" spans="1:47" ht="14.4" customHeight="1" thickBot="1" x14ac:dyDescent="0.35">
      <c r="A4" s="496"/>
      <c r="B4" s="177">
        <v>2011</v>
      </c>
      <c r="C4" s="178">
        <v>2012</v>
      </c>
      <c r="D4" s="178">
        <v>2013</v>
      </c>
      <c r="E4" s="179" t="s">
        <v>5</v>
      </c>
      <c r="F4" s="178">
        <v>2011</v>
      </c>
      <c r="G4" s="178">
        <v>2012</v>
      </c>
      <c r="H4" s="178">
        <v>2013</v>
      </c>
      <c r="I4" s="179" t="s">
        <v>5</v>
      </c>
      <c r="J4" s="174"/>
      <c r="K4" s="174"/>
      <c r="L4" s="180" t="s">
        <v>94</v>
      </c>
      <c r="M4" s="181" t="s">
        <v>95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</row>
    <row r="5" spans="1:47" ht="14.4" customHeight="1" x14ac:dyDescent="0.3">
      <c r="A5" s="169" t="s">
        <v>96</v>
      </c>
      <c r="B5" s="172">
        <v>231.745</v>
      </c>
      <c r="C5" s="165">
        <v>280.65100000000001</v>
      </c>
      <c r="D5" s="165">
        <v>197.304</v>
      </c>
      <c r="E5" s="182">
        <v>0.85138406438110859</v>
      </c>
      <c r="F5" s="183">
        <v>45</v>
      </c>
      <c r="G5" s="165">
        <v>44</v>
      </c>
      <c r="H5" s="165">
        <v>26</v>
      </c>
      <c r="I5" s="184">
        <v>0.57777777777777772</v>
      </c>
      <c r="J5" s="174"/>
      <c r="K5" s="174"/>
      <c r="L5" s="8">
        <f>D5-B5</f>
        <v>-34.441000000000003</v>
      </c>
      <c r="M5" s="9">
        <f>H5-F5</f>
        <v>-19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</row>
    <row r="6" spans="1:47" ht="14.4" customHeight="1" x14ac:dyDescent="0.3">
      <c r="A6" s="170" t="s">
        <v>97</v>
      </c>
      <c r="B6" s="173">
        <v>17.303999999999998</v>
      </c>
      <c r="C6" s="164">
        <v>32.576999999999998</v>
      </c>
      <c r="D6" s="164">
        <v>27.481000000000002</v>
      </c>
      <c r="E6" s="185">
        <v>1.5881299121590386</v>
      </c>
      <c r="F6" s="186">
        <v>3</v>
      </c>
      <c r="G6" s="164">
        <v>7</v>
      </c>
      <c r="H6" s="164">
        <v>5</v>
      </c>
      <c r="I6" s="187">
        <v>1.6666666666666667</v>
      </c>
      <c r="J6" s="174"/>
      <c r="K6" s="174"/>
      <c r="L6" s="6">
        <f t="shared" ref="L6:L11" si="0">D6-B6</f>
        <v>10.177000000000003</v>
      </c>
      <c r="M6" s="7">
        <f t="shared" ref="M6:M12" si="1">H6-F6</f>
        <v>2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</row>
    <row r="7" spans="1:47" ht="14.4" customHeight="1" x14ac:dyDescent="0.3">
      <c r="A7" s="170" t="s">
        <v>98</v>
      </c>
      <c r="B7" s="173">
        <v>27.402999999999999</v>
      </c>
      <c r="C7" s="164">
        <v>48.625999999999998</v>
      </c>
      <c r="D7" s="164">
        <v>21.393999999999998</v>
      </c>
      <c r="E7" s="185">
        <v>0.78071743969638363</v>
      </c>
      <c r="F7" s="186">
        <v>11</v>
      </c>
      <c r="G7" s="164">
        <v>14</v>
      </c>
      <c r="H7" s="164">
        <v>7</v>
      </c>
      <c r="I7" s="187">
        <v>0.63636363636363635</v>
      </c>
      <c r="J7" s="174"/>
      <c r="K7" s="174"/>
      <c r="L7" s="6">
        <f t="shared" si="0"/>
        <v>-6.0090000000000003</v>
      </c>
      <c r="M7" s="7">
        <f t="shared" si="1"/>
        <v>-4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4.4" customHeight="1" x14ac:dyDescent="0.3">
      <c r="A8" s="170" t="s">
        <v>99</v>
      </c>
      <c r="B8" s="173">
        <v>7.2149999999999999</v>
      </c>
      <c r="C8" s="164">
        <v>0</v>
      </c>
      <c r="D8" s="164">
        <v>1.5980000000000001</v>
      </c>
      <c r="E8" s="185">
        <v>0.22148302148302149</v>
      </c>
      <c r="F8" s="186">
        <v>1</v>
      </c>
      <c r="G8" s="164">
        <v>0</v>
      </c>
      <c r="H8" s="164">
        <v>2</v>
      </c>
      <c r="I8" s="187">
        <v>2</v>
      </c>
      <c r="J8" s="174"/>
      <c r="K8" s="174"/>
      <c r="L8" s="6">
        <f t="shared" si="0"/>
        <v>-5.617</v>
      </c>
      <c r="M8" s="7">
        <f t="shared" si="1"/>
        <v>1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</row>
    <row r="9" spans="1:47" ht="14.4" customHeight="1" x14ac:dyDescent="0.3">
      <c r="A9" s="170" t="s">
        <v>100</v>
      </c>
      <c r="B9" s="173">
        <v>0</v>
      </c>
      <c r="C9" s="164">
        <v>0</v>
      </c>
      <c r="D9" s="164">
        <v>0</v>
      </c>
      <c r="E9" s="185" t="s">
        <v>437</v>
      </c>
      <c r="F9" s="186">
        <v>0</v>
      </c>
      <c r="G9" s="164">
        <v>0</v>
      </c>
      <c r="H9" s="164">
        <v>0</v>
      </c>
      <c r="I9" s="187" t="s">
        <v>437</v>
      </c>
      <c r="J9" s="174"/>
      <c r="K9" s="174"/>
      <c r="L9" s="6">
        <f t="shared" si="0"/>
        <v>0</v>
      </c>
      <c r="M9" s="7">
        <f t="shared" si="1"/>
        <v>0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</row>
    <row r="10" spans="1:47" ht="14.4" customHeight="1" x14ac:dyDescent="0.3">
      <c r="A10" s="170" t="s">
        <v>101</v>
      </c>
      <c r="B10" s="173">
        <v>60.951000000000001</v>
      </c>
      <c r="C10" s="164">
        <v>18.978000000000002</v>
      </c>
      <c r="D10" s="164">
        <v>51.488</v>
      </c>
      <c r="E10" s="185">
        <v>0.84474413873439314</v>
      </c>
      <c r="F10" s="186">
        <v>11</v>
      </c>
      <c r="G10" s="164">
        <v>4</v>
      </c>
      <c r="H10" s="164">
        <v>5</v>
      </c>
      <c r="I10" s="187">
        <v>0.45454545454545453</v>
      </c>
      <c r="J10" s="174"/>
      <c r="K10" s="174"/>
      <c r="L10" s="6">
        <f t="shared" si="0"/>
        <v>-9.463000000000001</v>
      </c>
      <c r="M10" s="7">
        <f t="shared" si="1"/>
        <v>-6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</row>
    <row r="11" spans="1:47" ht="14.4" customHeight="1" thickBot="1" x14ac:dyDescent="0.35">
      <c r="A11" s="170" t="s">
        <v>102</v>
      </c>
      <c r="B11" s="173">
        <v>6.5490000000000004</v>
      </c>
      <c r="C11" s="164">
        <v>21.106999999999999</v>
      </c>
      <c r="D11" s="164">
        <v>1.9370000000000001</v>
      </c>
      <c r="E11" s="185">
        <v>0.29577034661780421</v>
      </c>
      <c r="F11" s="186">
        <v>3</v>
      </c>
      <c r="G11" s="164">
        <v>3</v>
      </c>
      <c r="H11" s="164">
        <v>1</v>
      </c>
      <c r="I11" s="187">
        <v>0.33333333333333331</v>
      </c>
      <c r="J11" s="174"/>
      <c r="K11" s="174"/>
      <c r="L11" s="6">
        <f t="shared" si="0"/>
        <v>-4.6120000000000001</v>
      </c>
      <c r="M11" s="7">
        <f t="shared" si="1"/>
        <v>-2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</row>
    <row r="12" spans="1:47" ht="14.4" customHeight="1" thickBot="1" x14ac:dyDescent="0.35">
      <c r="A12" s="171" t="s">
        <v>6</v>
      </c>
      <c r="B12" s="166">
        <f>SUM(B5:B11)</f>
        <v>351.16699999999997</v>
      </c>
      <c r="C12" s="167">
        <f>SUM(C5:C11)</f>
        <v>401.93899999999996</v>
      </c>
      <c r="D12" s="167">
        <f>SUM(D5:D11)</f>
        <v>301.202</v>
      </c>
      <c r="E12" s="188">
        <f>IF(OR(D12=0,B12=0),0,D12/B12)</f>
        <v>0.85771726842214679</v>
      </c>
      <c r="F12" s="189">
        <f>SUM(F5:F11)</f>
        <v>74</v>
      </c>
      <c r="G12" s="167">
        <f>SUM(G5:G11)</f>
        <v>72</v>
      </c>
      <c r="H12" s="167">
        <f>SUM(H5:H11)</f>
        <v>46</v>
      </c>
      <c r="I12" s="190">
        <f>IF(OR(H12=0,F12=0),0,H12/F12)</f>
        <v>0.6216216216216216</v>
      </c>
      <c r="J12" s="174"/>
      <c r="K12" s="174"/>
      <c r="L12" s="180">
        <f>D12-B12</f>
        <v>-49.964999999999975</v>
      </c>
      <c r="M12" s="191">
        <f t="shared" si="1"/>
        <v>-28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</row>
    <row r="13" spans="1:47" ht="14.4" customHeight="1" x14ac:dyDescent="0.3">
      <c r="A13" s="192"/>
      <c r="B13" s="471" t="s">
        <v>103</v>
      </c>
      <c r="C13" s="471"/>
      <c r="D13" s="471"/>
      <c r="E13" s="471"/>
      <c r="F13" s="471" t="s">
        <v>104</v>
      </c>
      <c r="G13" s="471"/>
      <c r="H13" s="471"/>
      <c r="I13" s="471"/>
      <c r="J13" s="174"/>
      <c r="K13" s="174"/>
      <c r="L13" s="174"/>
      <c r="M13" s="17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</row>
    <row r="14" spans="1:47" ht="14.4" customHeight="1" thickBot="1" x14ac:dyDescent="0.35">
      <c r="A14" s="192"/>
      <c r="B14" s="239"/>
      <c r="C14" s="240"/>
      <c r="D14" s="240"/>
      <c r="E14" s="240"/>
      <c r="F14" s="239"/>
      <c r="G14" s="240"/>
      <c r="H14" s="240"/>
      <c r="I14" s="240"/>
      <c r="J14" s="174"/>
      <c r="K14" s="174"/>
      <c r="L14" s="174"/>
      <c r="M14" s="17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</row>
    <row r="15" spans="1:47" ht="14.4" customHeight="1" thickBot="1" x14ac:dyDescent="0.35">
      <c r="A15" s="478" t="s">
        <v>105</v>
      </c>
      <c r="B15" s="480" t="s">
        <v>92</v>
      </c>
      <c r="C15" s="481"/>
      <c r="D15" s="481"/>
      <c r="E15" s="482"/>
      <c r="F15" s="480" t="s">
        <v>93</v>
      </c>
      <c r="G15" s="481"/>
      <c r="H15" s="481"/>
      <c r="I15" s="482"/>
      <c r="J15" s="488" t="s">
        <v>221</v>
      </c>
      <c r="K15" s="489"/>
      <c r="L15" s="193"/>
      <c r="M15" s="19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</row>
    <row r="16" spans="1:47" ht="14.4" customHeight="1" thickBot="1" x14ac:dyDescent="0.35">
      <c r="A16" s="479"/>
      <c r="B16" s="194">
        <v>2011</v>
      </c>
      <c r="C16" s="195">
        <v>2012</v>
      </c>
      <c r="D16" s="195">
        <v>2013</v>
      </c>
      <c r="E16" s="196" t="s">
        <v>5</v>
      </c>
      <c r="F16" s="194">
        <v>2011</v>
      </c>
      <c r="G16" s="195">
        <v>2012</v>
      </c>
      <c r="H16" s="195">
        <v>2013</v>
      </c>
      <c r="I16" s="196" t="s">
        <v>5</v>
      </c>
      <c r="J16" s="490" t="s">
        <v>222</v>
      </c>
      <c r="K16" s="491"/>
      <c r="L16" s="197" t="s">
        <v>94</v>
      </c>
      <c r="M16" s="198" t="s">
        <v>95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</row>
    <row r="17" spans="1:47" ht="14.4" customHeight="1" x14ac:dyDescent="0.3">
      <c r="A17" s="169" t="s">
        <v>96</v>
      </c>
      <c r="B17" s="172">
        <v>225.75200000000001</v>
      </c>
      <c r="C17" s="165">
        <v>256.916</v>
      </c>
      <c r="D17" s="165">
        <v>155.76900000000001</v>
      </c>
      <c r="E17" s="182">
        <v>0.69000053155675256</v>
      </c>
      <c r="F17" s="172">
        <v>43</v>
      </c>
      <c r="G17" s="165">
        <v>38</v>
      </c>
      <c r="H17" s="165">
        <v>23</v>
      </c>
      <c r="I17" s="184">
        <v>0.53488372093023251</v>
      </c>
      <c r="J17" s="492">
        <f>0.93*0.95</f>
        <v>0.88349999999999995</v>
      </c>
      <c r="K17" s="491"/>
      <c r="L17" s="199">
        <f>D17-B17</f>
        <v>-69.983000000000004</v>
      </c>
      <c r="M17" s="200">
        <f>H17-F17</f>
        <v>-20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</row>
    <row r="18" spans="1:47" ht="14.4" customHeight="1" x14ac:dyDescent="0.3">
      <c r="A18" s="170" t="s">
        <v>97</v>
      </c>
      <c r="B18" s="173">
        <v>17.303999999999998</v>
      </c>
      <c r="C18" s="164">
        <v>32.576999999999998</v>
      </c>
      <c r="D18" s="164">
        <v>27.481000000000002</v>
      </c>
      <c r="E18" s="185">
        <v>1.5881299121590386</v>
      </c>
      <c r="F18" s="173">
        <v>3</v>
      </c>
      <c r="G18" s="164">
        <v>7</v>
      </c>
      <c r="H18" s="164">
        <v>5</v>
      </c>
      <c r="I18" s="187">
        <v>1.6666666666666667</v>
      </c>
      <c r="J18" s="492">
        <f>1.07*0.95</f>
        <v>1.0165</v>
      </c>
      <c r="K18" s="491"/>
      <c r="L18" s="201">
        <f t="shared" ref="L18:L24" si="2">D18-B18</f>
        <v>10.177000000000003</v>
      </c>
      <c r="M18" s="202">
        <f t="shared" ref="M18:M24" si="3">H18-F18</f>
        <v>2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</row>
    <row r="19" spans="1:47" ht="14.4" customHeight="1" x14ac:dyDescent="0.3">
      <c r="A19" s="170" t="s">
        <v>98</v>
      </c>
      <c r="B19" s="173">
        <v>27.402999999999999</v>
      </c>
      <c r="C19" s="164">
        <v>46.872</v>
      </c>
      <c r="D19" s="164">
        <v>21.393999999999998</v>
      </c>
      <c r="E19" s="185">
        <v>0.78071743969638363</v>
      </c>
      <c r="F19" s="173">
        <v>11</v>
      </c>
      <c r="G19" s="164">
        <v>13</v>
      </c>
      <c r="H19" s="164">
        <v>7</v>
      </c>
      <c r="I19" s="187">
        <v>0.63636363636363635</v>
      </c>
      <c r="J19" s="492">
        <f>1.04*0.95</f>
        <v>0.98799999999999999</v>
      </c>
      <c r="K19" s="491"/>
      <c r="L19" s="201">
        <f t="shared" si="2"/>
        <v>-6.0090000000000003</v>
      </c>
      <c r="M19" s="202">
        <f t="shared" si="3"/>
        <v>-4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</row>
    <row r="20" spans="1:47" ht="14.4" customHeight="1" x14ac:dyDescent="0.3">
      <c r="A20" s="170" t="s">
        <v>99</v>
      </c>
      <c r="B20" s="173">
        <v>7.2149999999999999</v>
      </c>
      <c r="C20" s="164">
        <v>0</v>
      </c>
      <c r="D20" s="164">
        <v>1.5980000000000001</v>
      </c>
      <c r="E20" s="185">
        <v>0.22148302148302149</v>
      </c>
      <c r="F20" s="173">
        <v>1</v>
      </c>
      <c r="G20" s="164">
        <v>0</v>
      </c>
      <c r="H20" s="164">
        <v>2</v>
      </c>
      <c r="I20" s="187">
        <v>2</v>
      </c>
      <c r="J20" s="492">
        <f>0.96*0.95</f>
        <v>0.91199999999999992</v>
      </c>
      <c r="K20" s="491"/>
      <c r="L20" s="201">
        <f t="shared" si="2"/>
        <v>-5.617</v>
      </c>
      <c r="M20" s="202">
        <f t="shared" si="3"/>
        <v>1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</row>
    <row r="21" spans="1:47" ht="14.4" customHeight="1" x14ac:dyDescent="0.3">
      <c r="A21" s="170" t="s">
        <v>100</v>
      </c>
      <c r="B21" s="173">
        <v>0</v>
      </c>
      <c r="C21" s="164">
        <v>0</v>
      </c>
      <c r="D21" s="164">
        <v>0</v>
      </c>
      <c r="E21" s="185" t="s">
        <v>437</v>
      </c>
      <c r="F21" s="173">
        <v>0</v>
      </c>
      <c r="G21" s="164">
        <v>0</v>
      </c>
      <c r="H21" s="164">
        <v>0</v>
      </c>
      <c r="I21" s="187" t="s">
        <v>437</v>
      </c>
      <c r="J21" s="492">
        <f>1*0.95</f>
        <v>0.95</v>
      </c>
      <c r="K21" s="491"/>
      <c r="L21" s="201">
        <f t="shared" si="2"/>
        <v>0</v>
      </c>
      <c r="M21" s="202">
        <f t="shared" si="3"/>
        <v>0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</row>
    <row r="22" spans="1:47" ht="14.4" customHeight="1" x14ac:dyDescent="0.3">
      <c r="A22" s="170" t="s">
        <v>101</v>
      </c>
      <c r="B22" s="173">
        <v>47.241999999999997</v>
      </c>
      <c r="C22" s="164">
        <v>15.7</v>
      </c>
      <c r="D22" s="164">
        <v>51.488</v>
      </c>
      <c r="E22" s="185">
        <v>1.0898776512425385</v>
      </c>
      <c r="F22" s="173">
        <v>9</v>
      </c>
      <c r="G22" s="164">
        <v>3</v>
      </c>
      <c r="H22" s="164">
        <v>5</v>
      </c>
      <c r="I22" s="187">
        <v>0.55555555555555558</v>
      </c>
      <c r="J22" s="492">
        <f>1.05*0.95</f>
        <v>0.99749999999999994</v>
      </c>
      <c r="K22" s="491"/>
      <c r="L22" s="201">
        <f t="shared" si="2"/>
        <v>4.2460000000000022</v>
      </c>
      <c r="M22" s="202">
        <f t="shared" si="3"/>
        <v>-4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</row>
    <row r="23" spans="1:47" ht="14.4" customHeight="1" thickBot="1" x14ac:dyDescent="0.35">
      <c r="A23" s="170" t="s">
        <v>102</v>
      </c>
      <c r="B23" s="173">
        <v>6.5490000000000004</v>
      </c>
      <c r="C23" s="164">
        <v>21.106999999999999</v>
      </c>
      <c r="D23" s="164">
        <v>1.9370000000000001</v>
      </c>
      <c r="E23" s="185">
        <v>0.29577034661780421</v>
      </c>
      <c r="F23" s="173">
        <v>3</v>
      </c>
      <c r="G23" s="164">
        <v>3</v>
      </c>
      <c r="H23" s="164">
        <v>1</v>
      </c>
      <c r="I23" s="187">
        <v>0.33333333333333331</v>
      </c>
      <c r="J23" s="492">
        <f>1*0.95</f>
        <v>0.95</v>
      </c>
      <c r="K23" s="491"/>
      <c r="L23" s="201">
        <f t="shared" si="2"/>
        <v>-4.6120000000000001</v>
      </c>
      <c r="M23" s="202">
        <f t="shared" si="3"/>
        <v>-2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</row>
    <row r="24" spans="1:47" ht="14.4" customHeight="1" thickBot="1" x14ac:dyDescent="0.35">
      <c r="A24" s="203" t="s">
        <v>6</v>
      </c>
      <c r="B24" s="204">
        <f>SUM(B17:B23)</f>
        <v>331.46499999999997</v>
      </c>
      <c r="C24" s="205">
        <f>SUM(C17:C23)</f>
        <v>373.17200000000003</v>
      </c>
      <c r="D24" s="205">
        <f>SUM(D17:D23)</f>
        <v>259.66700000000003</v>
      </c>
      <c r="E24" s="206">
        <f>IF(OR(D24=0,B24=0),0,D24/B24)</f>
        <v>0.78339191166488176</v>
      </c>
      <c r="F24" s="204">
        <f>SUM(F17:F23)</f>
        <v>70</v>
      </c>
      <c r="G24" s="205">
        <f>SUM(G17:G23)</f>
        <v>64</v>
      </c>
      <c r="H24" s="205">
        <f>SUM(H17:H23)</f>
        <v>43</v>
      </c>
      <c r="I24" s="207">
        <f>IF(OR(H24=0,F24=0),0,H24/F24)</f>
        <v>0.61428571428571432</v>
      </c>
      <c r="J24" s="174"/>
      <c r="K24" s="174"/>
      <c r="L24" s="197">
        <f t="shared" si="2"/>
        <v>-71.797999999999945</v>
      </c>
      <c r="M24" s="208">
        <f t="shared" si="3"/>
        <v>-27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</row>
    <row r="25" spans="1:47" ht="14.4" customHeight="1" x14ac:dyDescent="0.3">
      <c r="A25" s="209"/>
      <c r="B25" s="471" t="s">
        <v>103</v>
      </c>
      <c r="C25" s="472"/>
      <c r="D25" s="472"/>
      <c r="E25" s="472"/>
      <c r="F25" s="471" t="s">
        <v>104</v>
      </c>
      <c r="G25" s="472"/>
      <c r="H25" s="472"/>
      <c r="I25" s="472"/>
      <c r="J25" s="210"/>
      <c r="K25" s="210"/>
      <c r="L25" s="210"/>
      <c r="M25" s="211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</row>
    <row r="26" spans="1:47" ht="14.4" customHeight="1" thickBot="1" x14ac:dyDescent="0.35">
      <c r="A26" s="209"/>
      <c r="B26" s="239"/>
      <c r="C26" s="240"/>
      <c r="D26" s="240"/>
      <c r="E26" s="240"/>
      <c r="F26" s="239"/>
      <c r="G26" s="240"/>
      <c r="H26" s="240"/>
      <c r="I26" s="240"/>
      <c r="J26" s="210"/>
      <c r="K26" s="210"/>
      <c r="L26" s="210"/>
      <c r="M26" s="211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</row>
    <row r="27" spans="1:47" ht="14.4" customHeight="1" x14ac:dyDescent="0.3">
      <c r="A27" s="483" t="s">
        <v>155</v>
      </c>
      <c r="B27" s="485" t="s">
        <v>92</v>
      </c>
      <c r="C27" s="486"/>
      <c r="D27" s="486"/>
      <c r="E27" s="487"/>
      <c r="F27" s="486" t="s">
        <v>93</v>
      </c>
      <c r="G27" s="486"/>
      <c r="H27" s="486"/>
      <c r="I27" s="486"/>
      <c r="J27" s="485" t="s">
        <v>106</v>
      </c>
      <c r="K27" s="486"/>
      <c r="L27" s="486"/>
      <c r="M27" s="487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</row>
    <row r="28" spans="1:47" ht="14.4" customHeight="1" thickBot="1" x14ac:dyDescent="0.35">
      <c r="A28" s="484"/>
      <c r="B28" s="212">
        <v>2011</v>
      </c>
      <c r="C28" s="213">
        <v>2012</v>
      </c>
      <c r="D28" s="213">
        <v>2013</v>
      </c>
      <c r="E28" s="214" t="s">
        <v>5</v>
      </c>
      <c r="F28" s="213">
        <v>2011</v>
      </c>
      <c r="G28" s="213">
        <v>2012</v>
      </c>
      <c r="H28" s="213">
        <v>2013</v>
      </c>
      <c r="I28" s="213" t="s">
        <v>5</v>
      </c>
      <c r="J28" s="212">
        <v>2011</v>
      </c>
      <c r="K28" s="213">
        <v>2012</v>
      </c>
      <c r="L28" s="213">
        <v>2013</v>
      </c>
      <c r="M28" s="214" t="s">
        <v>5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</row>
    <row r="29" spans="1:47" ht="14.4" customHeight="1" x14ac:dyDescent="0.3">
      <c r="A29" s="215" t="s">
        <v>96</v>
      </c>
      <c r="B29" s="172">
        <v>1.8919999999999999</v>
      </c>
      <c r="C29" s="165">
        <v>20.736999999999998</v>
      </c>
      <c r="D29" s="165">
        <v>39.235999999999997</v>
      </c>
      <c r="E29" s="182">
        <v>20.737843551797038</v>
      </c>
      <c r="F29" s="183">
        <v>1</v>
      </c>
      <c r="G29" s="165">
        <v>5</v>
      </c>
      <c r="H29" s="165">
        <v>2</v>
      </c>
      <c r="I29" s="216">
        <v>2</v>
      </c>
      <c r="J29" s="172">
        <v>39.024999999999999</v>
      </c>
      <c r="K29" s="165">
        <v>791.79399999999998</v>
      </c>
      <c r="L29" s="165">
        <v>1399.2370000000001</v>
      </c>
      <c r="M29" s="182">
        <v>35.854887892376688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</row>
    <row r="30" spans="1:47" ht="14.4" customHeight="1" x14ac:dyDescent="0.3">
      <c r="A30" s="217" t="s">
        <v>97</v>
      </c>
      <c r="B30" s="173">
        <v>0</v>
      </c>
      <c r="C30" s="164">
        <v>0</v>
      </c>
      <c r="D30" s="164">
        <v>0</v>
      </c>
      <c r="E30" s="185" t="s">
        <v>437</v>
      </c>
      <c r="F30" s="186">
        <v>0</v>
      </c>
      <c r="G30" s="164">
        <v>0</v>
      </c>
      <c r="H30" s="164">
        <v>0</v>
      </c>
      <c r="I30" s="218" t="s">
        <v>437</v>
      </c>
      <c r="J30" s="173">
        <v>0</v>
      </c>
      <c r="K30" s="164">
        <v>0</v>
      </c>
      <c r="L30" s="164">
        <v>0</v>
      </c>
      <c r="M30" s="185" t="s">
        <v>437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</row>
    <row r="31" spans="1:47" ht="14.4" customHeight="1" x14ac:dyDescent="0.3">
      <c r="A31" s="217" t="s">
        <v>98</v>
      </c>
      <c r="B31" s="173">
        <v>0</v>
      </c>
      <c r="C31" s="164">
        <v>1.754</v>
      </c>
      <c r="D31" s="164">
        <v>0</v>
      </c>
      <c r="E31" s="185" t="s">
        <v>437</v>
      </c>
      <c r="F31" s="186">
        <v>0</v>
      </c>
      <c r="G31" s="164">
        <v>1</v>
      </c>
      <c r="H31" s="164">
        <v>0</v>
      </c>
      <c r="I31" s="218" t="s">
        <v>437</v>
      </c>
      <c r="J31" s="173">
        <v>0</v>
      </c>
      <c r="K31" s="164">
        <v>33.220999999999997</v>
      </c>
      <c r="L31" s="164">
        <v>0</v>
      </c>
      <c r="M31" s="185" t="s">
        <v>437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</row>
    <row r="32" spans="1:47" ht="14.4" customHeight="1" x14ac:dyDescent="0.3">
      <c r="A32" s="217" t="s">
        <v>99</v>
      </c>
      <c r="B32" s="173">
        <v>0</v>
      </c>
      <c r="C32" s="164">
        <v>0</v>
      </c>
      <c r="D32" s="164">
        <v>0</v>
      </c>
      <c r="E32" s="185" t="s">
        <v>437</v>
      </c>
      <c r="F32" s="186">
        <v>0</v>
      </c>
      <c r="G32" s="164">
        <v>0</v>
      </c>
      <c r="H32" s="164">
        <v>0</v>
      </c>
      <c r="I32" s="218" t="s">
        <v>437</v>
      </c>
      <c r="J32" s="173">
        <v>0</v>
      </c>
      <c r="K32" s="164">
        <v>0</v>
      </c>
      <c r="L32" s="164">
        <v>0</v>
      </c>
      <c r="M32" s="185" t="s">
        <v>437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</row>
    <row r="33" spans="1:47" ht="14.4" customHeight="1" x14ac:dyDescent="0.3">
      <c r="A33" s="217" t="s">
        <v>100</v>
      </c>
      <c r="B33" s="173">
        <v>0</v>
      </c>
      <c r="C33" s="164">
        <v>0</v>
      </c>
      <c r="D33" s="164">
        <v>0</v>
      </c>
      <c r="E33" s="185" t="s">
        <v>437</v>
      </c>
      <c r="F33" s="186">
        <v>0</v>
      </c>
      <c r="G33" s="164">
        <v>0</v>
      </c>
      <c r="H33" s="164">
        <v>0</v>
      </c>
      <c r="I33" s="218" t="s">
        <v>437</v>
      </c>
      <c r="J33" s="173">
        <v>0</v>
      </c>
      <c r="K33" s="164">
        <v>0</v>
      </c>
      <c r="L33" s="164">
        <v>0</v>
      </c>
      <c r="M33" s="185" t="s">
        <v>437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</row>
    <row r="34" spans="1:47" ht="14.4" customHeight="1" x14ac:dyDescent="0.3">
      <c r="A34" s="217" t="s">
        <v>101</v>
      </c>
      <c r="B34" s="173">
        <v>13.709</v>
      </c>
      <c r="C34" s="164">
        <v>3.278</v>
      </c>
      <c r="D34" s="164">
        <v>0</v>
      </c>
      <c r="E34" s="185" t="s">
        <v>437</v>
      </c>
      <c r="F34" s="186">
        <v>2</v>
      </c>
      <c r="G34" s="164">
        <v>1</v>
      </c>
      <c r="H34" s="164">
        <v>0</v>
      </c>
      <c r="I34" s="218" t="s">
        <v>437</v>
      </c>
      <c r="J34" s="173">
        <v>493.935</v>
      </c>
      <c r="K34" s="164">
        <v>129.328</v>
      </c>
      <c r="L34" s="164">
        <v>0</v>
      </c>
      <c r="M34" s="185" t="s">
        <v>437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</row>
    <row r="35" spans="1:47" ht="14.4" customHeight="1" thickBot="1" x14ac:dyDescent="0.35">
      <c r="A35" s="217" t="s">
        <v>102</v>
      </c>
      <c r="B35" s="173">
        <v>0</v>
      </c>
      <c r="C35" s="164">
        <v>0</v>
      </c>
      <c r="D35" s="164">
        <v>0</v>
      </c>
      <c r="E35" s="185" t="s">
        <v>437</v>
      </c>
      <c r="F35" s="186">
        <v>0</v>
      </c>
      <c r="G35" s="164">
        <v>0</v>
      </c>
      <c r="H35" s="164">
        <v>0</v>
      </c>
      <c r="I35" s="218" t="s">
        <v>437</v>
      </c>
      <c r="J35" s="173">
        <v>0</v>
      </c>
      <c r="K35" s="164">
        <v>0</v>
      </c>
      <c r="L35" s="164">
        <v>0</v>
      </c>
      <c r="M35" s="185" t="s">
        <v>437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</row>
    <row r="36" spans="1:47" ht="14.4" customHeight="1" thickBot="1" x14ac:dyDescent="0.35">
      <c r="A36" s="219" t="s">
        <v>6</v>
      </c>
      <c r="B36" s="220">
        <f>SUM(B29:B35)</f>
        <v>15.600999999999999</v>
      </c>
      <c r="C36" s="221">
        <f>SUM(C29:C35)</f>
        <v>25.768999999999998</v>
      </c>
      <c r="D36" s="221">
        <f>SUM(D29:D35)</f>
        <v>39.235999999999997</v>
      </c>
      <c r="E36" s="222">
        <f>IF(OR(D36=0,B36=0),0,D36/B36)</f>
        <v>2.5149669892955577</v>
      </c>
      <c r="F36" s="223">
        <f>SUM(F29:F35)</f>
        <v>3</v>
      </c>
      <c r="G36" s="221">
        <f>SUM(G29:G35)</f>
        <v>7</v>
      </c>
      <c r="H36" s="221">
        <f>SUM(H29:H35)</f>
        <v>2</v>
      </c>
      <c r="I36" s="224">
        <f>IF(OR(H36=0,F36=0),0,H36/F36)</f>
        <v>0.66666666666666663</v>
      </c>
      <c r="J36" s="220">
        <f>SUM(J29:J35)</f>
        <v>532.96</v>
      </c>
      <c r="K36" s="221">
        <f>SUM(K29:K35)</f>
        <v>954.34299999999996</v>
      </c>
      <c r="L36" s="221">
        <f>SUM(L29:L35)</f>
        <v>1399.2370000000001</v>
      </c>
      <c r="M36" s="222">
        <f>IF(OR(L36=0,J36=0),0,L36/J36)</f>
        <v>2.6254071600120086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</row>
    <row r="37" spans="1:47" ht="14.4" customHeight="1" x14ac:dyDescent="0.3">
      <c r="A37" s="210"/>
      <c r="B37" s="210"/>
      <c r="C37" s="210"/>
      <c r="D37" s="210"/>
      <c r="E37" s="225"/>
      <c r="F37" s="210"/>
      <c r="G37" s="210"/>
      <c r="H37" s="210"/>
      <c r="I37" s="211"/>
      <c r="J37" s="471" t="s">
        <v>107</v>
      </c>
      <c r="K37" s="472"/>
      <c r="L37" s="472"/>
      <c r="M37" s="472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1:47" ht="14.4" customHeight="1" thickBot="1" x14ac:dyDescent="0.35">
      <c r="A38" s="210"/>
      <c r="B38" s="210"/>
      <c r="C38" s="210"/>
      <c r="D38" s="210"/>
      <c r="E38" s="225"/>
      <c r="F38" s="210"/>
      <c r="G38" s="210"/>
      <c r="H38" s="210"/>
      <c r="I38" s="211"/>
      <c r="J38" s="237"/>
      <c r="K38" s="238"/>
      <c r="L38" s="238"/>
      <c r="M38" s="238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4.4" customHeight="1" thickBot="1" x14ac:dyDescent="0.35">
      <c r="A39" s="473" t="s">
        <v>108</v>
      </c>
      <c r="B39" s="475" t="s">
        <v>92</v>
      </c>
      <c r="C39" s="476"/>
      <c r="D39" s="476"/>
      <c r="E39" s="477"/>
      <c r="F39" s="476" t="s">
        <v>93</v>
      </c>
      <c r="G39" s="476"/>
      <c r="H39" s="476"/>
      <c r="I39" s="477"/>
      <c r="J39" s="210"/>
      <c r="K39" s="210"/>
      <c r="L39" s="210"/>
      <c r="M39" s="211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4.4" customHeight="1" thickBot="1" x14ac:dyDescent="0.35">
      <c r="A40" s="474"/>
      <c r="B40" s="226">
        <v>2011</v>
      </c>
      <c r="C40" s="227">
        <v>2012</v>
      </c>
      <c r="D40" s="227">
        <v>2013</v>
      </c>
      <c r="E40" s="228" t="s">
        <v>5</v>
      </c>
      <c r="F40" s="227">
        <v>2011</v>
      </c>
      <c r="G40" s="227">
        <v>2012</v>
      </c>
      <c r="H40" s="227">
        <v>2013</v>
      </c>
      <c r="I40" s="228" t="s">
        <v>5</v>
      </c>
      <c r="J40" s="210"/>
      <c r="K40" s="210"/>
      <c r="L40" s="229" t="s">
        <v>94</v>
      </c>
      <c r="M40" s="230" t="s">
        <v>95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4.4" customHeight="1" x14ac:dyDescent="0.3">
      <c r="A41" s="169" t="s">
        <v>96</v>
      </c>
      <c r="B41" s="172">
        <v>4.101</v>
      </c>
      <c r="C41" s="165">
        <v>2.9980000000000002</v>
      </c>
      <c r="D41" s="165">
        <v>2.2989999999999999</v>
      </c>
      <c r="E41" s="182">
        <v>0.56059497683491832</v>
      </c>
      <c r="F41" s="183">
        <v>1</v>
      </c>
      <c r="G41" s="165">
        <v>1</v>
      </c>
      <c r="H41" s="165">
        <v>1</v>
      </c>
      <c r="I41" s="184">
        <v>1</v>
      </c>
      <c r="J41" s="210"/>
      <c r="K41" s="210"/>
      <c r="L41" s="199">
        <f t="shared" ref="L41:L48" si="4">D41-B41</f>
        <v>-1.802</v>
      </c>
      <c r="M41" s="200">
        <f t="shared" ref="M41:M48" si="5">H41-F41</f>
        <v>0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4.4" customHeight="1" x14ac:dyDescent="0.3">
      <c r="A42" s="170" t="s">
        <v>97</v>
      </c>
      <c r="B42" s="173">
        <v>0</v>
      </c>
      <c r="C42" s="164">
        <v>0</v>
      </c>
      <c r="D42" s="164">
        <v>0</v>
      </c>
      <c r="E42" s="185" t="s">
        <v>437</v>
      </c>
      <c r="F42" s="186">
        <v>0</v>
      </c>
      <c r="G42" s="164">
        <v>0</v>
      </c>
      <c r="H42" s="164">
        <v>0</v>
      </c>
      <c r="I42" s="187" t="s">
        <v>437</v>
      </c>
      <c r="J42" s="210"/>
      <c r="K42" s="210"/>
      <c r="L42" s="201">
        <f t="shared" si="4"/>
        <v>0</v>
      </c>
      <c r="M42" s="202">
        <f t="shared" si="5"/>
        <v>0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4.4" customHeight="1" x14ac:dyDescent="0.3">
      <c r="A43" s="170" t="s">
        <v>98</v>
      </c>
      <c r="B43" s="173">
        <v>0</v>
      </c>
      <c r="C43" s="164">
        <v>0</v>
      </c>
      <c r="D43" s="164">
        <v>0</v>
      </c>
      <c r="E43" s="185" t="s">
        <v>437</v>
      </c>
      <c r="F43" s="186">
        <v>0</v>
      </c>
      <c r="G43" s="164">
        <v>0</v>
      </c>
      <c r="H43" s="164">
        <v>0</v>
      </c>
      <c r="I43" s="187" t="s">
        <v>437</v>
      </c>
      <c r="J43" s="210"/>
      <c r="K43" s="210"/>
      <c r="L43" s="201">
        <f t="shared" si="4"/>
        <v>0</v>
      </c>
      <c r="M43" s="202">
        <f t="shared" si="5"/>
        <v>0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4.4" customHeight="1" x14ac:dyDescent="0.3">
      <c r="A44" s="170" t="s">
        <v>99</v>
      </c>
      <c r="B44" s="173">
        <v>0</v>
      </c>
      <c r="C44" s="164">
        <v>0</v>
      </c>
      <c r="D44" s="164">
        <v>0</v>
      </c>
      <c r="E44" s="185" t="s">
        <v>437</v>
      </c>
      <c r="F44" s="186">
        <v>0</v>
      </c>
      <c r="G44" s="164">
        <v>0</v>
      </c>
      <c r="H44" s="164">
        <v>0</v>
      </c>
      <c r="I44" s="187" t="s">
        <v>437</v>
      </c>
      <c r="J44" s="210"/>
      <c r="K44" s="210"/>
      <c r="L44" s="201">
        <f t="shared" si="4"/>
        <v>0</v>
      </c>
      <c r="M44" s="202">
        <f t="shared" si="5"/>
        <v>0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4.4" customHeight="1" x14ac:dyDescent="0.3">
      <c r="A45" s="170" t="s">
        <v>100</v>
      </c>
      <c r="B45" s="173">
        <v>0</v>
      </c>
      <c r="C45" s="164">
        <v>0</v>
      </c>
      <c r="D45" s="164">
        <v>0</v>
      </c>
      <c r="E45" s="185" t="s">
        <v>437</v>
      </c>
      <c r="F45" s="186">
        <v>0</v>
      </c>
      <c r="G45" s="164">
        <v>0</v>
      </c>
      <c r="H45" s="164">
        <v>0</v>
      </c>
      <c r="I45" s="187" t="s">
        <v>437</v>
      </c>
      <c r="J45" s="210"/>
      <c r="K45" s="210"/>
      <c r="L45" s="201">
        <f t="shared" si="4"/>
        <v>0</v>
      </c>
      <c r="M45" s="202">
        <f t="shared" si="5"/>
        <v>0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4.4" customHeight="1" x14ac:dyDescent="0.3">
      <c r="A46" s="170" t="s">
        <v>101</v>
      </c>
      <c r="B46" s="173">
        <v>0</v>
      </c>
      <c r="C46" s="164">
        <v>0</v>
      </c>
      <c r="D46" s="164">
        <v>0</v>
      </c>
      <c r="E46" s="185" t="s">
        <v>437</v>
      </c>
      <c r="F46" s="186">
        <v>0</v>
      </c>
      <c r="G46" s="164">
        <v>0</v>
      </c>
      <c r="H46" s="164">
        <v>0</v>
      </c>
      <c r="I46" s="187" t="s">
        <v>437</v>
      </c>
      <c r="J46" s="210"/>
      <c r="K46" s="210"/>
      <c r="L46" s="201">
        <f t="shared" si="4"/>
        <v>0</v>
      </c>
      <c r="M46" s="202">
        <f t="shared" si="5"/>
        <v>0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4.4" customHeight="1" thickBot="1" x14ac:dyDescent="0.35">
      <c r="A47" s="170" t="s">
        <v>102</v>
      </c>
      <c r="B47" s="173">
        <v>0</v>
      </c>
      <c r="C47" s="164">
        <v>0</v>
      </c>
      <c r="D47" s="164">
        <v>0</v>
      </c>
      <c r="E47" s="185" t="s">
        <v>437</v>
      </c>
      <c r="F47" s="186">
        <v>0</v>
      </c>
      <c r="G47" s="164">
        <v>0</v>
      </c>
      <c r="H47" s="164">
        <v>0</v>
      </c>
      <c r="I47" s="187" t="s">
        <v>437</v>
      </c>
      <c r="J47" s="210"/>
      <c r="K47" s="210"/>
      <c r="L47" s="201">
        <f t="shared" si="4"/>
        <v>0</v>
      </c>
      <c r="M47" s="202">
        <f t="shared" si="5"/>
        <v>0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4.4" customHeight="1" thickBot="1" x14ac:dyDescent="0.35">
      <c r="A48" s="231" t="s">
        <v>6</v>
      </c>
      <c r="B48" s="168">
        <f>SUM(B41:B47)</f>
        <v>4.101</v>
      </c>
      <c r="C48" s="232">
        <f>SUM(C41:C47)</f>
        <v>2.9980000000000002</v>
      </c>
      <c r="D48" s="232">
        <f>SUM(D41:D47)</f>
        <v>2.2989999999999999</v>
      </c>
      <c r="E48" s="233">
        <f>IF(OR(D48=0,B48=0),0,D48/B48)</f>
        <v>0.56059497683491832</v>
      </c>
      <c r="F48" s="234">
        <f>SUM(F41:F47)</f>
        <v>1</v>
      </c>
      <c r="G48" s="232">
        <f>SUM(G41:G47)</f>
        <v>1</v>
      </c>
      <c r="H48" s="232">
        <f>SUM(H41:H47)</f>
        <v>1</v>
      </c>
      <c r="I48" s="235">
        <f>IF(OR(H48=0,F48=0),0,H48/F48)</f>
        <v>1</v>
      </c>
      <c r="J48" s="210"/>
      <c r="K48" s="210"/>
      <c r="L48" s="229">
        <f t="shared" si="4"/>
        <v>-1.802</v>
      </c>
      <c r="M48" s="236">
        <f t="shared" si="5"/>
        <v>0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1:47" ht="14.4" customHeight="1" x14ac:dyDescent="0.25">
      <c r="A49" s="113"/>
      <c r="B49" s="113"/>
      <c r="C49" s="113"/>
      <c r="D49" s="113"/>
      <c r="E49" s="117"/>
      <c r="F49" s="113"/>
      <c r="G49" s="113"/>
      <c r="H49" s="113"/>
      <c r="I49" s="118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1:47" ht="14.4" customHeight="1" x14ac:dyDescent="0.25">
      <c r="A50" s="113"/>
      <c r="B50" s="113"/>
      <c r="C50" s="113"/>
      <c r="D50" s="113"/>
      <c r="E50" s="117"/>
      <c r="F50" s="113"/>
      <c r="G50" s="113"/>
      <c r="H50" s="113"/>
      <c r="I50" s="118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1:47" ht="14.4" customHeight="1" x14ac:dyDescent="0.25">
      <c r="A51" s="113"/>
      <c r="B51" s="113"/>
      <c r="C51" s="113"/>
      <c r="D51" s="113"/>
      <c r="E51" s="117"/>
      <c r="F51" s="113"/>
      <c r="G51" s="113"/>
      <c r="H51" s="113"/>
      <c r="I51" s="118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1:47" ht="14.4" customHeight="1" x14ac:dyDescent="0.25">
      <c r="A52" s="113"/>
      <c r="B52" s="113"/>
      <c r="C52" s="113"/>
      <c r="D52" s="113"/>
      <c r="E52" s="117"/>
      <c r="F52" s="113"/>
      <c r="G52" s="113"/>
      <c r="H52" s="113"/>
      <c r="I52" s="118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1:47" ht="14.4" customHeight="1" x14ac:dyDescent="0.25">
      <c r="A53" s="113"/>
      <c r="B53" s="113"/>
      <c r="C53" s="113"/>
      <c r="D53" s="113"/>
      <c r="E53" s="117"/>
      <c r="F53" s="113"/>
      <c r="G53" s="113"/>
      <c r="H53" s="113"/>
      <c r="I53" s="118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1:47" ht="14.4" customHeight="1" x14ac:dyDescent="0.25">
      <c r="A54" s="113"/>
      <c r="B54" s="113"/>
      <c r="C54" s="113"/>
      <c r="D54" s="113"/>
      <c r="E54" s="117"/>
      <c r="F54" s="113"/>
      <c r="G54" s="113"/>
      <c r="H54" s="113"/>
      <c r="I54" s="118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1:47" ht="14.4" customHeight="1" x14ac:dyDescent="0.25">
      <c r="A55" s="113"/>
      <c r="B55" s="113"/>
      <c r="C55" s="113"/>
      <c r="D55" s="113"/>
      <c r="E55" s="117"/>
      <c r="F55" s="113"/>
      <c r="G55" s="113"/>
      <c r="H55" s="113"/>
      <c r="I55" s="118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1:47" ht="14.4" customHeight="1" x14ac:dyDescent="0.25">
      <c r="A56" s="113"/>
      <c r="B56" s="113"/>
      <c r="C56" s="113"/>
      <c r="D56" s="113"/>
      <c r="E56" s="117"/>
      <c r="F56" s="113"/>
      <c r="G56" s="113"/>
      <c r="H56" s="113"/>
      <c r="I56" s="118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1:47" ht="14.4" customHeight="1" x14ac:dyDescent="0.25">
      <c r="A57" s="113"/>
      <c r="B57" s="113"/>
      <c r="C57" s="113"/>
      <c r="D57" s="113"/>
      <c r="E57" s="117"/>
      <c r="F57" s="113"/>
      <c r="G57" s="113"/>
      <c r="H57" s="113"/>
      <c r="I57" s="118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1:47" ht="14.4" customHeight="1" x14ac:dyDescent="0.25">
      <c r="A58" s="113"/>
      <c r="B58" s="113"/>
      <c r="C58" s="113"/>
      <c r="D58" s="113"/>
      <c r="E58" s="117"/>
      <c r="F58" s="113"/>
      <c r="G58" s="113"/>
      <c r="H58" s="113"/>
      <c r="I58" s="118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1:47" ht="14.4" customHeight="1" x14ac:dyDescent="0.25">
      <c r="A59" s="113"/>
      <c r="B59" s="113"/>
      <c r="C59" s="113"/>
      <c r="D59" s="113"/>
      <c r="E59" s="117"/>
      <c r="F59" s="113"/>
      <c r="G59" s="113"/>
      <c r="H59" s="113"/>
      <c r="I59" s="118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1:47" ht="14.4" customHeight="1" x14ac:dyDescent="0.25">
      <c r="A60" s="113"/>
      <c r="B60" s="113"/>
      <c r="C60" s="113"/>
      <c r="D60" s="113"/>
      <c r="E60" s="117"/>
      <c r="F60" s="113"/>
      <c r="G60" s="113"/>
      <c r="H60" s="113"/>
      <c r="I60" s="118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1:47" ht="14.4" customHeight="1" x14ac:dyDescent="0.25">
      <c r="A61" s="113"/>
      <c r="B61" s="113"/>
      <c r="C61" s="113"/>
      <c r="D61" s="113"/>
      <c r="E61" s="117"/>
      <c r="F61" s="113"/>
      <c r="G61" s="113"/>
      <c r="H61" s="113"/>
      <c r="I61" s="118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1:47" ht="14.4" customHeight="1" x14ac:dyDescent="0.25">
      <c r="A62" s="113"/>
      <c r="B62" s="113"/>
      <c r="C62" s="113"/>
      <c r="D62" s="113"/>
      <c r="E62" s="117"/>
      <c r="F62" s="113"/>
      <c r="G62" s="113"/>
      <c r="H62" s="113"/>
      <c r="I62" s="118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1:47" ht="14.4" customHeight="1" x14ac:dyDescent="0.25">
      <c r="A63" s="113"/>
      <c r="B63" s="113"/>
      <c r="C63" s="113"/>
      <c r="D63" s="113"/>
      <c r="E63" s="117"/>
      <c r="F63" s="113"/>
      <c r="G63" s="113"/>
      <c r="H63" s="113"/>
      <c r="I63" s="118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1:47" ht="14.4" customHeight="1" x14ac:dyDescent="0.25">
      <c r="A64" s="113"/>
      <c r="B64" s="113"/>
      <c r="C64" s="113"/>
      <c r="D64" s="113"/>
      <c r="E64" s="117"/>
      <c r="F64" s="113"/>
      <c r="G64" s="113"/>
      <c r="H64" s="113"/>
      <c r="I64" s="118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1:47" ht="14.4" customHeight="1" x14ac:dyDescent="0.25">
      <c r="A65" s="113"/>
      <c r="B65" s="113"/>
      <c r="C65" s="113"/>
      <c r="D65" s="113"/>
      <c r="E65" s="117"/>
      <c r="F65" s="113"/>
      <c r="G65" s="113"/>
      <c r="H65" s="113"/>
      <c r="I65" s="118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1:47" ht="14.4" customHeight="1" x14ac:dyDescent="0.25">
      <c r="A66" s="113"/>
      <c r="B66" s="113"/>
      <c r="C66" s="113"/>
      <c r="D66" s="113"/>
      <c r="E66" s="117"/>
      <c r="F66" s="113"/>
      <c r="G66" s="113"/>
      <c r="H66" s="113"/>
      <c r="I66" s="118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1:47" ht="14.4" customHeight="1" x14ac:dyDescent="0.25">
      <c r="A67" s="113"/>
      <c r="B67" s="113"/>
      <c r="C67" s="113"/>
      <c r="D67" s="113"/>
      <c r="E67" s="117"/>
      <c r="F67" s="113"/>
      <c r="G67" s="113"/>
      <c r="H67" s="113"/>
      <c r="I67" s="118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1:47" ht="14.4" customHeight="1" x14ac:dyDescent="0.25">
      <c r="A68" s="113"/>
      <c r="B68" s="113"/>
      <c r="C68" s="113"/>
      <c r="D68" s="113"/>
      <c r="E68" s="117"/>
      <c r="F68" s="113"/>
      <c r="G68" s="113"/>
      <c r="H68" s="113"/>
      <c r="I68" s="118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1:47" ht="14.4" customHeight="1" x14ac:dyDescent="0.25">
      <c r="A69" s="113"/>
      <c r="B69" s="113"/>
      <c r="C69" s="113"/>
      <c r="D69" s="113"/>
      <c r="E69" s="117"/>
      <c r="F69" s="113"/>
      <c r="G69" s="113"/>
      <c r="H69" s="113"/>
      <c r="I69" s="118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1:47" ht="14.4" customHeight="1" x14ac:dyDescent="0.25">
      <c r="A70" s="113"/>
      <c r="B70" s="113"/>
      <c r="C70" s="113"/>
      <c r="D70" s="113"/>
      <c r="E70" s="117"/>
      <c r="F70" s="113"/>
      <c r="G70" s="113"/>
      <c r="H70" s="113"/>
      <c r="I70" s="118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1:47" ht="14.4" customHeight="1" x14ac:dyDescent="0.25">
      <c r="A71" s="113"/>
      <c r="B71" s="113"/>
      <c r="C71" s="113"/>
      <c r="D71" s="113"/>
      <c r="E71" s="117"/>
      <c r="F71" s="113"/>
      <c r="G71" s="113"/>
      <c r="H71" s="113"/>
      <c r="I71" s="118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1:47" ht="14.4" customHeight="1" x14ac:dyDescent="0.25">
      <c r="A72" s="113"/>
      <c r="B72" s="113"/>
      <c r="C72" s="113"/>
      <c r="D72" s="113"/>
      <c r="E72" s="117"/>
      <c r="F72" s="113"/>
      <c r="G72" s="113"/>
      <c r="H72" s="113"/>
      <c r="I72" s="118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1:47" ht="14.4" customHeight="1" x14ac:dyDescent="0.25">
      <c r="A73" s="113"/>
      <c r="B73" s="113"/>
      <c r="C73" s="113"/>
      <c r="D73" s="113"/>
      <c r="E73" s="117"/>
      <c r="F73" s="113"/>
      <c r="G73" s="113"/>
      <c r="H73" s="113"/>
      <c r="I73" s="118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1:47" ht="14.4" customHeight="1" x14ac:dyDescent="0.25">
      <c r="A74" s="113"/>
      <c r="B74" s="113"/>
      <c r="C74" s="113"/>
      <c r="D74" s="113"/>
      <c r="E74" s="117"/>
      <c r="F74" s="113"/>
      <c r="G74" s="113"/>
      <c r="H74" s="113"/>
      <c r="I74" s="118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1:47" ht="14.4" customHeight="1" x14ac:dyDescent="0.25">
      <c r="A75" s="113"/>
      <c r="B75" s="113"/>
      <c r="C75" s="113"/>
      <c r="D75" s="113"/>
      <c r="E75" s="117"/>
      <c r="F75" s="113"/>
      <c r="G75" s="113"/>
      <c r="H75" s="113"/>
      <c r="I75" s="118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1:47" ht="14.4" customHeight="1" x14ac:dyDescent="0.25">
      <c r="A76" s="113"/>
      <c r="B76" s="113"/>
      <c r="C76" s="113"/>
      <c r="D76" s="113"/>
      <c r="E76" s="117"/>
      <c r="F76" s="113"/>
      <c r="G76" s="113"/>
      <c r="H76" s="113"/>
      <c r="I76" s="118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1:47" ht="14.4" customHeight="1" x14ac:dyDescent="0.25">
      <c r="A77" s="113"/>
      <c r="B77" s="113"/>
      <c r="C77" s="113"/>
      <c r="D77" s="113"/>
      <c r="E77" s="117"/>
      <c r="F77" s="113"/>
      <c r="G77" s="113"/>
      <c r="H77" s="113"/>
      <c r="I77" s="118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1:47" ht="14.4" customHeight="1" x14ac:dyDescent="0.25">
      <c r="A78" s="113"/>
      <c r="B78" s="113"/>
      <c r="C78" s="113"/>
      <c r="D78" s="113"/>
      <c r="E78" s="117"/>
      <c r="F78" s="113"/>
      <c r="G78" s="113"/>
      <c r="H78" s="113"/>
      <c r="I78" s="118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1:47" ht="14.4" customHeight="1" x14ac:dyDescent="0.25">
      <c r="A79" s="113"/>
      <c r="B79" s="113"/>
      <c r="C79" s="113"/>
      <c r="D79" s="113"/>
      <c r="E79" s="117"/>
      <c r="F79" s="113"/>
      <c r="G79" s="113"/>
      <c r="H79" s="113"/>
      <c r="I79" s="118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1:47" ht="14.4" customHeight="1" x14ac:dyDescent="0.25">
      <c r="A80" s="113"/>
      <c r="B80" s="113"/>
      <c r="C80" s="113"/>
      <c r="D80" s="113"/>
      <c r="E80" s="117"/>
      <c r="F80" s="113"/>
      <c r="G80" s="113"/>
      <c r="H80" s="113"/>
      <c r="I80" s="118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1:47" ht="14.4" customHeight="1" x14ac:dyDescent="0.25">
      <c r="A81" s="113"/>
      <c r="B81" s="113"/>
      <c r="C81" s="113"/>
      <c r="D81" s="113"/>
      <c r="E81" s="117"/>
      <c r="F81" s="113"/>
      <c r="G81" s="113"/>
      <c r="H81" s="113"/>
      <c r="I81" s="118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1:47" ht="14.4" customHeight="1" x14ac:dyDescent="0.25">
      <c r="A82" s="113"/>
      <c r="B82" s="113"/>
      <c r="C82" s="113"/>
      <c r="D82" s="113"/>
      <c r="E82" s="117"/>
      <c r="F82" s="113"/>
      <c r="G82" s="113"/>
      <c r="H82" s="113"/>
      <c r="I82" s="118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1:47" ht="14.4" customHeight="1" x14ac:dyDescent="0.25">
      <c r="A83" s="113"/>
      <c r="B83" s="113"/>
      <c r="C83" s="113"/>
      <c r="D83" s="113"/>
      <c r="E83" s="117"/>
      <c r="F83" s="113"/>
      <c r="G83" s="113"/>
      <c r="H83" s="113"/>
      <c r="I83" s="118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1:47" ht="14.4" customHeight="1" x14ac:dyDescent="0.25">
      <c r="A84" s="113"/>
      <c r="B84" s="113"/>
      <c r="C84" s="113"/>
      <c r="D84" s="113"/>
      <c r="E84" s="117"/>
      <c r="F84" s="113"/>
      <c r="G84" s="113"/>
      <c r="H84" s="113"/>
      <c r="I84" s="118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1:47" ht="14.4" customHeight="1" x14ac:dyDescent="0.25">
      <c r="A85" s="113"/>
      <c r="B85" s="113"/>
      <c r="C85" s="113"/>
      <c r="D85" s="113"/>
      <c r="E85" s="117"/>
      <c r="F85" s="113"/>
      <c r="G85" s="113"/>
      <c r="H85" s="113"/>
      <c r="I85" s="118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1:47" ht="14.4" customHeight="1" x14ac:dyDescent="0.25">
      <c r="A86" s="113"/>
      <c r="B86" s="113"/>
      <c r="C86" s="113"/>
      <c r="D86" s="113"/>
      <c r="E86" s="117"/>
      <c r="F86" s="113"/>
      <c r="G86" s="113"/>
      <c r="H86" s="113"/>
      <c r="I86" s="118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1:47" ht="14.4" customHeight="1" x14ac:dyDescent="0.25">
      <c r="A87" s="113"/>
      <c r="B87" s="113"/>
      <c r="C87" s="113"/>
      <c r="D87" s="113"/>
      <c r="E87" s="117"/>
      <c r="F87" s="113"/>
      <c r="G87" s="113"/>
      <c r="H87" s="113"/>
      <c r="I87" s="118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1:47" ht="14.4" customHeight="1" x14ac:dyDescent="0.25">
      <c r="A88" s="113"/>
      <c r="B88" s="113"/>
      <c r="C88" s="113"/>
      <c r="D88" s="113"/>
      <c r="E88" s="117"/>
      <c r="F88" s="113"/>
      <c r="G88" s="113"/>
      <c r="H88" s="113"/>
      <c r="I88" s="118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1:47" ht="14.4" customHeight="1" x14ac:dyDescent="0.25">
      <c r="A89" s="113"/>
      <c r="B89" s="113"/>
      <c r="C89" s="113"/>
      <c r="D89" s="113"/>
      <c r="E89" s="117"/>
      <c r="F89" s="113"/>
      <c r="G89" s="113"/>
      <c r="H89" s="113"/>
      <c r="I89" s="118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1:47" ht="14.4" customHeight="1" x14ac:dyDescent="0.25">
      <c r="A90" s="113"/>
      <c r="B90" s="113"/>
      <c r="C90" s="113"/>
      <c r="D90" s="113"/>
      <c r="E90" s="117"/>
      <c r="F90" s="113"/>
      <c r="G90" s="113"/>
      <c r="H90" s="113"/>
      <c r="I90" s="118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1:47" ht="14.4" customHeight="1" x14ac:dyDescent="0.25">
      <c r="A91" s="113"/>
      <c r="B91" s="113"/>
      <c r="C91" s="113"/>
      <c r="D91" s="113"/>
      <c r="E91" s="117"/>
      <c r="F91" s="113"/>
      <c r="G91" s="113"/>
      <c r="H91" s="113"/>
      <c r="I91" s="118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1:47" ht="14.4" customHeight="1" x14ac:dyDescent="0.25">
      <c r="A92" s="113"/>
      <c r="B92" s="113"/>
      <c r="C92" s="113"/>
      <c r="D92" s="113"/>
      <c r="E92" s="117"/>
      <c r="F92" s="113"/>
      <c r="G92" s="113"/>
      <c r="H92" s="113"/>
      <c r="I92" s="118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1:47" ht="14.4" customHeight="1" x14ac:dyDescent="0.25">
      <c r="A93" s="113"/>
      <c r="B93" s="113"/>
      <c r="C93" s="113"/>
      <c r="D93" s="113"/>
      <c r="E93" s="117"/>
      <c r="F93" s="113"/>
      <c r="G93" s="113"/>
      <c r="H93" s="113"/>
      <c r="I93" s="118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1:47" ht="14.4" customHeight="1" x14ac:dyDescent="0.25">
      <c r="A94" s="113"/>
      <c r="B94" s="113"/>
      <c r="C94" s="113"/>
      <c r="D94" s="113"/>
      <c r="E94" s="117"/>
      <c r="F94" s="113"/>
      <c r="G94" s="113"/>
      <c r="H94" s="113"/>
      <c r="I94" s="118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1:47" ht="14.4" customHeight="1" x14ac:dyDescent="0.25">
      <c r="A95" s="113"/>
      <c r="B95" s="113"/>
      <c r="C95" s="113"/>
      <c r="D95" s="113"/>
      <c r="E95" s="117"/>
      <c r="F95" s="113"/>
      <c r="G95" s="113"/>
      <c r="H95" s="113"/>
      <c r="I95" s="118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1:47" ht="14.4" customHeight="1" x14ac:dyDescent="0.25">
      <c r="A96" s="113"/>
      <c r="B96" s="113"/>
      <c r="C96" s="113"/>
      <c r="D96" s="113"/>
      <c r="E96" s="117"/>
      <c r="F96" s="113"/>
      <c r="G96" s="113"/>
      <c r="H96" s="113"/>
      <c r="I96" s="118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1:47" ht="14.4" customHeight="1" x14ac:dyDescent="0.25">
      <c r="A97" s="113"/>
      <c r="B97" s="113"/>
      <c r="C97" s="113"/>
      <c r="D97" s="113"/>
      <c r="E97" s="117"/>
      <c r="F97" s="113"/>
      <c r="G97" s="113"/>
      <c r="H97" s="113"/>
      <c r="I97" s="118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1:47" ht="14.4" customHeight="1" x14ac:dyDescent="0.25">
      <c r="A98" s="113"/>
      <c r="B98" s="113"/>
      <c r="C98" s="113"/>
      <c r="D98" s="113"/>
      <c r="E98" s="117"/>
      <c r="F98" s="113"/>
      <c r="G98" s="113"/>
      <c r="H98" s="113"/>
      <c r="I98" s="118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1:47" ht="14.4" customHeight="1" x14ac:dyDescent="0.25">
      <c r="A99" s="113"/>
      <c r="B99" s="113"/>
      <c r="C99" s="113"/>
      <c r="D99" s="113"/>
      <c r="E99" s="117"/>
      <c r="F99" s="113"/>
      <c r="G99" s="113"/>
      <c r="H99" s="113"/>
      <c r="I99" s="118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1:47" ht="14.4" customHeight="1" x14ac:dyDescent="0.25">
      <c r="A100" s="113"/>
      <c r="B100" s="113"/>
      <c r="C100" s="113"/>
      <c r="D100" s="113"/>
      <c r="E100" s="117"/>
      <c r="F100" s="113"/>
      <c r="G100" s="113"/>
      <c r="H100" s="113"/>
      <c r="I100" s="118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1:47" ht="14.4" customHeight="1" x14ac:dyDescent="0.25">
      <c r="A101" s="113"/>
      <c r="B101" s="113"/>
      <c r="C101" s="113"/>
      <c r="D101" s="113"/>
      <c r="E101" s="117"/>
      <c r="F101" s="113"/>
      <c r="G101" s="113"/>
      <c r="H101" s="113"/>
      <c r="I101" s="118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1:47" ht="14.4" customHeight="1" x14ac:dyDescent="0.25">
      <c r="A102" s="113"/>
      <c r="B102" s="113"/>
      <c r="C102" s="113"/>
      <c r="D102" s="113"/>
      <c r="E102" s="117"/>
      <c r="F102" s="113"/>
      <c r="G102" s="113"/>
      <c r="H102" s="113"/>
      <c r="I102" s="118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1:47" ht="14.4" customHeight="1" x14ac:dyDescent="0.25">
      <c r="A103" s="113"/>
      <c r="B103" s="113"/>
      <c r="C103" s="113"/>
      <c r="D103" s="113"/>
      <c r="E103" s="117"/>
      <c r="F103" s="113"/>
      <c r="G103" s="113"/>
      <c r="H103" s="113"/>
      <c r="I103" s="118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1:47" ht="14.4" customHeight="1" x14ac:dyDescent="0.25">
      <c r="A104" s="113"/>
      <c r="B104" s="113"/>
      <c r="C104" s="113"/>
      <c r="D104" s="113"/>
      <c r="E104" s="117"/>
      <c r="F104" s="113"/>
      <c r="G104" s="113"/>
      <c r="H104" s="113"/>
      <c r="I104" s="118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1:47" ht="14.4" customHeight="1" x14ac:dyDescent="0.25">
      <c r="A105" s="113"/>
      <c r="B105" s="113"/>
      <c r="C105" s="113"/>
      <c r="D105" s="113"/>
      <c r="E105" s="117"/>
      <c r="F105" s="113"/>
      <c r="G105" s="113"/>
      <c r="H105" s="113"/>
      <c r="I105" s="118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1:47" ht="14.4" customHeight="1" x14ac:dyDescent="0.25">
      <c r="A106" s="113"/>
      <c r="B106" s="113"/>
      <c r="C106" s="113"/>
      <c r="D106" s="113"/>
      <c r="E106" s="117"/>
      <c r="F106" s="113"/>
      <c r="G106" s="113"/>
      <c r="H106" s="113"/>
      <c r="I106" s="118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1:47" ht="14.4" customHeight="1" x14ac:dyDescent="0.25">
      <c r="A107" s="113"/>
      <c r="B107" s="113"/>
      <c r="C107" s="113"/>
      <c r="D107" s="113"/>
      <c r="E107" s="117"/>
      <c r="F107" s="113"/>
      <c r="G107" s="113"/>
      <c r="H107" s="113"/>
      <c r="I107" s="118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1:47" ht="14.4" customHeight="1" x14ac:dyDescent="0.25">
      <c r="A108" s="113"/>
      <c r="B108" s="113"/>
      <c r="C108" s="113"/>
      <c r="D108" s="113"/>
      <c r="E108" s="117"/>
      <c r="F108" s="113"/>
      <c r="G108" s="113"/>
      <c r="H108" s="113"/>
      <c r="I108" s="118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1:47" ht="14.4" customHeight="1" x14ac:dyDescent="0.25">
      <c r="A109" s="113"/>
      <c r="B109" s="113"/>
      <c r="C109" s="113"/>
      <c r="D109" s="113"/>
      <c r="E109" s="117"/>
      <c r="F109" s="113"/>
      <c r="G109" s="113"/>
      <c r="H109" s="113"/>
      <c r="I109" s="118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1:47" ht="14.4" customHeight="1" x14ac:dyDescent="0.25">
      <c r="A110" s="113"/>
      <c r="B110" s="113"/>
      <c r="C110" s="113"/>
      <c r="D110" s="113"/>
      <c r="E110" s="117"/>
      <c r="F110" s="113"/>
      <c r="G110" s="113"/>
      <c r="H110" s="113"/>
      <c r="I110" s="118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1:47" ht="14.4" customHeight="1" x14ac:dyDescent="0.25">
      <c r="A111" s="113"/>
      <c r="B111" s="113"/>
      <c r="C111" s="113"/>
      <c r="D111" s="113"/>
      <c r="E111" s="117"/>
      <c r="F111" s="113"/>
      <c r="G111" s="113"/>
      <c r="H111" s="113"/>
      <c r="I111" s="118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1:47" ht="14.4" customHeight="1" x14ac:dyDescent="0.25">
      <c r="A112" s="113"/>
      <c r="B112" s="113"/>
      <c r="C112" s="113"/>
      <c r="D112" s="113"/>
      <c r="E112" s="117"/>
      <c r="F112" s="113"/>
      <c r="G112" s="113"/>
      <c r="H112" s="113"/>
      <c r="I112" s="118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1:47" ht="14.4" customHeight="1" x14ac:dyDescent="0.25">
      <c r="A113" s="113"/>
      <c r="B113" s="113"/>
      <c r="C113" s="113"/>
      <c r="D113" s="113"/>
      <c r="E113" s="117"/>
      <c r="F113" s="113"/>
      <c r="G113" s="113"/>
      <c r="H113" s="113"/>
      <c r="I113" s="118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1:47" ht="14.4" customHeight="1" x14ac:dyDescent="0.25">
      <c r="A114" s="113"/>
      <c r="B114" s="113"/>
      <c r="C114" s="113"/>
      <c r="D114" s="113"/>
      <c r="E114" s="117"/>
      <c r="F114" s="113"/>
      <c r="G114" s="113"/>
      <c r="H114" s="113"/>
      <c r="I114" s="118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1:47" ht="14.4" customHeight="1" x14ac:dyDescent="0.25">
      <c r="A115" s="113"/>
      <c r="B115" s="113"/>
      <c r="C115" s="113"/>
      <c r="D115" s="113"/>
      <c r="E115" s="117"/>
      <c r="F115" s="113"/>
      <c r="G115" s="113"/>
      <c r="H115" s="113"/>
      <c r="I115" s="118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1:47" ht="14.4" customHeight="1" x14ac:dyDescent="0.25">
      <c r="A116" s="113"/>
      <c r="B116" s="113"/>
      <c r="C116" s="113"/>
      <c r="D116" s="113"/>
      <c r="E116" s="117"/>
      <c r="F116" s="113"/>
      <c r="G116" s="113"/>
      <c r="H116" s="113"/>
      <c r="I116" s="11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1:47" ht="14.4" customHeight="1" x14ac:dyDescent="0.25">
      <c r="A117" s="113"/>
      <c r="B117" s="113"/>
      <c r="C117" s="113"/>
      <c r="D117" s="113"/>
      <c r="E117" s="117"/>
      <c r="F117" s="113"/>
      <c r="G117" s="113"/>
      <c r="H117" s="113"/>
      <c r="I117" s="118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1:47" ht="14.4" customHeight="1" x14ac:dyDescent="0.25">
      <c r="A118" s="113"/>
      <c r="B118" s="113"/>
      <c r="C118" s="113"/>
      <c r="D118" s="113"/>
      <c r="E118" s="117"/>
      <c r="F118" s="113"/>
      <c r="G118" s="113"/>
      <c r="H118" s="113"/>
      <c r="I118" s="118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1:47" ht="14.4" customHeight="1" x14ac:dyDescent="0.25">
      <c r="A119" s="113"/>
      <c r="B119" s="113"/>
      <c r="C119" s="113"/>
      <c r="D119" s="113"/>
      <c r="E119" s="117"/>
      <c r="F119" s="113"/>
      <c r="G119" s="113"/>
      <c r="H119" s="113"/>
      <c r="I119" s="118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1:47" ht="14.4" customHeight="1" x14ac:dyDescent="0.25">
      <c r="A120" s="113"/>
      <c r="B120" s="113"/>
      <c r="C120" s="113"/>
      <c r="D120" s="113"/>
      <c r="E120" s="117"/>
      <c r="F120" s="113"/>
      <c r="G120" s="113"/>
      <c r="H120" s="113"/>
      <c r="I120" s="118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1:47" ht="14.4" customHeight="1" x14ac:dyDescent="0.25">
      <c r="A121" s="113"/>
      <c r="B121" s="113"/>
      <c r="C121" s="113"/>
      <c r="D121" s="113"/>
      <c r="E121" s="117"/>
      <c r="F121" s="113"/>
      <c r="G121" s="113"/>
      <c r="H121" s="113"/>
      <c r="I121" s="118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1:47" ht="14.4" customHeight="1" x14ac:dyDescent="0.25">
      <c r="A122" s="113"/>
      <c r="B122" s="113"/>
      <c r="C122" s="113"/>
      <c r="D122" s="113"/>
      <c r="E122" s="117"/>
      <c r="F122" s="113"/>
      <c r="G122" s="113"/>
      <c r="H122" s="113"/>
      <c r="I122" s="118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1:47" ht="14.4" customHeight="1" x14ac:dyDescent="0.25">
      <c r="A123" s="113"/>
      <c r="B123" s="113"/>
      <c r="C123" s="113"/>
      <c r="D123" s="113"/>
      <c r="E123" s="117"/>
      <c r="F123" s="113"/>
      <c r="G123" s="113"/>
      <c r="H123" s="113"/>
      <c r="I123" s="118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1:47" ht="14.4" customHeight="1" x14ac:dyDescent="0.25">
      <c r="A124" s="113"/>
      <c r="B124" s="113"/>
      <c r="C124" s="113"/>
      <c r="D124" s="113"/>
      <c r="E124" s="117"/>
      <c r="F124" s="113"/>
      <c r="G124" s="113"/>
      <c r="H124" s="113"/>
      <c r="I124" s="118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1:47" ht="14.4" customHeight="1" x14ac:dyDescent="0.25">
      <c r="A125" s="113"/>
      <c r="B125" s="113"/>
      <c r="C125" s="113"/>
      <c r="D125" s="113"/>
      <c r="E125" s="117"/>
      <c r="F125" s="113"/>
      <c r="G125" s="113"/>
      <c r="H125" s="113"/>
      <c r="I125" s="118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1:47" ht="14.4" customHeight="1" x14ac:dyDescent="0.25">
      <c r="A126" s="113"/>
      <c r="B126" s="113"/>
      <c r="C126" s="113"/>
      <c r="D126" s="113"/>
      <c r="E126" s="117"/>
      <c r="F126" s="113"/>
      <c r="G126" s="113"/>
      <c r="H126" s="113"/>
      <c r="I126" s="118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1:47" ht="14.4" customHeight="1" x14ac:dyDescent="0.25">
      <c r="A127" s="113"/>
      <c r="B127" s="113"/>
      <c r="C127" s="113"/>
      <c r="D127" s="113"/>
      <c r="E127" s="117"/>
      <c r="F127" s="113"/>
      <c r="G127" s="113"/>
      <c r="H127" s="113"/>
      <c r="I127" s="118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1:47" ht="14.4" customHeight="1" x14ac:dyDescent="0.25">
      <c r="A128" s="113"/>
      <c r="B128" s="113"/>
      <c r="C128" s="113"/>
      <c r="D128" s="113"/>
      <c r="E128" s="117"/>
      <c r="F128" s="113"/>
      <c r="G128" s="113"/>
      <c r="H128" s="113"/>
      <c r="I128" s="118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1:47" ht="14.4" customHeight="1" x14ac:dyDescent="0.25">
      <c r="A129" s="113"/>
      <c r="B129" s="113"/>
      <c r="C129" s="113"/>
      <c r="D129" s="113"/>
      <c r="E129" s="117"/>
      <c r="F129" s="113"/>
      <c r="G129" s="113"/>
      <c r="H129" s="113"/>
      <c r="I129" s="118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1:47" ht="14.4" customHeight="1" x14ac:dyDescent="0.25">
      <c r="A130" s="113"/>
      <c r="B130" s="113"/>
      <c r="C130" s="113"/>
      <c r="D130" s="113"/>
      <c r="E130" s="117"/>
      <c r="F130" s="113"/>
      <c r="G130" s="113"/>
      <c r="H130" s="113"/>
      <c r="I130" s="118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1:47" ht="14.4" customHeight="1" x14ac:dyDescent="0.25">
      <c r="A131" s="113"/>
      <c r="B131" s="113"/>
      <c r="C131" s="113"/>
      <c r="D131" s="113"/>
      <c r="E131" s="117"/>
      <c r="F131" s="113"/>
      <c r="G131" s="113"/>
      <c r="H131" s="113"/>
      <c r="I131" s="118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1:47" ht="14.4" customHeight="1" x14ac:dyDescent="0.25">
      <c r="A132" s="113"/>
      <c r="B132" s="113"/>
      <c r="C132" s="113"/>
      <c r="D132" s="113"/>
      <c r="E132" s="117"/>
      <c r="F132" s="113"/>
      <c r="G132" s="113"/>
      <c r="H132" s="113"/>
      <c r="I132" s="118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1:47" ht="14.4" customHeight="1" x14ac:dyDescent="0.25">
      <c r="A133" s="113"/>
      <c r="B133" s="113"/>
      <c r="C133" s="113"/>
      <c r="D133" s="113"/>
      <c r="E133" s="117"/>
      <c r="F133" s="113"/>
      <c r="G133" s="113"/>
      <c r="H133" s="113"/>
      <c r="I133" s="118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1:47" ht="14.4" customHeight="1" x14ac:dyDescent="0.25">
      <c r="A134" s="113"/>
      <c r="B134" s="113"/>
      <c r="C134" s="113"/>
      <c r="D134" s="113"/>
      <c r="E134" s="117"/>
      <c r="F134" s="113"/>
      <c r="G134" s="113"/>
      <c r="H134" s="113"/>
      <c r="I134" s="118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1:47" ht="14.4" customHeight="1" x14ac:dyDescent="0.25">
      <c r="A135" s="113"/>
      <c r="B135" s="113"/>
      <c r="C135" s="113"/>
      <c r="D135" s="113"/>
      <c r="E135" s="117"/>
      <c r="F135" s="113"/>
      <c r="G135" s="113"/>
      <c r="H135" s="113"/>
      <c r="I135" s="118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1:47" ht="14.4" customHeight="1" x14ac:dyDescent="0.25">
      <c r="B136" s="113"/>
      <c r="C136" s="113"/>
      <c r="D136" s="113"/>
      <c r="E136" s="117"/>
      <c r="F136" s="113"/>
      <c r="G136" s="113"/>
      <c r="H136" s="113"/>
      <c r="I136" s="118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1:47" ht="14.4" customHeight="1" x14ac:dyDescent="0.25">
      <c r="B137" s="113"/>
      <c r="C137" s="113"/>
      <c r="D137" s="113"/>
      <c r="E137" s="117"/>
      <c r="F137" s="113"/>
      <c r="G137" s="113"/>
      <c r="H137" s="113"/>
      <c r="I137" s="118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1:47" ht="14.4" customHeight="1" x14ac:dyDescent="0.25">
      <c r="B138" s="113"/>
      <c r="C138" s="113"/>
      <c r="D138" s="113"/>
      <c r="E138" s="117"/>
      <c r="F138" s="113"/>
      <c r="G138" s="113"/>
      <c r="H138" s="113"/>
      <c r="I138" s="118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1:47" ht="14.4" customHeight="1" x14ac:dyDescent="0.25">
      <c r="B139" s="113"/>
      <c r="C139" s="113"/>
      <c r="D139" s="113"/>
      <c r="E139" s="117"/>
      <c r="F139" s="113"/>
      <c r="G139" s="113"/>
      <c r="H139" s="113"/>
      <c r="I139" s="118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1:47" ht="14.4" customHeight="1" x14ac:dyDescent="0.25">
      <c r="B140" s="113"/>
      <c r="C140" s="113"/>
      <c r="D140" s="113"/>
      <c r="E140" s="117"/>
      <c r="F140" s="113"/>
      <c r="G140" s="113"/>
      <c r="H140" s="113"/>
      <c r="I140" s="118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1:47" ht="14.4" customHeight="1" x14ac:dyDescent="0.25">
      <c r="B141" s="113"/>
      <c r="C141" s="113"/>
      <c r="D141" s="113"/>
      <c r="E141" s="117"/>
      <c r="F141" s="113"/>
      <c r="G141" s="113"/>
      <c r="H141" s="113"/>
      <c r="I141" s="118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1:47" ht="14.4" customHeight="1" x14ac:dyDescent="0.25">
      <c r="B142" s="113"/>
      <c r="C142" s="113"/>
      <c r="D142" s="113"/>
      <c r="E142" s="117"/>
      <c r="F142" s="113"/>
      <c r="G142" s="113"/>
      <c r="H142" s="113"/>
      <c r="I142" s="118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1:47" ht="14.4" customHeight="1" x14ac:dyDescent="0.25">
      <c r="B143" s="113"/>
      <c r="C143" s="113"/>
      <c r="D143" s="113"/>
      <c r="E143" s="117"/>
      <c r="F143" s="113"/>
      <c r="G143" s="113"/>
      <c r="H143" s="113"/>
      <c r="I143" s="118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1:47" ht="14.4" customHeight="1" x14ac:dyDescent="0.25">
      <c r="B144" s="113"/>
      <c r="C144" s="113"/>
      <c r="D144" s="113"/>
      <c r="E144" s="117"/>
      <c r="F144" s="113"/>
      <c r="G144" s="113"/>
      <c r="H144" s="113"/>
      <c r="I144" s="118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2:47" ht="14.4" customHeight="1" x14ac:dyDescent="0.25">
      <c r="B145" s="113"/>
      <c r="C145" s="113"/>
      <c r="D145" s="113"/>
      <c r="E145" s="117"/>
      <c r="F145" s="113"/>
      <c r="G145" s="113"/>
      <c r="H145" s="113"/>
      <c r="I145" s="118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2:47" ht="14.4" customHeight="1" x14ac:dyDescent="0.25">
      <c r="B146" s="113"/>
      <c r="C146" s="113"/>
      <c r="D146" s="113"/>
      <c r="E146" s="117"/>
      <c r="F146" s="113"/>
      <c r="G146" s="113"/>
      <c r="H146" s="113"/>
      <c r="I146" s="118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2:47" ht="14.4" customHeight="1" x14ac:dyDescent="0.25">
      <c r="B147" s="113"/>
      <c r="C147" s="113"/>
      <c r="D147" s="113"/>
      <c r="E147" s="117"/>
      <c r="F147" s="113"/>
      <c r="G147" s="113"/>
      <c r="H147" s="113"/>
      <c r="I147" s="118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2:47" ht="14.4" customHeight="1" x14ac:dyDescent="0.25">
      <c r="B148" s="113"/>
      <c r="C148" s="113"/>
      <c r="D148" s="113"/>
      <c r="E148" s="117"/>
      <c r="F148" s="113"/>
      <c r="G148" s="113"/>
      <c r="H148" s="113"/>
      <c r="I148" s="118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2:47" ht="14.4" customHeight="1" x14ac:dyDescent="0.25">
      <c r="B149" s="113"/>
      <c r="C149" s="113"/>
      <c r="D149" s="113"/>
      <c r="E149" s="117"/>
      <c r="F149" s="113"/>
      <c r="G149" s="113"/>
      <c r="H149" s="113"/>
      <c r="I149" s="118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2:47" ht="14.4" customHeight="1" x14ac:dyDescent="0.25">
      <c r="B150" s="113"/>
      <c r="C150" s="113"/>
      <c r="D150" s="113"/>
      <c r="E150" s="117"/>
      <c r="F150" s="113"/>
      <c r="G150" s="113"/>
      <c r="H150" s="113"/>
      <c r="I150" s="118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2:47" ht="14.4" customHeight="1" x14ac:dyDescent="0.25">
      <c r="B151" s="113"/>
      <c r="C151" s="113"/>
      <c r="D151" s="113"/>
      <c r="E151" s="117"/>
      <c r="F151" s="113"/>
      <c r="G151" s="113"/>
      <c r="H151" s="113"/>
      <c r="I151" s="118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2:47" ht="14.4" customHeight="1" x14ac:dyDescent="0.25">
      <c r="B152" s="113"/>
      <c r="C152" s="113"/>
      <c r="D152" s="113"/>
      <c r="E152" s="117"/>
      <c r="F152" s="113"/>
      <c r="G152" s="113"/>
      <c r="H152" s="113"/>
      <c r="I152" s="118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2:47" ht="14.4" customHeight="1" x14ac:dyDescent="0.25">
      <c r="B153" s="113"/>
      <c r="C153" s="113"/>
      <c r="D153" s="113"/>
      <c r="E153" s="117"/>
      <c r="F153" s="113"/>
      <c r="G153" s="113"/>
      <c r="H153" s="113"/>
      <c r="I153" s="118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2:47" ht="14.4" customHeight="1" x14ac:dyDescent="0.25">
      <c r="B154" s="113"/>
      <c r="C154" s="113"/>
      <c r="D154" s="113"/>
      <c r="E154" s="117"/>
      <c r="F154" s="113"/>
      <c r="G154" s="113"/>
      <c r="H154" s="113"/>
      <c r="I154" s="118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2:47" ht="14.4" customHeight="1" x14ac:dyDescent="0.25">
      <c r="B155" s="113"/>
      <c r="C155" s="113"/>
      <c r="D155" s="113"/>
      <c r="E155" s="117"/>
      <c r="F155" s="113"/>
      <c r="G155" s="113"/>
      <c r="H155" s="113"/>
      <c r="I155" s="118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2:47" ht="14.4" customHeight="1" x14ac:dyDescent="0.25">
      <c r="B156" s="113"/>
      <c r="C156" s="113"/>
      <c r="D156" s="113"/>
      <c r="E156" s="117"/>
      <c r="F156" s="113"/>
      <c r="G156" s="113"/>
      <c r="H156" s="113"/>
      <c r="I156" s="118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2:47" ht="14.4" customHeight="1" x14ac:dyDescent="0.25">
      <c r="B157" s="113"/>
      <c r="C157" s="113"/>
      <c r="D157" s="113"/>
      <c r="E157" s="117"/>
      <c r="F157" s="113"/>
      <c r="G157" s="113"/>
      <c r="H157" s="113"/>
      <c r="I157" s="118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2:47" ht="14.4" customHeight="1" x14ac:dyDescent="0.25">
      <c r="B158" s="113"/>
      <c r="C158" s="113"/>
      <c r="D158" s="113"/>
      <c r="E158" s="117"/>
      <c r="F158" s="113"/>
      <c r="G158" s="113"/>
      <c r="H158" s="113"/>
      <c r="I158" s="118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2:47" ht="14.4" customHeight="1" x14ac:dyDescent="0.25">
      <c r="B159" s="113"/>
      <c r="C159" s="113"/>
      <c r="D159" s="113"/>
      <c r="E159" s="117"/>
      <c r="F159" s="113"/>
      <c r="G159" s="113"/>
      <c r="H159" s="113"/>
      <c r="I159" s="118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2:47" ht="14.4" customHeight="1" x14ac:dyDescent="0.25">
      <c r="B160" s="113"/>
      <c r="C160" s="113"/>
      <c r="D160" s="113"/>
      <c r="E160" s="117"/>
      <c r="F160" s="113"/>
      <c r="G160" s="113"/>
      <c r="H160" s="113"/>
      <c r="I160" s="118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2:47" ht="14.4" customHeight="1" x14ac:dyDescent="0.25">
      <c r="B161" s="113"/>
      <c r="C161" s="113"/>
      <c r="D161" s="113"/>
      <c r="E161" s="117"/>
      <c r="F161" s="113"/>
      <c r="G161" s="113"/>
      <c r="H161" s="113"/>
      <c r="I161" s="118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2:47" ht="14.4" customHeight="1" x14ac:dyDescent="0.25">
      <c r="B162" s="113"/>
      <c r="C162" s="113"/>
      <c r="D162" s="113"/>
      <c r="E162" s="117"/>
      <c r="F162" s="113"/>
      <c r="G162" s="113"/>
      <c r="H162" s="113"/>
      <c r="I162" s="118"/>
      <c r="J162" s="113"/>
      <c r="K162" s="113"/>
    </row>
    <row r="163" spans="2:47" ht="14.4" customHeight="1" x14ac:dyDescent="0.25">
      <c r="B163" s="113"/>
      <c r="C163" s="113"/>
      <c r="D163" s="113"/>
      <c r="E163" s="117"/>
      <c r="F163" s="113"/>
      <c r="G163" s="113"/>
      <c r="H163" s="113"/>
      <c r="I163" s="118"/>
      <c r="J163" s="113"/>
      <c r="K163" s="113"/>
    </row>
    <row r="164" spans="2:47" ht="14.4" customHeight="1" x14ac:dyDescent="0.25">
      <c r="B164" s="113"/>
      <c r="C164" s="113"/>
      <c r="D164" s="113"/>
      <c r="E164" s="117"/>
      <c r="F164" s="113"/>
      <c r="G164" s="113"/>
      <c r="H164" s="113"/>
      <c r="I164" s="118"/>
      <c r="J164" s="113"/>
      <c r="K164" s="113"/>
    </row>
    <row r="165" spans="2:47" ht="14.4" customHeight="1" x14ac:dyDescent="0.25">
      <c r="B165" s="113"/>
      <c r="C165" s="113"/>
      <c r="D165" s="113"/>
      <c r="E165" s="117"/>
      <c r="F165" s="113"/>
      <c r="G165" s="113"/>
      <c r="H165" s="113"/>
      <c r="I165" s="118"/>
      <c r="J165" s="113"/>
      <c r="K165" s="113"/>
    </row>
    <row r="166" spans="2:47" ht="14.4" customHeight="1" x14ac:dyDescent="0.25">
      <c r="B166" s="113"/>
      <c r="C166" s="113"/>
      <c r="D166" s="113"/>
      <c r="E166" s="117"/>
      <c r="F166" s="113"/>
      <c r="G166" s="113"/>
      <c r="H166" s="113"/>
      <c r="I166" s="118"/>
      <c r="J166" s="113"/>
      <c r="K166" s="113"/>
    </row>
    <row r="167" spans="2:47" ht="14.4" customHeight="1" x14ac:dyDescent="0.25">
      <c r="B167" s="113"/>
      <c r="C167" s="113"/>
      <c r="D167" s="113"/>
      <c r="E167" s="117"/>
      <c r="F167" s="113"/>
      <c r="G167" s="113"/>
      <c r="H167" s="113"/>
      <c r="I167" s="118"/>
      <c r="J167" s="113"/>
      <c r="K167" s="113"/>
    </row>
    <row r="168" spans="2:47" ht="14.4" customHeight="1" x14ac:dyDescent="0.25">
      <c r="B168" s="113"/>
      <c r="C168" s="113"/>
      <c r="D168" s="113"/>
      <c r="E168" s="117"/>
      <c r="F168" s="113"/>
      <c r="G168" s="113"/>
      <c r="H168" s="113"/>
      <c r="I168" s="118"/>
      <c r="J168" s="113"/>
      <c r="K168" s="113"/>
    </row>
    <row r="169" spans="2:47" ht="14.4" customHeight="1" x14ac:dyDescent="0.25">
      <c r="B169" s="113"/>
      <c r="C169" s="113"/>
      <c r="D169" s="113"/>
      <c r="E169" s="117"/>
      <c r="F169" s="113"/>
      <c r="G169" s="113"/>
      <c r="H169" s="113"/>
      <c r="I169" s="118"/>
      <c r="J169" s="113"/>
      <c r="K169" s="113"/>
    </row>
    <row r="170" spans="2:47" ht="14.4" customHeight="1" x14ac:dyDescent="0.25">
      <c r="B170" s="113"/>
      <c r="C170" s="113"/>
      <c r="D170" s="113"/>
      <c r="E170" s="117"/>
      <c r="F170" s="113"/>
      <c r="G170" s="113"/>
      <c r="H170" s="113"/>
      <c r="I170" s="118"/>
      <c r="J170" s="113"/>
      <c r="K170" s="113"/>
    </row>
    <row r="171" spans="2:47" ht="14.4" customHeight="1" x14ac:dyDescent="0.25">
      <c r="B171" s="113"/>
      <c r="C171" s="113"/>
      <c r="D171" s="113"/>
      <c r="E171" s="117"/>
      <c r="F171" s="113"/>
      <c r="G171" s="113"/>
      <c r="H171" s="113"/>
      <c r="I171" s="118"/>
      <c r="J171" s="113"/>
      <c r="K171" s="113"/>
    </row>
    <row r="172" spans="2:47" ht="14.4" customHeight="1" x14ac:dyDescent="0.25">
      <c r="B172" s="113"/>
      <c r="C172" s="113"/>
      <c r="D172" s="113"/>
      <c r="E172" s="117"/>
      <c r="F172" s="113"/>
      <c r="G172" s="113"/>
      <c r="H172" s="113"/>
      <c r="I172" s="118"/>
      <c r="J172" s="113"/>
      <c r="K172" s="113"/>
    </row>
    <row r="173" spans="2:47" ht="14.4" customHeight="1" x14ac:dyDescent="0.25">
      <c r="B173" s="113"/>
      <c r="C173" s="113"/>
      <c r="D173" s="113"/>
      <c r="E173" s="117"/>
      <c r="F173" s="113"/>
      <c r="G173" s="113"/>
      <c r="H173" s="113"/>
      <c r="I173" s="118"/>
      <c r="J173" s="113"/>
      <c r="K173" s="113"/>
    </row>
    <row r="174" spans="2:47" ht="14.4" customHeight="1" x14ac:dyDescent="0.25">
      <c r="B174" s="113"/>
      <c r="C174" s="113"/>
      <c r="D174" s="113"/>
      <c r="E174" s="117"/>
      <c r="F174" s="113"/>
      <c r="G174" s="113"/>
      <c r="H174" s="113"/>
      <c r="I174" s="118"/>
      <c r="J174" s="113"/>
      <c r="K174" s="113"/>
    </row>
    <row r="175" spans="2:47" ht="14.4" customHeight="1" x14ac:dyDescent="0.25">
      <c r="B175" s="113"/>
      <c r="C175" s="113"/>
      <c r="D175" s="113"/>
      <c r="E175" s="117"/>
      <c r="F175" s="113"/>
      <c r="G175" s="113"/>
      <c r="H175" s="113"/>
      <c r="I175" s="118"/>
      <c r="J175" s="113"/>
      <c r="K175" s="113"/>
    </row>
    <row r="176" spans="2:47" ht="14.4" customHeight="1" x14ac:dyDescent="0.25">
      <c r="B176" s="113"/>
      <c r="C176" s="113"/>
      <c r="D176" s="113"/>
      <c r="E176" s="117"/>
      <c r="F176" s="113"/>
      <c r="G176" s="113"/>
      <c r="H176" s="113"/>
      <c r="I176" s="118"/>
      <c r="J176" s="113"/>
      <c r="K176" s="113"/>
    </row>
    <row r="177" spans="2:11" ht="14.4" customHeight="1" x14ac:dyDescent="0.25">
      <c r="B177" s="113"/>
      <c r="C177" s="113"/>
      <c r="D177" s="113"/>
      <c r="E177" s="117"/>
      <c r="F177" s="113"/>
      <c r="G177" s="113"/>
      <c r="H177" s="113"/>
      <c r="I177" s="118"/>
      <c r="J177" s="113"/>
      <c r="K177" s="113"/>
    </row>
    <row r="178" spans="2:11" ht="14.4" customHeight="1" x14ac:dyDescent="0.25">
      <c r="B178" s="113"/>
      <c r="C178" s="113"/>
      <c r="D178" s="113"/>
      <c r="E178" s="117"/>
      <c r="F178" s="113"/>
      <c r="G178" s="113"/>
      <c r="H178" s="113"/>
      <c r="I178" s="118"/>
      <c r="J178" s="113"/>
      <c r="K178" s="113"/>
    </row>
    <row r="179" spans="2:11" ht="14.4" customHeight="1" x14ac:dyDescent="0.25">
      <c r="B179" s="113"/>
      <c r="C179" s="113"/>
      <c r="D179" s="113"/>
      <c r="E179" s="117"/>
      <c r="F179" s="113"/>
      <c r="G179" s="113"/>
      <c r="H179" s="113"/>
      <c r="I179" s="118"/>
      <c r="J179" s="113"/>
      <c r="K179" s="113"/>
    </row>
    <row r="180" spans="2:11" ht="14.4" customHeight="1" x14ac:dyDescent="0.25">
      <c r="B180" s="113"/>
      <c r="C180" s="113"/>
      <c r="D180" s="113"/>
      <c r="E180" s="117"/>
      <c r="F180" s="113"/>
      <c r="G180" s="113"/>
      <c r="H180" s="113"/>
      <c r="I180" s="118"/>
      <c r="J180" s="113"/>
      <c r="K180" s="113"/>
    </row>
    <row r="181" spans="2:11" ht="14.4" customHeight="1" x14ac:dyDescent="0.25">
      <c r="B181" s="113"/>
      <c r="C181" s="113"/>
      <c r="D181" s="113"/>
      <c r="E181" s="117"/>
      <c r="F181" s="113"/>
      <c r="G181" s="113"/>
      <c r="H181" s="113"/>
      <c r="I181" s="118"/>
      <c r="J181" s="113"/>
      <c r="K181" s="113"/>
    </row>
    <row r="182" spans="2:11" ht="14.4" customHeight="1" x14ac:dyDescent="0.25">
      <c r="B182" s="113"/>
      <c r="C182" s="113"/>
      <c r="D182" s="113"/>
      <c r="E182" s="117"/>
      <c r="F182" s="113"/>
      <c r="G182" s="113"/>
      <c r="H182" s="113"/>
      <c r="I182" s="118"/>
      <c r="J182" s="113"/>
      <c r="K182" s="113"/>
    </row>
    <row r="183" spans="2:11" ht="14.4" customHeight="1" x14ac:dyDescent="0.25">
      <c r="B183" s="113"/>
      <c r="C183" s="113"/>
      <c r="D183" s="113"/>
      <c r="E183" s="117"/>
      <c r="F183" s="113"/>
      <c r="G183" s="113"/>
      <c r="H183" s="113"/>
      <c r="I183" s="118"/>
      <c r="J183" s="113"/>
      <c r="K183" s="113"/>
    </row>
    <row r="184" spans="2:11" ht="14.4" customHeight="1" x14ac:dyDescent="0.25">
      <c r="B184" s="113"/>
      <c r="C184" s="113"/>
      <c r="D184" s="113"/>
      <c r="E184" s="117"/>
      <c r="F184" s="113"/>
      <c r="G184" s="113"/>
      <c r="H184" s="113"/>
      <c r="I184" s="118"/>
      <c r="J184" s="113"/>
      <c r="K184" s="113"/>
    </row>
    <row r="185" spans="2:11" ht="14.4" customHeight="1" x14ac:dyDescent="0.25">
      <c r="B185" s="113"/>
      <c r="C185" s="113"/>
      <c r="D185" s="113"/>
      <c r="E185" s="117"/>
      <c r="F185" s="113"/>
      <c r="G185" s="113"/>
      <c r="H185" s="113"/>
      <c r="I185" s="118"/>
      <c r="J185" s="113"/>
      <c r="K185" s="113"/>
    </row>
    <row r="186" spans="2:11" ht="14.4" customHeight="1" x14ac:dyDescent="0.25">
      <c r="B186" s="113"/>
      <c r="C186" s="113"/>
      <c r="D186" s="113"/>
      <c r="E186" s="117"/>
      <c r="F186" s="113"/>
      <c r="G186" s="113"/>
      <c r="H186" s="113"/>
      <c r="I186" s="118"/>
      <c r="J186" s="113"/>
      <c r="K186" s="113"/>
    </row>
    <row r="187" spans="2:11" ht="14.4" customHeight="1" x14ac:dyDescent="0.25">
      <c r="B187" s="113"/>
      <c r="C187" s="113"/>
      <c r="D187" s="113"/>
      <c r="E187" s="117"/>
      <c r="F187" s="113"/>
      <c r="G187" s="113"/>
      <c r="H187" s="113"/>
      <c r="I187" s="118"/>
      <c r="J187" s="113"/>
      <c r="K187" s="113"/>
    </row>
    <row r="188" spans="2:11" ht="14.4" customHeight="1" x14ac:dyDescent="0.25">
      <c r="B188" s="113"/>
      <c r="C188" s="113"/>
      <c r="D188" s="113"/>
      <c r="E188" s="117"/>
      <c r="F188" s="113"/>
      <c r="G188" s="113"/>
      <c r="H188" s="113"/>
      <c r="I188" s="118"/>
      <c r="J188" s="113"/>
      <c r="K188" s="113"/>
    </row>
    <row r="189" spans="2:11" ht="14.4" customHeight="1" x14ac:dyDescent="0.25">
      <c r="B189" s="113"/>
      <c r="C189" s="113"/>
      <c r="D189" s="113"/>
      <c r="E189" s="117"/>
      <c r="F189" s="113"/>
      <c r="G189" s="113"/>
      <c r="H189" s="113"/>
      <c r="I189" s="118"/>
      <c r="J189" s="113"/>
      <c r="K189" s="113"/>
    </row>
    <row r="190" spans="2:11" ht="14.4" customHeight="1" x14ac:dyDescent="0.25">
      <c r="B190" s="113"/>
      <c r="C190" s="113"/>
      <c r="D190" s="113"/>
      <c r="E190" s="117"/>
      <c r="F190" s="113"/>
      <c r="G190" s="113"/>
      <c r="H190" s="113"/>
      <c r="I190" s="118"/>
      <c r="J190" s="113"/>
      <c r="K190" s="113"/>
    </row>
    <row r="191" spans="2:11" ht="14.4" customHeight="1" x14ac:dyDescent="0.25">
      <c r="B191" s="113"/>
      <c r="C191" s="113"/>
      <c r="D191" s="113"/>
      <c r="E191" s="117"/>
      <c r="F191" s="113"/>
      <c r="G191" s="113"/>
      <c r="H191" s="113"/>
      <c r="I191" s="118"/>
      <c r="J191" s="113"/>
      <c r="K191" s="113"/>
    </row>
    <row r="192" spans="2:11" ht="14.4" customHeight="1" x14ac:dyDescent="0.25">
      <c r="B192" s="113"/>
      <c r="C192" s="113"/>
      <c r="D192" s="113"/>
      <c r="E192" s="117"/>
      <c r="F192" s="113"/>
      <c r="G192" s="113"/>
      <c r="H192" s="113"/>
      <c r="I192" s="118"/>
      <c r="J192" s="113"/>
      <c r="K192" s="113"/>
    </row>
    <row r="193" spans="2:11" ht="14.4" customHeight="1" x14ac:dyDescent="0.25">
      <c r="B193" s="113"/>
      <c r="C193" s="113"/>
      <c r="D193" s="113"/>
      <c r="E193" s="117"/>
      <c r="F193" s="113"/>
      <c r="G193" s="113"/>
      <c r="H193" s="113"/>
      <c r="I193" s="118"/>
      <c r="J193" s="113"/>
      <c r="K193" s="113"/>
    </row>
    <row r="194" spans="2:11" ht="14.4" customHeight="1" x14ac:dyDescent="0.25">
      <c r="B194" s="113"/>
      <c r="C194" s="113"/>
      <c r="D194" s="113"/>
      <c r="E194" s="117"/>
      <c r="F194" s="113"/>
      <c r="G194" s="113"/>
      <c r="H194" s="113"/>
      <c r="I194" s="118"/>
      <c r="J194" s="113"/>
      <c r="K194" s="113"/>
    </row>
    <row r="195" spans="2:11" ht="14.4" customHeight="1" x14ac:dyDescent="0.25">
      <c r="B195" s="113"/>
      <c r="C195" s="113"/>
      <c r="D195" s="113"/>
      <c r="E195" s="117"/>
      <c r="F195" s="113"/>
      <c r="G195" s="113"/>
      <c r="H195" s="113"/>
      <c r="I195" s="118"/>
      <c r="J195" s="113"/>
      <c r="K195" s="113"/>
    </row>
    <row r="196" spans="2:11" ht="14.4" customHeight="1" x14ac:dyDescent="0.25">
      <c r="B196" s="113"/>
      <c r="C196" s="113"/>
      <c r="D196" s="113"/>
      <c r="E196" s="117"/>
      <c r="F196" s="113"/>
      <c r="G196" s="113"/>
      <c r="H196" s="113"/>
      <c r="I196" s="118"/>
      <c r="J196" s="113"/>
      <c r="K196" s="113"/>
    </row>
    <row r="197" spans="2:11" ht="14.4" customHeight="1" x14ac:dyDescent="0.25">
      <c r="B197" s="113"/>
      <c r="C197" s="113"/>
      <c r="D197" s="113"/>
      <c r="E197" s="117"/>
      <c r="F197" s="113"/>
      <c r="G197" s="113"/>
      <c r="H197" s="113"/>
      <c r="I197" s="118"/>
      <c r="J197" s="113"/>
      <c r="K197" s="113"/>
    </row>
    <row r="198" spans="2:11" ht="14.4" customHeight="1" x14ac:dyDescent="0.25">
      <c r="B198" s="113"/>
      <c r="C198" s="113"/>
      <c r="D198" s="113"/>
      <c r="E198" s="117"/>
      <c r="F198" s="113"/>
      <c r="G198" s="113"/>
      <c r="H198" s="113"/>
      <c r="I198" s="118"/>
      <c r="J198" s="113"/>
      <c r="K198" s="113"/>
    </row>
    <row r="199" spans="2:11" ht="14.4" customHeight="1" x14ac:dyDescent="0.25">
      <c r="B199" s="113"/>
      <c r="C199" s="113"/>
      <c r="D199" s="113"/>
      <c r="E199" s="117"/>
      <c r="F199" s="113"/>
      <c r="G199" s="113"/>
      <c r="H199" s="113"/>
      <c r="I199" s="118"/>
      <c r="J199" s="113"/>
      <c r="K199" s="113"/>
    </row>
    <row r="200" spans="2:11" ht="14.4" customHeight="1" x14ac:dyDescent="0.25">
      <c r="B200" s="113"/>
      <c r="C200" s="113"/>
      <c r="D200" s="113"/>
      <c r="E200" s="117"/>
      <c r="F200" s="113"/>
      <c r="G200" s="113"/>
      <c r="H200" s="113"/>
      <c r="I200" s="118"/>
      <c r="J200" s="113"/>
      <c r="K200" s="113"/>
    </row>
    <row r="201" spans="2:11" ht="14.4" customHeight="1" x14ac:dyDescent="0.25">
      <c r="B201" s="113"/>
      <c r="C201" s="113"/>
      <c r="D201" s="113"/>
      <c r="E201" s="117"/>
      <c r="F201" s="113"/>
      <c r="G201" s="113"/>
      <c r="H201" s="113"/>
      <c r="I201" s="118"/>
      <c r="J201" s="113"/>
      <c r="K201" s="113"/>
    </row>
    <row r="202" spans="2:11" ht="14.4" customHeight="1" x14ac:dyDescent="0.25">
      <c r="B202" s="113"/>
      <c r="C202" s="113"/>
      <c r="D202" s="113"/>
      <c r="E202" s="117"/>
      <c r="F202" s="113"/>
      <c r="G202" s="113"/>
      <c r="H202" s="113"/>
      <c r="I202" s="118"/>
      <c r="J202" s="113"/>
      <c r="K202" s="113"/>
    </row>
    <row r="203" spans="2:11" ht="14.4" customHeight="1" x14ac:dyDescent="0.25">
      <c r="B203" s="113"/>
      <c r="C203" s="113"/>
      <c r="D203" s="113"/>
      <c r="E203" s="117"/>
      <c r="F203" s="113"/>
      <c r="G203" s="113"/>
      <c r="H203" s="113"/>
      <c r="I203" s="118"/>
      <c r="J203" s="113"/>
      <c r="K203" s="113"/>
    </row>
    <row r="204" spans="2:11" ht="14.4" customHeight="1" x14ac:dyDescent="0.25">
      <c r="B204" s="113"/>
      <c r="C204" s="113"/>
      <c r="D204" s="113"/>
      <c r="E204" s="117"/>
      <c r="F204" s="113"/>
      <c r="G204" s="113"/>
      <c r="H204" s="113"/>
      <c r="I204" s="118"/>
      <c r="J204" s="113"/>
      <c r="K204" s="113"/>
    </row>
    <row r="205" spans="2:11" ht="14.4" customHeight="1" x14ac:dyDescent="0.25">
      <c r="B205" s="113"/>
      <c r="C205" s="113"/>
      <c r="D205" s="113"/>
      <c r="E205" s="117"/>
      <c r="F205" s="113"/>
      <c r="G205" s="113"/>
      <c r="H205" s="113"/>
      <c r="I205" s="118"/>
      <c r="J205" s="113"/>
      <c r="K205" s="113"/>
    </row>
    <row r="206" spans="2:11" ht="14.4" customHeight="1" x14ac:dyDescent="0.25">
      <c r="B206" s="113"/>
      <c r="C206" s="113"/>
      <c r="D206" s="113"/>
      <c r="E206" s="117"/>
      <c r="F206" s="113"/>
      <c r="G206" s="113"/>
      <c r="H206" s="113"/>
      <c r="I206" s="118"/>
      <c r="J206" s="113"/>
      <c r="K206" s="113"/>
    </row>
    <row r="207" spans="2:11" ht="14.4" customHeight="1" x14ac:dyDescent="0.25">
      <c r="B207" s="113"/>
      <c r="C207" s="113"/>
      <c r="D207" s="113"/>
      <c r="E207" s="117"/>
      <c r="F207" s="113"/>
      <c r="G207" s="113"/>
      <c r="H207" s="113"/>
      <c r="I207" s="118"/>
      <c r="J207" s="113"/>
      <c r="K207" s="113"/>
    </row>
    <row r="208" spans="2:11" ht="14.4" customHeight="1" x14ac:dyDescent="0.25">
      <c r="B208" s="113"/>
      <c r="C208" s="113"/>
      <c r="D208" s="113"/>
      <c r="E208" s="117"/>
      <c r="F208" s="113"/>
      <c r="G208" s="113"/>
      <c r="H208" s="113"/>
      <c r="I208" s="118"/>
      <c r="J208" s="113"/>
      <c r="K208" s="113"/>
    </row>
    <row r="209" spans="2:11" ht="14.4" customHeight="1" x14ac:dyDescent="0.25">
      <c r="B209" s="113"/>
      <c r="C209" s="113"/>
      <c r="D209" s="113"/>
      <c r="E209" s="117"/>
      <c r="F209" s="113"/>
      <c r="G209" s="113"/>
      <c r="H209" s="113"/>
      <c r="I209" s="118"/>
      <c r="J209" s="113"/>
      <c r="K209" s="113"/>
    </row>
    <row r="210" spans="2:11" ht="14.4" customHeight="1" x14ac:dyDescent="0.25">
      <c r="B210" s="113"/>
      <c r="C210" s="113"/>
      <c r="D210" s="113"/>
      <c r="E210" s="117"/>
      <c r="F210" s="113"/>
      <c r="G210" s="113"/>
      <c r="H210" s="113"/>
      <c r="I210" s="118"/>
      <c r="J210" s="113"/>
      <c r="K210" s="113"/>
    </row>
    <row r="211" spans="2:11" ht="14.4" customHeight="1" x14ac:dyDescent="0.25">
      <c r="B211" s="113"/>
      <c r="C211" s="113"/>
      <c r="D211" s="113"/>
      <c r="E211" s="117"/>
      <c r="F211" s="113"/>
      <c r="G211" s="113"/>
      <c r="H211" s="113"/>
      <c r="I211" s="118"/>
      <c r="J211" s="113"/>
      <c r="K211" s="113"/>
    </row>
    <row r="212" spans="2:11" ht="14.4" customHeight="1" x14ac:dyDescent="0.25">
      <c r="B212" s="113"/>
      <c r="C212" s="113"/>
      <c r="D212" s="113"/>
      <c r="E212" s="117"/>
      <c r="F212" s="113"/>
      <c r="G212" s="113"/>
      <c r="H212" s="113"/>
      <c r="I212" s="118"/>
      <c r="J212" s="113"/>
      <c r="K212" s="113"/>
    </row>
    <row r="213" spans="2:11" ht="14.4" customHeight="1" x14ac:dyDescent="0.25">
      <c r="B213" s="113"/>
      <c r="C213" s="113"/>
      <c r="D213" s="113"/>
      <c r="E213" s="117"/>
      <c r="F213" s="113"/>
      <c r="G213" s="113"/>
      <c r="H213" s="113"/>
      <c r="I213" s="118"/>
      <c r="J213" s="113"/>
      <c r="K213" s="113"/>
    </row>
    <row r="214" spans="2:11" ht="14.4" customHeight="1" x14ac:dyDescent="0.25">
      <c r="B214" s="113"/>
      <c r="C214" s="113"/>
      <c r="D214" s="113"/>
      <c r="E214" s="117"/>
      <c r="F214" s="113"/>
      <c r="G214" s="113"/>
      <c r="H214" s="113"/>
      <c r="I214" s="118"/>
      <c r="J214" s="113"/>
      <c r="K214" s="113"/>
    </row>
    <row r="215" spans="2:11" ht="14.4" customHeight="1" x14ac:dyDescent="0.25">
      <c r="B215" s="113"/>
      <c r="C215" s="113"/>
      <c r="D215" s="113"/>
      <c r="E215" s="117"/>
      <c r="F215" s="113"/>
      <c r="G215" s="113"/>
      <c r="H215" s="113"/>
      <c r="I215" s="118"/>
      <c r="J215" s="113"/>
      <c r="K215" s="113"/>
    </row>
    <row r="216" spans="2:11" ht="14.4" customHeight="1" x14ac:dyDescent="0.25">
      <c r="B216" s="113"/>
      <c r="C216" s="113"/>
      <c r="D216" s="113"/>
      <c r="E216" s="117"/>
      <c r="F216" s="113"/>
      <c r="G216" s="113"/>
      <c r="H216" s="113"/>
      <c r="I216" s="118"/>
      <c r="J216" s="113"/>
      <c r="K216" s="113"/>
    </row>
    <row r="217" spans="2:11" ht="14.4" customHeight="1" x14ac:dyDescent="0.25">
      <c r="B217" s="113"/>
      <c r="C217" s="113"/>
      <c r="D217" s="113"/>
      <c r="E217" s="117"/>
      <c r="F217" s="113"/>
      <c r="G217" s="113"/>
      <c r="H217" s="113"/>
      <c r="I217" s="118"/>
      <c r="J217" s="113"/>
      <c r="K217" s="113"/>
    </row>
    <row r="218" spans="2:11" ht="14.4" customHeight="1" x14ac:dyDescent="0.25">
      <c r="B218" s="113"/>
      <c r="C218" s="113"/>
      <c r="D218" s="113"/>
      <c r="E218" s="117"/>
      <c r="F218" s="113"/>
      <c r="G218" s="113"/>
      <c r="H218" s="113"/>
      <c r="I218" s="118"/>
      <c r="J218" s="113"/>
      <c r="K218" s="113"/>
    </row>
    <row r="219" spans="2:11" ht="14.4" customHeight="1" x14ac:dyDescent="0.25">
      <c r="B219" s="113"/>
      <c r="C219" s="113"/>
      <c r="D219" s="113"/>
      <c r="E219" s="117"/>
      <c r="F219" s="113"/>
      <c r="G219" s="113"/>
      <c r="H219" s="113"/>
      <c r="I219" s="118"/>
      <c r="J219" s="113"/>
      <c r="K219" s="113"/>
    </row>
    <row r="220" spans="2:11" ht="14.4" customHeight="1" x14ac:dyDescent="0.25">
      <c r="B220" s="113"/>
      <c r="C220" s="113"/>
      <c r="D220" s="113"/>
      <c r="E220" s="117"/>
      <c r="F220" s="113"/>
      <c r="G220" s="113"/>
      <c r="H220" s="113"/>
      <c r="I220" s="118"/>
      <c r="J220" s="113"/>
      <c r="K220" s="113"/>
    </row>
    <row r="221" spans="2:11" ht="14.4" customHeight="1" x14ac:dyDescent="0.25">
      <c r="B221" s="113"/>
      <c r="C221" s="113"/>
      <c r="D221" s="113"/>
      <c r="E221" s="117"/>
      <c r="F221" s="113"/>
      <c r="G221" s="113"/>
      <c r="H221" s="113"/>
      <c r="I221" s="118"/>
      <c r="J221" s="113"/>
      <c r="K221" s="113"/>
    </row>
    <row r="222" spans="2:11" ht="14.4" customHeight="1" x14ac:dyDescent="0.25">
      <c r="B222" s="113"/>
      <c r="C222" s="113"/>
      <c r="D222" s="113"/>
      <c r="E222" s="117"/>
      <c r="F222" s="113"/>
      <c r="G222" s="113"/>
      <c r="H222" s="113"/>
      <c r="I222" s="118"/>
      <c r="J222" s="113"/>
      <c r="K222" s="113"/>
    </row>
    <row r="223" spans="2:11" ht="14.4" customHeight="1" x14ac:dyDescent="0.25">
      <c r="B223" s="113"/>
      <c r="C223" s="113"/>
      <c r="D223" s="113"/>
      <c r="E223" s="117"/>
      <c r="F223" s="113"/>
      <c r="G223" s="113"/>
      <c r="H223" s="113"/>
      <c r="I223" s="118"/>
      <c r="J223" s="113"/>
      <c r="K223" s="113"/>
    </row>
    <row r="224" spans="2:11" ht="14.4" customHeight="1" x14ac:dyDescent="0.25">
      <c r="B224" s="113"/>
      <c r="C224" s="113"/>
      <c r="D224" s="113"/>
      <c r="E224" s="117"/>
      <c r="F224" s="113"/>
      <c r="G224" s="113"/>
      <c r="H224" s="113"/>
      <c r="I224" s="118"/>
      <c r="J224" s="113"/>
      <c r="K224" s="113"/>
    </row>
    <row r="225" spans="2:11" ht="14.4" customHeight="1" x14ac:dyDescent="0.25">
      <c r="B225" s="113"/>
      <c r="C225" s="113"/>
      <c r="D225" s="113"/>
      <c r="E225" s="117"/>
      <c r="F225" s="113"/>
      <c r="G225" s="113"/>
      <c r="H225" s="113"/>
      <c r="I225" s="118"/>
      <c r="J225" s="113"/>
      <c r="K225" s="113"/>
    </row>
    <row r="226" spans="2:11" ht="14.4" customHeight="1" x14ac:dyDescent="0.25">
      <c r="B226" s="113"/>
      <c r="C226" s="113"/>
      <c r="D226" s="113"/>
      <c r="E226" s="117"/>
      <c r="F226" s="113"/>
      <c r="G226" s="113"/>
      <c r="H226" s="113"/>
      <c r="I226" s="118"/>
      <c r="J226" s="113"/>
      <c r="K226" s="113"/>
    </row>
    <row r="227" spans="2:11" ht="14.4" customHeight="1" x14ac:dyDescent="0.25">
      <c r="B227" s="113"/>
      <c r="C227" s="113"/>
      <c r="D227" s="113"/>
      <c r="E227" s="117"/>
      <c r="F227" s="113"/>
      <c r="G227" s="113"/>
      <c r="H227" s="113"/>
      <c r="I227" s="118"/>
      <c r="J227" s="113"/>
      <c r="K227" s="113"/>
    </row>
    <row r="228" spans="2:11" ht="14.4" customHeight="1" x14ac:dyDescent="0.25">
      <c r="B228" s="113"/>
      <c r="C228" s="113"/>
      <c r="D228" s="113"/>
      <c r="E228" s="117"/>
      <c r="F228" s="113"/>
      <c r="G228" s="113"/>
      <c r="H228" s="113"/>
      <c r="I228" s="118"/>
      <c r="J228" s="113"/>
      <c r="K228" s="113"/>
    </row>
    <row r="229" spans="2:11" ht="14.4" customHeight="1" x14ac:dyDescent="0.25">
      <c r="B229" s="113"/>
      <c r="C229" s="113"/>
      <c r="D229" s="113"/>
      <c r="E229" s="117"/>
      <c r="F229" s="113"/>
      <c r="G229" s="113"/>
      <c r="H229" s="113"/>
      <c r="I229" s="118"/>
      <c r="J229" s="113"/>
      <c r="K229" s="113"/>
    </row>
    <row r="230" spans="2:11" ht="14.4" customHeight="1" x14ac:dyDescent="0.25">
      <c r="B230" s="113"/>
      <c r="C230" s="113"/>
      <c r="D230" s="113"/>
      <c r="E230" s="117"/>
      <c r="F230" s="113"/>
      <c r="G230" s="113"/>
      <c r="H230" s="113"/>
      <c r="I230" s="118"/>
      <c r="J230" s="113"/>
      <c r="K230" s="113"/>
    </row>
    <row r="231" spans="2:11" ht="14.4" customHeight="1" x14ac:dyDescent="0.25">
      <c r="B231" s="113"/>
      <c r="C231" s="113"/>
      <c r="D231" s="113"/>
      <c r="E231" s="117"/>
      <c r="F231" s="113"/>
      <c r="G231" s="113"/>
      <c r="H231" s="113"/>
      <c r="I231" s="118"/>
      <c r="J231" s="113"/>
      <c r="K231" s="113"/>
    </row>
    <row r="232" spans="2:11" ht="14.4" customHeight="1" x14ac:dyDescent="0.25">
      <c r="B232" s="113"/>
      <c r="C232" s="113"/>
      <c r="D232" s="113"/>
      <c r="E232" s="117"/>
      <c r="F232" s="113"/>
      <c r="G232" s="113"/>
      <c r="H232" s="113"/>
      <c r="I232" s="118"/>
      <c r="J232" s="113"/>
      <c r="K232" s="113"/>
    </row>
    <row r="233" spans="2:11" ht="14.4" customHeight="1" x14ac:dyDescent="0.25">
      <c r="B233" s="113"/>
      <c r="C233" s="113"/>
      <c r="D233" s="113"/>
      <c r="E233" s="117"/>
      <c r="F233" s="113"/>
      <c r="G233" s="113"/>
      <c r="H233" s="113"/>
      <c r="I233" s="118"/>
      <c r="J233" s="113"/>
      <c r="K233" s="113"/>
    </row>
    <row r="234" spans="2:11" ht="14.4" customHeight="1" x14ac:dyDescent="0.25">
      <c r="B234" s="113"/>
      <c r="C234" s="113"/>
      <c r="D234" s="113"/>
      <c r="E234" s="117"/>
      <c r="F234" s="113"/>
      <c r="G234" s="113"/>
      <c r="H234" s="113"/>
      <c r="I234" s="118"/>
      <c r="J234" s="113"/>
      <c r="K234" s="113"/>
    </row>
    <row r="235" spans="2:11" ht="14.4" customHeight="1" x14ac:dyDescent="0.25">
      <c r="B235" s="113"/>
      <c r="C235" s="113"/>
      <c r="D235" s="113"/>
      <c r="E235" s="117"/>
      <c r="F235" s="113"/>
      <c r="G235" s="113"/>
      <c r="H235" s="113"/>
      <c r="I235" s="118"/>
      <c r="J235" s="113"/>
      <c r="K235" s="113"/>
    </row>
    <row r="236" spans="2:11" ht="14.4" customHeight="1" x14ac:dyDescent="0.25">
      <c r="B236" s="113"/>
      <c r="C236" s="113"/>
      <c r="D236" s="113"/>
      <c r="E236" s="117"/>
      <c r="F236" s="113"/>
      <c r="G236" s="113"/>
      <c r="H236" s="113"/>
      <c r="I236" s="118"/>
      <c r="J236" s="113"/>
      <c r="K236" s="113"/>
    </row>
    <row r="237" spans="2:11" ht="14.4" customHeight="1" x14ac:dyDescent="0.25">
      <c r="B237" s="113"/>
      <c r="C237" s="113"/>
      <c r="D237" s="113"/>
      <c r="E237" s="117"/>
      <c r="F237" s="113"/>
      <c r="G237" s="113"/>
      <c r="H237" s="113"/>
      <c r="I237" s="118"/>
      <c r="J237" s="113"/>
      <c r="K237" s="113"/>
    </row>
    <row r="238" spans="2:11" ht="14.4" customHeight="1" x14ac:dyDescent="0.25">
      <c r="B238" s="113"/>
      <c r="C238" s="113"/>
      <c r="D238" s="113"/>
      <c r="E238" s="117"/>
      <c r="F238" s="113"/>
      <c r="G238" s="113"/>
      <c r="H238" s="113"/>
      <c r="I238" s="118"/>
      <c r="J238" s="113"/>
      <c r="K238" s="113"/>
    </row>
    <row r="239" spans="2:11" ht="14.4" customHeight="1" x14ac:dyDescent="0.25">
      <c r="B239" s="113"/>
      <c r="C239" s="113"/>
      <c r="D239" s="113"/>
      <c r="E239" s="117"/>
      <c r="F239" s="113"/>
      <c r="G239" s="113"/>
      <c r="H239" s="113"/>
      <c r="I239" s="118"/>
      <c r="J239" s="113"/>
      <c r="K239" s="113"/>
    </row>
    <row r="240" spans="2:11" ht="14.4" customHeight="1" x14ac:dyDescent="0.25">
      <c r="B240" s="113"/>
      <c r="C240" s="113"/>
      <c r="D240" s="113"/>
      <c r="E240" s="117"/>
      <c r="F240" s="113"/>
      <c r="G240" s="113"/>
      <c r="H240" s="113"/>
      <c r="I240" s="118"/>
      <c r="J240" s="113"/>
      <c r="K240" s="113"/>
    </row>
    <row r="241" spans="2:11" ht="14.4" customHeight="1" x14ac:dyDescent="0.25">
      <c r="B241" s="113"/>
      <c r="C241" s="113"/>
      <c r="D241" s="113"/>
      <c r="E241" s="117"/>
      <c r="F241" s="113"/>
      <c r="G241" s="113"/>
      <c r="H241" s="113"/>
      <c r="I241" s="118"/>
      <c r="J241" s="113"/>
      <c r="K241" s="113"/>
    </row>
    <row r="242" spans="2:11" ht="14.4" customHeight="1" x14ac:dyDescent="0.25">
      <c r="B242" s="113"/>
      <c r="C242" s="113"/>
      <c r="D242" s="113"/>
      <c r="E242" s="117"/>
      <c r="F242" s="113"/>
      <c r="G242" s="113"/>
      <c r="H242" s="113"/>
      <c r="I242" s="118"/>
      <c r="J242" s="113"/>
      <c r="K242" s="113"/>
    </row>
    <row r="243" spans="2:11" ht="14.4" customHeight="1" x14ac:dyDescent="0.25">
      <c r="B243" s="113"/>
      <c r="C243" s="113"/>
      <c r="D243" s="113"/>
      <c r="E243" s="117"/>
      <c r="F243" s="113"/>
      <c r="G243" s="113"/>
      <c r="H243" s="113"/>
      <c r="I243" s="118"/>
      <c r="J243" s="113"/>
      <c r="K243" s="113"/>
    </row>
    <row r="244" spans="2:11" ht="14.4" customHeight="1" x14ac:dyDescent="0.25">
      <c r="B244" s="113"/>
      <c r="C244" s="113"/>
      <c r="D244" s="113"/>
      <c r="E244" s="117"/>
      <c r="F244" s="113"/>
      <c r="G244" s="113"/>
      <c r="H244" s="113"/>
      <c r="I244" s="118"/>
      <c r="J244" s="113"/>
      <c r="K244" s="113"/>
    </row>
    <row r="245" spans="2:11" ht="14.4" customHeight="1" x14ac:dyDescent="0.25">
      <c r="B245" s="113"/>
      <c r="C245" s="113"/>
      <c r="D245" s="113"/>
      <c r="E245" s="117"/>
      <c r="F245" s="113"/>
      <c r="G245" s="113"/>
      <c r="H245" s="113"/>
      <c r="I245" s="118"/>
      <c r="J245" s="113"/>
      <c r="K245" s="113"/>
    </row>
    <row r="246" spans="2:11" ht="14.4" customHeight="1" x14ac:dyDescent="0.25">
      <c r="B246" s="113"/>
      <c r="C246" s="113"/>
      <c r="D246" s="113"/>
      <c r="E246" s="117"/>
      <c r="F246" s="113"/>
      <c r="G246" s="113"/>
      <c r="H246" s="113"/>
      <c r="I246" s="118"/>
      <c r="J246" s="113"/>
      <c r="K246" s="113"/>
    </row>
    <row r="247" spans="2:11" ht="14.4" customHeight="1" x14ac:dyDescent="0.25">
      <c r="B247" s="113"/>
      <c r="C247" s="113"/>
      <c r="D247" s="113"/>
      <c r="E247" s="117"/>
      <c r="F247" s="113"/>
      <c r="G247" s="113"/>
      <c r="H247" s="113"/>
      <c r="I247" s="118"/>
      <c r="J247" s="113"/>
      <c r="K247" s="113"/>
    </row>
    <row r="248" spans="2:11" ht="14.4" customHeight="1" x14ac:dyDescent="0.25">
      <c r="B248" s="113"/>
      <c r="C248" s="113"/>
      <c r="D248" s="113"/>
      <c r="E248" s="117"/>
      <c r="F248" s="113"/>
      <c r="G248" s="113"/>
      <c r="H248" s="113"/>
      <c r="I248" s="118"/>
      <c r="J248" s="113"/>
      <c r="K248" s="113"/>
    </row>
    <row r="249" spans="2:11" ht="14.4" customHeight="1" x14ac:dyDescent="0.25">
      <c r="B249" s="113"/>
      <c r="C249" s="113"/>
      <c r="D249" s="113"/>
      <c r="E249" s="117"/>
      <c r="F249" s="113"/>
      <c r="G249" s="113"/>
      <c r="H249" s="113"/>
      <c r="I249" s="118"/>
      <c r="J249" s="113"/>
      <c r="K249" s="113"/>
    </row>
    <row r="250" spans="2:11" ht="14.4" customHeight="1" x14ac:dyDescent="0.25">
      <c r="B250" s="113"/>
      <c r="C250" s="113"/>
      <c r="D250" s="113"/>
      <c r="E250" s="117"/>
      <c r="F250" s="113"/>
      <c r="G250" s="113"/>
      <c r="H250" s="113"/>
      <c r="I250" s="118"/>
      <c r="J250" s="113"/>
      <c r="K250" s="113"/>
    </row>
    <row r="251" spans="2:11" ht="14.4" customHeight="1" x14ac:dyDescent="0.25">
      <c r="B251" s="113"/>
      <c r="C251" s="113"/>
      <c r="D251" s="113"/>
      <c r="E251" s="117"/>
      <c r="F251" s="113"/>
      <c r="G251" s="113"/>
      <c r="H251" s="113"/>
      <c r="I251" s="118"/>
      <c r="J251" s="113"/>
      <c r="K251" s="113"/>
    </row>
    <row r="252" spans="2:11" ht="14.4" customHeight="1" x14ac:dyDescent="0.25">
      <c r="B252" s="113"/>
      <c r="C252" s="113"/>
      <c r="D252" s="113"/>
      <c r="E252" s="117"/>
      <c r="F252" s="113"/>
      <c r="G252" s="113"/>
      <c r="H252" s="113"/>
      <c r="I252" s="118"/>
      <c r="J252" s="113"/>
      <c r="K252" s="113"/>
    </row>
    <row r="253" spans="2:11" ht="14.4" customHeight="1" x14ac:dyDescent="0.25">
      <c r="B253" s="113"/>
      <c r="C253" s="113"/>
      <c r="D253" s="113"/>
      <c r="E253" s="117"/>
      <c r="F253" s="113"/>
      <c r="G253" s="113"/>
      <c r="H253" s="113"/>
      <c r="I253" s="118"/>
      <c r="J253" s="113"/>
      <c r="K253" s="113"/>
    </row>
    <row r="254" spans="2:11" ht="14.4" customHeight="1" x14ac:dyDescent="0.25">
      <c r="B254" s="113"/>
      <c r="C254" s="113"/>
      <c r="D254" s="113"/>
      <c r="E254" s="117"/>
      <c r="F254" s="113"/>
      <c r="G254" s="113"/>
      <c r="H254" s="113"/>
      <c r="I254" s="118"/>
      <c r="J254" s="113"/>
      <c r="K254" s="113"/>
    </row>
    <row r="255" spans="2:11" ht="14.4" customHeight="1" x14ac:dyDescent="0.25">
      <c r="B255" s="113"/>
      <c r="C255" s="113"/>
      <c r="D255" s="113"/>
      <c r="E255" s="117"/>
      <c r="F255" s="113"/>
      <c r="G255" s="113"/>
      <c r="H255" s="113"/>
      <c r="I255" s="118"/>
      <c r="J255" s="113"/>
      <c r="K255" s="113"/>
    </row>
    <row r="256" spans="2:11" ht="14.4" customHeight="1" x14ac:dyDescent="0.25">
      <c r="B256" s="113"/>
      <c r="C256" s="113"/>
      <c r="D256" s="113"/>
      <c r="E256" s="117"/>
      <c r="F256" s="113"/>
      <c r="G256" s="113"/>
      <c r="H256" s="113"/>
      <c r="I256" s="118"/>
      <c r="J256" s="113"/>
      <c r="K256" s="113"/>
    </row>
    <row r="257" spans="2:11" ht="14.4" customHeight="1" x14ac:dyDescent="0.25">
      <c r="B257" s="113"/>
      <c r="C257" s="113"/>
      <c r="D257" s="113"/>
      <c r="E257" s="117"/>
      <c r="F257" s="113"/>
      <c r="G257" s="113"/>
      <c r="H257" s="113"/>
      <c r="I257" s="118"/>
      <c r="J257" s="113"/>
      <c r="K257" s="113"/>
    </row>
    <row r="258" spans="2:11" ht="14.4" customHeight="1" x14ac:dyDescent="0.25">
      <c r="B258" s="113"/>
      <c r="C258" s="113"/>
      <c r="D258" s="113"/>
      <c r="E258" s="117"/>
      <c r="F258" s="113"/>
      <c r="G258" s="113"/>
      <c r="H258" s="113"/>
      <c r="I258" s="118"/>
      <c r="J258" s="113"/>
      <c r="K258" s="113"/>
    </row>
    <row r="259" spans="2:11" ht="14.4" customHeight="1" x14ac:dyDescent="0.25">
      <c r="B259" s="113"/>
      <c r="C259" s="113"/>
      <c r="D259" s="113"/>
      <c r="E259" s="117"/>
      <c r="F259" s="113"/>
      <c r="G259" s="113"/>
      <c r="H259" s="113"/>
      <c r="I259" s="118"/>
      <c r="J259" s="113"/>
      <c r="K259" s="113"/>
    </row>
    <row r="260" spans="2:11" ht="14.4" customHeight="1" x14ac:dyDescent="0.25">
      <c r="B260" s="113"/>
      <c r="C260" s="113"/>
      <c r="D260" s="113"/>
      <c r="E260" s="117"/>
      <c r="F260" s="113"/>
      <c r="G260" s="113"/>
      <c r="H260" s="113"/>
      <c r="I260" s="118"/>
      <c r="J260" s="113"/>
      <c r="K260" s="113"/>
    </row>
    <row r="261" spans="2:11" ht="14.4" customHeight="1" x14ac:dyDescent="0.25">
      <c r="B261" s="113"/>
      <c r="C261" s="113"/>
      <c r="D261" s="113"/>
      <c r="E261" s="117"/>
      <c r="F261" s="113"/>
      <c r="G261" s="113"/>
      <c r="H261" s="113"/>
      <c r="I261" s="118"/>
      <c r="J261" s="113"/>
      <c r="K261" s="113"/>
    </row>
    <row r="262" spans="2:11" ht="14.4" customHeight="1" x14ac:dyDescent="0.25">
      <c r="B262" s="113"/>
      <c r="C262" s="113"/>
      <c r="D262" s="113"/>
      <c r="E262" s="117"/>
      <c r="F262" s="113"/>
      <c r="G262" s="113"/>
      <c r="H262" s="113"/>
      <c r="I262" s="118"/>
      <c r="J262" s="113"/>
      <c r="K262" s="113"/>
    </row>
    <row r="263" spans="2:11" ht="14.4" customHeight="1" x14ac:dyDescent="0.25">
      <c r="B263" s="113"/>
      <c r="C263" s="113"/>
      <c r="D263" s="113"/>
      <c r="E263" s="117"/>
      <c r="F263" s="113"/>
      <c r="G263" s="113"/>
      <c r="H263" s="113"/>
      <c r="I263" s="118"/>
      <c r="J263" s="113"/>
      <c r="K263" s="113"/>
    </row>
    <row r="264" spans="2:11" ht="14.4" customHeight="1" x14ac:dyDescent="0.25">
      <c r="B264" s="113"/>
      <c r="C264" s="113"/>
      <c r="D264" s="113"/>
      <c r="E264" s="117"/>
      <c r="F264" s="113"/>
      <c r="G264" s="113"/>
      <c r="H264" s="113"/>
      <c r="I264" s="118"/>
      <c r="J264" s="113"/>
      <c r="K264" s="113"/>
    </row>
    <row r="265" spans="2:11" ht="14.4" customHeight="1" x14ac:dyDescent="0.25">
      <c r="B265" s="113"/>
      <c r="C265" s="113"/>
      <c r="D265" s="113"/>
      <c r="E265" s="117"/>
      <c r="F265" s="113"/>
      <c r="G265" s="113"/>
      <c r="H265" s="113"/>
      <c r="I265" s="118"/>
      <c r="J265" s="113"/>
      <c r="K265" s="113"/>
    </row>
    <row r="266" spans="2:11" ht="14.4" customHeight="1" x14ac:dyDescent="0.25">
      <c r="B266" s="113"/>
      <c r="C266" s="113"/>
      <c r="D266" s="113"/>
      <c r="E266" s="117"/>
      <c r="F266" s="113"/>
      <c r="G266" s="113"/>
      <c r="H266" s="113"/>
      <c r="I266" s="118"/>
      <c r="J266" s="113"/>
      <c r="K266" s="113"/>
    </row>
    <row r="267" spans="2:11" ht="14.4" customHeight="1" x14ac:dyDescent="0.25">
      <c r="B267" s="113"/>
      <c r="C267" s="113"/>
      <c r="D267" s="113"/>
      <c r="E267" s="117"/>
      <c r="F267" s="113"/>
      <c r="G267" s="113"/>
      <c r="H267" s="113"/>
      <c r="I267" s="118"/>
      <c r="J267" s="113"/>
      <c r="K267" s="113"/>
    </row>
    <row r="268" spans="2:11" ht="14.4" customHeight="1" x14ac:dyDescent="0.25">
      <c r="B268" s="113"/>
      <c r="C268" s="113"/>
      <c r="D268" s="113"/>
      <c r="E268" s="117"/>
      <c r="F268" s="113"/>
      <c r="G268" s="113"/>
      <c r="H268" s="113"/>
      <c r="I268" s="118"/>
      <c r="J268" s="113"/>
      <c r="K268" s="113"/>
    </row>
    <row r="269" spans="2:11" ht="14.4" customHeight="1" x14ac:dyDescent="0.25">
      <c r="B269" s="113"/>
      <c r="C269" s="113"/>
      <c r="D269" s="113"/>
      <c r="E269" s="117"/>
      <c r="F269" s="113"/>
      <c r="G269" s="113"/>
      <c r="H269" s="113"/>
      <c r="I269" s="118"/>
      <c r="J269" s="113"/>
      <c r="K269" s="113"/>
    </row>
    <row r="270" spans="2:11" ht="14.4" customHeight="1" x14ac:dyDescent="0.25">
      <c r="B270" s="113"/>
      <c r="C270" s="113"/>
      <c r="D270" s="113"/>
      <c r="E270" s="117"/>
      <c r="F270" s="113"/>
      <c r="G270" s="113"/>
      <c r="H270" s="113"/>
      <c r="I270" s="118"/>
      <c r="J270" s="113"/>
      <c r="K270" s="113"/>
    </row>
    <row r="271" spans="2:11" ht="14.4" customHeight="1" x14ac:dyDescent="0.25">
      <c r="B271" s="113"/>
      <c r="C271" s="113"/>
      <c r="D271" s="113"/>
      <c r="E271" s="117"/>
      <c r="F271" s="113"/>
      <c r="G271" s="113"/>
      <c r="H271" s="113"/>
      <c r="I271" s="118"/>
      <c r="J271" s="113"/>
      <c r="K271" s="113"/>
    </row>
    <row r="272" spans="2:11" ht="14.4" customHeight="1" x14ac:dyDescent="0.25">
      <c r="B272" s="113"/>
      <c r="C272" s="113"/>
      <c r="D272" s="113"/>
      <c r="E272" s="117"/>
      <c r="F272" s="113"/>
      <c r="G272" s="113"/>
      <c r="H272" s="113"/>
      <c r="I272" s="118"/>
      <c r="J272" s="113"/>
      <c r="K272" s="113"/>
    </row>
    <row r="273" spans="2:11" ht="14.4" customHeight="1" x14ac:dyDescent="0.25">
      <c r="B273" s="113"/>
      <c r="C273" s="113"/>
      <c r="D273" s="113"/>
      <c r="E273" s="117"/>
      <c r="F273" s="113"/>
      <c r="G273" s="113"/>
      <c r="H273" s="113"/>
      <c r="I273" s="118"/>
      <c r="J273" s="113"/>
      <c r="K273" s="113"/>
    </row>
    <row r="274" spans="2:11" ht="14.4" customHeight="1" x14ac:dyDescent="0.25">
      <c r="B274" s="113"/>
      <c r="C274" s="113"/>
      <c r="D274" s="113"/>
      <c r="E274" s="117"/>
      <c r="F274" s="113"/>
      <c r="G274" s="113"/>
      <c r="H274" s="113"/>
      <c r="I274" s="118"/>
      <c r="J274" s="113"/>
      <c r="K274" s="113"/>
    </row>
    <row r="275" spans="2:11" ht="14.4" customHeight="1" x14ac:dyDescent="0.25">
      <c r="B275" s="113"/>
      <c r="C275" s="113"/>
      <c r="D275" s="113"/>
      <c r="E275" s="117"/>
      <c r="F275" s="113"/>
      <c r="G275" s="113"/>
      <c r="H275" s="113"/>
      <c r="I275" s="118"/>
      <c r="J275" s="113"/>
      <c r="K275" s="113"/>
    </row>
    <row r="276" spans="2:11" ht="14.4" customHeight="1" x14ac:dyDescent="0.25">
      <c r="B276" s="113"/>
      <c r="C276" s="113"/>
      <c r="D276" s="113"/>
      <c r="E276" s="117"/>
      <c r="F276" s="113"/>
      <c r="G276" s="113"/>
      <c r="H276" s="113"/>
      <c r="I276" s="118"/>
      <c r="J276" s="113"/>
      <c r="K276" s="113"/>
    </row>
    <row r="277" spans="2:11" ht="14.4" customHeight="1" x14ac:dyDescent="0.25">
      <c r="B277" s="113"/>
      <c r="C277" s="113"/>
      <c r="D277" s="113"/>
      <c r="E277" s="117"/>
      <c r="F277" s="113"/>
      <c r="G277" s="113"/>
      <c r="H277" s="113"/>
      <c r="I277" s="118"/>
      <c r="J277" s="113"/>
      <c r="K277" s="113"/>
    </row>
    <row r="278" spans="2:11" ht="14.4" customHeight="1" x14ac:dyDescent="0.25">
      <c r="B278" s="113"/>
      <c r="C278" s="113"/>
      <c r="D278" s="113"/>
      <c r="E278" s="117"/>
      <c r="F278" s="113"/>
      <c r="G278" s="113"/>
      <c r="H278" s="113"/>
      <c r="I278" s="118"/>
      <c r="J278" s="113"/>
      <c r="K278" s="113"/>
    </row>
    <row r="279" spans="2:11" ht="14.4" customHeight="1" x14ac:dyDescent="0.25">
      <c r="B279" s="113"/>
      <c r="C279" s="113"/>
      <c r="D279" s="113"/>
      <c r="E279" s="117"/>
      <c r="F279" s="113"/>
      <c r="G279" s="113"/>
      <c r="H279" s="113"/>
      <c r="I279" s="118"/>
      <c r="J279" s="113"/>
      <c r="K279" s="113"/>
    </row>
    <row r="280" spans="2:11" ht="14.4" customHeight="1" x14ac:dyDescent="0.25">
      <c r="B280" s="113"/>
      <c r="C280" s="113"/>
      <c r="D280" s="113"/>
      <c r="E280" s="117"/>
      <c r="F280" s="113"/>
      <c r="G280" s="113"/>
      <c r="H280" s="113"/>
      <c r="I280" s="118"/>
      <c r="J280" s="113"/>
      <c r="K280" s="113"/>
    </row>
    <row r="281" spans="2:11" ht="14.4" customHeight="1" x14ac:dyDescent="0.25">
      <c r="B281" s="113"/>
      <c r="C281" s="113"/>
      <c r="D281" s="113"/>
      <c r="E281" s="117"/>
      <c r="F281" s="113"/>
      <c r="G281" s="113"/>
      <c r="H281" s="113"/>
      <c r="I281" s="118"/>
      <c r="J281" s="113"/>
      <c r="K281" s="113"/>
    </row>
    <row r="282" spans="2:11" ht="14.4" customHeight="1" x14ac:dyDescent="0.25">
      <c r="B282" s="113"/>
      <c r="C282" s="113"/>
      <c r="D282" s="113"/>
      <c r="E282" s="117"/>
      <c r="F282" s="113"/>
      <c r="G282" s="113"/>
      <c r="H282" s="113"/>
      <c r="I282" s="118"/>
      <c r="J282" s="113"/>
      <c r="K282" s="113"/>
    </row>
    <row r="283" spans="2:11" ht="14.4" customHeight="1" x14ac:dyDescent="0.25">
      <c r="B283" s="113"/>
      <c r="C283" s="113"/>
      <c r="D283" s="113"/>
      <c r="E283" s="117"/>
      <c r="F283" s="113"/>
      <c r="G283" s="113"/>
      <c r="H283" s="113"/>
      <c r="I283" s="118"/>
      <c r="J283" s="113"/>
      <c r="K283" s="113"/>
    </row>
    <row r="284" spans="2:11" ht="14.4" customHeight="1" x14ac:dyDescent="0.25">
      <c r="B284" s="113"/>
      <c r="C284" s="113"/>
      <c r="D284" s="113"/>
      <c r="E284" s="117"/>
      <c r="F284" s="113"/>
      <c r="G284" s="113"/>
      <c r="H284" s="113"/>
      <c r="I284" s="118"/>
      <c r="J284" s="113"/>
      <c r="K284" s="113"/>
    </row>
    <row r="285" spans="2:11" ht="14.4" customHeight="1" x14ac:dyDescent="0.25">
      <c r="B285" s="113"/>
      <c r="C285" s="113"/>
      <c r="D285" s="113"/>
      <c r="E285" s="117"/>
      <c r="F285" s="113"/>
      <c r="G285" s="113"/>
      <c r="H285" s="113"/>
      <c r="I285" s="118"/>
      <c r="J285" s="113"/>
      <c r="K285" s="113"/>
    </row>
    <row r="286" spans="2:11" ht="14.4" customHeight="1" x14ac:dyDescent="0.25">
      <c r="B286" s="113"/>
      <c r="C286" s="113"/>
      <c r="D286" s="113"/>
      <c r="E286" s="117"/>
      <c r="F286" s="113"/>
      <c r="G286" s="113"/>
      <c r="H286" s="113"/>
      <c r="I286" s="118"/>
      <c r="J286" s="113"/>
      <c r="K286" s="113"/>
    </row>
    <row r="287" spans="2:11" ht="14.4" customHeight="1" x14ac:dyDescent="0.25">
      <c r="B287" s="113"/>
      <c r="C287" s="113"/>
      <c r="D287" s="113"/>
      <c r="E287" s="117"/>
      <c r="F287" s="113"/>
      <c r="G287" s="113"/>
      <c r="H287" s="113"/>
      <c r="I287" s="118"/>
      <c r="J287" s="113"/>
      <c r="K287" s="113"/>
    </row>
    <row r="288" spans="2:11" ht="14.4" customHeight="1" x14ac:dyDescent="0.25">
      <c r="B288" s="113"/>
      <c r="C288" s="113"/>
      <c r="D288" s="113"/>
      <c r="E288" s="117"/>
      <c r="F288" s="113"/>
      <c r="G288" s="113"/>
      <c r="H288" s="113"/>
      <c r="I288" s="118"/>
      <c r="J288" s="113"/>
      <c r="K288" s="113"/>
    </row>
    <row r="289" spans="2:11" ht="14.4" customHeight="1" x14ac:dyDescent="0.25">
      <c r="B289" s="113"/>
      <c r="C289" s="113"/>
      <c r="D289" s="113"/>
      <c r="E289" s="117"/>
      <c r="F289" s="113"/>
      <c r="G289" s="113"/>
      <c r="H289" s="113"/>
      <c r="I289" s="118"/>
      <c r="J289" s="113"/>
      <c r="K289" s="113"/>
    </row>
    <row r="290" spans="2:11" ht="14.4" customHeight="1" x14ac:dyDescent="0.25">
      <c r="B290" s="113"/>
      <c r="C290" s="113"/>
      <c r="D290" s="113"/>
      <c r="E290" s="117"/>
      <c r="F290" s="113"/>
      <c r="G290" s="113"/>
      <c r="H290" s="113"/>
      <c r="I290" s="118"/>
      <c r="J290" s="113"/>
      <c r="K290" s="113"/>
    </row>
    <row r="291" spans="2:11" ht="14.4" customHeight="1" x14ac:dyDescent="0.25">
      <c r="B291" s="113"/>
      <c r="C291" s="113"/>
      <c r="D291" s="113"/>
      <c r="E291" s="117"/>
      <c r="F291" s="113"/>
      <c r="G291" s="113"/>
      <c r="H291" s="113"/>
      <c r="I291" s="118"/>
      <c r="J291" s="113"/>
      <c r="K291" s="113"/>
    </row>
    <row r="292" spans="2:11" ht="14.4" customHeight="1" x14ac:dyDescent="0.25">
      <c r="B292" s="113"/>
      <c r="C292" s="113"/>
      <c r="D292" s="113"/>
      <c r="E292" s="117"/>
      <c r="F292" s="113"/>
      <c r="G292" s="113"/>
      <c r="H292" s="113"/>
      <c r="I292" s="118"/>
      <c r="J292" s="113"/>
      <c r="K292" s="113"/>
    </row>
    <row r="293" spans="2:11" ht="14.4" customHeight="1" x14ac:dyDescent="0.25">
      <c r="B293" s="113"/>
      <c r="C293" s="113"/>
      <c r="D293" s="113"/>
      <c r="E293" s="117"/>
      <c r="F293" s="113"/>
      <c r="G293" s="113"/>
      <c r="H293" s="113"/>
      <c r="I293" s="118"/>
      <c r="J293" s="113"/>
      <c r="K293" s="113"/>
    </row>
    <row r="294" spans="2:11" ht="14.4" customHeight="1" x14ac:dyDescent="0.25">
      <c r="B294" s="113"/>
      <c r="C294" s="113"/>
      <c r="D294" s="113"/>
      <c r="E294" s="117"/>
      <c r="F294" s="113"/>
      <c r="G294" s="113"/>
      <c r="H294" s="113"/>
      <c r="I294" s="118"/>
      <c r="J294" s="113"/>
      <c r="K294" s="113"/>
    </row>
    <row r="295" spans="2:11" ht="14.4" customHeight="1" x14ac:dyDescent="0.25">
      <c r="B295" s="113"/>
      <c r="C295" s="113"/>
      <c r="D295" s="113"/>
      <c r="E295" s="117"/>
      <c r="F295" s="113"/>
      <c r="G295" s="113"/>
      <c r="H295" s="113"/>
      <c r="I295" s="118"/>
      <c r="J295" s="113"/>
      <c r="K295" s="113"/>
    </row>
    <row r="296" spans="2:11" ht="14.4" customHeight="1" x14ac:dyDescent="0.25">
      <c r="B296" s="113"/>
      <c r="C296" s="113"/>
      <c r="D296" s="113"/>
      <c r="E296" s="117"/>
      <c r="F296" s="113"/>
      <c r="G296" s="113"/>
      <c r="H296" s="113"/>
      <c r="I296" s="118"/>
      <c r="J296" s="113"/>
      <c r="K296" s="113"/>
    </row>
    <row r="297" spans="2:11" ht="14.4" customHeight="1" x14ac:dyDescent="0.25">
      <c r="B297" s="113"/>
      <c r="C297" s="113"/>
      <c r="D297" s="113"/>
      <c r="E297" s="117"/>
      <c r="F297" s="113"/>
      <c r="G297" s="113"/>
      <c r="H297" s="113"/>
      <c r="I297" s="118"/>
      <c r="J297" s="113"/>
      <c r="K297" s="113"/>
    </row>
    <row r="298" spans="2:11" ht="14.4" customHeight="1" x14ac:dyDescent="0.25">
      <c r="B298" s="113"/>
      <c r="C298" s="113"/>
      <c r="D298" s="113"/>
      <c r="E298" s="117"/>
      <c r="F298" s="113"/>
      <c r="G298" s="113"/>
      <c r="H298" s="113"/>
      <c r="I298" s="118"/>
      <c r="J298" s="113"/>
      <c r="K298" s="113"/>
    </row>
    <row r="299" spans="2:11" ht="14.4" customHeight="1" x14ac:dyDescent="0.25">
      <c r="B299" s="113"/>
      <c r="C299" s="113"/>
      <c r="D299" s="113"/>
      <c r="E299" s="117"/>
      <c r="F299" s="113"/>
      <c r="G299" s="113"/>
      <c r="H299" s="113"/>
      <c r="I299" s="118"/>
      <c r="J299" s="113"/>
      <c r="K299" s="113"/>
    </row>
    <row r="300" spans="2:11" ht="14.4" customHeight="1" x14ac:dyDescent="0.25">
      <c r="B300" s="113"/>
      <c r="C300" s="113"/>
      <c r="D300" s="113"/>
      <c r="E300" s="117"/>
      <c r="F300" s="113"/>
      <c r="G300" s="113"/>
      <c r="H300" s="113"/>
      <c r="I300" s="118"/>
      <c r="J300" s="113"/>
      <c r="K300" s="113"/>
    </row>
    <row r="301" spans="2:11" ht="14.4" customHeight="1" x14ac:dyDescent="0.25">
      <c r="B301" s="113"/>
      <c r="C301" s="113"/>
      <c r="D301" s="113"/>
      <c r="E301" s="117"/>
      <c r="F301" s="113"/>
      <c r="G301" s="113"/>
      <c r="H301" s="113"/>
      <c r="I301" s="118"/>
      <c r="J301" s="113"/>
      <c r="K301" s="113"/>
    </row>
    <row r="302" spans="2:11" ht="14.4" customHeight="1" x14ac:dyDescent="0.25">
      <c r="B302" s="113"/>
      <c r="C302" s="113"/>
      <c r="D302" s="113"/>
      <c r="E302" s="117"/>
      <c r="F302" s="113"/>
      <c r="G302" s="113"/>
      <c r="H302" s="113"/>
      <c r="I302" s="118"/>
      <c r="J302" s="113"/>
      <c r="K302" s="113"/>
    </row>
    <row r="303" spans="2:11" ht="14.4" customHeight="1" x14ac:dyDescent="0.25">
      <c r="B303" s="113"/>
      <c r="C303" s="113"/>
      <c r="D303" s="113"/>
      <c r="E303" s="117"/>
      <c r="F303" s="113"/>
      <c r="G303" s="113"/>
      <c r="H303" s="113"/>
      <c r="I303" s="118"/>
      <c r="J303" s="113"/>
      <c r="K303" s="113"/>
    </row>
    <row r="304" spans="2:11" ht="14.4" customHeight="1" x14ac:dyDescent="0.25">
      <c r="B304" s="113"/>
      <c r="C304" s="113"/>
      <c r="D304" s="113"/>
      <c r="E304" s="117"/>
      <c r="F304" s="113"/>
      <c r="G304" s="113"/>
      <c r="H304" s="113"/>
      <c r="I304" s="118"/>
      <c r="J304" s="113"/>
      <c r="K304" s="113"/>
    </row>
    <row r="305" spans="2:11" ht="14.4" customHeight="1" x14ac:dyDescent="0.25">
      <c r="B305" s="113"/>
      <c r="C305" s="113"/>
      <c r="D305" s="113"/>
      <c r="E305" s="117"/>
      <c r="F305" s="113"/>
      <c r="G305" s="113"/>
      <c r="H305" s="113"/>
      <c r="I305" s="118"/>
      <c r="J305" s="113"/>
      <c r="K305" s="113"/>
    </row>
    <row r="306" spans="2:11" ht="14.4" customHeight="1" x14ac:dyDescent="0.25">
      <c r="B306" s="113"/>
      <c r="C306" s="113"/>
      <c r="D306" s="113"/>
      <c r="E306" s="117"/>
      <c r="F306" s="113"/>
      <c r="G306" s="113"/>
      <c r="H306" s="113"/>
      <c r="I306" s="118"/>
      <c r="J306" s="113"/>
      <c r="K306" s="113"/>
    </row>
    <row r="307" spans="2:11" ht="14.4" customHeight="1" x14ac:dyDescent="0.25">
      <c r="B307" s="113"/>
      <c r="C307" s="113"/>
      <c r="D307" s="113"/>
      <c r="E307" s="117"/>
      <c r="F307" s="113"/>
      <c r="G307" s="113"/>
      <c r="H307" s="113"/>
      <c r="I307" s="118"/>
      <c r="J307" s="113"/>
      <c r="K307" s="113"/>
    </row>
    <row r="308" spans="2:11" ht="14.4" customHeight="1" x14ac:dyDescent="0.25">
      <c r="B308" s="113"/>
      <c r="C308" s="113"/>
      <c r="D308" s="113"/>
      <c r="E308" s="117"/>
      <c r="F308" s="113"/>
      <c r="G308" s="113"/>
      <c r="H308" s="113"/>
      <c r="I308" s="118"/>
      <c r="J308" s="113"/>
      <c r="K308" s="113"/>
    </row>
    <row r="309" spans="2:11" ht="14.4" customHeight="1" x14ac:dyDescent="0.25">
      <c r="B309" s="113"/>
      <c r="C309" s="113"/>
      <c r="D309" s="113"/>
      <c r="E309" s="117"/>
      <c r="F309" s="113"/>
      <c r="G309" s="113"/>
      <c r="H309" s="113"/>
      <c r="I309" s="118"/>
      <c r="J309" s="113"/>
      <c r="K309" s="113"/>
    </row>
  </sheetData>
  <mergeCells count="28">
    <mergeCell ref="J23:K23"/>
    <mergeCell ref="J18:K18"/>
    <mergeCell ref="J19:K19"/>
    <mergeCell ref="J20:K20"/>
    <mergeCell ref="J21:K21"/>
    <mergeCell ref="J22:K22"/>
    <mergeCell ref="A1:M1"/>
    <mergeCell ref="A3:A4"/>
    <mergeCell ref="B3:E3"/>
    <mergeCell ref="F3:I3"/>
    <mergeCell ref="B13:E13"/>
    <mergeCell ref="F13:I13"/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21" bestFit="1" customWidth="1"/>
    <col min="2" max="3" width="7.77734375" style="288" customWidth="1"/>
    <col min="4" max="5" width="7.77734375" style="121" customWidth="1"/>
    <col min="6" max="6" width="14.88671875" style="121" bestFit="1" customWidth="1"/>
    <col min="7" max="7" width="1.5546875" style="121" bestFit="1" customWidth="1"/>
    <col min="8" max="8" width="4.33203125" style="121" bestFit="1" customWidth="1"/>
    <col min="9" max="9" width="7.6640625" style="121" bestFit="1" customWidth="1"/>
    <col min="10" max="10" width="6.88671875" style="121" bestFit="1" customWidth="1"/>
    <col min="11" max="11" width="17.33203125" style="121" bestFit="1" customWidth="1"/>
    <col min="12" max="13" width="19.6640625" style="121" bestFit="1" customWidth="1"/>
    <col min="14" max="16384" width="8.88671875" style="121"/>
  </cols>
  <sheetData>
    <row r="1" spans="1:74" ht="18.600000000000001" customHeight="1" thickBot="1" x14ac:dyDescent="0.4">
      <c r="A1" s="497" t="s">
        <v>152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74" ht="14.4" customHeight="1" x14ac:dyDescent="0.3">
      <c r="A2" s="521" t="s">
        <v>245</v>
      </c>
      <c r="B2" s="283"/>
      <c r="C2" s="283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74" ht="14.4" customHeight="1" x14ac:dyDescent="0.3">
      <c r="A3" s="116"/>
      <c r="B3" s="284"/>
      <c r="C3" s="284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</row>
    <row r="4" spans="1:74" ht="14.4" customHeight="1" x14ac:dyDescent="0.3">
      <c r="A4" s="116"/>
      <c r="B4" s="284"/>
      <c r="C4" s="284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</row>
    <row r="5" spans="1:74" ht="14.4" customHeight="1" x14ac:dyDescent="0.3">
      <c r="A5" s="116"/>
      <c r="B5" s="284"/>
      <c r="C5" s="284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</row>
    <row r="6" spans="1:74" ht="14.4" customHeight="1" x14ac:dyDescent="0.3">
      <c r="A6" s="116"/>
      <c r="B6" s="284"/>
      <c r="C6" s="28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</row>
    <row r="7" spans="1:74" ht="14.4" customHeight="1" x14ac:dyDescent="0.3">
      <c r="A7" s="116"/>
      <c r="B7" s="284"/>
      <c r="C7" s="284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</row>
    <row r="8" spans="1:74" ht="14.4" customHeight="1" x14ac:dyDescent="0.3">
      <c r="A8" s="116"/>
      <c r="B8" s="284"/>
      <c r="C8" s="28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</row>
    <row r="9" spans="1:74" ht="14.4" customHeight="1" x14ac:dyDescent="0.3">
      <c r="A9" s="116"/>
      <c r="B9" s="284"/>
      <c r="C9" s="284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</row>
    <row r="10" spans="1:74" ht="14.4" customHeight="1" x14ac:dyDescent="0.3">
      <c r="A10" s="116"/>
      <c r="B10" s="284"/>
      <c r="C10" s="28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</row>
    <row r="11" spans="1:74" ht="14.4" customHeight="1" x14ac:dyDescent="0.3">
      <c r="A11" s="116"/>
      <c r="B11" s="284"/>
      <c r="C11" s="28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</row>
    <row r="12" spans="1:74" ht="14.4" customHeight="1" x14ac:dyDescent="0.3">
      <c r="A12" s="116"/>
      <c r="B12" s="284"/>
      <c r="C12" s="28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</row>
    <row r="13" spans="1:74" ht="14.4" customHeight="1" x14ac:dyDescent="0.3">
      <c r="A13" s="116"/>
      <c r="B13" s="284"/>
      <c r="C13" s="28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</row>
    <row r="14" spans="1:74" ht="14.4" customHeight="1" x14ac:dyDescent="0.3">
      <c r="A14" s="116"/>
      <c r="B14" s="284"/>
      <c r="C14" s="28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</row>
    <row r="15" spans="1:74" ht="14.4" customHeight="1" x14ac:dyDescent="0.3">
      <c r="A15" s="116"/>
      <c r="B15" s="284"/>
      <c r="C15" s="28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</row>
    <row r="16" spans="1:74" ht="14.4" customHeight="1" x14ac:dyDescent="0.3">
      <c r="A16" s="116"/>
      <c r="B16" s="284"/>
      <c r="C16" s="28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</row>
    <row r="17" spans="1:74" ht="14.4" customHeight="1" x14ac:dyDescent="0.3">
      <c r="A17" s="116"/>
      <c r="B17" s="284"/>
      <c r="C17" s="28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</row>
    <row r="18" spans="1:74" ht="14.4" customHeight="1" x14ac:dyDescent="0.3">
      <c r="A18" s="116"/>
      <c r="B18" s="284"/>
      <c r="C18" s="28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</row>
    <row r="19" spans="1:74" ht="14.4" customHeight="1" x14ac:dyDescent="0.3">
      <c r="A19" s="116"/>
      <c r="B19" s="284"/>
      <c r="C19" s="28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</row>
    <row r="20" spans="1:74" ht="14.4" customHeight="1" x14ac:dyDescent="0.3">
      <c r="A20" s="116"/>
      <c r="B20" s="284"/>
      <c r="C20" s="28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</row>
    <row r="21" spans="1:74" ht="14.4" customHeight="1" x14ac:dyDescent="0.3">
      <c r="A21" s="116"/>
      <c r="B21" s="284"/>
      <c r="C21" s="28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 ht="14.4" customHeight="1" x14ac:dyDescent="0.3">
      <c r="A22" s="116"/>
      <c r="B22" s="284"/>
      <c r="C22" s="28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</row>
    <row r="23" spans="1:74" ht="14.4" customHeight="1" x14ac:dyDescent="0.3">
      <c r="A23" s="116"/>
      <c r="B23" s="284"/>
      <c r="C23" s="28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 ht="14.4" customHeight="1" x14ac:dyDescent="0.3">
      <c r="A24" s="116"/>
      <c r="B24" s="284"/>
      <c r="C24" s="28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</row>
    <row r="25" spans="1:74" ht="14.4" customHeight="1" x14ac:dyDescent="0.3">
      <c r="A25" s="116"/>
      <c r="B25" s="284"/>
      <c r="C25" s="28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 ht="14.4" customHeight="1" x14ac:dyDescent="0.3">
      <c r="A26" s="116"/>
      <c r="B26" s="284"/>
      <c r="C26" s="28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</row>
    <row r="27" spans="1:74" ht="14.4" customHeight="1" x14ac:dyDescent="0.3">
      <c r="A27" s="116"/>
      <c r="B27" s="284"/>
      <c r="C27" s="28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 ht="14.4" customHeight="1" x14ac:dyDescent="0.3">
      <c r="A28" s="116"/>
      <c r="B28" s="284"/>
      <c r="C28" s="28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</row>
    <row r="29" spans="1:74" ht="14.4" customHeight="1" x14ac:dyDescent="0.3">
      <c r="A29" s="116"/>
      <c r="B29" s="284"/>
      <c r="C29" s="28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 ht="14.4" customHeight="1" thickBot="1" x14ac:dyDescent="0.35">
      <c r="A30" s="116"/>
      <c r="B30" s="284"/>
      <c r="C30" s="28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</row>
    <row r="31" spans="1:74" ht="14.4" customHeight="1" x14ac:dyDescent="0.3">
      <c r="A31" s="249"/>
      <c r="B31" s="498" t="s">
        <v>120</v>
      </c>
      <c r="C31" s="499"/>
      <c r="D31" s="499"/>
      <c r="E31" s="500"/>
      <c r="F31" s="241" t="s">
        <v>120</v>
      </c>
      <c r="G31" s="123"/>
      <c r="H31" s="123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</row>
    <row r="32" spans="1:74" ht="14.4" customHeight="1" thickBot="1" x14ac:dyDescent="0.35">
      <c r="A32" s="250" t="s">
        <v>90</v>
      </c>
      <c r="B32" s="242" t="s">
        <v>123</v>
      </c>
      <c r="C32" s="243" t="s">
        <v>124</v>
      </c>
      <c r="D32" s="243" t="s">
        <v>125</v>
      </c>
      <c r="E32" s="244" t="s">
        <v>5</v>
      </c>
      <c r="F32" s="245" t="s">
        <v>126</v>
      </c>
      <c r="G32" s="124"/>
      <c r="H32" s="124" t="s">
        <v>153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</row>
    <row r="33" spans="1:53" ht="14.4" customHeight="1" x14ac:dyDescent="0.3">
      <c r="A33" s="246" t="s">
        <v>140</v>
      </c>
      <c r="B33" s="285">
        <v>271.38</v>
      </c>
      <c r="C33" s="285">
        <v>159</v>
      </c>
      <c r="D33" s="125">
        <f>IF(C33="","",C33-B33)</f>
        <v>-112.38</v>
      </c>
      <c r="E33" s="126">
        <f>IF(C33="","",C33/B33)</f>
        <v>0.58589431793057711</v>
      </c>
      <c r="F33" s="127">
        <v>6.93</v>
      </c>
      <c r="G33" s="124">
        <v>0</v>
      </c>
      <c r="H33" s="128">
        <v>1</v>
      </c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</row>
    <row r="34" spans="1:53" ht="14.4" customHeight="1" x14ac:dyDescent="0.3">
      <c r="A34" s="247" t="s">
        <v>141</v>
      </c>
      <c r="B34" s="286">
        <v>461.89</v>
      </c>
      <c r="C34" s="286">
        <v>268</v>
      </c>
      <c r="D34" s="129">
        <f t="shared" ref="D34:D45" si="0">IF(C34="","",C34-B34)</f>
        <v>-193.89</v>
      </c>
      <c r="E34" s="130">
        <f t="shared" ref="E34:E45" si="1">IF(C34="","",C34/B34)</f>
        <v>0.58022472883153997</v>
      </c>
      <c r="F34" s="131">
        <v>26.89</v>
      </c>
      <c r="G34" s="124">
        <v>1</v>
      </c>
      <c r="H34" s="128">
        <v>1</v>
      </c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</row>
    <row r="35" spans="1:53" ht="14.4" customHeight="1" x14ac:dyDescent="0.3">
      <c r="A35" s="247" t="s">
        <v>142</v>
      </c>
      <c r="B35" s="286">
        <v>651.27</v>
      </c>
      <c r="C35" s="286">
        <v>400</v>
      </c>
      <c r="D35" s="129">
        <f t="shared" si="0"/>
        <v>-251.26999999999998</v>
      </c>
      <c r="E35" s="130">
        <f t="shared" si="1"/>
        <v>0.61418459317948015</v>
      </c>
      <c r="F35" s="131">
        <v>51.55</v>
      </c>
      <c r="G35" s="132"/>
      <c r="H35" s="132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</row>
    <row r="36" spans="1:53" ht="14.4" customHeight="1" x14ac:dyDescent="0.3">
      <c r="A36" s="247" t="s">
        <v>143</v>
      </c>
      <c r="B36" s="286">
        <v>882.19</v>
      </c>
      <c r="C36" s="286">
        <v>604</v>
      </c>
      <c r="D36" s="129">
        <f t="shared" si="0"/>
        <v>-278.19000000000005</v>
      </c>
      <c r="E36" s="130">
        <f t="shared" si="1"/>
        <v>0.68465976717033739</v>
      </c>
      <c r="F36" s="131">
        <v>125.99</v>
      </c>
      <c r="G36" s="132"/>
      <c r="H36" s="132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</row>
    <row r="37" spans="1:53" ht="14.4" customHeight="1" x14ac:dyDescent="0.3">
      <c r="A37" s="247" t="s">
        <v>144</v>
      </c>
      <c r="B37" s="286">
        <v>901.96</v>
      </c>
      <c r="C37" s="286">
        <v>612</v>
      </c>
      <c r="D37" s="129">
        <f t="shared" si="0"/>
        <v>-289.96000000000004</v>
      </c>
      <c r="E37" s="130">
        <f t="shared" si="1"/>
        <v>0.67852232914985144</v>
      </c>
      <c r="F37" s="131">
        <v>97.34</v>
      </c>
      <c r="G37" s="132"/>
      <c r="H37" s="132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</row>
    <row r="38" spans="1:53" ht="14.4" customHeight="1" x14ac:dyDescent="0.3">
      <c r="A38" s="247" t="s">
        <v>145</v>
      </c>
      <c r="B38" s="286">
        <v>524.24</v>
      </c>
      <c r="C38" s="286">
        <v>365</v>
      </c>
      <c r="D38" s="129">
        <f t="shared" si="0"/>
        <v>-159.24</v>
      </c>
      <c r="E38" s="130">
        <f t="shared" si="1"/>
        <v>0.6962459942011292</v>
      </c>
      <c r="F38" s="131">
        <v>66.95</v>
      </c>
      <c r="G38" s="132"/>
      <c r="H38" s="132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</row>
    <row r="39" spans="1:53" ht="14.4" customHeight="1" x14ac:dyDescent="0.3">
      <c r="A39" s="247" t="s">
        <v>146</v>
      </c>
      <c r="B39" s="286">
        <v>556.01</v>
      </c>
      <c r="C39" s="286">
        <v>377</v>
      </c>
      <c r="D39" s="129">
        <f t="shared" si="0"/>
        <v>-179.01</v>
      </c>
      <c r="E39" s="130">
        <f t="shared" si="1"/>
        <v>0.6780453588964227</v>
      </c>
      <c r="F39" s="131">
        <v>66.95</v>
      </c>
      <c r="G39" s="132"/>
      <c r="H39" s="132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</row>
    <row r="40" spans="1:53" ht="14.4" customHeight="1" x14ac:dyDescent="0.3">
      <c r="A40" s="247" t="s">
        <v>147</v>
      </c>
      <c r="B40" s="286">
        <v>736.54</v>
      </c>
      <c r="C40" s="286">
        <v>481</v>
      </c>
      <c r="D40" s="129">
        <f t="shared" si="0"/>
        <v>-255.53999999999996</v>
      </c>
      <c r="E40" s="130">
        <f t="shared" si="1"/>
        <v>0.65305346620685911</v>
      </c>
      <c r="F40" s="131">
        <v>88.31</v>
      </c>
      <c r="G40" s="132"/>
      <c r="H40" s="132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</row>
    <row r="41" spans="1:53" ht="14.4" customHeight="1" x14ac:dyDescent="0.3">
      <c r="A41" s="247" t="s">
        <v>148</v>
      </c>
      <c r="B41" s="286">
        <v>777.87</v>
      </c>
      <c r="C41" s="286">
        <v>494</v>
      </c>
      <c r="D41" s="129">
        <f t="shared" si="0"/>
        <v>-283.87</v>
      </c>
      <c r="E41" s="130">
        <f t="shared" si="1"/>
        <v>0.63506755627547018</v>
      </c>
      <c r="F41" s="131">
        <v>88.31</v>
      </c>
      <c r="G41" s="132"/>
      <c r="H41" s="132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</row>
    <row r="42" spans="1:53" ht="14.4" customHeight="1" x14ac:dyDescent="0.3">
      <c r="A42" s="247" t="s">
        <v>149</v>
      </c>
      <c r="B42" s="286"/>
      <c r="C42" s="286"/>
      <c r="D42" s="129" t="str">
        <f t="shared" si="0"/>
        <v/>
      </c>
      <c r="E42" s="130" t="str">
        <f t="shared" si="1"/>
        <v/>
      </c>
      <c r="F42" s="131"/>
      <c r="G42" s="132"/>
      <c r="H42" s="132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</row>
    <row r="43" spans="1:53" ht="14.4" customHeight="1" x14ac:dyDescent="0.3">
      <c r="A43" s="247" t="s">
        <v>150</v>
      </c>
      <c r="B43" s="286"/>
      <c r="C43" s="286"/>
      <c r="D43" s="129" t="str">
        <f t="shared" si="0"/>
        <v/>
      </c>
      <c r="E43" s="130" t="str">
        <f t="shared" si="1"/>
        <v/>
      </c>
      <c r="F43" s="131"/>
      <c r="G43" s="132"/>
      <c r="H43" s="132"/>
      <c r="I43" s="116"/>
      <c r="J43" s="116"/>
      <c r="K43" s="116"/>
      <c r="L43" s="116"/>
      <c r="M43" s="116"/>
    </row>
    <row r="44" spans="1:53" ht="14.4" customHeight="1" x14ac:dyDescent="0.3">
      <c r="A44" s="247" t="s">
        <v>151</v>
      </c>
      <c r="B44" s="286"/>
      <c r="C44" s="286"/>
      <c r="D44" s="129" t="str">
        <f t="shared" si="0"/>
        <v/>
      </c>
      <c r="E44" s="130" t="str">
        <f t="shared" si="1"/>
        <v/>
      </c>
      <c r="F44" s="131"/>
      <c r="G44" s="132"/>
      <c r="H44" s="132"/>
      <c r="I44" s="116"/>
      <c r="J44" s="116"/>
      <c r="K44" s="116"/>
      <c r="L44" s="116"/>
      <c r="M44" s="116"/>
    </row>
    <row r="45" spans="1:53" ht="14.4" customHeight="1" thickBot="1" x14ac:dyDescent="0.35">
      <c r="A45" s="248" t="s">
        <v>154</v>
      </c>
      <c r="B45" s="287"/>
      <c r="C45" s="287"/>
      <c r="D45" s="133" t="str">
        <f t="shared" si="0"/>
        <v/>
      </c>
      <c r="E45" s="134" t="str">
        <f t="shared" si="1"/>
        <v/>
      </c>
      <c r="F45" s="135"/>
      <c r="G45" s="132"/>
      <c r="H45" s="132"/>
      <c r="I45" s="116"/>
      <c r="J45" s="116"/>
      <c r="K45" s="116"/>
      <c r="L45" s="116"/>
      <c r="M45" s="116"/>
    </row>
    <row r="46" spans="1:53" ht="14.4" customHeight="1" x14ac:dyDescent="0.3">
      <c r="A46" s="116"/>
      <c r="B46" s="284"/>
      <c r="C46" s="284"/>
      <c r="D46" s="116"/>
      <c r="E46" s="116"/>
      <c r="F46" s="116"/>
      <c r="G46" s="132"/>
      <c r="H46" s="132"/>
      <c r="I46" s="132"/>
      <c r="J46" s="132"/>
      <c r="K46" s="132"/>
      <c r="L46" s="132"/>
      <c r="M46" s="132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</row>
    <row r="47" spans="1:53" ht="14.4" customHeight="1" x14ac:dyDescent="0.3">
      <c r="A47" s="116"/>
      <c r="B47" s="284"/>
      <c r="C47" s="284"/>
      <c r="D47" s="116"/>
      <c r="E47" s="116"/>
      <c r="F47" s="116"/>
      <c r="G47" s="116"/>
      <c r="H47" s="116"/>
      <c r="I47" s="116"/>
      <c r="J47" s="116"/>
      <c r="K47" s="116"/>
      <c r="L47" s="132"/>
      <c r="M47" s="132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</row>
    <row r="48" spans="1:53" ht="14.4" customHeight="1" x14ac:dyDescent="0.3">
      <c r="A48" s="116"/>
      <c r="B48" s="284"/>
      <c r="C48" s="284"/>
      <c r="D48" s="116"/>
      <c r="E48" s="116"/>
      <c r="F48" s="116"/>
      <c r="G48" s="116"/>
      <c r="H48" s="116"/>
      <c r="I48" s="116"/>
      <c r="J48" s="116"/>
      <c r="K48" s="116"/>
      <c r="L48" s="132"/>
      <c r="M48" s="132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</row>
    <row r="49" spans="1:36" ht="14.4" customHeight="1" x14ac:dyDescent="0.3">
      <c r="A49" s="116"/>
      <c r="B49" s="284"/>
      <c r="C49" s="284"/>
      <c r="D49" s="116"/>
      <c r="E49" s="116"/>
      <c r="F49" s="116"/>
      <c r="G49" s="116"/>
      <c r="H49" s="116"/>
      <c r="I49" s="116"/>
      <c r="J49" s="116"/>
      <c r="K49" s="116"/>
      <c r="L49" s="132"/>
      <c r="M49" s="132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</row>
    <row r="50" spans="1:36" ht="14.4" customHeight="1" x14ac:dyDescent="0.3">
      <c r="A50" s="116"/>
      <c r="B50" s="284"/>
      <c r="C50" s="28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</row>
    <row r="51" spans="1:36" ht="14.4" customHeight="1" x14ac:dyDescent="0.3">
      <c r="A51" s="116"/>
      <c r="B51" s="284"/>
      <c r="C51" s="28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</row>
    <row r="52" spans="1:36" ht="14.4" customHeight="1" x14ac:dyDescent="0.3">
      <c r="A52" s="116"/>
      <c r="B52" s="284"/>
      <c r="C52" s="28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</row>
    <row r="53" spans="1:36" ht="14.4" customHeight="1" x14ac:dyDescent="0.3">
      <c r="A53" s="116"/>
      <c r="B53" s="284"/>
      <c r="C53" s="28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</row>
    <row r="54" spans="1:36" ht="14.4" customHeight="1" x14ac:dyDescent="0.3">
      <c r="A54" s="116"/>
      <c r="B54" s="284"/>
      <c r="C54" s="284"/>
      <c r="D54" s="116"/>
      <c r="E54" s="116"/>
      <c r="F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</row>
    <row r="55" spans="1:36" ht="14.4" customHeight="1" x14ac:dyDescent="0.3">
      <c r="A55" s="116"/>
      <c r="B55" s="284"/>
      <c r="C55" s="284"/>
      <c r="D55" s="116"/>
      <c r="E55" s="116"/>
      <c r="F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</row>
    <row r="56" spans="1:36" ht="14.4" customHeight="1" x14ac:dyDescent="0.3">
      <c r="A56" s="116"/>
      <c r="B56" s="284"/>
      <c r="C56" s="284"/>
      <c r="D56" s="116"/>
      <c r="E56" s="116"/>
      <c r="F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</row>
    <row r="57" spans="1:36" ht="14.4" customHeight="1" x14ac:dyDescent="0.3">
      <c r="A57" s="116"/>
      <c r="B57" s="284"/>
      <c r="C57" s="284"/>
      <c r="D57" s="116"/>
      <c r="E57" s="116"/>
      <c r="F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</row>
    <row r="58" spans="1:36" ht="14.4" customHeight="1" x14ac:dyDescent="0.3">
      <c r="A58" s="116"/>
      <c r="B58" s="284"/>
      <c r="C58" s="284"/>
      <c r="D58" s="116"/>
      <c r="E58" s="116"/>
      <c r="F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</row>
    <row r="59" spans="1:36" ht="14.4" customHeight="1" x14ac:dyDescent="0.3">
      <c r="A59" s="116"/>
      <c r="B59" s="284"/>
      <c r="C59" s="284"/>
      <c r="D59" s="116"/>
      <c r="E59" s="116"/>
      <c r="F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</row>
    <row r="60" spans="1:36" ht="14.4" customHeight="1" x14ac:dyDescent="0.3">
      <c r="A60" s="116"/>
      <c r="B60" s="284"/>
      <c r="C60" s="284"/>
      <c r="D60" s="116"/>
      <c r="E60" s="116"/>
      <c r="F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</row>
    <row r="61" spans="1:36" ht="14.4" customHeight="1" x14ac:dyDescent="0.3">
      <c r="A61" s="116"/>
      <c r="B61" s="284"/>
      <c r="C61" s="284"/>
      <c r="D61" s="116"/>
      <c r="E61" s="116"/>
      <c r="F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</row>
    <row r="62" spans="1:36" ht="14.4" customHeight="1" x14ac:dyDescent="0.3">
      <c r="A62" s="116"/>
      <c r="B62" s="284"/>
      <c r="C62" s="284"/>
      <c r="D62" s="116"/>
      <c r="E62" s="116"/>
      <c r="F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</row>
    <row r="63" spans="1:36" ht="14.4" customHeight="1" x14ac:dyDescent="0.3">
      <c r="A63" s="116"/>
      <c r="B63" s="284"/>
      <c r="C63" s="284"/>
      <c r="D63" s="116"/>
      <c r="E63" s="116"/>
      <c r="F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</row>
    <row r="64" spans="1:36" ht="14.4" customHeight="1" x14ac:dyDescent="0.3">
      <c r="A64" s="116"/>
      <c r="B64" s="284"/>
      <c r="C64" s="284"/>
      <c r="D64" s="116"/>
      <c r="E64" s="116"/>
      <c r="F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</row>
    <row r="65" spans="1:36" ht="14.4" customHeight="1" x14ac:dyDescent="0.3">
      <c r="A65" s="116"/>
      <c r="B65" s="284"/>
      <c r="C65" s="284"/>
      <c r="D65" s="116"/>
      <c r="E65" s="116"/>
      <c r="F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</row>
    <row r="66" spans="1:36" ht="14.4" customHeight="1" x14ac:dyDescent="0.3">
      <c r="A66" s="116"/>
      <c r="B66" s="284"/>
      <c r="C66" s="284"/>
      <c r="D66" s="116"/>
      <c r="E66" s="116"/>
      <c r="F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</row>
    <row r="67" spans="1:36" ht="14.4" customHeight="1" x14ac:dyDescent="0.3">
      <c r="A67" s="116"/>
      <c r="B67" s="284"/>
      <c r="C67" s="284"/>
      <c r="D67" s="116"/>
      <c r="E67" s="116"/>
      <c r="F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</row>
    <row r="68" spans="1:36" ht="14.4" customHeight="1" x14ac:dyDescent="0.3">
      <c r="A68" s="116"/>
      <c r="B68" s="284"/>
      <c r="C68" s="284"/>
      <c r="D68" s="116"/>
      <c r="E68" s="116"/>
      <c r="F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</row>
    <row r="69" spans="1:36" ht="14.4" customHeight="1" x14ac:dyDescent="0.3">
      <c r="L69" s="116"/>
      <c r="M69" s="116"/>
    </row>
    <row r="70" spans="1:36" ht="14.4" customHeight="1" x14ac:dyDescent="0.3">
      <c r="L70" s="116"/>
      <c r="M70" s="116"/>
    </row>
    <row r="71" spans="1:36" ht="14.4" customHeight="1" x14ac:dyDescent="0.3">
      <c r="L71" s="116"/>
      <c r="M71" s="116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41" customWidth="1"/>
    <col min="2" max="2" width="6.5546875" style="322" customWidth="1"/>
    <col min="3" max="3" width="5.88671875" style="322" customWidth="1"/>
    <col min="4" max="4" width="7.6640625" style="322" customWidth="1"/>
    <col min="5" max="5" width="6.5546875" style="144" customWidth="1"/>
    <col min="6" max="6" width="5.88671875" style="144" customWidth="1"/>
    <col min="7" max="7" width="7.6640625" style="144" customWidth="1"/>
    <col min="8" max="8" width="6.6640625" style="144" bestFit="1" customWidth="1"/>
    <col min="9" max="9" width="6" style="144" bestFit="1" customWidth="1"/>
    <col min="10" max="10" width="7.77734375" style="144" bestFit="1" customWidth="1"/>
    <col min="11" max="11" width="9.109375" style="144" bestFit="1" customWidth="1"/>
    <col min="12" max="12" width="3.88671875" style="144" bestFit="1" customWidth="1"/>
    <col min="13" max="13" width="4.33203125" style="144" bestFit="1" customWidth="1"/>
    <col min="14" max="14" width="5.44140625" style="144" bestFit="1" customWidth="1"/>
    <col min="15" max="15" width="4" style="144" bestFit="1" customWidth="1"/>
    <col min="16" max="16" width="55.44140625" style="146" customWidth="1"/>
    <col min="17" max="17" width="7.88671875" style="147" bestFit="1" customWidth="1"/>
    <col min="18" max="18" width="6" style="142" bestFit="1" customWidth="1"/>
    <col min="19" max="19" width="9.5546875" style="322" customWidth="1"/>
    <col min="20" max="20" width="9.6640625" style="322" customWidth="1"/>
    <col min="21" max="21" width="7.6640625" style="322" bestFit="1" customWidth="1"/>
    <col min="22" max="22" width="6.109375" style="145" bestFit="1" customWidth="1"/>
    <col min="23" max="23" width="17.21875" style="143" bestFit="1" customWidth="1"/>
    <col min="24" max="16384" width="8.88671875" style="136"/>
  </cols>
  <sheetData>
    <row r="1" spans="1:23" s="282" customFormat="1" ht="18.600000000000001" customHeight="1" thickBot="1" x14ac:dyDescent="0.4">
      <c r="A1" s="453" t="s">
        <v>176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ht="14.4" customHeight="1" thickBot="1" x14ac:dyDescent="0.35">
      <c r="A2" s="521" t="s">
        <v>245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137"/>
      <c r="R2" s="137"/>
      <c r="S2" s="138"/>
      <c r="T2" s="138"/>
      <c r="U2" s="138"/>
      <c r="V2" s="137"/>
      <c r="W2" s="324"/>
    </row>
    <row r="3" spans="1:23" s="139" customFormat="1" ht="14.4" customHeight="1" x14ac:dyDescent="0.3">
      <c r="A3" s="507" t="s">
        <v>110</v>
      </c>
      <c r="B3" s="508" t="s">
        <v>111</v>
      </c>
      <c r="C3" s="509"/>
      <c r="D3" s="510"/>
      <c r="E3" s="508" t="s">
        <v>112</v>
      </c>
      <c r="F3" s="509"/>
      <c r="G3" s="510"/>
      <c r="H3" s="508" t="s">
        <v>33</v>
      </c>
      <c r="I3" s="509"/>
      <c r="J3" s="510"/>
      <c r="K3" s="511" t="s">
        <v>113</v>
      </c>
      <c r="L3" s="503" t="s">
        <v>114</v>
      </c>
      <c r="M3" s="503" t="s">
        <v>115</v>
      </c>
      <c r="N3" s="503" t="s">
        <v>116</v>
      </c>
      <c r="O3" s="323" t="s">
        <v>117</v>
      </c>
      <c r="P3" s="504" t="s">
        <v>118</v>
      </c>
      <c r="Q3" s="505" t="s">
        <v>119</v>
      </c>
      <c r="R3" s="506"/>
      <c r="S3" s="501" t="s">
        <v>120</v>
      </c>
      <c r="T3" s="502"/>
      <c r="U3" s="502"/>
      <c r="V3" s="502"/>
      <c r="W3" s="325" t="s">
        <v>120</v>
      </c>
    </row>
    <row r="4" spans="1:23" s="140" customFormat="1" ht="14.4" customHeight="1" thickBot="1" x14ac:dyDescent="0.35">
      <c r="A4" s="690"/>
      <c r="B4" s="691" t="s">
        <v>121</v>
      </c>
      <c r="C4" s="692" t="s">
        <v>94</v>
      </c>
      <c r="D4" s="693" t="s">
        <v>122</v>
      </c>
      <c r="E4" s="691" t="s">
        <v>121</v>
      </c>
      <c r="F4" s="692" t="s">
        <v>94</v>
      </c>
      <c r="G4" s="693" t="s">
        <v>122</v>
      </c>
      <c r="H4" s="691" t="s">
        <v>121</v>
      </c>
      <c r="I4" s="692" t="s">
        <v>94</v>
      </c>
      <c r="J4" s="693" t="s">
        <v>122</v>
      </c>
      <c r="K4" s="694"/>
      <c r="L4" s="695"/>
      <c r="M4" s="695"/>
      <c r="N4" s="695"/>
      <c r="O4" s="696"/>
      <c r="P4" s="697"/>
      <c r="Q4" s="698" t="s">
        <v>95</v>
      </c>
      <c r="R4" s="699" t="s">
        <v>94</v>
      </c>
      <c r="S4" s="700" t="s">
        <v>123</v>
      </c>
      <c r="T4" s="701" t="s">
        <v>124</v>
      </c>
      <c r="U4" s="701" t="s">
        <v>125</v>
      </c>
      <c r="V4" s="702" t="s">
        <v>5</v>
      </c>
      <c r="W4" s="703" t="s">
        <v>126</v>
      </c>
    </row>
    <row r="5" spans="1:23" ht="14.4" customHeight="1" x14ac:dyDescent="0.3">
      <c r="A5" s="733" t="s">
        <v>3844</v>
      </c>
      <c r="B5" s="704">
        <v>1</v>
      </c>
      <c r="C5" s="705">
        <v>7.3</v>
      </c>
      <c r="D5" s="706">
        <v>15</v>
      </c>
      <c r="E5" s="707">
        <v>1</v>
      </c>
      <c r="F5" s="708">
        <v>7.3</v>
      </c>
      <c r="G5" s="709">
        <v>9</v>
      </c>
      <c r="H5" s="710"/>
      <c r="I5" s="711"/>
      <c r="J5" s="712"/>
      <c r="K5" s="713">
        <v>7.3</v>
      </c>
      <c r="L5" s="710">
        <v>5</v>
      </c>
      <c r="M5" s="710">
        <v>47</v>
      </c>
      <c r="N5" s="714">
        <v>15.74</v>
      </c>
      <c r="O5" s="710" t="s">
        <v>3845</v>
      </c>
      <c r="P5" s="715" t="s">
        <v>3846</v>
      </c>
      <c r="Q5" s="716">
        <f>H5-B5</f>
        <v>-1</v>
      </c>
      <c r="R5" s="716">
        <f>I5-C5</f>
        <v>-7.3</v>
      </c>
      <c r="S5" s="704" t="str">
        <f>IF(H5=0,"",H5*N5)</f>
        <v/>
      </c>
      <c r="T5" s="704" t="str">
        <f>IF(H5=0,"",H5*J5)</f>
        <v/>
      </c>
      <c r="U5" s="704" t="str">
        <f>IF(H5=0,"",T5-S5)</f>
        <v/>
      </c>
      <c r="V5" s="717" t="str">
        <f>IF(H5=0,"",T5/S5)</f>
        <v/>
      </c>
      <c r="W5" s="718"/>
    </row>
    <row r="6" spans="1:23" ht="14.4" customHeight="1" x14ac:dyDescent="0.3">
      <c r="A6" s="734" t="s">
        <v>3847</v>
      </c>
      <c r="B6" s="719">
        <v>3</v>
      </c>
      <c r="C6" s="720">
        <v>26.18</v>
      </c>
      <c r="D6" s="688">
        <v>13.7</v>
      </c>
      <c r="E6" s="721">
        <v>4</v>
      </c>
      <c r="F6" s="722">
        <v>37.47</v>
      </c>
      <c r="G6" s="674">
        <v>28.3</v>
      </c>
      <c r="H6" s="723">
        <v>1</v>
      </c>
      <c r="I6" s="724">
        <v>8.39</v>
      </c>
      <c r="J6" s="675">
        <v>9</v>
      </c>
      <c r="K6" s="725">
        <v>8.33</v>
      </c>
      <c r="L6" s="723">
        <v>6</v>
      </c>
      <c r="M6" s="723">
        <v>53</v>
      </c>
      <c r="N6" s="726">
        <v>17.510000000000002</v>
      </c>
      <c r="O6" s="723" t="s">
        <v>3845</v>
      </c>
      <c r="P6" s="727" t="s">
        <v>3848</v>
      </c>
      <c r="Q6" s="728">
        <f t="shared" ref="Q6:R69" si="0">H6-B6</f>
        <v>-2</v>
      </c>
      <c r="R6" s="728">
        <f t="shared" si="0"/>
        <v>-17.79</v>
      </c>
      <c r="S6" s="719">
        <f t="shared" ref="S6:S69" si="1">IF(H6=0,"",H6*N6)</f>
        <v>17.510000000000002</v>
      </c>
      <c r="T6" s="719">
        <f t="shared" ref="T6:T69" si="2">IF(H6=0,"",H6*J6)</f>
        <v>9</v>
      </c>
      <c r="U6" s="719">
        <f t="shared" ref="U6:U69" si="3">IF(H6=0,"",T6-S6)</f>
        <v>-8.5100000000000016</v>
      </c>
      <c r="V6" s="729">
        <f t="shared" ref="V6:V69" si="4">IF(H6=0,"",T6/S6)</f>
        <v>0.51399200456881777</v>
      </c>
      <c r="W6" s="676"/>
    </row>
    <row r="7" spans="1:23" ht="14.4" customHeight="1" x14ac:dyDescent="0.3">
      <c r="A7" s="735" t="s">
        <v>3849</v>
      </c>
      <c r="B7" s="683">
        <v>1</v>
      </c>
      <c r="C7" s="684">
        <v>36.67</v>
      </c>
      <c r="D7" s="685">
        <v>30</v>
      </c>
      <c r="E7" s="689"/>
      <c r="F7" s="668"/>
      <c r="G7" s="669"/>
      <c r="H7" s="664">
        <v>1</v>
      </c>
      <c r="I7" s="665">
        <v>36.67</v>
      </c>
      <c r="J7" s="677">
        <v>71</v>
      </c>
      <c r="K7" s="670">
        <v>36.67</v>
      </c>
      <c r="L7" s="667">
        <v>22</v>
      </c>
      <c r="M7" s="667">
        <v>149</v>
      </c>
      <c r="N7" s="671">
        <v>49.56</v>
      </c>
      <c r="O7" s="667" t="s">
        <v>3845</v>
      </c>
      <c r="P7" s="686" t="s">
        <v>3850</v>
      </c>
      <c r="Q7" s="672">
        <f t="shared" si="0"/>
        <v>0</v>
      </c>
      <c r="R7" s="672">
        <f t="shared" si="0"/>
        <v>0</v>
      </c>
      <c r="S7" s="683">
        <f t="shared" si="1"/>
        <v>49.56</v>
      </c>
      <c r="T7" s="683">
        <f t="shared" si="2"/>
        <v>71</v>
      </c>
      <c r="U7" s="683">
        <f t="shared" si="3"/>
        <v>21.439999999999998</v>
      </c>
      <c r="V7" s="687">
        <f t="shared" si="4"/>
        <v>1.4326069410815172</v>
      </c>
      <c r="W7" s="673">
        <v>21.44</v>
      </c>
    </row>
    <row r="8" spans="1:23" ht="14.4" customHeight="1" x14ac:dyDescent="0.3">
      <c r="A8" s="735" t="s">
        <v>3851</v>
      </c>
      <c r="B8" s="683"/>
      <c r="C8" s="684"/>
      <c r="D8" s="685"/>
      <c r="E8" s="689">
        <v>1</v>
      </c>
      <c r="F8" s="668">
        <v>19.57</v>
      </c>
      <c r="G8" s="669">
        <v>12</v>
      </c>
      <c r="H8" s="664"/>
      <c r="I8" s="665"/>
      <c r="J8" s="666"/>
      <c r="K8" s="670">
        <v>19.57</v>
      </c>
      <c r="L8" s="667">
        <v>11</v>
      </c>
      <c r="M8" s="667">
        <v>83</v>
      </c>
      <c r="N8" s="671">
        <v>27.75</v>
      </c>
      <c r="O8" s="667" t="s">
        <v>3845</v>
      </c>
      <c r="P8" s="686" t="s">
        <v>3852</v>
      </c>
      <c r="Q8" s="672">
        <f t="shared" si="0"/>
        <v>0</v>
      </c>
      <c r="R8" s="672">
        <f t="shared" si="0"/>
        <v>0</v>
      </c>
      <c r="S8" s="683" t="str">
        <f t="shared" si="1"/>
        <v/>
      </c>
      <c r="T8" s="683" t="str">
        <f t="shared" si="2"/>
        <v/>
      </c>
      <c r="U8" s="683" t="str">
        <f t="shared" si="3"/>
        <v/>
      </c>
      <c r="V8" s="687" t="str">
        <f t="shared" si="4"/>
        <v/>
      </c>
      <c r="W8" s="673"/>
    </row>
    <row r="9" spans="1:23" ht="14.4" customHeight="1" x14ac:dyDescent="0.3">
      <c r="A9" s="734" t="s">
        <v>3853</v>
      </c>
      <c r="B9" s="719">
        <v>1</v>
      </c>
      <c r="C9" s="720">
        <v>22.16</v>
      </c>
      <c r="D9" s="688">
        <v>29</v>
      </c>
      <c r="E9" s="730">
        <v>3</v>
      </c>
      <c r="F9" s="724">
        <v>92.19</v>
      </c>
      <c r="G9" s="675">
        <v>85.3</v>
      </c>
      <c r="H9" s="721">
        <v>4</v>
      </c>
      <c r="I9" s="722">
        <v>88.64</v>
      </c>
      <c r="J9" s="678">
        <v>35.5</v>
      </c>
      <c r="K9" s="725">
        <v>22.16</v>
      </c>
      <c r="L9" s="723">
        <v>11</v>
      </c>
      <c r="M9" s="723">
        <v>98</v>
      </c>
      <c r="N9" s="726">
        <v>32.64</v>
      </c>
      <c r="O9" s="723" t="s">
        <v>3845</v>
      </c>
      <c r="P9" s="727" t="s">
        <v>3854</v>
      </c>
      <c r="Q9" s="728">
        <f t="shared" si="0"/>
        <v>3</v>
      </c>
      <c r="R9" s="728">
        <f t="shared" si="0"/>
        <v>66.48</v>
      </c>
      <c r="S9" s="719">
        <f t="shared" si="1"/>
        <v>130.56</v>
      </c>
      <c r="T9" s="719">
        <f t="shared" si="2"/>
        <v>142</v>
      </c>
      <c r="U9" s="719">
        <f t="shared" si="3"/>
        <v>11.439999999999998</v>
      </c>
      <c r="V9" s="729">
        <f t="shared" si="4"/>
        <v>1.0876225490196079</v>
      </c>
      <c r="W9" s="676">
        <v>34.71</v>
      </c>
    </row>
    <row r="10" spans="1:23" ht="14.4" customHeight="1" x14ac:dyDescent="0.3">
      <c r="A10" s="735" t="s">
        <v>3855</v>
      </c>
      <c r="B10" s="679">
        <v>1</v>
      </c>
      <c r="C10" s="680">
        <v>10.220000000000001</v>
      </c>
      <c r="D10" s="681">
        <v>8</v>
      </c>
      <c r="E10" s="689"/>
      <c r="F10" s="668"/>
      <c r="G10" s="669"/>
      <c r="H10" s="667"/>
      <c r="I10" s="668"/>
      <c r="J10" s="669"/>
      <c r="K10" s="670">
        <v>10.220000000000001</v>
      </c>
      <c r="L10" s="667">
        <v>6</v>
      </c>
      <c r="M10" s="667">
        <v>51</v>
      </c>
      <c r="N10" s="671">
        <v>17.12</v>
      </c>
      <c r="O10" s="667" t="s">
        <v>3845</v>
      </c>
      <c r="P10" s="686" t="s">
        <v>3856</v>
      </c>
      <c r="Q10" s="672">
        <f t="shared" si="0"/>
        <v>-1</v>
      </c>
      <c r="R10" s="672">
        <f t="shared" si="0"/>
        <v>-10.220000000000001</v>
      </c>
      <c r="S10" s="683" t="str">
        <f t="shared" si="1"/>
        <v/>
      </c>
      <c r="T10" s="683" t="str">
        <f t="shared" si="2"/>
        <v/>
      </c>
      <c r="U10" s="683" t="str">
        <f t="shared" si="3"/>
        <v/>
      </c>
      <c r="V10" s="687" t="str">
        <f t="shared" si="4"/>
        <v/>
      </c>
      <c r="W10" s="673"/>
    </row>
    <row r="11" spans="1:23" ht="14.4" customHeight="1" x14ac:dyDescent="0.3">
      <c r="A11" s="734" t="s">
        <v>3857</v>
      </c>
      <c r="B11" s="731">
        <v>5</v>
      </c>
      <c r="C11" s="732">
        <v>71.84</v>
      </c>
      <c r="D11" s="682">
        <v>34.200000000000003</v>
      </c>
      <c r="E11" s="730">
        <v>5</v>
      </c>
      <c r="F11" s="724">
        <v>65.349999999999994</v>
      </c>
      <c r="G11" s="675">
        <v>16</v>
      </c>
      <c r="H11" s="723">
        <v>4</v>
      </c>
      <c r="I11" s="724">
        <v>52.28</v>
      </c>
      <c r="J11" s="675">
        <v>19.3</v>
      </c>
      <c r="K11" s="725">
        <v>13.07</v>
      </c>
      <c r="L11" s="723">
        <v>8</v>
      </c>
      <c r="M11" s="723">
        <v>69</v>
      </c>
      <c r="N11" s="726">
        <v>23.12</v>
      </c>
      <c r="O11" s="723" t="s">
        <v>3845</v>
      </c>
      <c r="P11" s="727" t="s">
        <v>3858</v>
      </c>
      <c r="Q11" s="728">
        <f t="shared" si="0"/>
        <v>-1</v>
      </c>
      <c r="R11" s="728">
        <f t="shared" si="0"/>
        <v>-19.560000000000002</v>
      </c>
      <c r="S11" s="719">
        <f t="shared" si="1"/>
        <v>92.48</v>
      </c>
      <c r="T11" s="719">
        <f t="shared" si="2"/>
        <v>77.2</v>
      </c>
      <c r="U11" s="719">
        <f t="shared" si="3"/>
        <v>-15.280000000000001</v>
      </c>
      <c r="V11" s="729">
        <f t="shared" si="4"/>
        <v>0.83477508650519028</v>
      </c>
      <c r="W11" s="676">
        <v>18.88</v>
      </c>
    </row>
    <row r="12" spans="1:23" ht="14.4" customHeight="1" x14ac:dyDescent="0.3">
      <c r="A12" s="735" t="s">
        <v>3859</v>
      </c>
      <c r="B12" s="683"/>
      <c r="C12" s="684"/>
      <c r="D12" s="685"/>
      <c r="E12" s="664">
        <v>1</v>
      </c>
      <c r="F12" s="665">
        <v>3.1</v>
      </c>
      <c r="G12" s="666">
        <v>3</v>
      </c>
      <c r="H12" s="667"/>
      <c r="I12" s="668"/>
      <c r="J12" s="669"/>
      <c r="K12" s="670">
        <v>4.83</v>
      </c>
      <c r="L12" s="667">
        <v>5</v>
      </c>
      <c r="M12" s="667">
        <v>44</v>
      </c>
      <c r="N12" s="671">
        <v>14.75</v>
      </c>
      <c r="O12" s="667" t="s">
        <v>3845</v>
      </c>
      <c r="P12" s="686" t="s">
        <v>3860</v>
      </c>
      <c r="Q12" s="672">
        <f t="shared" si="0"/>
        <v>0</v>
      </c>
      <c r="R12" s="672">
        <f t="shared" si="0"/>
        <v>0</v>
      </c>
      <c r="S12" s="683" t="str">
        <f t="shared" si="1"/>
        <v/>
      </c>
      <c r="T12" s="683" t="str">
        <f t="shared" si="2"/>
        <v/>
      </c>
      <c r="U12" s="683" t="str">
        <f t="shared" si="3"/>
        <v/>
      </c>
      <c r="V12" s="687" t="str">
        <f t="shared" si="4"/>
        <v/>
      </c>
      <c r="W12" s="673"/>
    </row>
    <row r="13" spans="1:23" ht="14.4" customHeight="1" x14ac:dyDescent="0.3">
      <c r="A13" s="735" t="s">
        <v>3861</v>
      </c>
      <c r="B13" s="683"/>
      <c r="C13" s="684"/>
      <c r="D13" s="685"/>
      <c r="E13" s="664">
        <v>1</v>
      </c>
      <c r="F13" s="665">
        <v>2.95</v>
      </c>
      <c r="G13" s="666">
        <v>8</v>
      </c>
      <c r="H13" s="667"/>
      <c r="I13" s="668"/>
      <c r="J13" s="669"/>
      <c r="K13" s="670">
        <v>2.95</v>
      </c>
      <c r="L13" s="667">
        <v>3</v>
      </c>
      <c r="M13" s="667">
        <v>28</v>
      </c>
      <c r="N13" s="671">
        <v>9.2899999999999991</v>
      </c>
      <c r="O13" s="667" t="s">
        <v>3845</v>
      </c>
      <c r="P13" s="686" t="s">
        <v>3862</v>
      </c>
      <c r="Q13" s="672">
        <f t="shared" si="0"/>
        <v>0</v>
      </c>
      <c r="R13" s="672">
        <f t="shared" si="0"/>
        <v>0</v>
      </c>
      <c r="S13" s="683" t="str">
        <f t="shared" si="1"/>
        <v/>
      </c>
      <c r="T13" s="683" t="str">
        <f t="shared" si="2"/>
        <v/>
      </c>
      <c r="U13" s="683" t="str">
        <f t="shared" si="3"/>
        <v/>
      </c>
      <c r="V13" s="687" t="str">
        <f t="shared" si="4"/>
        <v/>
      </c>
      <c r="W13" s="673"/>
    </row>
    <row r="14" spans="1:23" ht="14.4" customHeight="1" x14ac:dyDescent="0.3">
      <c r="A14" s="735" t="s">
        <v>3863</v>
      </c>
      <c r="B14" s="683"/>
      <c r="C14" s="684"/>
      <c r="D14" s="685"/>
      <c r="E14" s="664">
        <v>1</v>
      </c>
      <c r="F14" s="665">
        <v>1.46</v>
      </c>
      <c r="G14" s="666">
        <v>3</v>
      </c>
      <c r="H14" s="667"/>
      <c r="I14" s="668"/>
      <c r="J14" s="669"/>
      <c r="K14" s="670">
        <v>1.4</v>
      </c>
      <c r="L14" s="667">
        <v>4</v>
      </c>
      <c r="M14" s="667">
        <v>38</v>
      </c>
      <c r="N14" s="671">
        <v>12.76</v>
      </c>
      <c r="O14" s="667" t="s">
        <v>3845</v>
      </c>
      <c r="P14" s="686" t="s">
        <v>3864</v>
      </c>
      <c r="Q14" s="672">
        <f t="shared" si="0"/>
        <v>0</v>
      </c>
      <c r="R14" s="672">
        <f t="shared" si="0"/>
        <v>0</v>
      </c>
      <c r="S14" s="683" t="str">
        <f t="shared" si="1"/>
        <v/>
      </c>
      <c r="T14" s="683" t="str">
        <f t="shared" si="2"/>
        <v/>
      </c>
      <c r="U14" s="683" t="str">
        <f t="shared" si="3"/>
        <v/>
      </c>
      <c r="V14" s="687" t="str">
        <f t="shared" si="4"/>
        <v/>
      </c>
      <c r="W14" s="673"/>
    </row>
    <row r="15" spans="1:23" ht="14.4" customHeight="1" x14ac:dyDescent="0.3">
      <c r="A15" s="735" t="s">
        <v>3865</v>
      </c>
      <c r="B15" s="679">
        <v>1</v>
      </c>
      <c r="C15" s="680">
        <v>1.67</v>
      </c>
      <c r="D15" s="681">
        <v>2</v>
      </c>
      <c r="E15" s="689"/>
      <c r="F15" s="668"/>
      <c r="G15" s="669"/>
      <c r="H15" s="667"/>
      <c r="I15" s="668"/>
      <c r="J15" s="669"/>
      <c r="K15" s="670">
        <v>2.2400000000000002</v>
      </c>
      <c r="L15" s="667">
        <v>4</v>
      </c>
      <c r="M15" s="667">
        <v>36</v>
      </c>
      <c r="N15" s="671">
        <v>11.91</v>
      </c>
      <c r="O15" s="667" t="s">
        <v>3845</v>
      </c>
      <c r="P15" s="686" t="s">
        <v>3866</v>
      </c>
      <c r="Q15" s="672">
        <f t="shared" si="0"/>
        <v>-1</v>
      </c>
      <c r="R15" s="672">
        <f t="shared" si="0"/>
        <v>-1.67</v>
      </c>
      <c r="S15" s="683" t="str">
        <f t="shared" si="1"/>
        <v/>
      </c>
      <c r="T15" s="683" t="str">
        <f t="shared" si="2"/>
        <v/>
      </c>
      <c r="U15" s="683" t="str">
        <f t="shared" si="3"/>
        <v/>
      </c>
      <c r="V15" s="687" t="str">
        <f t="shared" si="4"/>
        <v/>
      </c>
      <c r="W15" s="673"/>
    </row>
    <row r="16" spans="1:23" ht="14.4" customHeight="1" x14ac:dyDescent="0.3">
      <c r="A16" s="735" t="s">
        <v>3867</v>
      </c>
      <c r="B16" s="683"/>
      <c r="C16" s="684"/>
      <c r="D16" s="685"/>
      <c r="E16" s="689"/>
      <c r="F16" s="668"/>
      <c r="G16" s="669"/>
      <c r="H16" s="664">
        <v>1</v>
      </c>
      <c r="I16" s="665">
        <v>1.57</v>
      </c>
      <c r="J16" s="666">
        <v>7</v>
      </c>
      <c r="K16" s="670">
        <v>1.57</v>
      </c>
      <c r="L16" s="667">
        <v>3</v>
      </c>
      <c r="M16" s="667">
        <v>25</v>
      </c>
      <c r="N16" s="671">
        <v>8.4499999999999993</v>
      </c>
      <c r="O16" s="667" t="s">
        <v>3845</v>
      </c>
      <c r="P16" s="686" t="s">
        <v>3868</v>
      </c>
      <c r="Q16" s="672">
        <f t="shared" si="0"/>
        <v>1</v>
      </c>
      <c r="R16" s="672">
        <f t="shared" si="0"/>
        <v>1.57</v>
      </c>
      <c r="S16" s="683">
        <f t="shared" si="1"/>
        <v>8.4499999999999993</v>
      </c>
      <c r="T16" s="683">
        <f t="shared" si="2"/>
        <v>7</v>
      </c>
      <c r="U16" s="683">
        <f t="shared" si="3"/>
        <v>-1.4499999999999993</v>
      </c>
      <c r="V16" s="687">
        <f t="shared" si="4"/>
        <v>0.82840236686390545</v>
      </c>
      <c r="W16" s="673"/>
    </row>
    <row r="17" spans="1:23" ht="14.4" customHeight="1" x14ac:dyDescent="0.3">
      <c r="A17" s="735" t="s">
        <v>3869</v>
      </c>
      <c r="B17" s="683"/>
      <c r="C17" s="684"/>
      <c r="D17" s="685"/>
      <c r="E17" s="664">
        <v>1</v>
      </c>
      <c r="F17" s="665">
        <v>3.49</v>
      </c>
      <c r="G17" s="666">
        <v>5</v>
      </c>
      <c r="H17" s="667"/>
      <c r="I17" s="668"/>
      <c r="J17" s="669"/>
      <c r="K17" s="670">
        <v>4.16</v>
      </c>
      <c r="L17" s="667">
        <v>6</v>
      </c>
      <c r="M17" s="667">
        <v>54</v>
      </c>
      <c r="N17" s="671">
        <v>18</v>
      </c>
      <c r="O17" s="667" t="s">
        <v>3845</v>
      </c>
      <c r="P17" s="686" t="s">
        <v>3870</v>
      </c>
      <c r="Q17" s="672">
        <f t="shared" si="0"/>
        <v>0</v>
      </c>
      <c r="R17" s="672">
        <f t="shared" si="0"/>
        <v>0</v>
      </c>
      <c r="S17" s="683" t="str">
        <f t="shared" si="1"/>
        <v/>
      </c>
      <c r="T17" s="683" t="str">
        <f t="shared" si="2"/>
        <v/>
      </c>
      <c r="U17" s="683" t="str">
        <f t="shared" si="3"/>
        <v/>
      </c>
      <c r="V17" s="687" t="str">
        <f t="shared" si="4"/>
        <v/>
      </c>
      <c r="W17" s="673"/>
    </row>
    <row r="18" spans="1:23" ht="14.4" customHeight="1" x14ac:dyDescent="0.3">
      <c r="A18" s="735" t="s">
        <v>3871</v>
      </c>
      <c r="B18" s="683"/>
      <c r="C18" s="684"/>
      <c r="D18" s="685"/>
      <c r="E18" s="664">
        <v>1</v>
      </c>
      <c r="F18" s="665">
        <v>0.97</v>
      </c>
      <c r="G18" s="666">
        <v>2</v>
      </c>
      <c r="H18" s="667"/>
      <c r="I18" s="668"/>
      <c r="J18" s="669"/>
      <c r="K18" s="670">
        <v>0.97</v>
      </c>
      <c r="L18" s="667">
        <v>2</v>
      </c>
      <c r="M18" s="667">
        <v>21</v>
      </c>
      <c r="N18" s="671">
        <v>7.11</v>
      </c>
      <c r="O18" s="667" t="s">
        <v>3845</v>
      </c>
      <c r="P18" s="686" t="s">
        <v>3872</v>
      </c>
      <c r="Q18" s="672">
        <f t="shared" si="0"/>
        <v>0</v>
      </c>
      <c r="R18" s="672">
        <f t="shared" si="0"/>
        <v>0</v>
      </c>
      <c r="S18" s="683" t="str">
        <f t="shared" si="1"/>
        <v/>
      </c>
      <c r="T18" s="683" t="str">
        <f t="shared" si="2"/>
        <v/>
      </c>
      <c r="U18" s="683" t="str">
        <f t="shared" si="3"/>
        <v/>
      </c>
      <c r="V18" s="687" t="str">
        <f t="shared" si="4"/>
        <v/>
      </c>
      <c r="W18" s="673"/>
    </row>
    <row r="19" spans="1:23" ht="14.4" customHeight="1" x14ac:dyDescent="0.3">
      <c r="A19" s="735" t="s">
        <v>3873</v>
      </c>
      <c r="B19" s="679">
        <v>1</v>
      </c>
      <c r="C19" s="680">
        <v>0.64</v>
      </c>
      <c r="D19" s="681">
        <v>3</v>
      </c>
      <c r="E19" s="689"/>
      <c r="F19" s="668"/>
      <c r="G19" s="669"/>
      <c r="H19" s="667"/>
      <c r="I19" s="668"/>
      <c r="J19" s="669"/>
      <c r="K19" s="670">
        <v>0.64</v>
      </c>
      <c r="L19" s="667">
        <v>1</v>
      </c>
      <c r="M19" s="667">
        <v>13</v>
      </c>
      <c r="N19" s="671">
        <v>4.33</v>
      </c>
      <c r="O19" s="667" t="s">
        <v>3845</v>
      </c>
      <c r="P19" s="686" t="s">
        <v>3874</v>
      </c>
      <c r="Q19" s="672">
        <f t="shared" si="0"/>
        <v>-1</v>
      </c>
      <c r="R19" s="672">
        <f t="shared" si="0"/>
        <v>-0.64</v>
      </c>
      <c r="S19" s="683" t="str">
        <f t="shared" si="1"/>
        <v/>
      </c>
      <c r="T19" s="683" t="str">
        <f t="shared" si="2"/>
        <v/>
      </c>
      <c r="U19" s="683" t="str">
        <f t="shared" si="3"/>
        <v/>
      </c>
      <c r="V19" s="687" t="str">
        <f t="shared" si="4"/>
        <v/>
      </c>
      <c r="W19" s="673"/>
    </row>
    <row r="20" spans="1:23" ht="14.4" customHeight="1" x14ac:dyDescent="0.3">
      <c r="A20" s="735" t="s">
        <v>3875</v>
      </c>
      <c r="B20" s="679">
        <v>1</v>
      </c>
      <c r="C20" s="680">
        <v>1.18</v>
      </c>
      <c r="D20" s="681">
        <v>5</v>
      </c>
      <c r="E20" s="689"/>
      <c r="F20" s="668"/>
      <c r="G20" s="669"/>
      <c r="H20" s="667"/>
      <c r="I20" s="668"/>
      <c r="J20" s="669"/>
      <c r="K20" s="670">
        <v>1.1499999999999999</v>
      </c>
      <c r="L20" s="667">
        <v>2</v>
      </c>
      <c r="M20" s="667">
        <v>21</v>
      </c>
      <c r="N20" s="671">
        <v>6.86</v>
      </c>
      <c r="O20" s="667" t="s">
        <v>3845</v>
      </c>
      <c r="P20" s="686" t="s">
        <v>3876</v>
      </c>
      <c r="Q20" s="672">
        <f t="shared" si="0"/>
        <v>-1</v>
      </c>
      <c r="R20" s="672">
        <f t="shared" si="0"/>
        <v>-1.18</v>
      </c>
      <c r="S20" s="683" t="str">
        <f t="shared" si="1"/>
        <v/>
      </c>
      <c r="T20" s="683" t="str">
        <f t="shared" si="2"/>
        <v/>
      </c>
      <c r="U20" s="683" t="str">
        <f t="shared" si="3"/>
        <v/>
      </c>
      <c r="V20" s="687" t="str">
        <f t="shared" si="4"/>
        <v/>
      </c>
      <c r="W20" s="673"/>
    </row>
    <row r="21" spans="1:23" ht="14.4" customHeight="1" x14ac:dyDescent="0.3">
      <c r="A21" s="735" t="s">
        <v>3877</v>
      </c>
      <c r="B21" s="683"/>
      <c r="C21" s="684"/>
      <c r="D21" s="685"/>
      <c r="E21" s="664">
        <v>1</v>
      </c>
      <c r="F21" s="665">
        <v>0.62</v>
      </c>
      <c r="G21" s="666">
        <v>5</v>
      </c>
      <c r="H21" s="667"/>
      <c r="I21" s="668"/>
      <c r="J21" s="669"/>
      <c r="K21" s="670">
        <v>0.51</v>
      </c>
      <c r="L21" s="667">
        <v>2</v>
      </c>
      <c r="M21" s="667">
        <v>19</v>
      </c>
      <c r="N21" s="671">
        <v>6.43</v>
      </c>
      <c r="O21" s="667" t="s">
        <v>3845</v>
      </c>
      <c r="P21" s="686" t="s">
        <v>3878</v>
      </c>
      <c r="Q21" s="672">
        <f t="shared" si="0"/>
        <v>0</v>
      </c>
      <c r="R21" s="672">
        <f t="shared" si="0"/>
        <v>0</v>
      </c>
      <c r="S21" s="683" t="str">
        <f t="shared" si="1"/>
        <v/>
      </c>
      <c r="T21" s="683" t="str">
        <f t="shared" si="2"/>
        <v/>
      </c>
      <c r="U21" s="683" t="str">
        <f t="shared" si="3"/>
        <v/>
      </c>
      <c r="V21" s="687" t="str">
        <f t="shared" si="4"/>
        <v/>
      </c>
      <c r="W21" s="673"/>
    </row>
    <row r="22" spans="1:23" ht="14.4" customHeight="1" x14ac:dyDescent="0.3">
      <c r="A22" s="735" t="s">
        <v>3879</v>
      </c>
      <c r="B22" s="683"/>
      <c r="C22" s="684"/>
      <c r="D22" s="685"/>
      <c r="E22" s="689"/>
      <c r="F22" s="668"/>
      <c r="G22" s="669"/>
      <c r="H22" s="664">
        <v>1</v>
      </c>
      <c r="I22" s="665">
        <v>0.95</v>
      </c>
      <c r="J22" s="666">
        <v>2</v>
      </c>
      <c r="K22" s="670">
        <v>1.81</v>
      </c>
      <c r="L22" s="667">
        <v>4</v>
      </c>
      <c r="M22" s="667">
        <v>33</v>
      </c>
      <c r="N22" s="671">
        <v>10.84</v>
      </c>
      <c r="O22" s="667" t="s">
        <v>3845</v>
      </c>
      <c r="P22" s="686" t="s">
        <v>3880</v>
      </c>
      <c r="Q22" s="672">
        <f t="shared" si="0"/>
        <v>1</v>
      </c>
      <c r="R22" s="672">
        <f t="shared" si="0"/>
        <v>0.95</v>
      </c>
      <c r="S22" s="683">
        <f t="shared" si="1"/>
        <v>10.84</v>
      </c>
      <c r="T22" s="683">
        <f t="shared" si="2"/>
        <v>2</v>
      </c>
      <c r="U22" s="683">
        <f t="shared" si="3"/>
        <v>-8.84</v>
      </c>
      <c r="V22" s="687">
        <f t="shared" si="4"/>
        <v>0.18450184501845018</v>
      </c>
      <c r="W22" s="673"/>
    </row>
    <row r="23" spans="1:23" ht="14.4" customHeight="1" x14ac:dyDescent="0.3">
      <c r="A23" s="735" t="s">
        <v>3881</v>
      </c>
      <c r="B23" s="679">
        <v>1</v>
      </c>
      <c r="C23" s="680">
        <v>0.41</v>
      </c>
      <c r="D23" s="681">
        <v>1</v>
      </c>
      <c r="E23" s="689"/>
      <c r="F23" s="668"/>
      <c r="G23" s="669"/>
      <c r="H23" s="667"/>
      <c r="I23" s="668"/>
      <c r="J23" s="669"/>
      <c r="K23" s="670">
        <v>0.41</v>
      </c>
      <c r="L23" s="667">
        <v>1</v>
      </c>
      <c r="M23" s="667">
        <v>5</v>
      </c>
      <c r="N23" s="671">
        <v>2.4900000000000002</v>
      </c>
      <c r="O23" s="667" t="s">
        <v>3845</v>
      </c>
      <c r="P23" s="686" t="s">
        <v>3882</v>
      </c>
      <c r="Q23" s="672">
        <f t="shared" si="0"/>
        <v>-1</v>
      </c>
      <c r="R23" s="672">
        <f t="shared" si="0"/>
        <v>-0.41</v>
      </c>
      <c r="S23" s="683" t="str">
        <f t="shared" si="1"/>
        <v/>
      </c>
      <c r="T23" s="683" t="str">
        <f t="shared" si="2"/>
        <v/>
      </c>
      <c r="U23" s="683" t="str">
        <f t="shared" si="3"/>
        <v/>
      </c>
      <c r="V23" s="687" t="str">
        <f t="shared" si="4"/>
        <v/>
      </c>
      <c r="W23" s="673"/>
    </row>
    <row r="24" spans="1:23" ht="14.4" customHeight="1" x14ac:dyDescent="0.3">
      <c r="A24" s="735" t="s">
        <v>3883</v>
      </c>
      <c r="B24" s="683">
        <v>1</v>
      </c>
      <c r="C24" s="684">
        <v>3.74</v>
      </c>
      <c r="D24" s="685">
        <v>3</v>
      </c>
      <c r="E24" s="689">
        <v>1</v>
      </c>
      <c r="F24" s="668">
        <v>6.52</v>
      </c>
      <c r="G24" s="669">
        <v>4</v>
      </c>
      <c r="H24" s="664"/>
      <c r="I24" s="665"/>
      <c r="J24" s="666"/>
      <c r="K24" s="670">
        <v>4.6399999999999997</v>
      </c>
      <c r="L24" s="667">
        <v>4</v>
      </c>
      <c r="M24" s="667">
        <v>35</v>
      </c>
      <c r="N24" s="671">
        <v>11.72</v>
      </c>
      <c r="O24" s="667" t="s">
        <v>3845</v>
      </c>
      <c r="P24" s="686" t="s">
        <v>3884</v>
      </c>
      <c r="Q24" s="672">
        <f t="shared" si="0"/>
        <v>-1</v>
      </c>
      <c r="R24" s="672">
        <f t="shared" si="0"/>
        <v>-3.74</v>
      </c>
      <c r="S24" s="683" t="str">
        <f t="shared" si="1"/>
        <v/>
      </c>
      <c r="T24" s="683" t="str">
        <f t="shared" si="2"/>
        <v/>
      </c>
      <c r="U24" s="683" t="str">
        <f t="shared" si="3"/>
        <v/>
      </c>
      <c r="V24" s="687" t="str">
        <f t="shared" si="4"/>
        <v/>
      </c>
      <c r="W24" s="673"/>
    </row>
    <row r="25" spans="1:23" ht="14.4" customHeight="1" x14ac:dyDescent="0.3">
      <c r="A25" s="734" t="s">
        <v>3885</v>
      </c>
      <c r="B25" s="719">
        <v>1</v>
      </c>
      <c r="C25" s="720">
        <v>5.65</v>
      </c>
      <c r="D25" s="688">
        <v>4</v>
      </c>
      <c r="E25" s="730"/>
      <c r="F25" s="724"/>
      <c r="G25" s="675"/>
      <c r="H25" s="721">
        <v>1</v>
      </c>
      <c r="I25" s="722">
        <v>3.16</v>
      </c>
      <c r="J25" s="674">
        <v>3</v>
      </c>
      <c r="K25" s="725">
        <v>6.57</v>
      </c>
      <c r="L25" s="723">
        <v>5</v>
      </c>
      <c r="M25" s="723">
        <v>41</v>
      </c>
      <c r="N25" s="726">
        <v>13.61</v>
      </c>
      <c r="O25" s="723" t="s">
        <v>3845</v>
      </c>
      <c r="P25" s="727" t="s">
        <v>3886</v>
      </c>
      <c r="Q25" s="728">
        <f t="shared" si="0"/>
        <v>0</v>
      </c>
      <c r="R25" s="728">
        <f t="shared" si="0"/>
        <v>-2.4900000000000002</v>
      </c>
      <c r="S25" s="719">
        <f t="shared" si="1"/>
        <v>13.61</v>
      </c>
      <c r="T25" s="719">
        <f t="shared" si="2"/>
        <v>3</v>
      </c>
      <c r="U25" s="719">
        <f t="shared" si="3"/>
        <v>-10.61</v>
      </c>
      <c r="V25" s="729">
        <f t="shared" si="4"/>
        <v>0.2204261572373255</v>
      </c>
      <c r="W25" s="676"/>
    </row>
    <row r="26" spans="1:23" ht="14.4" customHeight="1" x14ac:dyDescent="0.3">
      <c r="A26" s="734" t="s">
        <v>3887</v>
      </c>
      <c r="B26" s="719"/>
      <c r="C26" s="720"/>
      <c r="D26" s="688"/>
      <c r="E26" s="730">
        <v>1</v>
      </c>
      <c r="F26" s="724">
        <v>12.64</v>
      </c>
      <c r="G26" s="675">
        <v>4</v>
      </c>
      <c r="H26" s="721">
        <v>1</v>
      </c>
      <c r="I26" s="722">
        <v>2.86</v>
      </c>
      <c r="J26" s="674">
        <v>1</v>
      </c>
      <c r="K26" s="725">
        <v>8.16</v>
      </c>
      <c r="L26" s="723">
        <v>5</v>
      </c>
      <c r="M26" s="723">
        <v>47</v>
      </c>
      <c r="N26" s="726">
        <v>15.54</v>
      </c>
      <c r="O26" s="723" t="s">
        <v>3845</v>
      </c>
      <c r="P26" s="727" t="s">
        <v>3888</v>
      </c>
      <c r="Q26" s="728">
        <f t="shared" si="0"/>
        <v>1</v>
      </c>
      <c r="R26" s="728">
        <f t="shared" si="0"/>
        <v>2.86</v>
      </c>
      <c r="S26" s="719">
        <f t="shared" si="1"/>
        <v>15.54</v>
      </c>
      <c r="T26" s="719">
        <f t="shared" si="2"/>
        <v>1</v>
      </c>
      <c r="U26" s="719">
        <f t="shared" si="3"/>
        <v>-14.54</v>
      </c>
      <c r="V26" s="729">
        <f t="shared" si="4"/>
        <v>6.4350064350064351E-2</v>
      </c>
      <c r="W26" s="676"/>
    </row>
    <row r="27" spans="1:23" ht="14.4" customHeight="1" x14ac:dyDescent="0.3">
      <c r="A27" s="735" t="s">
        <v>3889</v>
      </c>
      <c r="B27" s="683"/>
      <c r="C27" s="684"/>
      <c r="D27" s="685"/>
      <c r="E27" s="689">
        <v>1</v>
      </c>
      <c r="F27" s="668">
        <v>2.04</v>
      </c>
      <c r="G27" s="669">
        <v>7</v>
      </c>
      <c r="H27" s="664">
        <v>1</v>
      </c>
      <c r="I27" s="665">
        <v>1.52</v>
      </c>
      <c r="J27" s="666">
        <v>2</v>
      </c>
      <c r="K27" s="670">
        <v>2.04</v>
      </c>
      <c r="L27" s="667">
        <v>3</v>
      </c>
      <c r="M27" s="667">
        <v>24</v>
      </c>
      <c r="N27" s="671">
        <v>8.15</v>
      </c>
      <c r="O27" s="667" t="s">
        <v>3845</v>
      </c>
      <c r="P27" s="686" t="s">
        <v>3890</v>
      </c>
      <c r="Q27" s="672">
        <f t="shared" si="0"/>
        <v>1</v>
      </c>
      <c r="R27" s="672">
        <f t="shared" si="0"/>
        <v>1.52</v>
      </c>
      <c r="S27" s="683">
        <f t="shared" si="1"/>
        <v>8.15</v>
      </c>
      <c r="T27" s="683">
        <f t="shared" si="2"/>
        <v>2</v>
      </c>
      <c r="U27" s="683">
        <f t="shared" si="3"/>
        <v>-6.15</v>
      </c>
      <c r="V27" s="687">
        <f t="shared" si="4"/>
        <v>0.24539877300613497</v>
      </c>
      <c r="W27" s="673"/>
    </row>
    <row r="28" spans="1:23" ht="14.4" customHeight="1" x14ac:dyDescent="0.3">
      <c r="A28" s="734" t="s">
        <v>3891</v>
      </c>
      <c r="B28" s="719">
        <v>1</v>
      </c>
      <c r="C28" s="720">
        <v>3.59</v>
      </c>
      <c r="D28" s="688">
        <v>6</v>
      </c>
      <c r="E28" s="730"/>
      <c r="F28" s="724"/>
      <c r="G28" s="675"/>
      <c r="H28" s="721"/>
      <c r="I28" s="722"/>
      <c r="J28" s="674"/>
      <c r="K28" s="725">
        <v>2.38</v>
      </c>
      <c r="L28" s="723">
        <v>4</v>
      </c>
      <c r="M28" s="723">
        <v>32</v>
      </c>
      <c r="N28" s="726">
        <v>10.57</v>
      </c>
      <c r="O28" s="723" t="s">
        <v>3845</v>
      </c>
      <c r="P28" s="727" t="s">
        <v>3892</v>
      </c>
      <c r="Q28" s="728">
        <f t="shared" si="0"/>
        <v>-1</v>
      </c>
      <c r="R28" s="728">
        <f t="shared" si="0"/>
        <v>-3.59</v>
      </c>
      <c r="S28" s="719" t="str">
        <f t="shared" si="1"/>
        <v/>
      </c>
      <c r="T28" s="719" t="str">
        <f t="shared" si="2"/>
        <v/>
      </c>
      <c r="U28" s="719" t="str">
        <f t="shared" si="3"/>
        <v/>
      </c>
      <c r="V28" s="729" t="str">
        <f t="shared" si="4"/>
        <v/>
      </c>
      <c r="W28" s="676"/>
    </row>
    <row r="29" spans="1:23" ht="14.4" customHeight="1" x14ac:dyDescent="0.3">
      <c r="A29" s="734" t="s">
        <v>3893</v>
      </c>
      <c r="B29" s="719">
        <v>3</v>
      </c>
      <c r="C29" s="720">
        <v>9.3000000000000007</v>
      </c>
      <c r="D29" s="688">
        <v>3.7</v>
      </c>
      <c r="E29" s="730">
        <v>1</v>
      </c>
      <c r="F29" s="724">
        <v>2.06</v>
      </c>
      <c r="G29" s="675">
        <v>2</v>
      </c>
      <c r="H29" s="721">
        <v>3</v>
      </c>
      <c r="I29" s="722">
        <v>9.61</v>
      </c>
      <c r="J29" s="674">
        <v>5.7</v>
      </c>
      <c r="K29" s="725">
        <v>3.43</v>
      </c>
      <c r="L29" s="723">
        <v>4</v>
      </c>
      <c r="M29" s="723">
        <v>39</v>
      </c>
      <c r="N29" s="726">
        <v>13.14</v>
      </c>
      <c r="O29" s="723" t="s">
        <v>3845</v>
      </c>
      <c r="P29" s="727" t="s">
        <v>3894</v>
      </c>
      <c r="Q29" s="728">
        <f t="shared" si="0"/>
        <v>0</v>
      </c>
      <c r="R29" s="728">
        <f t="shared" si="0"/>
        <v>0.30999999999999872</v>
      </c>
      <c r="S29" s="719">
        <f t="shared" si="1"/>
        <v>39.42</v>
      </c>
      <c r="T29" s="719">
        <f t="shared" si="2"/>
        <v>17.100000000000001</v>
      </c>
      <c r="U29" s="719">
        <f t="shared" si="3"/>
        <v>-22.32</v>
      </c>
      <c r="V29" s="729">
        <f t="shared" si="4"/>
        <v>0.43378995433789957</v>
      </c>
      <c r="W29" s="676"/>
    </row>
    <row r="30" spans="1:23" ht="14.4" customHeight="1" x14ac:dyDescent="0.3">
      <c r="A30" s="735" t="s">
        <v>3895</v>
      </c>
      <c r="B30" s="683"/>
      <c r="C30" s="684"/>
      <c r="D30" s="685"/>
      <c r="E30" s="689">
        <v>1</v>
      </c>
      <c r="F30" s="668">
        <v>1.91</v>
      </c>
      <c r="G30" s="669">
        <v>10</v>
      </c>
      <c r="H30" s="664"/>
      <c r="I30" s="665"/>
      <c r="J30" s="666"/>
      <c r="K30" s="670">
        <v>1.91</v>
      </c>
      <c r="L30" s="667">
        <v>6</v>
      </c>
      <c r="M30" s="667">
        <v>56</v>
      </c>
      <c r="N30" s="671">
        <v>18.79</v>
      </c>
      <c r="O30" s="667" t="s">
        <v>3845</v>
      </c>
      <c r="P30" s="686" t="s">
        <v>3896</v>
      </c>
      <c r="Q30" s="672">
        <f t="shared" si="0"/>
        <v>0</v>
      </c>
      <c r="R30" s="672">
        <f t="shared" si="0"/>
        <v>0</v>
      </c>
      <c r="S30" s="683" t="str">
        <f t="shared" si="1"/>
        <v/>
      </c>
      <c r="T30" s="683" t="str">
        <f t="shared" si="2"/>
        <v/>
      </c>
      <c r="U30" s="683" t="str">
        <f t="shared" si="3"/>
        <v/>
      </c>
      <c r="V30" s="687" t="str">
        <f t="shared" si="4"/>
        <v/>
      </c>
      <c r="W30" s="673"/>
    </row>
    <row r="31" spans="1:23" ht="14.4" customHeight="1" x14ac:dyDescent="0.3">
      <c r="A31" s="734" t="s">
        <v>3897</v>
      </c>
      <c r="B31" s="719"/>
      <c r="C31" s="720"/>
      <c r="D31" s="688"/>
      <c r="E31" s="730"/>
      <c r="F31" s="724"/>
      <c r="G31" s="675"/>
      <c r="H31" s="721">
        <v>1</v>
      </c>
      <c r="I31" s="722">
        <v>3.16</v>
      </c>
      <c r="J31" s="674">
        <v>8</v>
      </c>
      <c r="K31" s="725">
        <v>3.16</v>
      </c>
      <c r="L31" s="723">
        <v>8</v>
      </c>
      <c r="M31" s="723">
        <v>74</v>
      </c>
      <c r="N31" s="726">
        <v>24.65</v>
      </c>
      <c r="O31" s="723" t="s">
        <v>3845</v>
      </c>
      <c r="P31" s="727" t="s">
        <v>3898</v>
      </c>
      <c r="Q31" s="728">
        <f t="shared" si="0"/>
        <v>1</v>
      </c>
      <c r="R31" s="728">
        <f t="shared" si="0"/>
        <v>3.16</v>
      </c>
      <c r="S31" s="719">
        <f t="shared" si="1"/>
        <v>24.65</v>
      </c>
      <c r="T31" s="719">
        <f t="shared" si="2"/>
        <v>8</v>
      </c>
      <c r="U31" s="719">
        <f t="shared" si="3"/>
        <v>-16.649999999999999</v>
      </c>
      <c r="V31" s="729">
        <f t="shared" si="4"/>
        <v>0.32454361054766734</v>
      </c>
      <c r="W31" s="676"/>
    </row>
    <row r="32" spans="1:23" ht="14.4" customHeight="1" x14ac:dyDescent="0.3">
      <c r="A32" s="735" t="s">
        <v>3899</v>
      </c>
      <c r="B32" s="679">
        <v>1</v>
      </c>
      <c r="C32" s="680">
        <v>0.62</v>
      </c>
      <c r="D32" s="681">
        <v>5</v>
      </c>
      <c r="E32" s="689"/>
      <c r="F32" s="668"/>
      <c r="G32" s="669"/>
      <c r="H32" s="667"/>
      <c r="I32" s="668"/>
      <c r="J32" s="669"/>
      <c r="K32" s="670">
        <v>0.53</v>
      </c>
      <c r="L32" s="667">
        <v>2</v>
      </c>
      <c r="M32" s="667">
        <v>21</v>
      </c>
      <c r="N32" s="671">
        <v>6.97</v>
      </c>
      <c r="O32" s="667" t="s">
        <v>3845</v>
      </c>
      <c r="P32" s="686" t="s">
        <v>3900</v>
      </c>
      <c r="Q32" s="672">
        <f t="shared" si="0"/>
        <v>-1</v>
      </c>
      <c r="R32" s="672">
        <f t="shared" si="0"/>
        <v>-0.62</v>
      </c>
      <c r="S32" s="683" t="str">
        <f t="shared" si="1"/>
        <v/>
      </c>
      <c r="T32" s="683" t="str">
        <f t="shared" si="2"/>
        <v/>
      </c>
      <c r="U32" s="683" t="str">
        <f t="shared" si="3"/>
        <v/>
      </c>
      <c r="V32" s="687" t="str">
        <f t="shared" si="4"/>
        <v/>
      </c>
      <c r="W32" s="673"/>
    </row>
    <row r="33" spans="1:23" ht="14.4" customHeight="1" x14ac:dyDescent="0.3">
      <c r="A33" s="735" t="s">
        <v>3901</v>
      </c>
      <c r="B33" s="683">
        <v>2</v>
      </c>
      <c r="C33" s="684">
        <v>6.47</v>
      </c>
      <c r="D33" s="685">
        <v>6.5</v>
      </c>
      <c r="E33" s="689"/>
      <c r="F33" s="668"/>
      <c r="G33" s="669"/>
      <c r="H33" s="664"/>
      <c r="I33" s="665"/>
      <c r="J33" s="666"/>
      <c r="K33" s="670">
        <v>3.19</v>
      </c>
      <c r="L33" s="667">
        <v>5</v>
      </c>
      <c r="M33" s="667">
        <v>42</v>
      </c>
      <c r="N33" s="671">
        <v>14.02</v>
      </c>
      <c r="O33" s="667" t="s">
        <v>3845</v>
      </c>
      <c r="P33" s="686" t="s">
        <v>3902</v>
      </c>
      <c r="Q33" s="672">
        <f t="shared" si="0"/>
        <v>-2</v>
      </c>
      <c r="R33" s="672">
        <f t="shared" si="0"/>
        <v>-6.47</v>
      </c>
      <c r="S33" s="683" t="str">
        <f t="shared" si="1"/>
        <v/>
      </c>
      <c r="T33" s="683" t="str">
        <f t="shared" si="2"/>
        <v/>
      </c>
      <c r="U33" s="683" t="str">
        <f t="shared" si="3"/>
        <v/>
      </c>
      <c r="V33" s="687" t="str">
        <f t="shared" si="4"/>
        <v/>
      </c>
      <c r="W33" s="673"/>
    </row>
    <row r="34" spans="1:23" ht="14.4" customHeight="1" x14ac:dyDescent="0.3">
      <c r="A34" s="734" t="s">
        <v>3903</v>
      </c>
      <c r="B34" s="719">
        <v>1</v>
      </c>
      <c r="C34" s="720">
        <v>3.76</v>
      </c>
      <c r="D34" s="688">
        <v>6</v>
      </c>
      <c r="E34" s="730">
        <v>2</v>
      </c>
      <c r="F34" s="724">
        <v>6.96</v>
      </c>
      <c r="G34" s="675">
        <v>10</v>
      </c>
      <c r="H34" s="721"/>
      <c r="I34" s="722"/>
      <c r="J34" s="674"/>
      <c r="K34" s="725">
        <v>3.76</v>
      </c>
      <c r="L34" s="723">
        <v>6</v>
      </c>
      <c r="M34" s="723">
        <v>52</v>
      </c>
      <c r="N34" s="726">
        <v>17.28</v>
      </c>
      <c r="O34" s="723" t="s">
        <v>3845</v>
      </c>
      <c r="P34" s="727" t="s">
        <v>3904</v>
      </c>
      <c r="Q34" s="728">
        <f t="shared" si="0"/>
        <v>-1</v>
      </c>
      <c r="R34" s="728">
        <f t="shared" si="0"/>
        <v>-3.76</v>
      </c>
      <c r="S34" s="719" t="str">
        <f t="shared" si="1"/>
        <v/>
      </c>
      <c r="T34" s="719" t="str">
        <f t="shared" si="2"/>
        <v/>
      </c>
      <c r="U34" s="719" t="str">
        <f t="shared" si="3"/>
        <v/>
      </c>
      <c r="V34" s="729" t="str">
        <f t="shared" si="4"/>
        <v/>
      </c>
      <c r="W34" s="676"/>
    </row>
    <row r="35" spans="1:23" ht="14.4" customHeight="1" x14ac:dyDescent="0.3">
      <c r="A35" s="734" t="s">
        <v>3905</v>
      </c>
      <c r="B35" s="719">
        <v>2</v>
      </c>
      <c r="C35" s="720">
        <v>7.92</v>
      </c>
      <c r="D35" s="688">
        <v>5</v>
      </c>
      <c r="E35" s="730">
        <v>3</v>
      </c>
      <c r="F35" s="724">
        <v>16.010000000000002</v>
      </c>
      <c r="G35" s="675">
        <v>10.3</v>
      </c>
      <c r="H35" s="721">
        <v>5</v>
      </c>
      <c r="I35" s="722">
        <v>24.99</v>
      </c>
      <c r="J35" s="674">
        <v>12</v>
      </c>
      <c r="K35" s="725">
        <v>5.34</v>
      </c>
      <c r="L35" s="723">
        <v>7</v>
      </c>
      <c r="M35" s="723">
        <v>62</v>
      </c>
      <c r="N35" s="726">
        <v>20.73</v>
      </c>
      <c r="O35" s="723" t="s">
        <v>3845</v>
      </c>
      <c r="P35" s="727" t="s">
        <v>3906</v>
      </c>
      <c r="Q35" s="728">
        <f t="shared" si="0"/>
        <v>3</v>
      </c>
      <c r="R35" s="728">
        <f t="shared" si="0"/>
        <v>17.07</v>
      </c>
      <c r="S35" s="719">
        <f t="shared" si="1"/>
        <v>103.65</v>
      </c>
      <c r="T35" s="719">
        <f t="shared" si="2"/>
        <v>60</v>
      </c>
      <c r="U35" s="719">
        <f t="shared" si="3"/>
        <v>-43.650000000000006</v>
      </c>
      <c r="V35" s="729">
        <f t="shared" si="4"/>
        <v>0.57887120115774238</v>
      </c>
      <c r="W35" s="676">
        <v>13.27</v>
      </c>
    </row>
    <row r="36" spans="1:23" ht="14.4" customHeight="1" x14ac:dyDescent="0.3">
      <c r="A36" s="735" t="s">
        <v>3907</v>
      </c>
      <c r="B36" s="679">
        <v>1</v>
      </c>
      <c r="C36" s="680">
        <v>2.86</v>
      </c>
      <c r="D36" s="681">
        <v>5</v>
      </c>
      <c r="E36" s="689"/>
      <c r="F36" s="668"/>
      <c r="G36" s="669"/>
      <c r="H36" s="667"/>
      <c r="I36" s="668"/>
      <c r="J36" s="669"/>
      <c r="K36" s="670">
        <v>2.86</v>
      </c>
      <c r="L36" s="667">
        <v>4</v>
      </c>
      <c r="M36" s="667">
        <v>37</v>
      </c>
      <c r="N36" s="671">
        <v>12.38</v>
      </c>
      <c r="O36" s="667" t="s">
        <v>3845</v>
      </c>
      <c r="P36" s="686" t="s">
        <v>3908</v>
      </c>
      <c r="Q36" s="672">
        <f t="shared" si="0"/>
        <v>-1</v>
      </c>
      <c r="R36" s="672">
        <f t="shared" si="0"/>
        <v>-2.86</v>
      </c>
      <c r="S36" s="683" t="str">
        <f t="shared" si="1"/>
        <v/>
      </c>
      <c r="T36" s="683" t="str">
        <f t="shared" si="2"/>
        <v/>
      </c>
      <c r="U36" s="683" t="str">
        <f t="shared" si="3"/>
        <v/>
      </c>
      <c r="V36" s="687" t="str">
        <f t="shared" si="4"/>
        <v/>
      </c>
      <c r="W36" s="673"/>
    </row>
    <row r="37" spans="1:23" ht="14.4" customHeight="1" x14ac:dyDescent="0.3">
      <c r="A37" s="734" t="s">
        <v>3909</v>
      </c>
      <c r="B37" s="731">
        <v>4</v>
      </c>
      <c r="C37" s="732">
        <v>20.23</v>
      </c>
      <c r="D37" s="682">
        <v>14.5</v>
      </c>
      <c r="E37" s="730">
        <v>3</v>
      </c>
      <c r="F37" s="724">
        <v>13.6</v>
      </c>
      <c r="G37" s="675">
        <v>6.3</v>
      </c>
      <c r="H37" s="723">
        <v>1</v>
      </c>
      <c r="I37" s="724">
        <v>2.98</v>
      </c>
      <c r="J37" s="675">
        <v>3</v>
      </c>
      <c r="K37" s="725">
        <v>4.62</v>
      </c>
      <c r="L37" s="723">
        <v>5</v>
      </c>
      <c r="M37" s="723">
        <v>47</v>
      </c>
      <c r="N37" s="726">
        <v>15.63</v>
      </c>
      <c r="O37" s="723" t="s">
        <v>3845</v>
      </c>
      <c r="P37" s="727" t="s">
        <v>3910</v>
      </c>
      <c r="Q37" s="728">
        <f t="shared" si="0"/>
        <v>-3</v>
      </c>
      <c r="R37" s="728">
        <f t="shared" si="0"/>
        <v>-17.25</v>
      </c>
      <c r="S37" s="719">
        <f t="shared" si="1"/>
        <v>15.63</v>
      </c>
      <c r="T37" s="719">
        <f t="shared" si="2"/>
        <v>3</v>
      </c>
      <c r="U37" s="719">
        <f t="shared" si="3"/>
        <v>-12.63</v>
      </c>
      <c r="V37" s="729">
        <f t="shared" si="4"/>
        <v>0.19193857965451055</v>
      </c>
      <c r="W37" s="676"/>
    </row>
    <row r="38" spans="1:23" ht="14.4" customHeight="1" x14ac:dyDescent="0.3">
      <c r="A38" s="735" t="s">
        <v>3911</v>
      </c>
      <c r="B38" s="683">
        <v>1</v>
      </c>
      <c r="C38" s="684">
        <v>2.17</v>
      </c>
      <c r="D38" s="685">
        <v>7</v>
      </c>
      <c r="E38" s="689"/>
      <c r="F38" s="668"/>
      <c r="G38" s="669"/>
      <c r="H38" s="664">
        <v>2</v>
      </c>
      <c r="I38" s="665">
        <v>6.03</v>
      </c>
      <c r="J38" s="666">
        <v>1.5</v>
      </c>
      <c r="K38" s="670">
        <v>2.12</v>
      </c>
      <c r="L38" s="667">
        <v>4</v>
      </c>
      <c r="M38" s="667">
        <v>38</v>
      </c>
      <c r="N38" s="671">
        <v>12.61</v>
      </c>
      <c r="O38" s="667" t="s">
        <v>3845</v>
      </c>
      <c r="P38" s="686" t="s">
        <v>3912</v>
      </c>
      <c r="Q38" s="672">
        <f t="shared" si="0"/>
        <v>1</v>
      </c>
      <c r="R38" s="672">
        <f t="shared" si="0"/>
        <v>3.8600000000000003</v>
      </c>
      <c r="S38" s="683">
        <f t="shared" si="1"/>
        <v>25.22</v>
      </c>
      <c r="T38" s="683">
        <f t="shared" si="2"/>
        <v>3</v>
      </c>
      <c r="U38" s="683">
        <f t="shared" si="3"/>
        <v>-22.22</v>
      </c>
      <c r="V38" s="687">
        <f t="shared" si="4"/>
        <v>0.1189532117367169</v>
      </c>
      <c r="W38" s="673"/>
    </row>
    <row r="39" spans="1:23" ht="14.4" customHeight="1" x14ac:dyDescent="0.3">
      <c r="A39" s="734" t="s">
        <v>3913</v>
      </c>
      <c r="B39" s="719"/>
      <c r="C39" s="720"/>
      <c r="D39" s="688"/>
      <c r="E39" s="730">
        <v>2</v>
      </c>
      <c r="F39" s="724">
        <v>5.16</v>
      </c>
      <c r="G39" s="675">
        <v>3</v>
      </c>
      <c r="H39" s="721"/>
      <c r="I39" s="722"/>
      <c r="J39" s="674"/>
      <c r="K39" s="725">
        <v>3.62</v>
      </c>
      <c r="L39" s="723">
        <v>5</v>
      </c>
      <c r="M39" s="723">
        <v>47</v>
      </c>
      <c r="N39" s="726">
        <v>15.64</v>
      </c>
      <c r="O39" s="723" t="s">
        <v>3845</v>
      </c>
      <c r="P39" s="727" t="s">
        <v>3914</v>
      </c>
      <c r="Q39" s="728">
        <f t="shared" si="0"/>
        <v>0</v>
      </c>
      <c r="R39" s="728">
        <f t="shared" si="0"/>
        <v>0</v>
      </c>
      <c r="S39" s="719" t="str">
        <f t="shared" si="1"/>
        <v/>
      </c>
      <c r="T39" s="719" t="str">
        <f t="shared" si="2"/>
        <v/>
      </c>
      <c r="U39" s="719" t="str">
        <f t="shared" si="3"/>
        <v/>
      </c>
      <c r="V39" s="729" t="str">
        <f t="shared" si="4"/>
        <v/>
      </c>
      <c r="W39" s="676"/>
    </row>
    <row r="40" spans="1:23" ht="14.4" customHeight="1" x14ac:dyDescent="0.3">
      <c r="A40" s="735" t="s">
        <v>3915</v>
      </c>
      <c r="B40" s="679">
        <v>4</v>
      </c>
      <c r="C40" s="680">
        <v>8.17</v>
      </c>
      <c r="D40" s="681">
        <v>4.3</v>
      </c>
      <c r="E40" s="689">
        <v>1</v>
      </c>
      <c r="F40" s="668">
        <v>1.49</v>
      </c>
      <c r="G40" s="669">
        <v>2</v>
      </c>
      <c r="H40" s="667">
        <v>1</v>
      </c>
      <c r="I40" s="668">
        <v>3.09</v>
      </c>
      <c r="J40" s="669">
        <v>1</v>
      </c>
      <c r="K40" s="670">
        <v>2.65</v>
      </c>
      <c r="L40" s="667">
        <v>4</v>
      </c>
      <c r="M40" s="667">
        <v>40</v>
      </c>
      <c r="N40" s="671">
        <v>13.22</v>
      </c>
      <c r="O40" s="667" t="s">
        <v>3845</v>
      </c>
      <c r="P40" s="686" t="s">
        <v>3916</v>
      </c>
      <c r="Q40" s="672">
        <f t="shared" si="0"/>
        <v>-3</v>
      </c>
      <c r="R40" s="672">
        <f t="shared" si="0"/>
        <v>-5.08</v>
      </c>
      <c r="S40" s="683">
        <f t="shared" si="1"/>
        <v>13.22</v>
      </c>
      <c r="T40" s="683">
        <f t="shared" si="2"/>
        <v>1</v>
      </c>
      <c r="U40" s="683">
        <f t="shared" si="3"/>
        <v>-12.22</v>
      </c>
      <c r="V40" s="687">
        <f t="shared" si="4"/>
        <v>7.5642965204235996E-2</v>
      </c>
      <c r="W40" s="673"/>
    </row>
    <row r="41" spans="1:23" ht="14.4" customHeight="1" x14ac:dyDescent="0.3">
      <c r="A41" s="735" t="s">
        <v>3917</v>
      </c>
      <c r="B41" s="679">
        <v>1</v>
      </c>
      <c r="C41" s="680">
        <v>1.43</v>
      </c>
      <c r="D41" s="681">
        <v>5</v>
      </c>
      <c r="E41" s="689"/>
      <c r="F41" s="668"/>
      <c r="G41" s="669"/>
      <c r="H41" s="667"/>
      <c r="I41" s="668"/>
      <c r="J41" s="669"/>
      <c r="K41" s="670">
        <v>0.81</v>
      </c>
      <c r="L41" s="667">
        <v>3</v>
      </c>
      <c r="M41" s="667">
        <v>30</v>
      </c>
      <c r="N41" s="671">
        <v>10.14</v>
      </c>
      <c r="O41" s="667" t="s">
        <v>3845</v>
      </c>
      <c r="P41" s="686" t="s">
        <v>3918</v>
      </c>
      <c r="Q41" s="672">
        <f t="shared" si="0"/>
        <v>-1</v>
      </c>
      <c r="R41" s="672">
        <f t="shared" si="0"/>
        <v>-1.43</v>
      </c>
      <c r="S41" s="683" t="str">
        <f t="shared" si="1"/>
        <v/>
      </c>
      <c r="T41" s="683" t="str">
        <f t="shared" si="2"/>
        <v/>
      </c>
      <c r="U41" s="683" t="str">
        <f t="shared" si="3"/>
        <v/>
      </c>
      <c r="V41" s="687" t="str">
        <f t="shared" si="4"/>
        <v/>
      </c>
      <c r="W41" s="673"/>
    </row>
    <row r="42" spans="1:23" ht="14.4" customHeight="1" x14ac:dyDescent="0.3">
      <c r="A42" s="735" t="s">
        <v>3919</v>
      </c>
      <c r="B42" s="683"/>
      <c r="C42" s="684"/>
      <c r="D42" s="685"/>
      <c r="E42" s="664">
        <v>1</v>
      </c>
      <c r="F42" s="665">
        <v>2.0099999999999998</v>
      </c>
      <c r="G42" s="666">
        <v>1</v>
      </c>
      <c r="H42" s="667"/>
      <c r="I42" s="668"/>
      <c r="J42" s="669"/>
      <c r="K42" s="670">
        <v>0.88</v>
      </c>
      <c r="L42" s="667">
        <v>3</v>
      </c>
      <c r="M42" s="667">
        <v>26</v>
      </c>
      <c r="N42" s="671">
        <v>8.57</v>
      </c>
      <c r="O42" s="667" t="s">
        <v>3845</v>
      </c>
      <c r="P42" s="686" t="s">
        <v>3920</v>
      </c>
      <c r="Q42" s="672">
        <f t="shared" si="0"/>
        <v>0</v>
      </c>
      <c r="R42" s="672">
        <f t="shared" si="0"/>
        <v>0</v>
      </c>
      <c r="S42" s="683" t="str">
        <f t="shared" si="1"/>
        <v/>
      </c>
      <c r="T42" s="683" t="str">
        <f t="shared" si="2"/>
        <v/>
      </c>
      <c r="U42" s="683" t="str">
        <f t="shared" si="3"/>
        <v/>
      </c>
      <c r="V42" s="687" t="str">
        <f t="shared" si="4"/>
        <v/>
      </c>
      <c r="W42" s="673"/>
    </row>
    <row r="43" spans="1:23" ht="14.4" customHeight="1" x14ac:dyDescent="0.3">
      <c r="A43" s="735" t="s">
        <v>3921</v>
      </c>
      <c r="B43" s="683"/>
      <c r="C43" s="684"/>
      <c r="D43" s="685"/>
      <c r="E43" s="689"/>
      <c r="F43" s="668"/>
      <c r="G43" s="669"/>
      <c r="H43" s="664">
        <v>2</v>
      </c>
      <c r="I43" s="665">
        <v>4.22</v>
      </c>
      <c r="J43" s="666">
        <v>4</v>
      </c>
      <c r="K43" s="670">
        <v>0.44</v>
      </c>
      <c r="L43" s="667">
        <v>2</v>
      </c>
      <c r="M43" s="667">
        <v>18</v>
      </c>
      <c r="N43" s="671">
        <v>5.88</v>
      </c>
      <c r="O43" s="667" t="s">
        <v>3845</v>
      </c>
      <c r="P43" s="686" t="s">
        <v>3922</v>
      </c>
      <c r="Q43" s="672">
        <f t="shared" si="0"/>
        <v>2</v>
      </c>
      <c r="R43" s="672">
        <f t="shared" si="0"/>
        <v>4.22</v>
      </c>
      <c r="S43" s="683">
        <f t="shared" si="1"/>
        <v>11.76</v>
      </c>
      <c r="T43" s="683">
        <f t="shared" si="2"/>
        <v>8</v>
      </c>
      <c r="U43" s="683">
        <f t="shared" si="3"/>
        <v>-3.76</v>
      </c>
      <c r="V43" s="687">
        <f t="shared" si="4"/>
        <v>0.68027210884353739</v>
      </c>
      <c r="W43" s="673"/>
    </row>
    <row r="44" spans="1:23" ht="14.4" customHeight="1" x14ac:dyDescent="0.3">
      <c r="A44" s="734" t="s">
        <v>3923</v>
      </c>
      <c r="B44" s="719">
        <v>1</v>
      </c>
      <c r="C44" s="720">
        <v>0.65</v>
      </c>
      <c r="D44" s="688">
        <v>6</v>
      </c>
      <c r="E44" s="730"/>
      <c r="F44" s="724"/>
      <c r="G44" s="675"/>
      <c r="H44" s="721">
        <v>1</v>
      </c>
      <c r="I44" s="722">
        <v>0.25</v>
      </c>
      <c r="J44" s="674">
        <v>1</v>
      </c>
      <c r="K44" s="725">
        <v>0.65</v>
      </c>
      <c r="L44" s="723">
        <v>3</v>
      </c>
      <c r="M44" s="723">
        <v>23</v>
      </c>
      <c r="N44" s="726">
        <v>7.7</v>
      </c>
      <c r="O44" s="723" t="s">
        <v>3845</v>
      </c>
      <c r="P44" s="727" t="s">
        <v>3924</v>
      </c>
      <c r="Q44" s="728">
        <f t="shared" si="0"/>
        <v>0</v>
      </c>
      <c r="R44" s="728">
        <f t="shared" si="0"/>
        <v>-0.4</v>
      </c>
      <c r="S44" s="719">
        <f t="shared" si="1"/>
        <v>7.7</v>
      </c>
      <c r="T44" s="719">
        <f t="shared" si="2"/>
        <v>1</v>
      </c>
      <c r="U44" s="719">
        <f t="shared" si="3"/>
        <v>-6.7</v>
      </c>
      <c r="V44" s="729">
        <f t="shared" si="4"/>
        <v>0.12987012987012986</v>
      </c>
      <c r="W44" s="676"/>
    </row>
    <row r="45" spans="1:23" ht="14.4" customHeight="1" x14ac:dyDescent="0.3">
      <c r="A45" s="735" t="s">
        <v>3925</v>
      </c>
      <c r="B45" s="679">
        <v>1</v>
      </c>
      <c r="C45" s="680">
        <v>3.64</v>
      </c>
      <c r="D45" s="681">
        <v>6</v>
      </c>
      <c r="E45" s="689">
        <v>1</v>
      </c>
      <c r="F45" s="668">
        <v>3.64</v>
      </c>
      <c r="G45" s="669">
        <v>4</v>
      </c>
      <c r="H45" s="667"/>
      <c r="I45" s="668"/>
      <c r="J45" s="669"/>
      <c r="K45" s="670">
        <v>3.64</v>
      </c>
      <c r="L45" s="667">
        <v>4</v>
      </c>
      <c r="M45" s="667">
        <v>40</v>
      </c>
      <c r="N45" s="671">
        <v>13.3</v>
      </c>
      <c r="O45" s="667" t="s">
        <v>3845</v>
      </c>
      <c r="P45" s="686" t="s">
        <v>3926</v>
      </c>
      <c r="Q45" s="672">
        <f t="shared" si="0"/>
        <v>-1</v>
      </c>
      <c r="R45" s="672">
        <f t="shared" si="0"/>
        <v>-3.64</v>
      </c>
      <c r="S45" s="683" t="str">
        <f t="shared" si="1"/>
        <v/>
      </c>
      <c r="T45" s="683" t="str">
        <f t="shared" si="2"/>
        <v/>
      </c>
      <c r="U45" s="683" t="str">
        <f t="shared" si="3"/>
        <v/>
      </c>
      <c r="V45" s="687" t="str">
        <f t="shared" si="4"/>
        <v/>
      </c>
      <c r="W45" s="673"/>
    </row>
    <row r="46" spans="1:23" ht="14.4" customHeight="1" x14ac:dyDescent="0.3">
      <c r="A46" s="734" t="s">
        <v>3927</v>
      </c>
      <c r="B46" s="731">
        <v>2</v>
      </c>
      <c r="C46" s="732">
        <v>13.2</v>
      </c>
      <c r="D46" s="682">
        <v>8.5</v>
      </c>
      <c r="E46" s="730">
        <v>1</v>
      </c>
      <c r="F46" s="724">
        <v>8.18</v>
      </c>
      <c r="G46" s="675">
        <v>10</v>
      </c>
      <c r="H46" s="723"/>
      <c r="I46" s="724"/>
      <c r="J46" s="675"/>
      <c r="K46" s="725">
        <v>6.99</v>
      </c>
      <c r="L46" s="723">
        <v>7</v>
      </c>
      <c r="M46" s="723">
        <v>67</v>
      </c>
      <c r="N46" s="726">
        <v>22.33</v>
      </c>
      <c r="O46" s="723" t="s">
        <v>3845</v>
      </c>
      <c r="P46" s="727" t="s">
        <v>3928</v>
      </c>
      <c r="Q46" s="728">
        <f t="shared" si="0"/>
        <v>-2</v>
      </c>
      <c r="R46" s="728">
        <f t="shared" si="0"/>
        <v>-13.2</v>
      </c>
      <c r="S46" s="719" t="str">
        <f t="shared" si="1"/>
        <v/>
      </c>
      <c r="T46" s="719" t="str">
        <f t="shared" si="2"/>
        <v/>
      </c>
      <c r="U46" s="719" t="str">
        <f t="shared" si="3"/>
        <v/>
      </c>
      <c r="V46" s="729" t="str">
        <f t="shared" si="4"/>
        <v/>
      </c>
      <c r="W46" s="676"/>
    </row>
    <row r="47" spans="1:23" ht="14.4" customHeight="1" x14ac:dyDescent="0.3">
      <c r="A47" s="735" t="s">
        <v>3929</v>
      </c>
      <c r="B47" s="679">
        <v>1</v>
      </c>
      <c r="C47" s="680">
        <v>4.6900000000000004</v>
      </c>
      <c r="D47" s="681">
        <v>10</v>
      </c>
      <c r="E47" s="689"/>
      <c r="F47" s="668"/>
      <c r="G47" s="669"/>
      <c r="H47" s="667"/>
      <c r="I47" s="668"/>
      <c r="J47" s="669"/>
      <c r="K47" s="670">
        <v>4.6900000000000004</v>
      </c>
      <c r="L47" s="667">
        <v>7</v>
      </c>
      <c r="M47" s="667">
        <v>65</v>
      </c>
      <c r="N47" s="671">
        <v>21.67</v>
      </c>
      <c r="O47" s="667" t="s">
        <v>3845</v>
      </c>
      <c r="P47" s="686" t="s">
        <v>3930</v>
      </c>
      <c r="Q47" s="672">
        <f t="shared" si="0"/>
        <v>-1</v>
      </c>
      <c r="R47" s="672">
        <f t="shared" si="0"/>
        <v>-4.6900000000000004</v>
      </c>
      <c r="S47" s="683" t="str">
        <f t="shared" si="1"/>
        <v/>
      </c>
      <c r="T47" s="683" t="str">
        <f t="shared" si="2"/>
        <v/>
      </c>
      <c r="U47" s="683" t="str">
        <f t="shared" si="3"/>
        <v/>
      </c>
      <c r="V47" s="687" t="str">
        <f t="shared" si="4"/>
        <v/>
      </c>
      <c r="W47" s="673"/>
    </row>
    <row r="48" spans="1:23" ht="14.4" customHeight="1" x14ac:dyDescent="0.3">
      <c r="A48" s="735" t="s">
        <v>3931</v>
      </c>
      <c r="B48" s="683">
        <v>1</v>
      </c>
      <c r="C48" s="684">
        <v>1.7</v>
      </c>
      <c r="D48" s="685">
        <v>3</v>
      </c>
      <c r="E48" s="664">
        <v>1</v>
      </c>
      <c r="F48" s="665">
        <v>1.9</v>
      </c>
      <c r="G48" s="666">
        <v>4</v>
      </c>
      <c r="H48" s="667"/>
      <c r="I48" s="668"/>
      <c r="J48" s="669"/>
      <c r="K48" s="670">
        <v>1.9</v>
      </c>
      <c r="L48" s="667">
        <v>4</v>
      </c>
      <c r="M48" s="667">
        <v>38</v>
      </c>
      <c r="N48" s="671">
        <v>12.63</v>
      </c>
      <c r="O48" s="667" t="s">
        <v>3845</v>
      </c>
      <c r="P48" s="686" t="s">
        <v>3932</v>
      </c>
      <c r="Q48" s="672">
        <f t="shared" si="0"/>
        <v>-1</v>
      </c>
      <c r="R48" s="672">
        <f t="shared" si="0"/>
        <v>-1.7</v>
      </c>
      <c r="S48" s="683" t="str">
        <f t="shared" si="1"/>
        <v/>
      </c>
      <c r="T48" s="683" t="str">
        <f t="shared" si="2"/>
        <v/>
      </c>
      <c r="U48" s="683" t="str">
        <f t="shared" si="3"/>
        <v/>
      </c>
      <c r="V48" s="687" t="str">
        <f t="shared" si="4"/>
        <v/>
      </c>
      <c r="W48" s="673"/>
    </row>
    <row r="49" spans="1:23" ht="14.4" customHeight="1" x14ac:dyDescent="0.3">
      <c r="A49" s="735" t="s">
        <v>3933</v>
      </c>
      <c r="B49" s="683"/>
      <c r="C49" s="684"/>
      <c r="D49" s="685"/>
      <c r="E49" s="664">
        <v>1</v>
      </c>
      <c r="F49" s="665">
        <v>2.0499999999999998</v>
      </c>
      <c r="G49" s="666">
        <v>10</v>
      </c>
      <c r="H49" s="667"/>
      <c r="I49" s="668"/>
      <c r="J49" s="669"/>
      <c r="K49" s="670">
        <v>2.0499999999999998</v>
      </c>
      <c r="L49" s="667">
        <v>4</v>
      </c>
      <c r="M49" s="667">
        <v>37</v>
      </c>
      <c r="N49" s="671">
        <v>12.2</v>
      </c>
      <c r="O49" s="667" t="s">
        <v>3845</v>
      </c>
      <c r="P49" s="686" t="s">
        <v>3934</v>
      </c>
      <c r="Q49" s="672">
        <f t="shared" si="0"/>
        <v>0</v>
      </c>
      <c r="R49" s="672">
        <f t="shared" si="0"/>
        <v>0</v>
      </c>
      <c r="S49" s="683" t="str">
        <f t="shared" si="1"/>
        <v/>
      </c>
      <c r="T49" s="683" t="str">
        <f t="shared" si="2"/>
        <v/>
      </c>
      <c r="U49" s="683" t="str">
        <f t="shared" si="3"/>
        <v/>
      </c>
      <c r="V49" s="687" t="str">
        <f t="shared" si="4"/>
        <v/>
      </c>
      <c r="W49" s="673"/>
    </row>
    <row r="50" spans="1:23" ht="14.4" customHeight="1" x14ac:dyDescent="0.3">
      <c r="A50" s="734" t="s">
        <v>3935</v>
      </c>
      <c r="B50" s="719">
        <v>1</v>
      </c>
      <c r="C50" s="720">
        <v>1.89</v>
      </c>
      <c r="D50" s="688">
        <v>2</v>
      </c>
      <c r="E50" s="721"/>
      <c r="F50" s="722"/>
      <c r="G50" s="674"/>
      <c r="H50" s="723"/>
      <c r="I50" s="724"/>
      <c r="J50" s="675"/>
      <c r="K50" s="725">
        <v>3.3</v>
      </c>
      <c r="L50" s="723">
        <v>5</v>
      </c>
      <c r="M50" s="723">
        <v>49</v>
      </c>
      <c r="N50" s="726">
        <v>16.2</v>
      </c>
      <c r="O50" s="723" t="s">
        <v>3845</v>
      </c>
      <c r="P50" s="727" t="s">
        <v>3936</v>
      </c>
      <c r="Q50" s="728">
        <f t="shared" si="0"/>
        <v>-1</v>
      </c>
      <c r="R50" s="728">
        <f t="shared" si="0"/>
        <v>-1.89</v>
      </c>
      <c r="S50" s="719" t="str">
        <f t="shared" si="1"/>
        <v/>
      </c>
      <c r="T50" s="719" t="str">
        <f t="shared" si="2"/>
        <v/>
      </c>
      <c r="U50" s="719" t="str">
        <f t="shared" si="3"/>
        <v/>
      </c>
      <c r="V50" s="729" t="str">
        <f t="shared" si="4"/>
        <v/>
      </c>
      <c r="W50" s="676"/>
    </row>
    <row r="51" spans="1:23" ht="14.4" customHeight="1" x14ac:dyDescent="0.3">
      <c r="A51" s="735" t="s">
        <v>3937</v>
      </c>
      <c r="B51" s="679">
        <v>1</v>
      </c>
      <c r="C51" s="680">
        <v>0.63</v>
      </c>
      <c r="D51" s="681">
        <v>2</v>
      </c>
      <c r="E51" s="689"/>
      <c r="F51" s="668"/>
      <c r="G51" s="669"/>
      <c r="H51" s="667"/>
      <c r="I51" s="668"/>
      <c r="J51" s="669"/>
      <c r="K51" s="670">
        <v>0.9</v>
      </c>
      <c r="L51" s="667">
        <v>3</v>
      </c>
      <c r="M51" s="667">
        <v>29</v>
      </c>
      <c r="N51" s="671">
        <v>9.6999999999999993</v>
      </c>
      <c r="O51" s="667" t="s">
        <v>3845</v>
      </c>
      <c r="P51" s="686" t="s">
        <v>3938</v>
      </c>
      <c r="Q51" s="672">
        <f t="shared" si="0"/>
        <v>-1</v>
      </c>
      <c r="R51" s="672">
        <f t="shared" si="0"/>
        <v>-0.63</v>
      </c>
      <c r="S51" s="683" t="str">
        <f t="shared" si="1"/>
        <v/>
      </c>
      <c r="T51" s="683" t="str">
        <f t="shared" si="2"/>
        <v/>
      </c>
      <c r="U51" s="683" t="str">
        <f t="shared" si="3"/>
        <v/>
      </c>
      <c r="V51" s="687" t="str">
        <f t="shared" si="4"/>
        <v/>
      </c>
      <c r="W51" s="673"/>
    </row>
    <row r="52" spans="1:23" ht="14.4" customHeight="1" x14ac:dyDescent="0.3">
      <c r="A52" s="735" t="s">
        <v>3939</v>
      </c>
      <c r="B52" s="683">
        <v>1</v>
      </c>
      <c r="C52" s="684">
        <v>0.52</v>
      </c>
      <c r="D52" s="685">
        <v>2</v>
      </c>
      <c r="E52" s="689"/>
      <c r="F52" s="668"/>
      <c r="G52" s="669"/>
      <c r="H52" s="664">
        <v>1</v>
      </c>
      <c r="I52" s="665">
        <v>1.94</v>
      </c>
      <c r="J52" s="666">
        <v>3</v>
      </c>
      <c r="K52" s="670">
        <v>0.98</v>
      </c>
      <c r="L52" s="667">
        <v>4</v>
      </c>
      <c r="M52" s="667">
        <v>34</v>
      </c>
      <c r="N52" s="671">
        <v>11.34</v>
      </c>
      <c r="O52" s="667" t="s">
        <v>3845</v>
      </c>
      <c r="P52" s="686" t="s">
        <v>3940</v>
      </c>
      <c r="Q52" s="672">
        <f t="shared" si="0"/>
        <v>0</v>
      </c>
      <c r="R52" s="672">
        <f t="shared" si="0"/>
        <v>1.42</v>
      </c>
      <c r="S52" s="683">
        <f t="shared" si="1"/>
        <v>11.34</v>
      </c>
      <c r="T52" s="683">
        <f t="shared" si="2"/>
        <v>3</v>
      </c>
      <c r="U52" s="683">
        <f t="shared" si="3"/>
        <v>-8.34</v>
      </c>
      <c r="V52" s="687">
        <f t="shared" si="4"/>
        <v>0.26455026455026454</v>
      </c>
      <c r="W52" s="673"/>
    </row>
    <row r="53" spans="1:23" ht="14.4" customHeight="1" x14ac:dyDescent="0.3">
      <c r="A53" s="735" t="s">
        <v>3941</v>
      </c>
      <c r="B53" s="683"/>
      <c r="C53" s="684"/>
      <c r="D53" s="685"/>
      <c r="E53" s="689">
        <v>1</v>
      </c>
      <c r="F53" s="668">
        <v>3</v>
      </c>
      <c r="G53" s="669">
        <v>5</v>
      </c>
      <c r="H53" s="664"/>
      <c r="I53" s="665"/>
      <c r="J53" s="666"/>
      <c r="K53" s="670">
        <v>3</v>
      </c>
      <c r="L53" s="667">
        <v>4</v>
      </c>
      <c r="M53" s="667">
        <v>37</v>
      </c>
      <c r="N53" s="671">
        <v>12.46</v>
      </c>
      <c r="O53" s="667" t="s">
        <v>2950</v>
      </c>
      <c r="P53" s="686" t="s">
        <v>3942</v>
      </c>
      <c r="Q53" s="672">
        <f t="shared" si="0"/>
        <v>0</v>
      </c>
      <c r="R53" s="672">
        <f t="shared" si="0"/>
        <v>0</v>
      </c>
      <c r="S53" s="683" t="str">
        <f t="shared" si="1"/>
        <v/>
      </c>
      <c r="T53" s="683" t="str">
        <f t="shared" si="2"/>
        <v/>
      </c>
      <c r="U53" s="683" t="str">
        <f t="shared" si="3"/>
        <v/>
      </c>
      <c r="V53" s="687" t="str">
        <f t="shared" si="4"/>
        <v/>
      </c>
      <c r="W53" s="673"/>
    </row>
    <row r="54" spans="1:23" ht="14.4" customHeight="1" x14ac:dyDescent="0.3">
      <c r="A54" s="734" t="s">
        <v>3943</v>
      </c>
      <c r="B54" s="719"/>
      <c r="C54" s="720"/>
      <c r="D54" s="688"/>
      <c r="E54" s="730"/>
      <c r="F54" s="724"/>
      <c r="G54" s="675"/>
      <c r="H54" s="721">
        <v>1</v>
      </c>
      <c r="I54" s="722">
        <v>2.2999999999999998</v>
      </c>
      <c r="J54" s="674">
        <v>3</v>
      </c>
      <c r="K54" s="725">
        <v>3.51</v>
      </c>
      <c r="L54" s="723">
        <v>6</v>
      </c>
      <c r="M54" s="723">
        <v>50</v>
      </c>
      <c r="N54" s="726">
        <v>16.55</v>
      </c>
      <c r="O54" s="723" t="s">
        <v>2950</v>
      </c>
      <c r="P54" s="727" t="s">
        <v>3944</v>
      </c>
      <c r="Q54" s="728">
        <f t="shared" si="0"/>
        <v>1</v>
      </c>
      <c r="R54" s="728">
        <f t="shared" si="0"/>
        <v>2.2999999999999998</v>
      </c>
      <c r="S54" s="719">
        <f t="shared" si="1"/>
        <v>16.55</v>
      </c>
      <c r="T54" s="719">
        <f t="shared" si="2"/>
        <v>3</v>
      </c>
      <c r="U54" s="719">
        <f t="shared" si="3"/>
        <v>-13.55</v>
      </c>
      <c r="V54" s="729">
        <f t="shared" si="4"/>
        <v>0.18126888217522658</v>
      </c>
      <c r="W54" s="676"/>
    </row>
    <row r="55" spans="1:23" ht="14.4" customHeight="1" x14ac:dyDescent="0.3">
      <c r="A55" s="735" t="s">
        <v>3945</v>
      </c>
      <c r="B55" s="683"/>
      <c r="C55" s="684"/>
      <c r="D55" s="685"/>
      <c r="E55" s="664">
        <v>1</v>
      </c>
      <c r="F55" s="665">
        <v>1.31</v>
      </c>
      <c r="G55" s="666">
        <v>2</v>
      </c>
      <c r="H55" s="667"/>
      <c r="I55" s="668"/>
      <c r="J55" s="669"/>
      <c r="K55" s="670">
        <v>2.1800000000000002</v>
      </c>
      <c r="L55" s="667">
        <v>4</v>
      </c>
      <c r="M55" s="667">
        <v>36</v>
      </c>
      <c r="N55" s="671">
        <v>11.97</v>
      </c>
      <c r="O55" s="667" t="s">
        <v>3845</v>
      </c>
      <c r="P55" s="686" t="s">
        <v>3946</v>
      </c>
      <c r="Q55" s="672">
        <f t="shared" si="0"/>
        <v>0</v>
      </c>
      <c r="R55" s="672">
        <f t="shared" si="0"/>
        <v>0</v>
      </c>
      <c r="S55" s="683" t="str">
        <f t="shared" si="1"/>
        <v/>
      </c>
      <c r="T55" s="683" t="str">
        <f t="shared" si="2"/>
        <v/>
      </c>
      <c r="U55" s="683" t="str">
        <f t="shared" si="3"/>
        <v/>
      </c>
      <c r="V55" s="687" t="str">
        <f t="shared" si="4"/>
        <v/>
      </c>
      <c r="W55" s="673"/>
    </row>
    <row r="56" spans="1:23" ht="14.4" customHeight="1" x14ac:dyDescent="0.3">
      <c r="A56" s="734" t="s">
        <v>3947</v>
      </c>
      <c r="B56" s="719"/>
      <c r="C56" s="720"/>
      <c r="D56" s="688"/>
      <c r="E56" s="721">
        <v>1</v>
      </c>
      <c r="F56" s="722">
        <v>2.12</v>
      </c>
      <c r="G56" s="674">
        <v>4</v>
      </c>
      <c r="H56" s="723"/>
      <c r="I56" s="724"/>
      <c r="J56" s="675"/>
      <c r="K56" s="725">
        <v>2.5299999999999998</v>
      </c>
      <c r="L56" s="723">
        <v>5</v>
      </c>
      <c r="M56" s="723">
        <v>42</v>
      </c>
      <c r="N56" s="726">
        <v>13.92</v>
      </c>
      <c r="O56" s="723" t="s">
        <v>3845</v>
      </c>
      <c r="P56" s="727" t="s">
        <v>3948</v>
      </c>
      <c r="Q56" s="728">
        <f t="shared" si="0"/>
        <v>0</v>
      </c>
      <c r="R56" s="728">
        <f t="shared" si="0"/>
        <v>0</v>
      </c>
      <c r="S56" s="719" t="str">
        <f t="shared" si="1"/>
        <v/>
      </c>
      <c r="T56" s="719" t="str">
        <f t="shared" si="2"/>
        <v/>
      </c>
      <c r="U56" s="719" t="str">
        <f t="shared" si="3"/>
        <v/>
      </c>
      <c r="V56" s="729" t="str">
        <f t="shared" si="4"/>
        <v/>
      </c>
      <c r="W56" s="676"/>
    </row>
    <row r="57" spans="1:23" ht="14.4" customHeight="1" x14ac:dyDescent="0.3">
      <c r="A57" s="734" t="s">
        <v>3949</v>
      </c>
      <c r="B57" s="719">
        <v>1</v>
      </c>
      <c r="C57" s="720">
        <v>3.24</v>
      </c>
      <c r="D57" s="688">
        <v>6</v>
      </c>
      <c r="E57" s="721"/>
      <c r="F57" s="722"/>
      <c r="G57" s="674"/>
      <c r="H57" s="723"/>
      <c r="I57" s="724"/>
      <c r="J57" s="675"/>
      <c r="K57" s="725">
        <v>3.24</v>
      </c>
      <c r="L57" s="723">
        <v>6</v>
      </c>
      <c r="M57" s="723">
        <v>52</v>
      </c>
      <c r="N57" s="726">
        <v>17.190000000000001</v>
      </c>
      <c r="O57" s="723" t="s">
        <v>3845</v>
      </c>
      <c r="P57" s="727" t="s">
        <v>3950</v>
      </c>
      <c r="Q57" s="728">
        <f t="shared" si="0"/>
        <v>-1</v>
      </c>
      <c r="R57" s="728">
        <f t="shared" si="0"/>
        <v>-3.24</v>
      </c>
      <c r="S57" s="719" t="str">
        <f t="shared" si="1"/>
        <v/>
      </c>
      <c r="T57" s="719" t="str">
        <f t="shared" si="2"/>
        <v/>
      </c>
      <c r="U57" s="719" t="str">
        <f t="shared" si="3"/>
        <v/>
      </c>
      <c r="V57" s="729" t="str">
        <f t="shared" si="4"/>
        <v/>
      </c>
      <c r="W57" s="676"/>
    </row>
    <row r="58" spans="1:23" ht="14.4" customHeight="1" x14ac:dyDescent="0.3">
      <c r="A58" s="735" t="s">
        <v>3951</v>
      </c>
      <c r="B58" s="683"/>
      <c r="C58" s="684"/>
      <c r="D58" s="685"/>
      <c r="E58" s="664">
        <v>1</v>
      </c>
      <c r="F58" s="665">
        <v>1.06</v>
      </c>
      <c r="G58" s="666">
        <v>2</v>
      </c>
      <c r="H58" s="667"/>
      <c r="I58" s="668"/>
      <c r="J58" s="669"/>
      <c r="K58" s="670">
        <v>1.06</v>
      </c>
      <c r="L58" s="667">
        <v>2</v>
      </c>
      <c r="M58" s="667">
        <v>18</v>
      </c>
      <c r="N58" s="671">
        <v>5.99</v>
      </c>
      <c r="O58" s="667" t="s">
        <v>3845</v>
      </c>
      <c r="P58" s="686" t="s">
        <v>3952</v>
      </c>
      <c r="Q58" s="672">
        <f t="shared" si="0"/>
        <v>0</v>
      </c>
      <c r="R58" s="672">
        <f t="shared" si="0"/>
        <v>0</v>
      </c>
      <c r="S58" s="683" t="str">
        <f t="shared" si="1"/>
        <v/>
      </c>
      <c r="T58" s="683" t="str">
        <f t="shared" si="2"/>
        <v/>
      </c>
      <c r="U58" s="683" t="str">
        <f t="shared" si="3"/>
        <v/>
      </c>
      <c r="V58" s="687" t="str">
        <f t="shared" si="4"/>
        <v/>
      </c>
      <c r="W58" s="673"/>
    </row>
    <row r="59" spans="1:23" ht="14.4" customHeight="1" x14ac:dyDescent="0.3">
      <c r="A59" s="735" t="s">
        <v>3953</v>
      </c>
      <c r="B59" s="679">
        <v>1</v>
      </c>
      <c r="C59" s="680">
        <v>1.02</v>
      </c>
      <c r="D59" s="681">
        <v>3</v>
      </c>
      <c r="E59" s="689"/>
      <c r="F59" s="668"/>
      <c r="G59" s="669"/>
      <c r="H59" s="667"/>
      <c r="I59" s="668"/>
      <c r="J59" s="669"/>
      <c r="K59" s="670">
        <v>0.49</v>
      </c>
      <c r="L59" s="667">
        <v>2</v>
      </c>
      <c r="M59" s="667">
        <v>14</v>
      </c>
      <c r="N59" s="671">
        <v>4.8099999999999996</v>
      </c>
      <c r="O59" s="667" t="s">
        <v>3845</v>
      </c>
      <c r="P59" s="686" t="s">
        <v>3954</v>
      </c>
      <c r="Q59" s="672">
        <f t="shared" si="0"/>
        <v>-1</v>
      </c>
      <c r="R59" s="672">
        <f t="shared" si="0"/>
        <v>-1.02</v>
      </c>
      <c r="S59" s="683" t="str">
        <f t="shared" si="1"/>
        <v/>
      </c>
      <c r="T59" s="683" t="str">
        <f t="shared" si="2"/>
        <v/>
      </c>
      <c r="U59" s="683" t="str">
        <f t="shared" si="3"/>
        <v/>
      </c>
      <c r="V59" s="687" t="str">
        <f t="shared" si="4"/>
        <v/>
      </c>
      <c r="W59" s="673"/>
    </row>
    <row r="60" spans="1:23" ht="14.4" customHeight="1" x14ac:dyDescent="0.3">
      <c r="A60" s="735" t="s">
        <v>3955</v>
      </c>
      <c r="B60" s="683">
        <v>1</v>
      </c>
      <c r="C60" s="684">
        <v>0.89</v>
      </c>
      <c r="D60" s="685">
        <v>9</v>
      </c>
      <c r="E60" s="664"/>
      <c r="F60" s="665"/>
      <c r="G60" s="666"/>
      <c r="H60" s="667"/>
      <c r="I60" s="668"/>
      <c r="J60" s="669"/>
      <c r="K60" s="670">
        <v>0.55000000000000004</v>
      </c>
      <c r="L60" s="667">
        <v>1</v>
      </c>
      <c r="M60" s="667">
        <v>13</v>
      </c>
      <c r="N60" s="671">
        <v>4.3099999999999996</v>
      </c>
      <c r="O60" s="667" t="s">
        <v>3845</v>
      </c>
      <c r="P60" s="686" t="s">
        <v>3956</v>
      </c>
      <c r="Q60" s="672">
        <f t="shared" si="0"/>
        <v>-1</v>
      </c>
      <c r="R60" s="672">
        <f t="shared" si="0"/>
        <v>-0.89</v>
      </c>
      <c r="S60" s="683" t="str">
        <f t="shared" si="1"/>
        <v/>
      </c>
      <c r="T60" s="683" t="str">
        <f t="shared" si="2"/>
        <v/>
      </c>
      <c r="U60" s="683" t="str">
        <f t="shared" si="3"/>
        <v/>
      </c>
      <c r="V60" s="687" t="str">
        <f t="shared" si="4"/>
        <v/>
      </c>
      <c r="W60" s="673"/>
    </row>
    <row r="61" spans="1:23" ht="14.4" customHeight="1" x14ac:dyDescent="0.3">
      <c r="A61" s="734" t="s">
        <v>3957</v>
      </c>
      <c r="B61" s="719"/>
      <c r="C61" s="720"/>
      <c r="D61" s="688"/>
      <c r="E61" s="721">
        <v>1</v>
      </c>
      <c r="F61" s="722">
        <v>1.54</v>
      </c>
      <c r="G61" s="674">
        <v>2</v>
      </c>
      <c r="H61" s="723"/>
      <c r="I61" s="724"/>
      <c r="J61" s="675"/>
      <c r="K61" s="725">
        <v>1.7</v>
      </c>
      <c r="L61" s="723">
        <v>4</v>
      </c>
      <c r="M61" s="723">
        <v>37</v>
      </c>
      <c r="N61" s="726">
        <v>12.19</v>
      </c>
      <c r="O61" s="723" t="s">
        <v>3845</v>
      </c>
      <c r="P61" s="727" t="s">
        <v>3958</v>
      </c>
      <c r="Q61" s="728">
        <f t="shared" si="0"/>
        <v>0</v>
      </c>
      <c r="R61" s="728">
        <f t="shared" si="0"/>
        <v>0</v>
      </c>
      <c r="S61" s="719" t="str">
        <f t="shared" si="1"/>
        <v/>
      </c>
      <c r="T61" s="719" t="str">
        <f t="shared" si="2"/>
        <v/>
      </c>
      <c r="U61" s="719" t="str">
        <f t="shared" si="3"/>
        <v/>
      </c>
      <c r="V61" s="729" t="str">
        <f t="shared" si="4"/>
        <v/>
      </c>
      <c r="W61" s="676"/>
    </row>
    <row r="62" spans="1:23" ht="14.4" customHeight="1" x14ac:dyDescent="0.3">
      <c r="A62" s="735" t="s">
        <v>3959</v>
      </c>
      <c r="B62" s="679">
        <v>1</v>
      </c>
      <c r="C62" s="680">
        <v>3.78</v>
      </c>
      <c r="D62" s="681">
        <v>5</v>
      </c>
      <c r="E62" s="689"/>
      <c r="F62" s="668"/>
      <c r="G62" s="669"/>
      <c r="H62" s="667"/>
      <c r="I62" s="668"/>
      <c r="J62" s="669"/>
      <c r="K62" s="670">
        <v>3.78</v>
      </c>
      <c r="L62" s="667">
        <v>4</v>
      </c>
      <c r="M62" s="667">
        <v>38</v>
      </c>
      <c r="N62" s="671">
        <v>12.55</v>
      </c>
      <c r="O62" s="667" t="s">
        <v>2950</v>
      </c>
      <c r="P62" s="686" t="s">
        <v>3960</v>
      </c>
      <c r="Q62" s="672">
        <f t="shared" si="0"/>
        <v>-1</v>
      </c>
      <c r="R62" s="672">
        <f t="shared" si="0"/>
        <v>-3.78</v>
      </c>
      <c r="S62" s="683" t="str">
        <f t="shared" si="1"/>
        <v/>
      </c>
      <c r="T62" s="683" t="str">
        <f t="shared" si="2"/>
        <v/>
      </c>
      <c r="U62" s="683" t="str">
        <f t="shared" si="3"/>
        <v/>
      </c>
      <c r="V62" s="687" t="str">
        <f t="shared" si="4"/>
        <v/>
      </c>
      <c r="W62" s="673"/>
    </row>
    <row r="63" spans="1:23" ht="14.4" customHeight="1" x14ac:dyDescent="0.3">
      <c r="A63" s="735" t="s">
        <v>3961</v>
      </c>
      <c r="B63" s="683"/>
      <c r="C63" s="684"/>
      <c r="D63" s="685"/>
      <c r="E63" s="689"/>
      <c r="F63" s="668"/>
      <c r="G63" s="669"/>
      <c r="H63" s="664">
        <v>1</v>
      </c>
      <c r="I63" s="665">
        <v>0.56999999999999995</v>
      </c>
      <c r="J63" s="666">
        <v>4</v>
      </c>
      <c r="K63" s="670">
        <v>0.56999999999999995</v>
      </c>
      <c r="L63" s="667">
        <v>2</v>
      </c>
      <c r="M63" s="667">
        <v>21</v>
      </c>
      <c r="N63" s="671">
        <v>7.09</v>
      </c>
      <c r="O63" s="667" t="s">
        <v>3845</v>
      </c>
      <c r="P63" s="686" t="s">
        <v>3962</v>
      </c>
      <c r="Q63" s="672">
        <f t="shared" si="0"/>
        <v>1</v>
      </c>
      <c r="R63" s="672">
        <f t="shared" si="0"/>
        <v>0.56999999999999995</v>
      </c>
      <c r="S63" s="683">
        <f t="shared" si="1"/>
        <v>7.09</v>
      </c>
      <c r="T63" s="683">
        <f t="shared" si="2"/>
        <v>4</v>
      </c>
      <c r="U63" s="683">
        <f t="shared" si="3"/>
        <v>-3.09</v>
      </c>
      <c r="V63" s="687">
        <f t="shared" si="4"/>
        <v>0.56417489421720735</v>
      </c>
      <c r="W63" s="673"/>
    </row>
    <row r="64" spans="1:23" ht="14.4" customHeight="1" x14ac:dyDescent="0.3">
      <c r="A64" s="735" t="s">
        <v>3963</v>
      </c>
      <c r="B64" s="683"/>
      <c r="C64" s="684"/>
      <c r="D64" s="685"/>
      <c r="E64" s="689"/>
      <c r="F64" s="668"/>
      <c r="G64" s="669"/>
      <c r="H64" s="664">
        <v>1</v>
      </c>
      <c r="I64" s="665">
        <v>0.44</v>
      </c>
      <c r="J64" s="666">
        <v>2</v>
      </c>
      <c r="K64" s="670">
        <v>0.66</v>
      </c>
      <c r="L64" s="667">
        <v>3</v>
      </c>
      <c r="M64" s="667">
        <v>27</v>
      </c>
      <c r="N64" s="671">
        <v>9.15</v>
      </c>
      <c r="O64" s="667" t="s">
        <v>3845</v>
      </c>
      <c r="P64" s="686" t="s">
        <v>3964</v>
      </c>
      <c r="Q64" s="672">
        <f t="shared" si="0"/>
        <v>1</v>
      </c>
      <c r="R64" s="672">
        <f t="shared" si="0"/>
        <v>0.44</v>
      </c>
      <c r="S64" s="683">
        <f t="shared" si="1"/>
        <v>9.15</v>
      </c>
      <c r="T64" s="683">
        <f t="shared" si="2"/>
        <v>2</v>
      </c>
      <c r="U64" s="683">
        <f t="shared" si="3"/>
        <v>-7.15</v>
      </c>
      <c r="V64" s="687">
        <f t="shared" si="4"/>
        <v>0.21857923497267759</v>
      </c>
      <c r="W64" s="673"/>
    </row>
    <row r="65" spans="1:23" ht="14.4" customHeight="1" x14ac:dyDescent="0.3">
      <c r="A65" s="735" t="s">
        <v>3965</v>
      </c>
      <c r="B65" s="683"/>
      <c r="C65" s="684"/>
      <c r="D65" s="685"/>
      <c r="E65" s="664">
        <v>1</v>
      </c>
      <c r="F65" s="665">
        <v>2.14</v>
      </c>
      <c r="G65" s="666">
        <v>2</v>
      </c>
      <c r="H65" s="667"/>
      <c r="I65" s="668"/>
      <c r="J65" s="669"/>
      <c r="K65" s="670">
        <v>0.61</v>
      </c>
      <c r="L65" s="667">
        <v>3</v>
      </c>
      <c r="M65" s="667">
        <v>28</v>
      </c>
      <c r="N65" s="671">
        <v>9.5</v>
      </c>
      <c r="O65" s="667" t="s">
        <v>3845</v>
      </c>
      <c r="P65" s="686" t="s">
        <v>3966</v>
      </c>
      <c r="Q65" s="672">
        <f t="shared" si="0"/>
        <v>0</v>
      </c>
      <c r="R65" s="672">
        <f t="shared" si="0"/>
        <v>0</v>
      </c>
      <c r="S65" s="683" t="str">
        <f t="shared" si="1"/>
        <v/>
      </c>
      <c r="T65" s="683" t="str">
        <f t="shared" si="2"/>
        <v/>
      </c>
      <c r="U65" s="683" t="str">
        <f t="shared" si="3"/>
        <v/>
      </c>
      <c r="V65" s="687" t="str">
        <f t="shared" si="4"/>
        <v/>
      </c>
      <c r="W65" s="673"/>
    </row>
    <row r="66" spans="1:23" ht="14.4" customHeight="1" x14ac:dyDescent="0.3">
      <c r="A66" s="735" t="s">
        <v>3967</v>
      </c>
      <c r="B66" s="683"/>
      <c r="C66" s="684"/>
      <c r="D66" s="685"/>
      <c r="E66" s="689"/>
      <c r="F66" s="668"/>
      <c r="G66" s="669"/>
      <c r="H66" s="664">
        <v>1</v>
      </c>
      <c r="I66" s="665">
        <v>0.57999999999999996</v>
      </c>
      <c r="J66" s="666">
        <v>2</v>
      </c>
      <c r="K66" s="670">
        <v>0.53</v>
      </c>
      <c r="L66" s="667">
        <v>3</v>
      </c>
      <c r="M66" s="667">
        <v>23</v>
      </c>
      <c r="N66" s="671">
        <v>7.76</v>
      </c>
      <c r="O66" s="667" t="s">
        <v>3845</v>
      </c>
      <c r="P66" s="686" t="s">
        <v>3968</v>
      </c>
      <c r="Q66" s="672">
        <f t="shared" si="0"/>
        <v>1</v>
      </c>
      <c r="R66" s="672">
        <f t="shared" si="0"/>
        <v>0.57999999999999996</v>
      </c>
      <c r="S66" s="683">
        <f t="shared" si="1"/>
        <v>7.76</v>
      </c>
      <c r="T66" s="683">
        <f t="shared" si="2"/>
        <v>2</v>
      </c>
      <c r="U66" s="683">
        <f t="shared" si="3"/>
        <v>-5.76</v>
      </c>
      <c r="V66" s="687">
        <f t="shared" si="4"/>
        <v>0.25773195876288663</v>
      </c>
      <c r="W66" s="673"/>
    </row>
    <row r="67" spans="1:23" ht="14.4" customHeight="1" x14ac:dyDescent="0.3">
      <c r="A67" s="734" t="s">
        <v>3969</v>
      </c>
      <c r="B67" s="719"/>
      <c r="C67" s="720"/>
      <c r="D67" s="688"/>
      <c r="E67" s="730"/>
      <c r="F67" s="724"/>
      <c r="G67" s="675"/>
      <c r="H67" s="721">
        <v>1</v>
      </c>
      <c r="I67" s="722">
        <v>0.79</v>
      </c>
      <c r="J67" s="674">
        <v>3</v>
      </c>
      <c r="K67" s="725">
        <v>0.73</v>
      </c>
      <c r="L67" s="723">
        <v>3</v>
      </c>
      <c r="M67" s="723">
        <v>29</v>
      </c>
      <c r="N67" s="726">
        <v>9.76</v>
      </c>
      <c r="O67" s="723" t="s">
        <v>3845</v>
      </c>
      <c r="P67" s="727" t="s">
        <v>3970</v>
      </c>
      <c r="Q67" s="728">
        <f t="shared" si="0"/>
        <v>1</v>
      </c>
      <c r="R67" s="728">
        <f t="shared" si="0"/>
        <v>0.79</v>
      </c>
      <c r="S67" s="719">
        <f t="shared" si="1"/>
        <v>9.76</v>
      </c>
      <c r="T67" s="719">
        <f t="shared" si="2"/>
        <v>3</v>
      </c>
      <c r="U67" s="719">
        <f t="shared" si="3"/>
        <v>-6.76</v>
      </c>
      <c r="V67" s="729">
        <f t="shared" si="4"/>
        <v>0.30737704918032788</v>
      </c>
      <c r="W67" s="676"/>
    </row>
    <row r="68" spans="1:23" ht="14.4" customHeight="1" x14ac:dyDescent="0.3">
      <c r="A68" s="735" t="s">
        <v>3971</v>
      </c>
      <c r="B68" s="683"/>
      <c r="C68" s="684"/>
      <c r="D68" s="685"/>
      <c r="E68" s="689"/>
      <c r="F68" s="668"/>
      <c r="G68" s="669"/>
      <c r="H68" s="664">
        <v>1</v>
      </c>
      <c r="I68" s="665">
        <v>0.69</v>
      </c>
      <c r="J68" s="666">
        <v>2</v>
      </c>
      <c r="K68" s="670">
        <v>0.52</v>
      </c>
      <c r="L68" s="667">
        <v>2</v>
      </c>
      <c r="M68" s="667">
        <v>21</v>
      </c>
      <c r="N68" s="671">
        <v>6.93</v>
      </c>
      <c r="O68" s="667" t="s">
        <v>3845</v>
      </c>
      <c r="P68" s="686" t="s">
        <v>3972</v>
      </c>
      <c r="Q68" s="672">
        <f t="shared" si="0"/>
        <v>1</v>
      </c>
      <c r="R68" s="672">
        <f t="shared" si="0"/>
        <v>0.69</v>
      </c>
      <c r="S68" s="683">
        <f t="shared" si="1"/>
        <v>6.93</v>
      </c>
      <c r="T68" s="683">
        <f t="shared" si="2"/>
        <v>2</v>
      </c>
      <c r="U68" s="683">
        <f t="shared" si="3"/>
        <v>-4.93</v>
      </c>
      <c r="V68" s="687">
        <f t="shared" si="4"/>
        <v>0.28860028860028863</v>
      </c>
      <c r="W68" s="673"/>
    </row>
    <row r="69" spans="1:23" ht="14.4" customHeight="1" x14ac:dyDescent="0.3">
      <c r="A69" s="735" t="s">
        <v>3973</v>
      </c>
      <c r="B69" s="683"/>
      <c r="C69" s="684"/>
      <c r="D69" s="685"/>
      <c r="E69" s="664">
        <v>1</v>
      </c>
      <c r="F69" s="665">
        <v>0.86</v>
      </c>
      <c r="G69" s="666">
        <v>3</v>
      </c>
      <c r="H69" s="667"/>
      <c r="I69" s="668"/>
      <c r="J69" s="669"/>
      <c r="K69" s="670">
        <v>0.67</v>
      </c>
      <c r="L69" s="667">
        <v>2</v>
      </c>
      <c r="M69" s="667">
        <v>17</v>
      </c>
      <c r="N69" s="671">
        <v>5.64</v>
      </c>
      <c r="O69" s="667" t="s">
        <v>3845</v>
      </c>
      <c r="P69" s="686" t="s">
        <v>3974</v>
      </c>
      <c r="Q69" s="672">
        <f t="shared" si="0"/>
        <v>0</v>
      </c>
      <c r="R69" s="672">
        <f t="shared" si="0"/>
        <v>0</v>
      </c>
      <c r="S69" s="683" t="str">
        <f t="shared" si="1"/>
        <v/>
      </c>
      <c r="T69" s="683" t="str">
        <f t="shared" si="2"/>
        <v/>
      </c>
      <c r="U69" s="683" t="str">
        <f t="shared" si="3"/>
        <v/>
      </c>
      <c r="V69" s="687" t="str">
        <f t="shared" si="4"/>
        <v/>
      </c>
      <c r="W69" s="673"/>
    </row>
    <row r="70" spans="1:23" ht="14.4" customHeight="1" x14ac:dyDescent="0.3">
      <c r="A70" s="735" t="s">
        <v>3975</v>
      </c>
      <c r="B70" s="679">
        <v>1</v>
      </c>
      <c r="C70" s="680">
        <v>1.08</v>
      </c>
      <c r="D70" s="681">
        <v>2</v>
      </c>
      <c r="E70" s="689"/>
      <c r="F70" s="668"/>
      <c r="G70" s="669"/>
      <c r="H70" s="667"/>
      <c r="I70" s="668"/>
      <c r="J70" s="669"/>
      <c r="K70" s="670">
        <v>1.08</v>
      </c>
      <c r="L70" s="667">
        <v>2</v>
      </c>
      <c r="M70" s="667">
        <v>20</v>
      </c>
      <c r="N70" s="671">
        <v>6.6</v>
      </c>
      <c r="O70" s="667" t="s">
        <v>3845</v>
      </c>
      <c r="P70" s="686" t="s">
        <v>3976</v>
      </c>
      <c r="Q70" s="672">
        <f t="shared" ref="Q70:R99" si="5">H70-B70</f>
        <v>-1</v>
      </c>
      <c r="R70" s="672">
        <f t="shared" si="5"/>
        <v>-1.08</v>
      </c>
      <c r="S70" s="683" t="str">
        <f t="shared" ref="S70:S99" si="6">IF(H70=0,"",H70*N70)</f>
        <v/>
      </c>
      <c r="T70" s="683" t="str">
        <f t="shared" ref="T70:T99" si="7">IF(H70=0,"",H70*J70)</f>
        <v/>
      </c>
      <c r="U70" s="683" t="str">
        <f t="shared" ref="U70:U99" si="8">IF(H70=0,"",T70-S70)</f>
        <v/>
      </c>
      <c r="V70" s="687" t="str">
        <f t="shared" ref="V70:V99" si="9">IF(H70=0,"",T70/S70)</f>
        <v/>
      </c>
      <c r="W70" s="673"/>
    </row>
    <row r="71" spans="1:23" ht="14.4" customHeight="1" x14ac:dyDescent="0.3">
      <c r="A71" s="735" t="s">
        <v>3977</v>
      </c>
      <c r="B71" s="683">
        <v>1</v>
      </c>
      <c r="C71" s="684">
        <v>3.84</v>
      </c>
      <c r="D71" s="685">
        <v>5</v>
      </c>
      <c r="E71" s="664">
        <v>1</v>
      </c>
      <c r="F71" s="665">
        <v>4.55</v>
      </c>
      <c r="G71" s="666">
        <v>6</v>
      </c>
      <c r="H71" s="667"/>
      <c r="I71" s="668"/>
      <c r="J71" s="669"/>
      <c r="K71" s="670">
        <v>4.55</v>
      </c>
      <c r="L71" s="667">
        <v>6</v>
      </c>
      <c r="M71" s="667">
        <v>53</v>
      </c>
      <c r="N71" s="671">
        <v>17.739999999999998</v>
      </c>
      <c r="O71" s="667" t="s">
        <v>3845</v>
      </c>
      <c r="P71" s="686" t="s">
        <v>3978</v>
      </c>
      <c r="Q71" s="672">
        <f t="shared" si="5"/>
        <v>-1</v>
      </c>
      <c r="R71" s="672">
        <f t="shared" si="5"/>
        <v>-3.84</v>
      </c>
      <c r="S71" s="683" t="str">
        <f t="shared" si="6"/>
        <v/>
      </c>
      <c r="T71" s="683" t="str">
        <f t="shared" si="7"/>
        <v/>
      </c>
      <c r="U71" s="683" t="str">
        <f t="shared" si="8"/>
        <v/>
      </c>
      <c r="V71" s="687" t="str">
        <f t="shared" si="9"/>
        <v/>
      </c>
      <c r="W71" s="673"/>
    </row>
    <row r="72" spans="1:23" ht="14.4" customHeight="1" x14ac:dyDescent="0.3">
      <c r="A72" s="735" t="s">
        <v>3979</v>
      </c>
      <c r="B72" s="683">
        <v>1</v>
      </c>
      <c r="C72" s="684">
        <v>1.98</v>
      </c>
      <c r="D72" s="685">
        <v>9</v>
      </c>
      <c r="E72" s="664">
        <v>5</v>
      </c>
      <c r="F72" s="665">
        <v>10.56</v>
      </c>
      <c r="G72" s="666">
        <v>4.5999999999999996</v>
      </c>
      <c r="H72" s="667"/>
      <c r="I72" s="668"/>
      <c r="J72" s="669"/>
      <c r="K72" s="670">
        <v>1.98</v>
      </c>
      <c r="L72" s="667">
        <v>3</v>
      </c>
      <c r="M72" s="667">
        <v>29</v>
      </c>
      <c r="N72" s="671">
        <v>9.83</v>
      </c>
      <c r="O72" s="667" t="s">
        <v>3845</v>
      </c>
      <c r="P72" s="686" t="s">
        <v>3980</v>
      </c>
      <c r="Q72" s="672">
        <f t="shared" si="5"/>
        <v>-1</v>
      </c>
      <c r="R72" s="672">
        <f t="shared" si="5"/>
        <v>-1.98</v>
      </c>
      <c r="S72" s="683" t="str">
        <f t="shared" si="6"/>
        <v/>
      </c>
      <c r="T72" s="683" t="str">
        <f t="shared" si="7"/>
        <v/>
      </c>
      <c r="U72" s="683" t="str">
        <f t="shared" si="8"/>
        <v/>
      </c>
      <c r="V72" s="687" t="str">
        <f t="shared" si="9"/>
        <v/>
      </c>
      <c r="W72" s="673"/>
    </row>
    <row r="73" spans="1:23" ht="14.4" customHeight="1" x14ac:dyDescent="0.3">
      <c r="A73" s="734" t="s">
        <v>3981</v>
      </c>
      <c r="B73" s="719"/>
      <c r="C73" s="720"/>
      <c r="D73" s="688"/>
      <c r="E73" s="721">
        <v>2</v>
      </c>
      <c r="F73" s="722">
        <v>3.94</v>
      </c>
      <c r="G73" s="674">
        <v>4.5</v>
      </c>
      <c r="H73" s="723"/>
      <c r="I73" s="724"/>
      <c r="J73" s="675"/>
      <c r="K73" s="725">
        <v>2.2200000000000002</v>
      </c>
      <c r="L73" s="723">
        <v>4</v>
      </c>
      <c r="M73" s="723">
        <v>34</v>
      </c>
      <c r="N73" s="726">
        <v>11.36</v>
      </c>
      <c r="O73" s="723" t="s">
        <v>3845</v>
      </c>
      <c r="P73" s="727" t="s">
        <v>3982</v>
      </c>
      <c r="Q73" s="728">
        <f t="shared" si="5"/>
        <v>0</v>
      </c>
      <c r="R73" s="728">
        <f t="shared" si="5"/>
        <v>0</v>
      </c>
      <c r="S73" s="719" t="str">
        <f t="shared" si="6"/>
        <v/>
      </c>
      <c r="T73" s="719" t="str">
        <f t="shared" si="7"/>
        <v/>
      </c>
      <c r="U73" s="719" t="str">
        <f t="shared" si="8"/>
        <v/>
      </c>
      <c r="V73" s="729" t="str">
        <f t="shared" si="9"/>
        <v/>
      </c>
      <c r="W73" s="676"/>
    </row>
    <row r="74" spans="1:23" ht="14.4" customHeight="1" x14ac:dyDescent="0.3">
      <c r="A74" s="735" t="s">
        <v>3983</v>
      </c>
      <c r="B74" s="683"/>
      <c r="C74" s="684"/>
      <c r="D74" s="685"/>
      <c r="E74" s="689"/>
      <c r="F74" s="668"/>
      <c r="G74" s="669"/>
      <c r="H74" s="664">
        <v>1</v>
      </c>
      <c r="I74" s="665">
        <v>0.41</v>
      </c>
      <c r="J74" s="666">
        <v>2</v>
      </c>
      <c r="K74" s="670">
        <v>0.41</v>
      </c>
      <c r="L74" s="667">
        <v>2</v>
      </c>
      <c r="M74" s="667">
        <v>16</v>
      </c>
      <c r="N74" s="671">
        <v>5.49</v>
      </c>
      <c r="O74" s="667" t="s">
        <v>3845</v>
      </c>
      <c r="P74" s="686" t="s">
        <v>3984</v>
      </c>
      <c r="Q74" s="672">
        <f t="shared" si="5"/>
        <v>1</v>
      </c>
      <c r="R74" s="672">
        <f t="shared" si="5"/>
        <v>0.41</v>
      </c>
      <c r="S74" s="683">
        <f t="shared" si="6"/>
        <v>5.49</v>
      </c>
      <c r="T74" s="683">
        <f t="shared" si="7"/>
        <v>2</v>
      </c>
      <c r="U74" s="683">
        <f t="shared" si="8"/>
        <v>-3.49</v>
      </c>
      <c r="V74" s="687">
        <f t="shared" si="9"/>
        <v>0.36429872495446264</v>
      </c>
      <c r="W74" s="673"/>
    </row>
    <row r="75" spans="1:23" ht="14.4" customHeight="1" x14ac:dyDescent="0.3">
      <c r="A75" s="735" t="s">
        <v>3985</v>
      </c>
      <c r="B75" s="679">
        <v>4</v>
      </c>
      <c r="C75" s="680">
        <v>5.86</v>
      </c>
      <c r="D75" s="681">
        <v>3</v>
      </c>
      <c r="E75" s="689"/>
      <c r="F75" s="668"/>
      <c r="G75" s="669"/>
      <c r="H75" s="667"/>
      <c r="I75" s="668"/>
      <c r="J75" s="669"/>
      <c r="K75" s="670">
        <v>1.92</v>
      </c>
      <c r="L75" s="667">
        <v>4</v>
      </c>
      <c r="M75" s="667">
        <v>34</v>
      </c>
      <c r="N75" s="671">
        <v>11.29</v>
      </c>
      <c r="O75" s="667" t="s">
        <v>3845</v>
      </c>
      <c r="P75" s="686" t="s">
        <v>3986</v>
      </c>
      <c r="Q75" s="672">
        <f t="shared" si="5"/>
        <v>-4</v>
      </c>
      <c r="R75" s="672">
        <f t="shared" si="5"/>
        <v>-5.86</v>
      </c>
      <c r="S75" s="683" t="str">
        <f t="shared" si="6"/>
        <v/>
      </c>
      <c r="T75" s="683" t="str">
        <f t="shared" si="7"/>
        <v/>
      </c>
      <c r="U75" s="683" t="str">
        <f t="shared" si="8"/>
        <v/>
      </c>
      <c r="V75" s="687" t="str">
        <f t="shared" si="9"/>
        <v/>
      </c>
      <c r="W75" s="673"/>
    </row>
    <row r="76" spans="1:23" ht="14.4" customHeight="1" x14ac:dyDescent="0.3">
      <c r="A76" s="734" t="s">
        <v>3987</v>
      </c>
      <c r="B76" s="731">
        <v>2</v>
      </c>
      <c r="C76" s="732">
        <v>3.01</v>
      </c>
      <c r="D76" s="682">
        <v>3</v>
      </c>
      <c r="E76" s="730"/>
      <c r="F76" s="724"/>
      <c r="G76" s="675"/>
      <c r="H76" s="723"/>
      <c r="I76" s="724"/>
      <c r="J76" s="675"/>
      <c r="K76" s="725">
        <v>1.98</v>
      </c>
      <c r="L76" s="723">
        <v>4</v>
      </c>
      <c r="M76" s="723">
        <v>38</v>
      </c>
      <c r="N76" s="726">
        <v>12.58</v>
      </c>
      <c r="O76" s="723" t="s">
        <v>3845</v>
      </c>
      <c r="P76" s="727" t="s">
        <v>3988</v>
      </c>
      <c r="Q76" s="728">
        <f t="shared" si="5"/>
        <v>-2</v>
      </c>
      <c r="R76" s="728">
        <f t="shared" si="5"/>
        <v>-3.01</v>
      </c>
      <c r="S76" s="719" t="str">
        <f t="shared" si="6"/>
        <v/>
      </c>
      <c r="T76" s="719" t="str">
        <f t="shared" si="7"/>
        <v/>
      </c>
      <c r="U76" s="719" t="str">
        <f t="shared" si="8"/>
        <v/>
      </c>
      <c r="V76" s="729" t="str">
        <f t="shared" si="9"/>
        <v/>
      </c>
      <c r="W76" s="676"/>
    </row>
    <row r="77" spans="1:23" ht="14.4" customHeight="1" x14ac:dyDescent="0.3">
      <c r="A77" s="735" t="s">
        <v>3989</v>
      </c>
      <c r="B77" s="679">
        <v>2</v>
      </c>
      <c r="C77" s="680">
        <v>7.23</v>
      </c>
      <c r="D77" s="681">
        <v>2.5</v>
      </c>
      <c r="E77" s="689"/>
      <c r="F77" s="668"/>
      <c r="G77" s="669"/>
      <c r="H77" s="667"/>
      <c r="I77" s="668"/>
      <c r="J77" s="669"/>
      <c r="K77" s="670">
        <v>1.01</v>
      </c>
      <c r="L77" s="667">
        <v>3</v>
      </c>
      <c r="M77" s="667">
        <v>23</v>
      </c>
      <c r="N77" s="671">
        <v>7.52</v>
      </c>
      <c r="O77" s="667" t="s">
        <v>3845</v>
      </c>
      <c r="P77" s="686" t="s">
        <v>3990</v>
      </c>
      <c r="Q77" s="672">
        <f t="shared" si="5"/>
        <v>-2</v>
      </c>
      <c r="R77" s="672">
        <f t="shared" si="5"/>
        <v>-7.23</v>
      </c>
      <c r="S77" s="683" t="str">
        <f t="shared" si="6"/>
        <v/>
      </c>
      <c r="T77" s="683" t="str">
        <f t="shared" si="7"/>
        <v/>
      </c>
      <c r="U77" s="683" t="str">
        <f t="shared" si="8"/>
        <v/>
      </c>
      <c r="V77" s="687" t="str">
        <f t="shared" si="9"/>
        <v/>
      </c>
      <c r="W77" s="673"/>
    </row>
    <row r="78" spans="1:23" ht="14.4" customHeight="1" x14ac:dyDescent="0.3">
      <c r="A78" s="735" t="s">
        <v>3991</v>
      </c>
      <c r="B78" s="683"/>
      <c r="C78" s="684"/>
      <c r="D78" s="685"/>
      <c r="E78" s="664">
        <v>1</v>
      </c>
      <c r="F78" s="665">
        <v>0.96</v>
      </c>
      <c r="G78" s="666">
        <v>2</v>
      </c>
      <c r="H78" s="667"/>
      <c r="I78" s="668"/>
      <c r="J78" s="669"/>
      <c r="K78" s="670">
        <v>1.35</v>
      </c>
      <c r="L78" s="667">
        <v>3</v>
      </c>
      <c r="M78" s="667">
        <v>27</v>
      </c>
      <c r="N78" s="671">
        <v>9.01</v>
      </c>
      <c r="O78" s="667" t="s">
        <v>3845</v>
      </c>
      <c r="P78" s="686" t="s">
        <v>3992</v>
      </c>
      <c r="Q78" s="672">
        <f t="shared" si="5"/>
        <v>0</v>
      </c>
      <c r="R78" s="672">
        <f t="shared" si="5"/>
        <v>0</v>
      </c>
      <c r="S78" s="683" t="str">
        <f t="shared" si="6"/>
        <v/>
      </c>
      <c r="T78" s="683" t="str">
        <f t="shared" si="7"/>
        <v/>
      </c>
      <c r="U78" s="683" t="str">
        <f t="shared" si="8"/>
        <v/>
      </c>
      <c r="V78" s="687" t="str">
        <f t="shared" si="9"/>
        <v/>
      </c>
      <c r="W78" s="673"/>
    </row>
    <row r="79" spans="1:23" ht="14.4" customHeight="1" x14ac:dyDescent="0.3">
      <c r="A79" s="735" t="s">
        <v>3993</v>
      </c>
      <c r="B79" s="683"/>
      <c r="C79" s="684"/>
      <c r="D79" s="685"/>
      <c r="E79" s="664">
        <v>1</v>
      </c>
      <c r="F79" s="665">
        <v>0.98</v>
      </c>
      <c r="G79" s="666">
        <v>2</v>
      </c>
      <c r="H79" s="667"/>
      <c r="I79" s="668"/>
      <c r="J79" s="669"/>
      <c r="K79" s="670">
        <v>0.98</v>
      </c>
      <c r="L79" s="667">
        <v>2</v>
      </c>
      <c r="M79" s="667">
        <v>20</v>
      </c>
      <c r="N79" s="671">
        <v>6.83</v>
      </c>
      <c r="O79" s="667" t="s">
        <v>3845</v>
      </c>
      <c r="P79" s="686" t="s">
        <v>3994</v>
      </c>
      <c r="Q79" s="672">
        <f t="shared" si="5"/>
        <v>0</v>
      </c>
      <c r="R79" s="672">
        <f t="shared" si="5"/>
        <v>0</v>
      </c>
      <c r="S79" s="683" t="str">
        <f t="shared" si="6"/>
        <v/>
      </c>
      <c r="T79" s="683" t="str">
        <f t="shared" si="7"/>
        <v/>
      </c>
      <c r="U79" s="683" t="str">
        <f t="shared" si="8"/>
        <v/>
      </c>
      <c r="V79" s="687" t="str">
        <f t="shared" si="9"/>
        <v/>
      </c>
      <c r="W79" s="673"/>
    </row>
    <row r="80" spans="1:23" ht="14.4" customHeight="1" x14ac:dyDescent="0.3">
      <c r="A80" s="735" t="s">
        <v>3995</v>
      </c>
      <c r="B80" s="683"/>
      <c r="C80" s="684"/>
      <c r="D80" s="685"/>
      <c r="E80" s="689"/>
      <c r="F80" s="668"/>
      <c r="G80" s="669"/>
      <c r="H80" s="664">
        <v>2</v>
      </c>
      <c r="I80" s="665">
        <v>0.85</v>
      </c>
      <c r="J80" s="666">
        <v>2</v>
      </c>
      <c r="K80" s="670">
        <v>0.43</v>
      </c>
      <c r="L80" s="667">
        <v>2</v>
      </c>
      <c r="M80" s="667">
        <v>16</v>
      </c>
      <c r="N80" s="671">
        <v>5.2</v>
      </c>
      <c r="O80" s="667" t="s">
        <v>3845</v>
      </c>
      <c r="P80" s="686" t="s">
        <v>3996</v>
      </c>
      <c r="Q80" s="672">
        <f t="shared" si="5"/>
        <v>2</v>
      </c>
      <c r="R80" s="672">
        <f t="shared" si="5"/>
        <v>0.85</v>
      </c>
      <c r="S80" s="683">
        <f t="shared" si="6"/>
        <v>10.4</v>
      </c>
      <c r="T80" s="683">
        <f t="shared" si="7"/>
        <v>4</v>
      </c>
      <c r="U80" s="683">
        <f t="shared" si="8"/>
        <v>-6.4</v>
      </c>
      <c r="V80" s="687">
        <f t="shared" si="9"/>
        <v>0.38461538461538458</v>
      </c>
      <c r="W80" s="673"/>
    </row>
    <row r="81" spans="1:23" ht="14.4" customHeight="1" x14ac:dyDescent="0.3">
      <c r="A81" s="734" t="s">
        <v>3997</v>
      </c>
      <c r="B81" s="719"/>
      <c r="C81" s="720"/>
      <c r="D81" s="688"/>
      <c r="E81" s="730"/>
      <c r="F81" s="724"/>
      <c r="G81" s="675"/>
      <c r="H81" s="721">
        <v>1</v>
      </c>
      <c r="I81" s="722">
        <v>0.54</v>
      </c>
      <c r="J81" s="674">
        <v>2</v>
      </c>
      <c r="K81" s="725">
        <v>0.54</v>
      </c>
      <c r="L81" s="723">
        <v>2</v>
      </c>
      <c r="M81" s="723">
        <v>20</v>
      </c>
      <c r="N81" s="726">
        <v>6.57</v>
      </c>
      <c r="O81" s="723" t="s">
        <v>3845</v>
      </c>
      <c r="P81" s="727" t="s">
        <v>3998</v>
      </c>
      <c r="Q81" s="728">
        <f t="shared" si="5"/>
        <v>1</v>
      </c>
      <c r="R81" s="728">
        <f t="shared" si="5"/>
        <v>0.54</v>
      </c>
      <c r="S81" s="719">
        <f t="shared" si="6"/>
        <v>6.57</v>
      </c>
      <c r="T81" s="719">
        <f t="shared" si="7"/>
        <v>2</v>
      </c>
      <c r="U81" s="719">
        <f t="shared" si="8"/>
        <v>-4.57</v>
      </c>
      <c r="V81" s="729">
        <f t="shared" si="9"/>
        <v>0.30441400304414001</v>
      </c>
      <c r="W81" s="676"/>
    </row>
    <row r="82" spans="1:23" ht="14.4" customHeight="1" x14ac:dyDescent="0.3">
      <c r="A82" s="735" t="s">
        <v>3999</v>
      </c>
      <c r="B82" s="683"/>
      <c r="C82" s="684"/>
      <c r="D82" s="685"/>
      <c r="E82" s="664">
        <v>1</v>
      </c>
      <c r="F82" s="665">
        <v>0.62</v>
      </c>
      <c r="G82" s="666">
        <v>4</v>
      </c>
      <c r="H82" s="667"/>
      <c r="I82" s="668"/>
      <c r="J82" s="669"/>
      <c r="K82" s="670">
        <v>0.39</v>
      </c>
      <c r="L82" s="667">
        <v>2</v>
      </c>
      <c r="M82" s="667">
        <v>16</v>
      </c>
      <c r="N82" s="671">
        <v>5.47</v>
      </c>
      <c r="O82" s="667" t="s">
        <v>3845</v>
      </c>
      <c r="P82" s="686" t="s">
        <v>4000</v>
      </c>
      <c r="Q82" s="672">
        <f t="shared" si="5"/>
        <v>0</v>
      </c>
      <c r="R82" s="672">
        <f t="shared" si="5"/>
        <v>0</v>
      </c>
      <c r="S82" s="683" t="str">
        <f t="shared" si="6"/>
        <v/>
      </c>
      <c r="T82" s="683" t="str">
        <f t="shared" si="7"/>
        <v/>
      </c>
      <c r="U82" s="683" t="str">
        <f t="shared" si="8"/>
        <v/>
      </c>
      <c r="V82" s="687" t="str">
        <f t="shared" si="9"/>
        <v/>
      </c>
      <c r="W82" s="673"/>
    </row>
    <row r="83" spans="1:23" ht="14.4" customHeight="1" x14ac:dyDescent="0.3">
      <c r="A83" s="735" t="s">
        <v>4001</v>
      </c>
      <c r="B83" s="683"/>
      <c r="C83" s="684"/>
      <c r="D83" s="685"/>
      <c r="E83" s="664">
        <v>1</v>
      </c>
      <c r="F83" s="665">
        <v>0.56999999999999995</v>
      </c>
      <c r="G83" s="666">
        <v>2</v>
      </c>
      <c r="H83" s="667"/>
      <c r="I83" s="668"/>
      <c r="J83" s="669"/>
      <c r="K83" s="670">
        <v>0.56999999999999995</v>
      </c>
      <c r="L83" s="667">
        <v>2</v>
      </c>
      <c r="M83" s="667">
        <v>18</v>
      </c>
      <c r="N83" s="671">
        <v>6.13</v>
      </c>
      <c r="O83" s="667" t="s">
        <v>4002</v>
      </c>
      <c r="P83" s="686" t="s">
        <v>4003</v>
      </c>
      <c r="Q83" s="672">
        <f t="shared" si="5"/>
        <v>0</v>
      </c>
      <c r="R83" s="672">
        <f t="shared" si="5"/>
        <v>0</v>
      </c>
      <c r="S83" s="683" t="str">
        <f t="shared" si="6"/>
        <v/>
      </c>
      <c r="T83" s="683" t="str">
        <f t="shared" si="7"/>
        <v/>
      </c>
      <c r="U83" s="683" t="str">
        <f t="shared" si="8"/>
        <v/>
      </c>
      <c r="V83" s="687" t="str">
        <f t="shared" si="9"/>
        <v/>
      </c>
      <c r="W83" s="673"/>
    </row>
    <row r="84" spans="1:23" ht="14.4" customHeight="1" x14ac:dyDescent="0.3">
      <c r="A84" s="735" t="s">
        <v>4004</v>
      </c>
      <c r="B84" s="683"/>
      <c r="C84" s="684"/>
      <c r="D84" s="685"/>
      <c r="E84" s="664">
        <v>1</v>
      </c>
      <c r="F84" s="665">
        <v>11.28</v>
      </c>
      <c r="G84" s="666">
        <v>5</v>
      </c>
      <c r="H84" s="667"/>
      <c r="I84" s="668"/>
      <c r="J84" s="669"/>
      <c r="K84" s="670">
        <v>8.61</v>
      </c>
      <c r="L84" s="667">
        <v>9</v>
      </c>
      <c r="M84" s="667">
        <v>82</v>
      </c>
      <c r="N84" s="671">
        <v>27.44</v>
      </c>
      <c r="O84" s="667" t="s">
        <v>4005</v>
      </c>
      <c r="P84" s="686" t="s">
        <v>4006</v>
      </c>
      <c r="Q84" s="672">
        <f t="shared" si="5"/>
        <v>0</v>
      </c>
      <c r="R84" s="672">
        <f t="shared" si="5"/>
        <v>0</v>
      </c>
      <c r="S84" s="683" t="str">
        <f t="shared" si="6"/>
        <v/>
      </c>
      <c r="T84" s="683" t="str">
        <f t="shared" si="7"/>
        <v/>
      </c>
      <c r="U84" s="683" t="str">
        <f t="shared" si="8"/>
        <v/>
      </c>
      <c r="V84" s="687" t="str">
        <f t="shared" si="9"/>
        <v/>
      </c>
      <c r="W84" s="673"/>
    </row>
    <row r="85" spans="1:23" ht="14.4" customHeight="1" x14ac:dyDescent="0.3">
      <c r="A85" s="735" t="s">
        <v>4007</v>
      </c>
      <c r="B85" s="679">
        <v>1</v>
      </c>
      <c r="C85" s="680">
        <v>3.13</v>
      </c>
      <c r="D85" s="681">
        <v>14</v>
      </c>
      <c r="E85" s="689"/>
      <c r="F85" s="668"/>
      <c r="G85" s="669"/>
      <c r="H85" s="667"/>
      <c r="I85" s="668"/>
      <c r="J85" s="669"/>
      <c r="K85" s="670">
        <v>3.13</v>
      </c>
      <c r="L85" s="667">
        <v>6</v>
      </c>
      <c r="M85" s="667">
        <v>54</v>
      </c>
      <c r="N85" s="671">
        <v>17.98</v>
      </c>
      <c r="O85" s="667" t="s">
        <v>3845</v>
      </c>
      <c r="P85" s="686" t="s">
        <v>4008</v>
      </c>
      <c r="Q85" s="672">
        <f t="shared" si="5"/>
        <v>-1</v>
      </c>
      <c r="R85" s="672">
        <f t="shared" si="5"/>
        <v>-3.13</v>
      </c>
      <c r="S85" s="683" t="str">
        <f t="shared" si="6"/>
        <v/>
      </c>
      <c r="T85" s="683" t="str">
        <f t="shared" si="7"/>
        <v/>
      </c>
      <c r="U85" s="683" t="str">
        <f t="shared" si="8"/>
        <v/>
      </c>
      <c r="V85" s="687" t="str">
        <f t="shared" si="9"/>
        <v/>
      </c>
      <c r="W85" s="673"/>
    </row>
    <row r="86" spans="1:23" ht="14.4" customHeight="1" x14ac:dyDescent="0.3">
      <c r="A86" s="734" t="s">
        <v>4009</v>
      </c>
      <c r="B86" s="731">
        <v>3</v>
      </c>
      <c r="C86" s="732">
        <v>23.09</v>
      </c>
      <c r="D86" s="682">
        <v>15</v>
      </c>
      <c r="E86" s="730">
        <v>3</v>
      </c>
      <c r="F86" s="724">
        <v>11.34</v>
      </c>
      <c r="G86" s="675">
        <v>6.7</v>
      </c>
      <c r="H86" s="723">
        <v>1</v>
      </c>
      <c r="I86" s="724">
        <v>1.67</v>
      </c>
      <c r="J86" s="675">
        <v>1</v>
      </c>
      <c r="K86" s="725">
        <v>6.6</v>
      </c>
      <c r="L86" s="723">
        <v>8</v>
      </c>
      <c r="M86" s="723">
        <v>71</v>
      </c>
      <c r="N86" s="726">
        <v>23.64</v>
      </c>
      <c r="O86" s="723" t="s">
        <v>3845</v>
      </c>
      <c r="P86" s="727" t="s">
        <v>4010</v>
      </c>
      <c r="Q86" s="728">
        <f t="shared" si="5"/>
        <v>-2</v>
      </c>
      <c r="R86" s="728">
        <f t="shared" si="5"/>
        <v>-21.42</v>
      </c>
      <c r="S86" s="719">
        <f t="shared" si="6"/>
        <v>23.64</v>
      </c>
      <c r="T86" s="719">
        <f t="shared" si="7"/>
        <v>1</v>
      </c>
      <c r="U86" s="719">
        <f t="shared" si="8"/>
        <v>-22.64</v>
      </c>
      <c r="V86" s="729">
        <f t="shared" si="9"/>
        <v>4.2301184433164128E-2</v>
      </c>
      <c r="W86" s="676"/>
    </row>
    <row r="87" spans="1:23" ht="14.4" customHeight="1" x14ac:dyDescent="0.3">
      <c r="A87" s="735" t="s">
        <v>4011</v>
      </c>
      <c r="B87" s="679">
        <v>1</v>
      </c>
      <c r="C87" s="680">
        <v>0.93</v>
      </c>
      <c r="D87" s="681">
        <v>4</v>
      </c>
      <c r="E87" s="689"/>
      <c r="F87" s="668"/>
      <c r="G87" s="669"/>
      <c r="H87" s="667"/>
      <c r="I87" s="668"/>
      <c r="J87" s="669"/>
      <c r="K87" s="670">
        <v>0.93</v>
      </c>
      <c r="L87" s="667">
        <v>3</v>
      </c>
      <c r="M87" s="667">
        <v>31</v>
      </c>
      <c r="N87" s="671">
        <v>10.43</v>
      </c>
      <c r="O87" s="667" t="s">
        <v>3845</v>
      </c>
      <c r="P87" s="686" t="s">
        <v>4012</v>
      </c>
      <c r="Q87" s="672">
        <f t="shared" si="5"/>
        <v>-1</v>
      </c>
      <c r="R87" s="672">
        <f t="shared" si="5"/>
        <v>-0.93</v>
      </c>
      <c r="S87" s="683" t="str">
        <f t="shared" si="6"/>
        <v/>
      </c>
      <c r="T87" s="683" t="str">
        <f t="shared" si="7"/>
        <v/>
      </c>
      <c r="U87" s="683" t="str">
        <f t="shared" si="8"/>
        <v/>
      </c>
      <c r="V87" s="687" t="str">
        <f t="shared" si="9"/>
        <v/>
      </c>
      <c r="W87" s="673"/>
    </row>
    <row r="88" spans="1:23" ht="14.4" customHeight="1" x14ac:dyDescent="0.3">
      <c r="A88" s="734" t="s">
        <v>4013</v>
      </c>
      <c r="B88" s="731">
        <v>1</v>
      </c>
      <c r="C88" s="732">
        <v>1.98</v>
      </c>
      <c r="D88" s="682">
        <v>4</v>
      </c>
      <c r="E88" s="730">
        <v>1</v>
      </c>
      <c r="F88" s="724">
        <v>2.17</v>
      </c>
      <c r="G88" s="675">
        <v>11</v>
      </c>
      <c r="H88" s="723"/>
      <c r="I88" s="724"/>
      <c r="J88" s="675"/>
      <c r="K88" s="725">
        <v>2.17</v>
      </c>
      <c r="L88" s="723">
        <v>5</v>
      </c>
      <c r="M88" s="723">
        <v>42</v>
      </c>
      <c r="N88" s="726">
        <v>13.87</v>
      </c>
      <c r="O88" s="723" t="s">
        <v>3845</v>
      </c>
      <c r="P88" s="727" t="s">
        <v>4014</v>
      </c>
      <c r="Q88" s="728">
        <f t="shared" si="5"/>
        <v>-1</v>
      </c>
      <c r="R88" s="728">
        <f t="shared" si="5"/>
        <v>-1.98</v>
      </c>
      <c r="S88" s="719" t="str">
        <f t="shared" si="6"/>
        <v/>
      </c>
      <c r="T88" s="719" t="str">
        <f t="shared" si="7"/>
        <v/>
      </c>
      <c r="U88" s="719" t="str">
        <f t="shared" si="8"/>
        <v/>
      </c>
      <c r="V88" s="729" t="str">
        <f t="shared" si="9"/>
        <v/>
      </c>
      <c r="W88" s="676"/>
    </row>
    <row r="89" spans="1:23" ht="14.4" customHeight="1" x14ac:dyDescent="0.3">
      <c r="A89" s="735" t="s">
        <v>4015</v>
      </c>
      <c r="B89" s="683"/>
      <c r="C89" s="684"/>
      <c r="D89" s="685"/>
      <c r="E89" s="689"/>
      <c r="F89" s="668"/>
      <c r="G89" s="669"/>
      <c r="H89" s="664">
        <v>1</v>
      </c>
      <c r="I89" s="665">
        <v>0.81</v>
      </c>
      <c r="J89" s="666">
        <v>3</v>
      </c>
      <c r="K89" s="670">
        <v>0.88</v>
      </c>
      <c r="L89" s="667">
        <v>4</v>
      </c>
      <c r="M89" s="667">
        <v>32</v>
      </c>
      <c r="N89" s="671">
        <v>10.76</v>
      </c>
      <c r="O89" s="667" t="s">
        <v>3845</v>
      </c>
      <c r="P89" s="686" t="s">
        <v>4016</v>
      </c>
      <c r="Q89" s="672">
        <f t="shared" si="5"/>
        <v>1</v>
      </c>
      <c r="R89" s="672">
        <f t="shared" si="5"/>
        <v>0.81</v>
      </c>
      <c r="S89" s="683">
        <f t="shared" si="6"/>
        <v>10.76</v>
      </c>
      <c r="T89" s="683">
        <f t="shared" si="7"/>
        <v>3</v>
      </c>
      <c r="U89" s="683">
        <f t="shared" si="8"/>
        <v>-7.76</v>
      </c>
      <c r="V89" s="687">
        <f t="shared" si="9"/>
        <v>0.27881040892193309</v>
      </c>
      <c r="W89" s="673"/>
    </row>
    <row r="90" spans="1:23" ht="14.4" customHeight="1" x14ac:dyDescent="0.3">
      <c r="A90" s="735" t="s">
        <v>4017</v>
      </c>
      <c r="B90" s="683"/>
      <c r="C90" s="684"/>
      <c r="D90" s="685"/>
      <c r="E90" s="664">
        <v>2</v>
      </c>
      <c r="F90" s="665">
        <v>5.45</v>
      </c>
      <c r="G90" s="666">
        <v>3</v>
      </c>
      <c r="H90" s="667"/>
      <c r="I90" s="668"/>
      <c r="J90" s="669"/>
      <c r="K90" s="670">
        <v>4.7300000000000004</v>
      </c>
      <c r="L90" s="667">
        <v>6</v>
      </c>
      <c r="M90" s="667">
        <v>55</v>
      </c>
      <c r="N90" s="671">
        <v>18.399999999999999</v>
      </c>
      <c r="O90" s="667" t="s">
        <v>4002</v>
      </c>
      <c r="P90" s="686" t="s">
        <v>4018</v>
      </c>
      <c r="Q90" s="672">
        <f t="shared" si="5"/>
        <v>0</v>
      </c>
      <c r="R90" s="672">
        <f t="shared" si="5"/>
        <v>0</v>
      </c>
      <c r="S90" s="683" t="str">
        <f t="shared" si="6"/>
        <v/>
      </c>
      <c r="T90" s="683" t="str">
        <f t="shared" si="7"/>
        <v/>
      </c>
      <c r="U90" s="683" t="str">
        <f t="shared" si="8"/>
        <v/>
      </c>
      <c r="V90" s="687" t="str">
        <f t="shared" si="9"/>
        <v/>
      </c>
      <c r="W90" s="673"/>
    </row>
    <row r="91" spans="1:23" ht="14.4" customHeight="1" x14ac:dyDescent="0.3">
      <c r="A91" s="735" t="s">
        <v>4019</v>
      </c>
      <c r="B91" s="683"/>
      <c r="C91" s="684"/>
      <c r="D91" s="685"/>
      <c r="E91" s="664">
        <v>2</v>
      </c>
      <c r="F91" s="665">
        <v>5.03</v>
      </c>
      <c r="G91" s="666">
        <v>6</v>
      </c>
      <c r="H91" s="667"/>
      <c r="I91" s="668"/>
      <c r="J91" s="669"/>
      <c r="K91" s="670">
        <v>3.28</v>
      </c>
      <c r="L91" s="667">
        <v>4</v>
      </c>
      <c r="M91" s="667">
        <v>35</v>
      </c>
      <c r="N91" s="671">
        <v>11.54</v>
      </c>
      <c r="O91" s="667" t="s">
        <v>4002</v>
      </c>
      <c r="P91" s="686" t="s">
        <v>4020</v>
      </c>
      <c r="Q91" s="672">
        <f t="shared" si="5"/>
        <v>0</v>
      </c>
      <c r="R91" s="672">
        <f t="shared" si="5"/>
        <v>0</v>
      </c>
      <c r="S91" s="683" t="str">
        <f t="shared" si="6"/>
        <v/>
      </c>
      <c r="T91" s="683" t="str">
        <f t="shared" si="7"/>
        <v/>
      </c>
      <c r="U91" s="683" t="str">
        <f t="shared" si="8"/>
        <v/>
      </c>
      <c r="V91" s="687" t="str">
        <f t="shared" si="9"/>
        <v/>
      </c>
      <c r="W91" s="673"/>
    </row>
    <row r="92" spans="1:23" ht="14.4" customHeight="1" x14ac:dyDescent="0.3">
      <c r="A92" s="735" t="s">
        <v>4021</v>
      </c>
      <c r="B92" s="679">
        <v>1</v>
      </c>
      <c r="C92" s="680">
        <v>0.87</v>
      </c>
      <c r="D92" s="681">
        <v>2</v>
      </c>
      <c r="E92" s="689"/>
      <c r="F92" s="668"/>
      <c r="G92" s="669"/>
      <c r="H92" s="667"/>
      <c r="I92" s="668"/>
      <c r="J92" s="669"/>
      <c r="K92" s="670">
        <v>0.43</v>
      </c>
      <c r="L92" s="667">
        <v>1</v>
      </c>
      <c r="M92" s="667">
        <v>12</v>
      </c>
      <c r="N92" s="671">
        <v>3.92</v>
      </c>
      <c r="O92" s="667" t="s">
        <v>4002</v>
      </c>
      <c r="P92" s="686" t="s">
        <v>4022</v>
      </c>
      <c r="Q92" s="672">
        <f t="shared" si="5"/>
        <v>-1</v>
      </c>
      <c r="R92" s="672">
        <f t="shared" si="5"/>
        <v>-0.87</v>
      </c>
      <c r="S92" s="683" t="str">
        <f t="shared" si="6"/>
        <v/>
      </c>
      <c r="T92" s="683" t="str">
        <f t="shared" si="7"/>
        <v/>
      </c>
      <c r="U92" s="683" t="str">
        <f t="shared" si="8"/>
        <v/>
      </c>
      <c r="V92" s="687" t="str">
        <f t="shared" si="9"/>
        <v/>
      </c>
      <c r="W92" s="673"/>
    </row>
    <row r="93" spans="1:23" ht="14.4" customHeight="1" x14ac:dyDescent="0.3">
      <c r="A93" s="735" t="s">
        <v>4023</v>
      </c>
      <c r="B93" s="683"/>
      <c r="C93" s="684"/>
      <c r="D93" s="685"/>
      <c r="E93" s="664">
        <v>1</v>
      </c>
      <c r="F93" s="665">
        <v>3.44</v>
      </c>
      <c r="G93" s="666">
        <v>5</v>
      </c>
      <c r="H93" s="667"/>
      <c r="I93" s="668"/>
      <c r="J93" s="669"/>
      <c r="K93" s="670">
        <v>3.44</v>
      </c>
      <c r="L93" s="667">
        <v>5</v>
      </c>
      <c r="M93" s="667">
        <v>49</v>
      </c>
      <c r="N93" s="671">
        <v>16.28</v>
      </c>
      <c r="O93" s="667" t="s">
        <v>4005</v>
      </c>
      <c r="P93" s="686" t="s">
        <v>4024</v>
      </c>
      <c r="Q93" s="672">
        <f t="shared" si="5"/>
        <v>0</v>
      </c>
      <c r="R93" s="672">
        <f t="shared" si="5"/>
        <v>0</v>
      </c>
      <c r="S93" s="683" t="str">
        <f t="shared" si="6"/>
        <v/>
      </c>
      <c r="T93" s="683" t="str">
        <f t="shared" si="7"/>
        <v/>
      </c>
      <c r="U93" s="683" t="str">
        <f t="shared" si="8"/>
        <v/>
      </c>
      <c r="V93" s="687" t="str">
        <f t="shared" si="9"/>
        <v/>
      </c>
      <c r="W93" s="673"/>
    </row>
    <row r="94" spans="1:23" ht="14.4" customHeight="1" x14ac:dyDescent="0.3">
      <c r="A94" s="735" t="s">
        <v>4025</v>
      </c>
      <c r="B94" s="683"/>
      <c r="C94" s="684"/>
      <c r="D94" s="685"/>
      <c r="E94" s="689"/>
      <c r="F94" s="668"/>
      <c r="G94" s="669"/>
      <c r="H94" s="664">
        <v>1</v>
      </c>
      <c r="I94" s="665">
        <v>23</v>
      </c>
      <c r="J94" s="666">
        <v>34</v>
      </c>
      <c r="K94" s="670">
        <v>23</v>
      </c>
      <c r="L94" s="667">
        <v>12</v>
      </c>
      <c r="M94" s="667">
        <v>107</v>
      </c>
      <c r="N94" s="671">
        <v>35.67</v>
      </c>
      <c r="O94" s="667" t="s">
        <v>4005</v>
      </c>
      <c r="P94" s="686" t="s">
        <v>4026</v>
      </c>
      <c r="Q94" s="672">
        <f t="shared" si="5"/>
        <v>1</v>
      </c>
      <c r="R94" s="672">
        <f t="shared" si="5"/>
        <v>23</v>
      </c>
      <c r="S94" s="683">
        <f t="shared" si="6"/>
        <v>35.67</v>
      </c>
      <c r="T94" s="683">
        <f t="shared" si="7"/>
        <v>34</v>
      </c>
      <c r="U94" s="683">
        <f t="shared" si="8"/>
        <v>-1.6700000000000017</v>
      </c>
      <c r="V94" s="687">
        <f t="shared" si="9"/>
        <v>0.95318194561255953</v>
      </c>
      <c r="W94" s="673"/>
    </row>
    <row r="95" spans="1:23" ht="14.4" customHeight="1" x14ac:dyDescent="0.3">
      <c r="A95" s="735" t="s">
        <v>4027</v>
      </c>
      <c r="B95" s="679">
        <v>1</v>
      </c>
      <c r="C95" s="680">
        <v>14</v>
      </c>
      <c r="D95" s="681">
        <v>13</v>
      </c>
      <c r="E95" s="689"/>
      <c r="F95" s="668"/>
      <c r="G95" s="669"/>
      <c r="H95" s="667"/>
      <c r="I95" s="668"/>
      <c r="J95" s="669"/>
      <c r="K95" s="670">
        <v>14</v>
      </c>
      <c r="L95" s="667">
        <v>7</v>
      </c>
      <c r="M95" s="667">
        <v>60</v>
      </c>
      <c r="N95" s="671">
        <v>20.05</v>
      </c>
      <c r="O95" s="667" t="s">
        <v>4005</v>
      </c>
      <c r="P95" s="686" t="s">
        <v>4028</v>
      </c>
      <c r="Q95" s="672">
        <f t="shared" si="5"/>
        <v>-1</v>
      </c>
      <c r="R95" s="672">
        <f t="shared" si="5"/>
        <v>-14</v>
      </c>
      <c r="S95" s="683" t="str">
        <f t="shared" si="6"/>
        <v/>
      </c>
      <c r="T95" s="683" t="str">
        <f t="shared" si="7"/>
        <v/>
      </c>
      <c r="U95" s="683" t="str">
        <f t="shared" si="8"/>
        <v/>
      </c>
      <c r="V95" s="687" t="str">
        <f t="shared" si="9"/>
        <v/>
      </c>
      <c r="W95" s="673"/>
    </row>
    <row r="96" spans="1:23" ht="14.4" customHeight="1" x14ac:dyDescent="0.3">
      <c r="A96" s="735" t="s">
        <v>4029</v>
      </c>
      <c r="B96" s="683"/>
      <c r="C96" s="684"/>
      <c r="D96" s="685"/>
      <c r="E96" s="689"/>
      <c r="F96" s="668"/>
      <c r="G96" s="669"/>
      <c r="H96" s="664">
        <v>1</v>
      </c>
      <c r="I96" s="665">
        <v>16.23</v>
      </c>
      <c r="J96" s="666">
        <v>14</v>
      </c>
      <c r="K96" s="670">
        <v>16.23</v>
      </c>
      <c r="L96" s="667">
        <v>10</v>
      </c>
      <c r="M96" s="667">
        <v>86</v>
      </c>
      <c r="N96" s="671">
        <v>28.81</v>
      </c>
      <c r="O96" s="667" t="s">
        <v>4005</v>
      </c>
      <c r="P96" s="686" t="s">
        <v>4030</v>
      </c>
      <c r="Q96" s="672">
        <f t="shared" si="5"/>
        <v>1</v>
      </c>
      <c r="R96" s="672">
        <f t="shared" si="5"/>
        <v>16.23</v>
      </c>
      <c r="S96" s="683">
        <f t="shared" si="6"/>
        <v>28.81</v>
      </c>
      <c r="T96" s="683">
        <f t="shared" si="7"/>
        <v>14</v>
      </c>
      <c r="U96" s="683">
        <f t="shared" si="8"/>
        <v>-14.809999999999999</v>
      </c>
      <c r="V96" s="687">
        <f t="shared" si="9"/>
        <v>0.48594238111766752</v>
      </c>
      <c r="W96" s="673"/>
    </row>
    <row r="97" spans="1:23" ht="14.4" customHeight="1" x14ac:dyDescent="0.3">
      <c r="A97" s="735" t="s">
        <v>4031</v>
      </c>
      <c r="B97" s="679">
        <v>1</v>
      </c>
      <c r="C97" s="680">
        <v>1.42</v>
      </c>
      <c r="D97" s="681">
        <v>4</v>
      </c>
      <c r="E97" s="689"/>
      <c r="F97" s="668"/>
      <c r="G97" s="669"/>
      <c r="H97" s="667"/>
      <c r="I97" s="668"/>
      <c r="J97" s="669"/>
      <c r="K97" s="670">
        <v>1.76</v>
      </c>
      <c r="L97" s="667">
        <v>5</v>
      </c>
      <c r="M97" s="667">
        <v>42</v>
      </c>
      <c r="N97" s="671">
        <v>14.05</v>
      </c>
      <c r="O97" s="667" t="s">
        <v>4005</v>
      </c>
      <c r="P97" s="686" t="s">
        <v>4032</v>
      </c>
      <c r="Q97" s="672">
        <f t="shared" si="5"/>
        <v>-1</v>
      </c>
      <c r="R97" s="672">
        <f t="shared" si="5"/>
        <v>-1.42</v>
      </c>
      <c r="S97" s="683" t="str">
        <f t="shared" si="6"/>
        <v/>
      </c>
      <c r="T97" s="683" t="str">
        <f t="shared" si="7"/>
        <v/>
      </c>
      <c r="U97" s="683" t="str">
        <f t="shared" si="8"/>
        <v/>
      </c>
      <c r="V97" s="687" t="str">
        <f t="shared" si="9"/>
        <v/>
      </c>
      <c r="W97" s="673"/>
    </row>
    <row r="98" spans="1:23" ht="14.4" customHeight="1" x14ac:dyDescent="0.3">
      <c r="A98" s="735" t="s">
        <v>4033</v>
      </c>
      <c r="B98" s="683">
        <v>1</v>
      </c>
      <c r="C98" s="684">
        <v>2</v>
      </c>
      <c r="D98" s="685">
        <v>5</v>
      </c>
      <c r="E98" s="664"/>
      <c r="F98" s="665"/>
      <c r="G98" s="666"/>
      <c r="H98" s="667"/>
      <c r="I98" s="668"/>
      <c r="J98" s="669"/>
      <c r="K98" s="670">
        <v>2</v>
      </c>
      <c r="L98" s="667">
        <v>4</v>
      </c>
      <c r="M98" s="667">
        <v>40</v>
      </c>
      <c r="N98" s="671">
        <v>13.31</v>
      </c>
      <c r="O98" s="667" t="s">
        <v>3845</v>
      </c>
      <c r="P98" s="686" t="s">
        <v>4034</v>
      </c>
      <c r="Q98" s="672">
        <f t="shared" si="5"/>
        <v>-1</v>
      </c>
      <c r="R98" s="672">
        <f t="shared" si="5"/>
        <v>-2</v>
      </c>
      <c r="S98" s="683" t="str">
        <f t="shared" si="6"/>
        <v/>
      </c>
      <c r="T98" s="683" t="str">
        <f t="shared" si="7"/>
        <v/>
      </c>
      <c r="U98" s="683" t="str">
        <f t="shared" si="8"/>
        <v/>
      </c>
      <c r="V98" s="687" t="str">
        <f t="shared" si="9"/>
        <v/>
      </c>
      <c r="W98" s="673"/>
    </row>
    <row r="99" spans="1:23" ht="14.4" customHeight="1" thickBot="1" x14ac:dyDescent="0.35">
      <c r="A99" s="736" t="s">
        <v>4035</v>
      </c>
      <c r="B99" s="737">
        <v>1</v>
      </c>
      <c r="C99" s="738">
        <v>4.0999999999999996</v>
      </c>
      <c r="D99" s="739">
        <v>7</v>
      </c>
      <c r="E99" s="740">
        <v>2</v>
      </c>
      <c r="F99" s="741">
        <v>8.3800000000000008</v>
      </c>
      <c r="G99" s="742">
        <v>21</v>
      </c>
      <c r="H99" s="743"/>
      <c r="I99" s="744"/>
      <c r="J99" s="745"/>
      <c r="K99" s="746">
        <v>4.0999999999999996</v>
      </c>
      <c r="L99" s="743">
        <v>6</v>
      </c>
      <c r="M99" s="743">
        <v>55</v>
      </c>
      <c r="N99" s="747">
        <v>18.37</v>
      </c>
      <c r="O99" s="743" t="s">
        <v>3845</v>
      </c>
      <c r="P99" s="748" t="s">
        <v>4036</v>
      </c>
      <c r="Q99" s="749">
        <f t="shared" si="5"/>
        <v>-1</v>
      </c>
      <c r="R99" s="749">
        <f t="shared" si="5"/>
        <v>-4.0999999999999996</v>
      </c>
      <c r="S99" s="737" t="str">
        <f t="shared" si="6"/>
        <v/>
      </c>
      <c r="T99" s="737" t="str">
        <f t="shared" si="7"/>
        <v/>
      </c>
      <c r="U99" s="737" t="str">
        <f t="shared" si="8"/>
        <v/>
      </c>
      <c r="V99" s="750" t="str">
        <f t="shared" si="9"/>
        <v/>
      </c>
      <c r="W99" s="75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00:Q1048576">
    <cfRule type="cellIs" dxfId="12" priority="9" stopIfTrue="1" operator="lessThan">
      <formula>0</formula>
    </cfRule>
  </conditionalFormatting>
  <conditionalFormatting sqref="U100:U1048576">
    <cfRule type="cellIs" dxfId="11" priority="8" stopIfTrue="1" operator="greaterThan">
      <formula>0</formula>
    </cfRule>
  </conditionalFormatting>
  <conditionalFormatting sqref="V100:V1048576">
    <cfRule type="cellIs" dxfId="10" priority="7" stopIfTrue="1" operator="greaterThan">
      <formula>1</formula>
    </cfRule>
  </conditionalFormatting>
  <conditionalFormatting sqref="V100:V1048576">
    <cfRule type="cellIs" dxfId="9" priority="4" stopIfTrue="1" operator="greaterThan">
      <formula>1</formula>
    </cfRule>
  </conditionalFormatting>
  <conditionalFormatting sqref="U100:U1048576">
    <cfRule type="cellIs" dxfId="8" priority="5" stopIfTrue="1" operator="greaterThan">
      <formula>0</formula>
    </cfRule>
  </conditionalFormatting>
  <conditionalFormatting sqref="Q100:Q1048576">
    <cfRule type="cellIs" dxfId="7" priority="6" stopIfTrue="1" operator="lessThan">
      <formula>0</formula>
    </cfRule>
  </conditionalFormatting>
  <conditionalFormatting sqref="V5:V99">
    <cfRule type="cellIs" dxfId="6" priority="1" stopIfTrue="1" operator="greaterThan">
      <formula>1</formula>
    </cfRule>
  </conditionalFormatting>
  <conditionalFormatting sqref="U5:U99">
    <cfRule type="cellIs" dxfId="5" priority="2" stopIfTrue="1" operator="greaterThan">
      <formula>0</formula>
    </cfRule>
  </conditionalFormatting>
  <conditionalFormatting sqref="Q5:Q9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09" customWidth="1"/>
    <col min="3" max="3" width="7.21875" style="69" hidden="1" customWidth="1"/>
    <col min="4" max="4" width="7.77734375" style="309" customWidth="1"/>
    <col min="5" max="5" width="7.2187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7.21875" style="69" hidden="1" customWidth="1"/>
    <col min="10" max="10" width="7.77734375" style="309" customWidth="1"/>
    <col min="11" max="11" width="7.21875" style="69" hidden="1" customWidth="1"/>
    <col min="12" max="12" width="7.77734375" style="309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04" t="s">
        <v>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</row>
    <row r="3" spans="1:13" ht="14.4" customHeight="1" thickBot="1" x14ac:dyDescent="0.35">
      <c r="A3" s="382" t="s">
        <v>203</v>
      </c>
      <c r="B3" s="383">
        <f>SUBTOTAL(9,B6:B1048576)</f>
        <v>4794785</v>
      </c>
      <c r="C3" s="384">
        <f t="shared" ref="C3:L3" si="0">SUBTOTAL(9,C6:C1048576)</f>
        <v>11</v>
      </c>
      <c r="D3" s="384">
        <f t="shared" si="0"/>
        <v>5158174</v>
      </c>
      <c r="E3" s="384">
        <f t="shared" si="0"/>
        <v>10.771450479484567</v>
      </c>
      <c r="F3" s="384">
        <f t="shared" si="0"/>
        <v>5944656</v>
      </c>
      <c r="G3" s="385">
        <f>IF(B3&lt;&gt;0,F3/B3,"")</f>
        <v>1.2398170095218033</v>
      </c>
      <c r="H3" s="383">
        <f t="shared" si="0"/>
        <v>935686.16</v>
      </c>
      <c r="I3" s="384">
        <f t="shared" si="0"/>
        <v>1</v>
      </c>
      <c r="J3" s="384">
        <f t="shared" si="0"/>
        <v>1281172.52</v>
      </c>
      <c r="K3" s="384">
        <f t="shared" si="0"/>
        <v>1.3502504514975404</v>
      </c>
      <c r="L3" s="384">
        <f t="shared" si="0"/>
        <v>791963.15999999968</v>
      </c>
      <c r="M3" s="386">
        <f>IF(H3&lt;&gt;0,L3/H3,"")</f>
        <v>0.84639828380062787</v>
      </c>
    </row>
    <row r="4" spans="1:13" ht="14.4" customHeight="1" x14ac:dyDescent="0.3">
      <c r="A4" s="512" t="s">
        <v>156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</row>
    <row r="5" spans="1:13" s="89" customFormat="1" ht="14.4" customHeight="1" thickBot="1" x14ac:dyDescent="0.35">
      <c r="A5" s="752"/>
      <c r="B5" s="753">
        <v>2011</v>
      </c>
      <c r="C5" s="754"/>
      <c r="D5" s="754">
        <v>2012</v>
      </c>
      <c r="E5" s="754"/>
      <c r="F5" s="754">
        <v>2013</v>
      </c>
      <c r="G5" s="642" t="s">
        <v>5</v>
      </c>
      <c r="H5" s="753">
        <v>2011</v>
      </c>
      <c r="I5" s="754"/>
      <c r="J5" s="754">
        <v>2012</v>
      </c>
      <c r="K5" s="754"/>
      <c r="L5" s="754">
        <v>2013</v>
      </c>
      <c r="M5" s="642" t="s">
        <v>5</v>
      </c>
    </row>
    <row r="6" spans="1:13" ht="14.4" customHeight="1" x14ac:dyDescent="0.3">
      <c r="A6" s="596" t="s">
        <v>2971</v>
      </c>
      <c r="B6" s="656">
        <v>248</v>
      </c>
      <c r="C6" s="562">
        <v>1</v>
      </c>
      <c r="D6" s="656"/>
      <c r="E6" s="562"/>
      <c r="F6" s="656"/>
      <c r="G6" s="584"/>
      <c r="H6" s="656"/>
      <c r="I6" s="562"/>
      <c r="J6" s="656"/>
      <c r="K6" s="562"/>
      <c r="L6" s="656"/>
      <c r="M6" s="616"/>
    </row>
    <row r="7" spans="1:13" ht="14.4" customHeight="1" x14ac:dyDescent="0.3">
      <c r="A7" s="597" t="s">
        <v>2972</v>
      </c>
      <c r="B7" s="657">
        <v>59993</v>
      </c>
      <c r="C7" s="568">
        <v>1</v>
      </c>
      <c r="D7" s="657">
        <v>137051</v>
      </c>
      <c r="E7" s="568">
        <v>2.2844498524827896</v>
      </c>
      <c r="F7" s="657">
        <v>95511</v>
      </c>
      <c r="G7" s="592">
        <v>1.5920357375027085</v>
      </c>
      <c r="H7" s="657"/>
      <c r="I7" s="568"/>
      <c r="J7" s="657"/>
      <c r="K7" s="568"/>
      <c r="L7" s="657"/>
      <c r="M7" s="617"/>
    </row>
    <row r="8" spans="1:13" ht="14.4" customHeight="1" x14ac:dyDescent="0.3">
      <c r="A8" s="597" t="s">
        <v>2973</v>
      </c>
      <c r="B8" s="657">
        <v>2275</v>
      </c>
      <c r="C8" s="568">
        <v>1</v>
      </c>
      <c r="D8" s="657">
        <v>554</v>
      </c>
      <c r="E8" s="568">
        <v>0.24351648351648353</v>
      </c>
      <c r="F8" s="657">
        <v>1618</v>
      </c>
      <c r="G8" s="592">
        <v>0.71120879120879121</v>
      </c>
      <c r="H8" s="657"/>
      <c r="I8" s="568"/>
      <c r="J8" s="657"/>
      <c r="K8" s="568"/>
      <c r="L8" s="657">
        <v>546.08000000000004</v>
      </c>
      <c r="M8" s="617"/>
    </row>
    <row r="9" spans="1:13" ht="14.4" customHeight="1" x14ac:dyDescent="0.3">
      <c r="A9" s="597" t="s">
        <v>4037</v>
      </c>
      <c r="B9" s="657"/>
      <c r="C9" s="568"/>
      <c r="D9" s="657">
        <v>1139</v>
      </c>
      <c r="E9" s="568"/>
      <c r="F9" s="657">
        <v>17710</v>
      </c>
      <c r="G9" s="592"/>
      <c r="H9" s="657"/>
      <c r="I9" s="568"/>
      <c r="J9" s="657">
        <v>17761.86</v>
      </c>
      <c r="K9" s="568"/>
      <c r="L9" s="657">
        <v>17897.670000000002</v>
      </c>
      <c r="M9" s="617"/>
    </row>
    <row r="10" spans="1:13" ht="14.4" customHeight="1" x14ac:dyDescent="0.3">
      <c r="A10" s="597" t="s">
        <v>2981</v>
      </c>
      <c r="B10" s="657">
        <v>270537</v>
      </c>
      <c r="C10" s="568">
        <v>1</v>
      </c>
      <c r="D10" s="657">
        <v>251173</v>
      </c>
      <c r="E10" s="568">
        <v>0.92842383851377075</v>
      </c>
      <c r="F10" s="657">
        <v>237633</v>
      </c>
      <c r="G10" s="592">
        <v>0.87837523148404839</v>
      </c>
      <c r="H10" s="657"/>
      <c r="I10" s="568"/>
      <c r="J10" s="657"/>
      <c r="K10" s="568"/>
      <c r="L10" s="657"/>
      <c r="M10" s="617"/>
    </row>
    <row r="11" spans="1:13" ht="14.4" customHeight="1" x14ac:dyDescent="0.3">
      <c r="A11" s="597" t="s">
        <v>4038</v>
      </c>
      <c r="B11" s="657">
        <v>1042564</v>
      </c>
      <c r="C11" s="568">
        <v>1</v>
      </c>
      <c r="D11" s="657">
        <v>1041420</v>
      </c>
      <c r="E11" s="568">
        <v>0.99890270525358638</v>
      </c>
      <c r="F11" s="657">
        <v>1373349</v>
      </c>
      <c r="G11" s="592">
        <v>1.3172802820738103</v>
      </c>
      <c r="H11" s="657"/>
      <c r="I11" s="568"/>
      <c r="J11" s="657"/>
      <c r="K11" s="568"/>
      <c r="L11" s="657"/>
      <c r="M11" s="617"/>
    </row>
    <row r="12" spans="1:13" ht="14.4" customHeight="1" x14ac:dyDescent="0.3">
      <c r="A12" s="597" t="s">
        <v>4039</v>
      </c>
      <c r="B12" s="657">
        <v>770669</v>
      </c>
      <c r="C12" s="568">
        <v>1</v>
      </c>
      <c r="D12" s="657">
        <v>1077073</v>
      </c>
      <c r="E12" s="568">
        <v>1.3975818412314496</v>
      </c>
      <c r="F12" s="657">
        <v>1426583</v>
      </c>
      <c r="G12" s="592">
        <v>1.8510969041183698</v>
      </c>
      <c r="H12" s="657">
        <v>935686.16</v>
      </c>
      <c r="I12" s="568">
        <v>1</v>
      </c>
      <c r="J12" s="657">
        <v>1263410.6599999999</v>
      </c>
      <c r="K12" s="568">
        <v>1.3502504514975404</v>
      </c>
      <c r="L12" s="657">
        <v>773519.40999999968</v>
      </c>
      <c r="M12" s="617">
        <v>0.82668681345035566</v>
      </c>
    </row>
    <row r="13" spans="1:13" ht="14.4" customHeight="1" x14ac:dyDescent="0.3">
      <c r="A13" s="597" t="s">
        <v>4040</v>
      </c>
      <c r="B13" s="657">
        <v>300090</v>
      </c>
      <c r="C13" s="568">
        <v>1</v>
      </c>
      <c r="D13" s="657">
        <v>341266</v>
      </c>
      <c r="E13" s="568">
        <v>1.1372121696824287</v>
      </c>
      <c r="F13" s="657">
        <v>404223</v>
      </c>
      <c r="G13" s="592">
        <v>1.3470058982305309</v>
      </c>
      <c r="H13" s="657"/>
      <c r="I13" s="568"/>
      <c r="J13" s="657"/>
      <c r="K13" s="568"/>
      <c r="L13" s="657"/>
      <c r="M13" s="617"/>
    </row>
    <row r="14" spans="1:13" ht="14.4" customHeight="1" x14ac:dyDescent="0.3">
      <c r="A14" s="597" t="s">
        <v>4041</v>
      </c>
      <c r="B14" s="657">
        <v>1968308</v>
      </c>
      <c r="C14" s="568">
        <v>1</v>
      </c>
      <c r="D14" s="657">
        <v>1914241</v>
      </c>
      <c r="E14" s="568">
        <v>0.97253122986849616</v>
      </c>
      <c r="F14" s="657">
        <v>1766648</v>
      </c>
      <c r="G14" s="592">
        <v>0.8975465221906328</v>
      </c>
      <c r="H14" s="657"/>
      <c r="I14" s="568"/>
      <c r="J14" s="657"/>
      <c r="K14" s="568"/>
      <c r="L14" s="657"/>
      <c r="M14" s="617"/>
    </row>
    <row r="15" spans="1:13" ht="14.4" customHeight="1" x14ac:dyDescent="0.3">
      <c r="A15" s="597" t="s">
        <v>4042</v>
      </c>
      <c r="B15" s="657">
        <v>361663</v>
      </c>
      <c r="C15" s="568">
        <v>1</v>
      </c>
      <c r="D15" s="657">
        <v>372426</v>
      </c>
      <c r="E15" s="568">
        <v>1.0297597487163463</v>
      </c>
      <c r="F15" s="657">
        <v>531716</v>
      </c>
      <c r="G15" s="592">
        <v>1.4701973937062955</v>
      </c>
      <c r="H15" s="657"/>
      <c r="I15" s="568"/>
      <c r="J15" s="657"/>
      <c r="K15" s="568"/>
      <c r="L15" s="657"/>
      <c r="M15" s="617"/>
    </row>
    <row r="16" spans="1:13" ht="14.4" customHeight="1" x14ac:dyDescent="0.3">
      <c r="A16" s="597" t="s">
        <v>4043</v>
      </c>
      <c r="B16" s="657">
        <v>12271</v>
      </c>
      <c r="C16" s="568">
        <v>1</v>
      </c>
      <c r="D16" s="657">
        <v>21831</v>
      </c>
      <c r="E16" s="568">
        <v>1.779072610219216</v>
      </c>
      <c r="F16" s="657">
        <v>75735</v>
      </c>
      <c r="G16" s="592">
        <v>6.1718686333632142</v>
      </c>
      <c r="H16" s="657"/>
      <c r="I16" s="568"/>
      <c r="J16" s="657"/>
      <c r="K16" s="568"/>
      <c r="L16" s="657"/>
      <c r="M16" s="617"/>
    </row>
    <row r="17" spans="1:13" ht="14.4" customHeight="1" thickBot="1" x14ac:dyDescent="0.35">
      <c r="A17" s="659" t="s">
        <v>2982</v>
      </c>
      <c r="B17" s="658">
        <v>6167</v>
      </c>
      <c r="C17" s="574">
        <v>1</v>
      </c>
      <c r="D17" s="658"/>
      <c r="E17" s="574"/>
      <c r="F17" s="658">
        <v>13930</v>
      </c>
      <c r="G17" s="585">
        <v>2.2587968217934167</v>
      </c>
      <c r="H17" s="658"/>
      <c r="I17" s="574"/>
      <c r="J17" s="658"/>
      <c r="K17" s="574"/>
      <c r="L17" s="658"/>
      <c r="M17" s="61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8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04" t="s">
        <v>202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35">
      <c r="A2" s="521" t="s">
        <v>245</v>
      </c>
      <c r="B2" s="148"/>
      <c r="C2" s="148"/>
      <c r="D2" s="148"/>
      <c r="E2" s="148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68"/>
      <c r="Q2" s="151"/>
    </row>
    <row r="3" spans="1:17" ht="14.4" customHeight="1" thickBot="1" x14ac:dyDescent="0.35">
      <c r="E3" s="163" t="s">
        <v>203</v>
      </c>
      <c r="F3" s="311">
        <f t="shared" ref="F3:O3" si="0">SUBTOTAL(9,F6:F1048576)</f>
        <v>41329.479999999996</v>
      </c>
      <c r="G3" s="316">
        <f t="shared" si="0"/>
        <v>5730471.1600000011</v>
      </c>
      <c r="H3" s="317"/>
      <c r="I3" s="317"/>
      <c r="J3" s="311">
        <f t="shared" si="0"/>
        <v>38231.560000000012</v>
      </c>
      <c r="K3" s="316">
        <f t="shared" si="0"/>
        <v>6439346.5199999986</v>
      </c>
      <c r="L3" s="317"/>
      <c r="M3" s="317"/>
      <c r="N3" s="311">
        <f t="shared" si="0"/>
        <v>43890.080000000002</v>
      </c>
      <c r="O3" s="316">
        <f t="shared" si="0"/>
        <v>6736619.1600000001</v>
      </c>
      <c r="P3" s="251">
        <f>IF(G3=0,"",O3/G3)</f>
        <v>1.1755785819189077</v>
      </c>
      <c r="Q3" s="313">
        <f>IF(N3=0,"",O3/N3)</f>
        <v>153.48842289647229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127</v>
      </c>
      <c r="E4" s="464" t="s">
        <v>14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48"/>
      <c r="B5" s="647"/>
      <c r="C5" s="648"/>
      <c r="D5" s="649"/>
      <c r="E5" s="650"/>
      <c r="F5" s="660" t="s">
        <v>128</v>
      </c>
      <c r="G5" s="661" t="s">
        <v>17</v>
      </c>
      <c r="H5" s="662"/>
      <c r="I5" s="662"/>
      <c r="J5" s="660" t="s">
        <v>128</v>
      </c>
      <c r="K5" s="661" t="s">
        <v>17</v>
      </c>
      <c r="L5" s="662"/>
      <c r="M5" s="662"/>
      <c r="N5" s="660" t="s">
        <v>128</v>
      </c>
      <c r="O5" s="661" t="s">
        <v>17</v>
      </c>
      <c r="P5" s="663"/>
      <c r="Q5" s="655"/>
    </row>
    <row r="6" spans="1:17" ht="14.4" customHeight="1" x14ac:dyDescent="0.3">
      <c r="A6" s="561" t="s">
        <v>2988</v>
      </c>
      <c r="B6" s="562" t="s">
        <v>4044</v>
      </c>
      <c r="C6" s="562" t="s">
        <v>2950</v>
      </c>
      <c r="D6" s="562" t="s">
        <v>4045</v>
      </c>
      <c r="E6" s="562" t="s">
        <v>4046</v>
      </c>
      <c r="F6" s="565">
        <v>4</v>
      </c>
      <c r="G6" s="565">
        <v>248</v>
      </c>
      <c r="H6" s="565">
        <v>1</v>
      </c>
      <c r="I6" s="565">
        <v>62</v>
      </c>
      <c r="J6" s="565"/>
      <c r="K6" s="565"/>
      <c r="L6" s="565"/>
      <c r="M6" s="565"/>
      <c r="N6" s="565"/>
      <c r="O6" s="565"/>
      <c r="P6" s="584"/>
      <c r="Q6" s="566"/>
    </row>
    <row r="7" spans="1:17" ht="14.4" customHeight="1" x14ac:dyDescent="0.3">
      <c r="A7" s="567" t="s">
        <v>2991</v>
      </c>
      <c r="B7" s="568" t="s">
        <v>4047</v>
      </c>
      <c r="C7" s="568" t="s">
        <v>2950</v>
      </c>
      <c r="D7" s="568" t="s">
        <v>4048</v>
      </c>
      <c r="E7" s="568" t="s">
        <v>4049</v>
      </c>
      <c r="F7" s="571"/>
      <c r="G7" s="571"/>
      <c r="H7" s="571"/>
      <c r="I7" s="571"/>
      <c r="J7" s="571">
        <v>6</v>
      </c>
      <c r="K7" s="571">
        <v>978</v>
      </c>
      <c r="L7" s="571"/>
      <c r="M7" s="571">
        <v>163</v>
      </c>
      <c r="N7" s="571">
        <v>14</v>
      </c>
      <c r="O7" s="571">
        <v>2296</v>
      </c>
      <c r="P7" s="592"/>
      <c r="Q7" s="572">
        <v>164</v>
      </c>
    </row>
    <row r="8" spans="1:17" ht="14.4" customHeight="1" x14ac:dyDescent="0.3">
      <c r="A8" s="567" t="s">
        <v>2991</v>
      </c>
      <c r="B8" s="568" t="s">
        <v>4047</v>
      </c>
      <c r="C8" s="568" t="s">
        <v>2950</v>
      </c>
      <c r="D8" s="568" t="s">
        <v>4050</v>
      </c>
      <c r="E8" s="568" t="s">
        <v>4051</v>
      </c>
      <c r="F8" s="571"/>
      <c r="G8" s="571"/>
      <c r="H8" s="571"/>
      <c r="I8" s="571"/>
      <c r="J8" s="571">
        <v>6</v>
      </c>
      <c r="K8" s="571">
        <v>2964</v>
      </c>
      <c r="L8" s="571"/>
      <c r="M8" s="571">
        <v>494</v>
      </c>
      <c r="N8" s="571">
        <v>14</v>
      </c>
      <c r="O8" s="571">
        <v>6958</v>
      </c>
      <c r="P8" s="592"/>
      <c r="Q8" s="572">
        <v>497</v>
      </c>
    </row>
    <row r="9" spans="1:17" ht="14.4" customHeight="1" x14ac:dyDescent="0.3">
      <c r="A9" s="567" t="s">
        <v>2991</v>
      </c>
      <c r="B9" s="568" t="s">
        <v>4047</v>
      </c>
      <c r="C9" s="568" t="s">
        <v>2950</v>
      </c>
      <c r="D9" s="568" t="s">
        <v>4052</v>
      </c>
      <c r="E9" s="568" t="s">
        <v>4053</v>
      </c>
      <c r="F9" s="571">
        <v>4</v>
      </c>
      <c r="G9" s="571">
        <v>37044</v>
      </c>
      <c r="H9" s="571">
        <v>1</v>
      </c>
      <c r="I9" s="571">
        <v>9261</v>
      </c>
      <c r="J9" s="571"/>
      <c r="K9" s="571"/>
      <c r="L9" s="571"/>
      <c r="M9" s="571"/>
      <c r="N9" s="571"/>
      <c r="O9" s="571"/>
      <c r="P9" s="592"/>
      <c r="Q9" s="572"/>
    </row>
    <row r="10" spans="1:17" ht="14.4" customHeight="1" x14ac:dyDescent="0.3">
      <c r="A10" s="567" t="s">
        <v>2991</v>
      </c>
      <c r="B10" s="568" t="s">
        <v>4047</v>
      </c>
      <c r="C10" s="568" t="s">
        <v>2950</v>
      </c>
      <c r="D10" s="568" t="s">
        <v>4054</v>
      </c>
      <c r="E10" s="568" t="s">
        <v>4055</v>
      </c>
      <c r="F10" s="571">
        <v>1</v>
      </c>
      <c r="G10" s="571">
        <v>1228</v>
      </c>
      <c r="H10" s="571">
        <v>1</v>
      </c>
      <c r="I10" s="571">
        <v>1228</v>
      </c>
      <c r="J10" s="571">
        <v>25</v>
      </c>
      <c r="K10" s="571">
        <v>30900</v>
      </c>
      <c r="L10" s="571">
        <v>25.162866449511402</v>
      </c>
      <c r="M10" s="571">
        <v>1236</v>
      </c>
      <c r="N10" s="571">
        <v>14</v>
      </c>
      <c r="O10" s="571">
        <v>17430</v>
      </c>
      <c r="P10" s="592">
        <v>14.193811074918568</v>
      </c>
      <c r="Q10" s="572">
        <v>1245</v>
      </c>
    </row>
    <row r="11" spans="1:17" ht="14.4" customHeight="1" x14ac:dyDescent="0.3">
      <c r="A11" s="567" t="s">
        <v>2991</v>
      </c>
      <c r="B11" s="568" t="s">
        <v>4047</v>
      </c>
      <c r="C11" s="568" t="s">
        <v>2950</v>
      </c>
      <c r="D11" s="568" t="s">
        <v>4056</v>
      </c>
      <c r="E11" s="568" t="s">
        <v>4057</v>
      </c>
      <c r="F11" s="571">
        <v>3</v>
      </c>
      <c r="G11" s="571">
        <v>6633</v>
      </c>
      <c r="H11" s="571">
        <v>1</v>
      </c>
      <c r="I11" s="571">
        <v>2211</v>
      </c>
      <c r="J11" s="571"/>
      <c r="K11" s="571"/>
      <c r="L11" s="571"/>
      <c r="M11" s="571"/>
      <c r="N11" s="571"/>
      <c r="O11" s="571"/>
      <c r="P11" s="592"/>
      <c r="Q11" s="572"/>
    </row>
    <row r="12" spans="1:17" ht="14.4" customHeight="1" x14ac:dyDescent="0.3">
      <c r="A12" s="567" t="s">
        <v>2991</v>
      </c>
      <c r="B12" s="568" t="s">
        <v>4047</v>
      </c>
      <c r="C12" s="568" t="s">
        <v>2950</v>
      </c>
      <c r="D12" s="568" t="s">
        <v>4058</v>
      </c>
      <c r="E12" s="568" t="s">
        <v>4059</v>
      </c>
      <c r="F12" s="571"/>
      <c r="G12" s="571"/>
      <c r="H12" s="571"/>
      <c r="I12" s="571"/>
      <c r="J12" s="571">
        <v>45</v>
      </c>
      <c r="K12" s="571">
        <v>25290</v>
      </c>
      <c r="L12" s="571"/>
      <c r="M12" s="571">
        <v>562</v>
      </c>
      <c r="N12" s="571"/>
      <c r="O12" s="571"/>
      <c r="P12" s="592"/>
      <c r="Q12" s="572"/>
    </row>
    <row r="13" spans="1:17" ht="14.4" customHeight="1" x14ac:dyDescent="0.3">
      <c r="A13" s="567" t="s">
        <v>2991</v>
      </c>
      <c r="B13" s="568" t="s">
        <v>4047</v>
      </c>
      <c r="C13" s="568" t="s">
        <v>2950</v>
      </c>
      <c r="D13" s="568" t="s">
        <v>4060</v>
      </c>
      <c r="E13" s="568" t="s">
        <v>4061</v>
      </c>
      <c r="F13" s="571"/>
      <c r="G13" s="571"/>
      <c r="H13" s="571"/>
      <c r="I13" s="571"/>
      <c r="J13" s="571">
        <v>19</v>
      </c>
      <c r="K13" s="571">
        <v>6935</v>
      </c>
      <c r="L13" s="571"/>
      <c r="M13" s="571">
        <v>365</v>
      </c>
      <c r="N13" s="571"/>
      <c r="O13" s="571"/>
      <c r="P13" s="592"/>
      <c r="Q13" s="572"/>
    </row>
    <row r="14" spans="1:17" ht="14.4" customHeight="1" x14ac:dyDescent="0.3">
      <c r="A14" s="567" t="s">
        <v>2991</v>
      </c>
      <c r="B14" s="568" t="s">
        <v>4047</v>
      </c>
      <c r="C14" s="568" t="s">
        <v>2950</v>
      </c>
      <c r="D14" s="568" t="s">
        <v>4062</v>
      </c>
      <c r="E14" s="568" t="s">
        <v>4063</v>
      </c>
      <c r="F14" s="571"/>
      <c r="G14" s="571"/>
      <c r="H14" s="571"/>
      <c r="I14" s="571"/>
      <c r="J14" s="571">
        <v>45</v>
      </c>
      <c r="K14" s="571">
        <v>45000</v>
      </c>
      <c r="L14" s="571"/>
      <c r="M14" s="571">
        <v>1000</v>
      </c>
      <c r="N14" s="571"/>
      <c r="O14" s="571"/>
      <c r="P14" s="592"/>
      <c r="Q14" s="572"/>
    </row>
    <row r="15" spans="1:17" ht="14.4" customHeight="1" x14ac:dyDescent="0.3">
      <c r="A15" s="567" t="s">
        <v>2991</v>
      </c>
      <c r="B15" s="568" t="s">
        <v>4047</v>
      </c>
      <c r="C15" s="568" t="s">
        <v>2950</v>
      </c>
      <c r="D15" s="568" t="s">
        <v>4064</v>
      </c>
      <c r="E15" s="568" t="s">
        <v>4065</v>
      </c>
      <c r="F15" s="571">
        <v>2</v>
      </c>
      <c r="G15" s="571">
        <v>15088</v>
      </c>
      <c r="H15" s="571">
        <v>1</v>
      </c>
      <c r="I15" s="571">
        <v>7544</v>
      </c>
      <c r="J15" s="571"/>
      <c r="K15" s="571"/>
      <c r="L15" s="571"/>
      <c r="M15" s="571"/>
      <c r="N15" s="571"/>
      <c r="O15" s="571"/>
      <c r="P15" s="592"/>
      <c r="Q15" s="572"/>
    </row>
    <row r="16" spans="1:17" ht="14.4" customHeight="1" x14ac:dyDescent="0.3">
      <c r="A16" s="567" t="s">
        <v>2991</v>
      </c>
      <c r="B16" s="568" t="s">
        <v>4047</v>
      </c>
      <c r="C16" s="568" t="s">
        <v>2950</v>
      </c>
      <c r="D16" s="568" t="s">
        <v>4066</v>
      </c>
      <c r="E16" s="568" t="s">
        <v>4067</v>
      </c>
      <c r="F16" s="571"/>
      <c r="G16" s="571"/>
      <c r="H16" s="571"/>
      <c r="I16" s="571"/>
      <c r="J16" s="571">
        <v>4</v>
      </c>
      <c r="K16" s="571">
        <v>24984</v>
      </c>
      <c r="L16" s="571"/>
      <c r="M16" s="571">
        <v>6246</v>
      </c>
      <c r="N16" s="571">
        <v>11</v>
      </c>
      <c r="O16" s="571">
        <v>68827</v>
      </c>
      <c r="P16" s="592"/>
      <c r="Q16" s="572">
        <v>6257</v>
      </c>
    </row>
    <row r="17" spans="1:17" ht="14.4" customHeight="1" x14ac:dyDescent="0.3">
      <c r="A17" s="567" t="s">
        <v>2992</v>
      </c>
      <c r="B17" s="568" t="s">
        <v>3327</v>
      </c>
      <c r="C17" s="568" t="s">
        <v>2950</v>
      </c>
      <c r="D17" s="568" t="s">
        <v>4068</v>
      </c>
      <c r="E17" s="568" t="s">
        <v>4069</v>
      </c>
      <c r="F17" s="571">
        <v>3</v>
      </c>
      <c r="G17" s="571">
        <v>654</v>
      </c>
      <c r="H17" s="571">
        <v>1</v>
      </c>
      <c r="I17" s="571">
        <v>218</v>
      </c>
      <c r="J17" s="571"/>
      <c r="K17" s="571"/>
      <c r="L17" s="571"/>
      <c r="M17" s="571"/>
      <c r="N17" s="571"/>
      <c r="O17" s="571"/>
      <c r="P17" s="592"/>
      <c r="Q17" s="572"/>
    </row>
    <row r="18" spans="1:17" ht="14.4" customHeight="1" x14ac:dyDescent="0.3">
      <c r="A18" s="567" t="s">
        <v>2992</v>
      </c>
      <c r="B18" s="568" t="s">
        <v>3327</v>
      </c>
      <c r="C18" s="568" t="s">
        <v>2950</v>
      </c>
      <c r="D18" s="568" t="s">
        <v>4070</v>
      </c>
      <c r="E18" s="568" t="s">
        <v>4071</v>
      </c>
      <c r="F18" s="571"/>
      <c r="G18" s="571"/>
      <c r="H18" s="571"/>
      <c r="I18" s="571"/>
      <c r="J18" s="571">
        <v>1</v>
      </c>
      <c r="K18" s="571">
        <v>554</v>
      </c>
      <c r="L18" s="571"/>
      <c r="M18" s="571">
        <v>554</v>
      </c>
      <c r="N18" s="571"/>
      <c r="O18" s="571"/>
      <c r="P18" s="592"/>
      <c r="Q18" s="572"/>
    </row>
    <row r="19" spans="1:17" ht="14.4" customHeight="1" x14ac:dyDescent="0.3">
      <c r="A19" s="567" t="s">
        <v>2992</v>
      </c>
      <c r="B19" s="568" t="s">
        <v>3327</v>
      </c>
      <c r="C19" s="568" t="s">
        <v>2950</v>
      </c>
      <c r="D19" s="568" t="s">
        <v>4072</v>
      </c>
      <c r="E19" s="568" t="s">
        <v>4073</v>
      </c>
      <c r="F19" s="571"/>
      <c r="G19" s="571"/>
      <c r="H19" s="571"/>
      <c r="I19" s="571"/>
      <c r="J19" s="571"/>
      <c r="K19" s="571"/>
      <c r="L19" s="571"/>
      <c r="M19" s="571"/>
      <c r="N19" s="571">
        <v>1</v>
      </c>
      <c r="O19" s="571">
        <v>449</v>
      </c>
      <c r="P19" s="592"/>
      <c r="Q19" s="572">
        <v>449</v>
      </c>
    </row>
    <row r="20" spans="1:17" ht="14.4" customHeight="1" x14ac:dyDescent="0.3">
      <c r="A20" s="567" t="s">
        <v>2992</v>
      </c>
      <c r="B20" s="568" t="s">
        <v>3327</v>
      </c>
      <c r="C20" s="568" t="s">
        <v>2950</v>
      </c>
      <c r="D20" s="568" t="s">
        <v>3840</v>
      </c>
      <c r="E20" s="568" t="s">
        <v>3841</v>
      </c>
      <c r="F20" s="571">
        <v>1</v>
      </c>
      <c r="G20" s="571">
        <v>1109</v>
      </c>
      <c r="H20" s="571">
        <v>1</v>
      </c>
      <c r="I20" s="571">
        <v>1109</v>
      </c>
      <c r="J20" s="571"/>
      <c r="K20" s="571"/>
      <c r="L20" s="571"/>
      <c r="M20" s="571"/>
      <c r="N20" s="571"/>
      <c r="O20" s="571"/>
      <c r="P20" s="592"/>
      <c r="Q20" s="572"/>
    </row>
    <row r="21" spans="1:17" ht="14.4" customHeight="1" x14ac:dyDescent="0.3">
      <c r="A21" s="567" t="s">
        <v>2992</v>
      </c>
      <c r="B21" s="568" t="s">
        <v>3327</v>
      </c>
      <c r="C21" s="568" t="s">
        <v>2950</v>
      </c>
      <c r="D21" s="568" t="s">
        <v>4074</v>
      </c>
      <c r="E21" s="568" t="s">
        <v>4075</v>
      </c>
      <c r="F21" s="571">
        <v>2</v>
      </c>
      <c r="G21" s="571">
        <v>512</v>
      </c>
      <c r="H21" s="571">
        <v>1</v>
      </c>
      <c r="I21" s="571">
        <v>256</v>
      </c>
      <c r="J21" s="571"/>
      <c r="K21" s="571"/>
      <c r="L21" s="571"/>
      <c r="M21" s="571"/>
      <c r="N21" s="571"/>
      <c r="O21" s="571"/>
      <c r="P21" s="592"/>
      <c r="Q21" s="572"/>
    </row>
    <row r="22" spans="1:17" ht="14.4" customHeight="1" x14ac:dyDescent="0.3">
      <c r="A22" s="567" t="s">
        <v>2992</v>
      </c>
      <c r="B22" s="568" t="s">
        <v>3839</v>
      </c>
      <c r="C22" s="568" t="s">
        <v>3361</v>
      </c>
      <c r="D22" s="568" t="s">
        <v>3438</v>
      </c>
      <c r="E22" s="568" t="s">
        <v>3439</v>
      </c>
      <c r="F22" s="571"/>
      <c r="G22" s="571"/>
      <c r="H22" s="571"/>
      <c r="I22" s="571"/>
      <c r="J22" s="571"/>
      <c r="K22" s="571"/>
      <c r="L22" s="571"/>
      <c r="M22" s="571"/>
      <c r="N22" s="571">
        <v>0.1</v>
      </c>
      <c r="O22" s="571">
        <v>546.08000000000004</v>
      </c>
      <c r="P22" s="592"/>
      <c r="Q22" s="572">
        <v>5460.8</v>
      </c>
    </row>
    <row r="23" spans="1:17" ht="14.4" customHeight="1" x14ac:dyDescent="0.3">
      <c r="A23" s="567" t="s">
        <v>2992</v>
      </c>
      <c r="B23" s="568" t="s">
        <v>3839</v>
      </c>
      <c r="C23" s="568" t="s">
        <v>2950</v>
      </c>
      <c r="D23" s="568" t="s">
        <v>4068</v>
      </c>
      <c r="E23" s="568" t="s">
        <v>4069</v>
      </c>
      <c r="F23" s="571"/>
      <c r="G23" s="571"/>
      <c r="H23" s="571"/>
      <c r="I23" s="571"/>
      <c r="J23" s="571"/>
      <c r="K23" s="571"/>
      <c r="L23" s="571"/>
      <c r="M23" s="571"/>
      <c r="N23" s="571">
        <v>1</v>
      </c>
      <c r="O23" s="571">
        <v>219</v>
      </c>
      <c r="P23" s="592"/>
      <c r="Q23" s="572">
        <v>219</v>
      </c>
    </row>
    <row r="24" spans="1:17" ht="14.4" customHeight="1" x14ac:dyDescent="0.3">
      <c r="A24" s="567" t="s">
        <v>2992</v>
      </c>
      <c r="B24" s="568" t="s">
        <v>3839</v>
      </c>
      <c r="C24" s="568" t="s">
        <v>2950</v>
      </c>
      <c r="D24" s="568" t="s">
        <v>4076</v>
      </c>
      <c r="E24" s="568" t="s">
        <v>4077</v>
      </c>
      <c r="F24" s="571"/>
      <c r="G24" s="571"/>
      <c r="H24" s="571"/>
      <c r="I24" s="571"/>
      <c r="J24" s="571"/>
      <c r="K24" s="571"/>
      <c r="L24" s="571"/>
      <c r="M24" s="571"/>
      <c r="N24" s="571">
        <v>2</v>
      </c>
      <c r="O24" s="571">
        <v>950</v>
      </c>
      <c r="P24" s="592"/>
      <c r="Q24" s="572">
        <v>475</v>
      </c>
    </row>
    <row r="25" spans="1:17" ht="14.4" customHeight="1" x14ac:dyDescent="0.3">
      <c r="A25" s="567" t="s">
        <v>4078</v>
      </c>
      <c r="B25" s="568" t="s">
        <v>1190</v>
      </c>
      <c r="C25" s="568" t="s">
        <v>3361</v>
      </c>
      <c r="D25" s="568" t="s">
        <v>4079</v>
      </c>
      <c r="E25" s="568" t="s">
        <v>3439</v>
      </c>
      <c r="F25" s="571"/>
      <c r="G25" s="571"/>
      <c r="H25" s="571"/>
      <c r="I25" s="571"/>
      <c r="J25" s="571">
        <v>0.45</v>
      </c>
      <c r="K25" s="571">
        <v>974.39</v>
      </c>
      <c r="L25" s="571"/>
      <c r="M25" s="571">
        <v>2165.3111111111111</v>
      </c>
      <c r="N25" s="571">
        <v>0.5</v>
      </c>
      <c r="O25" s="571">
        <v>1092.1600000000001</v>
      </c>
      <c r="P25" s="592"/>
      <c r="Q25" s="572">
        <v>2184.3200000000002</v>
      </c>
    </row>
    <row r="26" spans="1:17" ht="14.4" customHeight="1" x14ac:dyDescent="0.3">
      <c r="A26" s="567" t="s">
        <v>4078</v>
      </c>
      <c r="B26" s="568" t="s">
        <v>1190</v>
      </c>
      <c r="C26" s="568" t="s">
        <v>3500</v>
      </c>
      <c r="D26" s="568" t="s">
        <v>4080</v>
      </c>
      <c r="E26" s="568" t="s">
        <v>4081</v>
      </c>
      <c r="F26" s="571"/>
      <c r="G26" s="571"/>
      <c r="H26" s="571"/>
      <c r="I26" s="571"/>
      <c r="J26" s="571">
        <v>150</v>
      </c>
      <c r="K26" s="571">
        <v>679.5</v>
      </c>
      <c r="L26" s="571"/>
      <c r="M26" s="571">
        <v>4.53</v>
      </c>
      <c r="N26" s="571">
        <v>330</v>
      </c>
      <c r="O26" s="571">
        <v>1597.2</v>
      </c>
      <c r="P26" s="592"/>
      <c r="Q26" s="572">
        <v>4.84</v>
      </c>
    </row>
    <row r="27" spans="1:17" ht="14.4" customHeight="1" x14ac:dyDescent="0.3">
      <c r="A27" s="567" t="s">
        <v>4078</v>
      </c>
      <c r="B27" s="568" t="s">
        <v>1190</v>
      </c>
      <c r="C27" s="568" t="s">
        <v>3500</v>
      </c>
      <c r="D27" s="568" t="s">
        <v>4082</v>
      </c>
      <c r="E27" s="568" t="s">
        <v>4083</v>
      </c>
      <c r="F27" s="571"/>
      <c r="G27" s="571"/>
      <c r="H27" s="571"/>
      <c r="I27" s="571"/>
      <c r="J27" s="571">
        <v>1</v>
      </c>
      <c r="K27" s="571">
        <v>2135.09</v>
      </c>
      <c r="L27" s="571"/>
      <c r="M27" s="571">
        <v>2135.09</v>
      </c>
      <c r="N27" s="571">
        <v>1</v>
      </c>
      <c r="O27" s="571">
        <v>2299.5500000000002</v>
      </c>
      <c r="P27" s="592"/>
      <c r="Q27" s="572">
        <v>2299.5500000000002</v>
      </c>
    </row>
    <row r="28" spans="1:17" ht="14.4" customHeight="1" x14ac:dyDescent="0.3">
      <c r="A28" s="567" t="s">
        <v>4078</v>
      </c>
      <c r="B28" s="568" t="s">
        <v>1190</v>
      </c>
      <c r="C28" s="568" t="s">
        <v>3500</v>
      </c>
      <c r="D28" s="568" t="s">
        <v>4084</v>
      </c>
      <c r="E28" s="568" t="s">
        <v>4085</v>
      </c>
      <c r="F28" s="571"/>
      <c r="G28" s="571"/>
      <c r="H28" s="571"/>
      <c r="I28" s="571"/>
      <c r="J28" s="571">
        <v>449</v>
      </c>
      <c r="K28" s="571">
        <v>13972.88</v>
      </c>
      <c r="L28" s="571"/>
      <c r="M28" s="571">
        <v>31.119999999999997</v>
      </c>
      <c r="N28" s="571">
        <v>388</v>
      </c>
      <c r="O28" s="571">
        <v>12908.76</v>
      </c>
      <c r="P28" s="592"/>
      <c r="Q28" s="572">
        <v>33.270000000000003</v>
      </c>
    </row>
    <row r="29" spans="1:17" ht="14.4" customHeight="1" x14ac:dyDescent="0.3">
      <c r="A29" s="567" t="s">
        <v>4078</v>
      </c>
      <c r="B29" s="568" t="s">
        <v>1190</v>
      </c>
      <c r="C29" s="568" t="s">
        <v>2950</v>
      </c>
      <c r="D29" s="568" t="s">
        <v>4086</v>
      </c>
      <c r="E29" s="568" t="s">
        <v>4087</v>
      </c>
      <c r="F29" s="571"/>
      <c r="G29" s="571"/>
      <c r="H29" s="571"/>
      <c r="I29" s="571"/>
      <c r="J29" s="571">
        <v>1</v>
      </c>
      <c r="K29" s="571">
        <v>486</v>
      </c>
      <c r="L29" s="571"/>
      <c r="M29" s="571">
        <v>486</v>
      </c>
      <c r="N29" s="571">
        <v>2</v>
      </c>
      <c r="O29" s="571">
        <v>974</v>
      </c>
      <c r="P29" s="592"/>
      <c r="Q29" s="572">
        <v>487</v>
      </c>
    </row>
    <row r="30" spans="1:17" ht="14.4" customHeight="1" x14ac:dyDescent="0.3">
      <c r="A30" s="567" t="s">
        <v>4078</v>
      </c>
      <c r="B30" s="568" t="s">
        <v>1190</v>
      </c>
      <c r="C30" s="568" t="s">
        <v>2950</v>
      </c>
      <c r="D30" s="568" t="s">
        <v>4088</v>
      </c>
      <c r="E30" s="568" t="s">
        <v>4089</v>
      </c>
      <c r="F30" s="571"/>
      <c r="G30" s="571"/>
      <c r="H30" s="571"/>
      <c r="I30" s="571"/>
      <c r="J30" s="571">
        <v>1</v>
      </c>
      <c r="K30" s="571">
        <v>653</v>
      </c>
      <c r="L30" s="571"/>
      <c r="M30" s="571">
        <v>653</v>
      </c>
      <c r="N30" s="571">
        <v>1</v>
      </c>
      <c r="O30" s="571">
        <v>654</v>
      </c>
      <c r="P30" s="592"/>
      <c r="Q30" s="572">
        <v>654</v>
      </c>
    </row>
    <row r="31" spans="1:17" ht="14.4" customHeight="1" x14ac:dyDescent="0.3">
      <c r="A31" s="567" t="s">
        <v>4078</v>
      </c>
      <c r="B31" s="568" t="s">
        <v>1190</v>
      </c>
      <c r="C31" s="568" t="s">
        <v>2950</v>
      </c>
      <c r="D31" s="568" t="s">
        <v>4090</v>
      </c>
      <c r="E31" s="568" t="s">
        <v>4091</v>
      </c>
      <c r="F31" s="571"/>
      <c r="G31" s="571"/>
      <c r="H31" s="571"/>
      <c r="I31" s="571"/>
      <c r="J31" s="571"/>
      <c r="K31" s="571"/>
      <c r="L31" s="571"/>
      <c r="M31" s="571"/>
      <c r="N31" s="571">
        <v>1</v>
      </c>
      <c r="O31" s="571">
        <v>1754</v>
      </c>
      <c r="P31" s="592"/>
      <c r="Q31" s="572">
        <v>1754</v>
      </c>
    </row>
    <row r="32" spans="1:17" ht="14.4" customHeight="1" x14ac:dyDescent="0.3">
      <c r="A32" s="567" t="s">
        <v>4078</v>
      </c>
      <c r="B32" s="568" t="s">
        <v>1190</v>
      </c>
      <c r="C32" s="568" t="s">
        <v>2950</v>
      </c>
      <c r="D32" s="568" t="s">
        <v>4092</v>
      </c>
      <c r="E32" s="568" t="s">
        <v>4093</v>
      </c>
      <c r="F32" s="571"/>
      <c r="G32" s="571"/>
      <c r="H32" s="571"/>
      <c r="I32" s="571"/>
      <c r="J32" s="571"/>
      <c r="K32" s="571"/>
      <c r="L32" s="571"/>
      <c r="M32" s="571"/>
      <c r="N32" s="571">
        <v>1</v>
      </c>
      <c r="O32" s="571">
        <v>14328</v>
      </c>
      <c r="P32" s="592"/>
      <c r="Q32" s="572">
        <v>14328</v>
      </c>
    </row>
    <row r="33" spans="1:17" ht="14.4" customHeight="1" x14ac:dyDescent="0.3">
      <c r="A33" s="567" t="s">
        <v>3000</v>
      </c>
      <c r="B33" s="568" t="s">
        <v>4047</v>
      </c>
      <c r="C33" s="568" t="s">
        <v>2950</v>
      </c>
      <c r="D33" s="568" t="s">
        <v>4052</v>
      </c>
      <c r="E33" s="568" t="s">
        <v>4053</v>
      </c>
      <c r="F33" s="571"/>
      <c r="G33" s="571"/>
      <c r="H33" s="571"/>
      <c r="I33" s="571"/>
      <c r="J33" s="571">
        <v>1</v>
      </c>
      <c r="K33" s="571">
        <v>9295</v>
      </c>
      <c r="L33" s="571"/>
      <c r="M33" s="571">
        <v>9295</v>
      </c>
      <c r="N33" s="571"/>
      <c r="O33" s="571"/>
      <c r="P33" s="592"/>
      <c r="Q33" s="572"/>
    </row>
    <row r="34" spans="1:17" ht="14.4" customHeight="1" x14ac:dyDescent="0.3">
      <c r="A34" s="567" t="s">
        <v>3000</v>
      </c>
      <c r="B34" s="568" t="s">
        <v>4047</v>
      </c>
      <c r="C34" s="568" t="s">
        <v>2950</v>
      </c>
      <c r="D34" s="568" t="s">
        <v>4054</v>
      </c>
      <c r="E34" s="568" t="s">
        <v>4055</v>
      </c>
      <c r="F34" s="571">
        <v>2</v>
      </c>
      <c r="G34" s="571">
        <v>2456</v>
      </c>
      <c r="H34" s="571">
        <v>1</v>
      </c>
      <c r="I34" s="571">
        <v>1228</v>
      </c>
      <c r="J34" s="571">
        <v>2</v>
      </c>
      <c r="K34" s="571">
        <v>2472</v>
      </c>
      <c r="L34" s="571">
        <v>1.006514657980456</v>
      </c>
      <c r="M34" s="571">
        <v>1236</v>
      </c>
      <c r="N34" s="571"/>
      <c r="O34" s="571"/>
      <c r="P34" s="592"/>
      <c r="Q34" s="572"/>
    </row>
    <row r="35" spans="1:17" ht="14.4" customHeight="1" x14ac:dyDescent="0.3">
      <c r="A35" s="567" t="s">
        <v>3000</v>
      </c>
      <c r="B35" s="568" t="s">
        <v>4047</v>
      </c>
      <c r="C35" s="568" t="s">
        <v>2950</v>
      </c>
      <c r="D35" s="568" t="s">
        <v>4056</v>
      </c>
      <c r="E35" s="568" t="s">
        <v>4057</v>
      </c>
      <c r="F35" s="571"/>
      <c r="G35" s="571"/>
      <c r="H35" s="571"/>
      <c r="I35" s="571"/>
      <c r="J35" s="571">
        <v>8</v>
      </c>
      <c r="K35" s="571">
        <v>17768</v>
      </c>
      <c r="L35" s="571"/>
      <c r="M35" s="571">
        <v>2221</v>
      </c>
      <c r="N35" s="571"/>
      <c r="O35" s="571"/>
      <c r="P35" s="592"/>
      <c r="Q35" s="572"/>
    </row>
    <row r="36" spans="1:17" ht="14.4" customHeight="1" x14ac:dyDescent="0.3">
      <c r="A36" s="567" t="s">
        <v>3000</v>
      </c>
      <c r="B36" s="568" t="s">
        <v>4047</v>
      </c>
      <c r="C36" s="568" t="s">
        <v>2950</v>
      </c>
      <c r="D36" s="568" t="s">
        <v>4094</v>
      </c>
      <c r="E36" s="568" t="s">
        <v>4095</v>
      </c>
      <c r="F36" s="571">
        <v>1</v>
      </c>
      <c r="G36" s="571">
        <v>9666</v>
      </c>
      <c r="H36" s="571">
        <v>1</v>
      </c>
      <c r="I36" s="571">
        <v>9666</v>
      </c>
      <c r="J36" s="571">
        <v>2</v>
      </c>
      <c r="K36" s="571">
        <v>19404</v>
      </c>
      <c r="L36" s="571">
        <v>2.0074487895716948</v>
      </c>
      <c r="M36" s="571">
        <v>9702</v>
      </c>
      <c r="N36" s="571"/>
      <c r="O36" s="571"/>
      <c r="P36" s="592"/>
      <c r="Q36" s="572"/>
    </row>
    <row r="37" spans="1:17" ht="14.4" customHeight="1" x14ac:dyDescent="0.3">
      <c r="A37" s="567" t="s">
        <v>3000</v>
      </c>
      <c r="B37" s="568" t="s">
        <v>4047</v>
      </c>
      <c r="C37" s="568" t="s">
        <v>2950</v>
      </c>
      <c r="D37" s="568" t="s">
        <v>4096</v>
      </c>
      <c r="E37" s="568" t="s">
        <v>4097</v>
      </c>
      <c r="F37" s="571"/>
      <c r="G37" s="571"/>
      <c r="H37" s="571"/>
      <c r="I37" s="571"/>
      <c r="J37" s="571">
        <v>1</v>
      </c>
      <c r="K37" s="571">
        <v>295</v>
      </c>
      <c r="L37" s="571"/>
      <c r="M37" s="571">
        <v>295</v>
      </c>
      <c r="N37" s="571"/>
      <c r="O37" s="571"/>
      <c r="P37" s="592"/>
      <c r="Q37" s="572"/>
    </row>
    <row r="38" spans="1:17" ht="14.4" customHeight="1" x14ac:dyDescent="0.3">
      <c r="A38" s="567" t="s">
        <v>3000</v>
      </c>
      <c r="B38" s="568" t="s">
        <v>4047</v>
      </c>
      <c r="C38" s="568" t="s">
        <v>2950</v>
      </c>
      <c r="D38" s="568" t="s">
        <v>4098</v>
      </c>
      <c r="E38" s="568" t="s">
        <v>4099</v>
      </c>
      <c r="F38" s="571">
        <v>1</v>
      </c>
      <c r="G38" s="571">
        <v>0</v>
      </c>
      <c r="H38" s="571"/>
      <c r="I38" s="571">
        <v>0</v>
      </c>
      <c r="J38" s="571"/>
      <c r="K38" s="571"/>
      <c r="L38" s="571"/>
      <c r="M38" s="571"/>
      <c r="N38" s="571"/>
      <c r="O38" s="571"/>
      <c r="P38" s="592"/>
      <c r="Q38" s="572"/>
    </row>
    <row r="39" spans="1:17" ht="14.4" customHeight="1" x14ac:dyDescent="0.3">
      <c r="A39" s="567" t="s">
        <v>3000</v>
      </c>
      <c r="B39" s="568" t="s">
        <v>4100</v>
      </c>
      <c r="C39" s="568" t="s">
        <v>2950</v>
      </c>
      <c r="D39" s="568" t="s">
        <v>4101</v>
      </c>
      <c r="E39" s="568" t="s">
        <v>4102</v>
      </c>
      <c r="F39" s="571"/>
      <c r="G39" s="571"/>
      <c r="H39" s="571"/>
      <c r="I39" s="571"/>
      <c r="J39" s="571">
        <v>1</v>
      </c>
      <c r="K39" s="571">
        <v>216</v>
      </c>
      <c r="L39" s="571"/>
      <c r="M39" s="571">
        <v>216</v>
      </c>
      <c r="N39" s="571"/>
      <c r="O39" s="571"/>
      <c r="P39" s="592"/>
      <c r="Q39" s="572"/>
    </row>
    <row r="40" spans="1:17" ht="14.4" customHeight="1" x14ac:dyDescent="0.3">
      <c r="A40" s="567" t="s">
        <v>3000</v>
      </c>
      <c r="B40" s="568" t="s">
        <v>4100</v>
      </c>
      <c r="C40" s="568" t="s">
        <v>2950</v>
      </c>
      <c r="D40" s="568" t="s">
        <v>4050</v>
      </c>
      <c r="E40" s="568" t="s">
        <v>4051</v>
      </c>
      <c r="F40" s="571"/>
      <c r="G40" s="571"/>
      <c r="H40" s="571"/>
      <c r="I40" s="571"/>
      <c r="J40" s="571">
        <v>1</v>
      </c>
      <c r="K40" s="571">
        <v>494</v>
      </c>
      <c r="L40" s="571"/>
      <c r="M40" s="571">
        <v>494</v>
      </c>
      <c r="N40" s="571"/>
      <c r="O40" s="571"/>
      <c r="P40" s="592"/>
      <c r="Q40" s="572"/>
    </row>
    <row r="41" spans="1:17" ht="14.4" customHeight="1" x14ac:dyDescent="0.3">
      <c r="A41" s="567" t="s">
        <v>3000</v>
      </c>
      <c r="B41" s="568" t="s">
        <v>4100</v>
      </c>
      <c r="C41" s="568" t="s">
        <v>2950</v>
      </c>
      <c r="D41" s="568" t="s">
        <v>4103</v>
      </c>
      <c r="E41" s="568" t="s">
        <v>4104</v>
      </c>
      <c r="F41" s="571"/>
      <c r="G41" s="571"/>
      <c r="H41" s="571"/>
      <c r="I41" s="571"/>
      <c r="J41" s="571">
        <v>12</v>
      </c>
      <c r="K41" s="571">
        <v>4164</v>
      </c>
      <c r="L41" s="571"/>
      <c r="M41" s="571">
        <v>347</v>
      </c>
      <c r="N41" s="571"/>
      <c r="O41" s="571"/>
      <c r="P41" s="592"/>
      <c r="Q41" s="572"/>
    </row>
    <row r="42" spans="1:17" ht="14.4" customHeight="1" x14ac:dyDescent="0.3">
      <c r="A42" s="567" t="s">
        <v>3000</v>
      </c>
      <c r="B42" s="568" t="s">
        <v>4100</v>
      </c>
      <c r="C42" s="568" t="s">
        <v>2950</v>
      </c>
      <c r="D42" s="568" t="s">
        <v>4105</v>
      </c>
      <c r="E42" s="568" t="s">
        <v>4106</v>
      </c>
      <c r="F42" s="571">
        <v>1</v>
      </c>
      <c r="G42" s="571">
        <v>88</v>
      </c>
      <c r="H42" s="571">
        <v>1</v>
      </c>
      <c r="I42" s="571">
        <v>88</v>
      </c>
      <c r="J42" s="571"/>
      <c r="K42" s="571"/>
      <c r="L42" s="571"/>
      <c r="M42" s="571"/>
      <c r="N42" s="571"/>
      <c r="O42" s="571"/>
      <c r="P42" s="592"/>
      <c r="Q42" s="572"/>
    </row>
    <row r="43" spans="1:17" ht="14.4" customHeight="1" x14ac:dyDescent="0.3">
      <c r="A43" s="567" t="s">
        <v>3000</v>
      </c>
      <c r="B43" s="568" t="s">
        <v>4100</v>
      </c>
      <c r="C43" s="568" t="s">
        <v>2950</v>
      </c>
      <c r="D43" s="568" t="s">
        <v>4107</v>
      </c>
      <c r="E43" s="568" t="s">
        <v>4108</v>
      </c>
      <c r="F43" s="571">
        <v>2</v>
      </c>
      <c r="G43" s="571">
        <v>378</v>
      </c>
      <c r="H43" s="571">
        <v>1</v>
      </c>
      <c r="I43" s="571">
        <v>189</v>
      </c>
      <c r="J43" s="571">
        <v>1</v>
      </c>
      <c r="K43" s="571">
        <v>189</v>
      </c>
      <c r="L43" s="571">
        <v>0.5</v>
      </c>
      <c r="M43" s="571">
        <v>189</v>
      </c>
      <c r="N43" s="571">
        <v>1</v>
      </c>
      <c r="O43" s="571">
        <v>189</v>
      </c>
      <c r="P43" s="592">
        <v>0.5</v>
      </c>
      <c r="Q43" s="572">
        <v>189</v>
      </c>
    </row>
    <row r="44" spans="1:17" ht="14.4" customHeight="1" x14ac:dyDescent="0.3">
      <c r="A44" s="567" t="s">
        <v>3000</v>
      </c>
      <c r="B44" s="568" t="s">
        <v>4100</v>
      </c>
      <c r="C44" s="568" t="s">
        <v>2950</v>
      </c>
      <c r="D44" s="568" t="s">
        <v>4109</v>
      </c>
      <c r="E44" s="568" t="s">
        <v>4110</v>
      </c>
      <c r="F44" s="571"/>
      <c r="G44" s="571"/>
      <c r="H44" s="571"/>
      <c r="I44" s="571"/>
      <c r="J44" s="571">
        <v>1</v>
      </c>
      <c r="K44" s="571">
        <v>406</v>
      </c>
      <c r="L44" s="571"/>
      <c r="M44" s="571">
        <v>406</v>
      </c>
      <c r="N44" s="571"/>
      <c r="O44" s="571"/>
      <c r="P44" s="592"/>
      <c r="Q44" s="572"/>
    </row>
    <row r="45" spans="1:17" ht="14.4" customHeight="1" x14ac:dyDescent="0.3">
      <c r="A45" s="567" t="s">
        <v>3000</v>
      </c>
      <c r="B45" s="568" t="s">
        <v>4100</v>
      </c>
      <c r="C45" s="568" t="s">
        <v>2950</v>
      </c>
      <c r="D45" s="568" t="s">
        <v>4111</v>
      </c>
      <c r="E45" s="568" t="s">
        <v>4112</v>
      </c>
      <c r="F45" s="571">
        <v>15</v>
      </c>
      <c r="G45" s="571">
        <v>5250</v>
      </c>
      <c r="H45" s="571">
        <v>1</v>
      </c>
      <c r="I45" s="571">
        <v>350</v>
      </c>
      <c r="J45" s="571">
        <v>36</v>
      </c>
      <c r="K45" s="571">
        <v>12600</v>
      </c>
      <c r="L45" s="571">
        <v>2.4</v>
      </c>
      <c r="M45" s="571">
        <v>350</v>
      </c>
      <c r="N45" s="571">
        <v>54</v>
      </c>
      <c r="O45" s="571">
        <v>18900</v>
      </c>
      <c r="P45" s="592">
        <v>3.6</v>
      </c>
      <c r="Q45" s="572">
        <v>350</v>
      </c>
    </row>
    <row r="46" spans="1:17" ht="14.4" customHeight="1" x14ac:dyDescent="0.3">
      <c r="A46" s="567" t="s">
        <v>3000</v>
      </c>
      <c r="B46" s="568" t="s">
        <v>4100</v>
      </c>
      <c r="C46" s="568" t="s">
        <v>2950</v>
      </c>
      <c r="D46" s="568" t="s">
        <v>4113</v>
      </c>
      <c r="E46" s="568" t="s">
        <v>4114</v>
      </c>
      <c r="F46" s="571">
        <v>104</v>
      </c>
      <c r="G46" s="571">
        <v>6656</v>
      </c>
      <c r="H46" s="571">
        <v>1</v>
      </c>
      <c r="I46" s="571">
        <v>64</v>
      </c>
      <c r="J46" s="571">
        <v>107</v>
      </c>
      <c r="K46" s="571">
        <v>6848</v>
      </c>
      <c r="L46" s="571">
        <v>1.0288461538461537</v>
      </c>
      <c r="M46" s="571">
        <v>64</v>
      </c>
      <c r="N46" s="571">
        <v>164</v>
      </c>
      <c r="O46" s="571">
        <v>10660</v>
      </c>
      <c r="P46" s="592">
        <v>1.6015625</v>
      </c>
      <c r="Q46" s="572">
        <v>65</v>
      </c>
    </row>
    <row r="47" spans="1:17" ht="14.4" customHeight="1" x14ac:dyDescent="0.3">
      <c r="A47" s="567" t="s">
        <v>3000</v>
      </c>
      <c r="B47" s="568" t="s">
        <v>4100</v>
      </c>
      <c r="C47" s="568" t="s">
        <v>2950</v>
      </c>
      <c r="D47" s="568" t="s">
        <v>4115</v>
      </c>
      <c r="E47" s="568" t="s">
        <v>4116</v>
      </c>
      <c r="F47" s="571">
        <v>2</v>
      </c>
      <c r="G47" s="571">
        <v>1088</v>
      </c>
      <c r="H47" s="571">
        <v>1</v>
      </c>
      <c r="I47" s="571">
        <v>544</v>
      </c>
      <c r="J47" s="571"/>
      <c r="K47" s="571"/>
      <c r="L47" s="571"/>
      <c r="M47" s="571"/>
      <c r="N47" s="571"/>
      <c r="O47" s="571"/>
      <c r="P47" s="592"/>
      <c r="Q47" s="572"/>
    </row>
    <row r="48" spans="1:17" ht="14.4" customHeight="1" x14ac:dyDescent="0.3">
      <c r="A48" s="567" t="s">
        <v>3000</v>
      </c>
      <c r="B48" s="568" t="s">
        <v>4100</v>
      </c>
      <c r="C48" s="568" t="s">
        <v>2950</v>
      </c>
      <c r="D48" s="568" t="s">
        <v>4117</v>
      </c>
      <c r="E48" s="568" t="s">
        <v>4118</v>
      </c>
      <c r="F48" s="571">
        <v>2</v>
      </c>
      <c r="G48" s="571">
        <v>1084</v>
      </c>
      <c r="H48" s="571">
        <v>1</v>
      </c>
      <c r="I48" s="571">
        <v>542</v>
      </c>
      <c r="J48" s="571"/>
      <c r="K48" s="571"/>
      <c r="L48" s="571"/>
      <c r="M48" s="571"/>
      <c r="N48" s="571"/>
      <c r="O48" s="571"/>
      <c r="P48" s="592"/>
      <c r="Q48" s="572"/>
    </row>
    <row r="49" spans="1:17" ht="14.4" customHeight="1" x14ac:dyDescent="0.3">
      <c r="A49" s="567" t="s">
        <v>3000</v>
      </c>
      <c r="B49" s="568" t="s">
        <v>4100</v>
      </c>
      <c r="C49" s="568" t="s">
        <v>2950</v>
      </c>
      <c r="D49" s="568" t="s">
        <v>4119</v>
      </c>
      <c r="E49" s="568" t="s">
        <v>4120</v>
      </c>
      <c r="F49" s="571">
        <v>2</v>
      </c>
      <c r="G49" s="571">
        <v>1298</v>
      </c>
      <c r="H49" s="571">
        <v>1</v>
      </c>
      <c r="I49" s="571">
        <v>649</v>
      </c>
      <c r="J49" s="571"/>
      <c r="K49" s="571"/>
      <c r="L49" s="571"/>
      <c r="M49" s="571"/>
      <c r="N49" s="571"/>
      <c r="O49" s="571"/>
      <c r="P49" s="592"/>
      <c r="Q49" s="572"/>
    </row>
    <row r="50" spans="1:17" ht="14.4" customHeight="1" x14ac:dyDescent="0.3">
      <c r="A50" s="567" t="s">
        <v>3000</v>
      </c>
      <c r="B50" s="568" t="s">
        <v>4100</v>
      </c>
      <c r="C50" s="568" t="s">
        <v>2950</v>
      </c>
      <c r="D50" s="568" t="s">
        <v>4121</v>
      </c>
      <c r="E50" s="568" t="s">
        <v>4122</v>
      </c>
      <c r="F50" s="571"/>
      <c r="G50" s="571"/>
      <c r="H50" s="571"/>
      <c r="I50" s="571"/>
      <c r="J50" s="571">
        <v>4</v>
      </c>
      <c r="K50" s="571">
        <v>2356</v>
      </c>
      <c r="L50" s="571"/>
      <c r="M50" s="571">
        <v>589</v>
      </c>
      <c r="N50" s="571"/>
      <c r="O50" s="571"/>
      <c r="P50" s="592"/>
      <c r="Q50" s="572"/>
    </row>
    <row r="51" spans="1:17" ht="14.4" customHeight="1" x14ac:dyDescent="0.3">
      <c r="A51" s="567" t="s">
        <v>3000</v>
      </c>
      <c r="B51" s="568" t="s">
        <v>4100</v>
      </c>
      <c r="C51" s="568" t="s">
        <v>2950</v>
      </c>
      <c r="D51" s="568" t="s">
        <v>4123</v>
      </c>
      <c r="E51" s="568" t="s">
        <v>4124</v>
      </c>
      <c r="F51" s="571">
        <v>1</v>
      </c>
      <c r="G51" s="571">
        <v>589</v>
      </c>
      <c r="H51" s="571">
        <v>1</v>
      </c>
      <c r="I51" s="571">
        <v>589</v>
      </c>
      <c r="J51" s="571">
        <v>1</v>
      </c>
      <c r="K51" s="571">
        <v>589</v>
      </c>
      <c r="L51" s="571">
        <v>1</v>
      </c>
      <c r="M51" s="571">
        <v>589</v>
      </c>
      <c r="N51" s="571"/>
      <c r="O51" s="571"/>
      <c r="P51" s="592"/>
      <c r="Q51" s="572"/>
    </row>
    <row r="52" spans="1:17" ht="14.4" customHeight="1" x14ac:dyDescent="0.3">
      <c r="A52" s="567" t="s">
        <v>3000</v>
      </c>
      <c r="B52" s="568" t="s">
        <v>4100</v>
      </c>
      <c r="C52" s="568" t="s">
        <v>2950</v>
      </c>
      <c r="D52" s="568" t="s">
        <v>4125</v>
      </c>
      <c r="E52" s="568" t="s">
        <v>4126</v>
      </c>
      <c r="F52" s="571">
        <v>2</v>
      </c>
      <c r="G52" s="571">
        <v>1126</v>
      </c>
      <c r="H52" s="571">
        <v>1</v>
      </c>
      <c r="I52" s="571">
        <v>563</v>
      </c>
      <c r="J52" s="571"/>
      <c r="K52" s="571"/>
      <c r="L52" s="571"/>
      <c r="M52" s="571"/>
      <c r="N52" s="571"/>
      <c r="O52" s="571"/>
      <c r="P52" s="592"/>
      <c r="Q52" s="572"/>
    </row>
    <row r="53" spans="1:17" ht="14.4" customHeight="1" x14ac:dyDescent="0.3">
      <c r="A53" s="567" t="s">
        <v>3000</v>
      </c>
      <c r="B53" s="568" t="s">
        <v>4100</v>
      </c>
      <c r="C53" s="568" t="s">
        <v>2950</v>
      </c>
      <c r="D53" s="568" t="s">
        <v>4127</v>
      </c>
      <c r="E53" s="568" t="s">
        <v>4128</v>
      </c>
      <c r="F53" s="571"/>
      <c r="G53" s="571"/>
      <c r="H53" s="571"/>
      <c r="I53" s="571"/>
      <c r="J53" s="571">
        <v>1</v>
      </c>
      <c r="K53" s="571">
        <v>614</v>
      </c>
      <c r="L53" s="571"/>
      <c r="M53" s="571">
        <v>614</v>
      </c>
      <c r="N53" s="571"/>
      <c r="O53" s="571"/>
      <c r="P53" s="592"/>
      <c r="Q53" s="572"/>
    </row>
    <row r="54" spans="1:17" ht="14.4" customHeight="1" x14ac:dyDescent="0.3">
      <c r="A54" s="567" t="s">
        <v>3000</v>
      </c>
      <c r="B54" s="568" t="s">
        <v>4100</v>
      </c>
      <c r="C54" s="568" t="s">
        <v>2950</v>
      </c>
      <c r="D54" s="568" t="s">
        <v>4129</v>
      </c>
      <c r="E54" s="568" t="s">
        <v>4130</v>
      </c>
      <c r="F54" s="571">
        <v>1</v>
      </c>
      <c r="G54" s="571">
        <v>325</v>
      </c>
      <c r="H54" s="571">
        <v>1</v>
      </c>
      <c r="I54" s="571">
        <v>325</v>
      </c>
      <c r="J54" s="571"/>
      <c r="K54" s="571"/>
      <c r="L54" s="571"/>
      <c r="M54" s="571"/>
      <c r="N54" s="571">
        <v>1</v>
      </c>
      <c r="O54" s="571">
        <v>326</v>
      </c>
      <c r="P54" s="592">
        <v>1.003076923076923</v>
      </c>
      <c r="Q54" s="572">
        <v>326</v>
      </c>
    </row>
    <row r="55" spans="1:17" ht="14.4" customHeight="1" x14ac:dyDescent="0.3">
      <c r="A55" s="567" t="s">
        <v>3000</v>
      </c>
      <c r="B55" s="568" t="s">
        <v>4100</v>
      </c>
      <c r="C55" s="568" t="s">
        <v>2950</v>
      </c>
      <c r="D55" s="568" t="s">
        <v>4131</v>
      </c>
      <c r="E55" s="568" t="s">
        <v>4132</v>
      </c>
      <c r="F55" s="571"/>
      <c r="G55" s="571"/>
      <c r="H55" s="571"/>
      <c r="I55" s="571"/>
      <c r="J55" s="571">
        <v>1</v>
      </c>
      <c r="K55" s="571">
        <v>149</v>
      </c>
      <c r="L55" s="571"/>
      <c r="M55" s="571">
        <v>149</v>
      </c>
      <c r="N55" s="571"/>
      <c r="O55" s="571"/>
      <c r="P55" s="592"/>
      <c r="Q55" s="572"/>
    </row>
    <row r="56" spans="1:17" ht="14.4" customHeight="1" x14ac:dyDescent="0.3">
      <c r="A56" s="567" t="s">
        <v>3000</v>
      </c>
      <c r="B56" s="568" t="s">
        <v>4100</v>
      </c>
      <c r="C56" s="568" t="s">
        <v>2950</v>
      </c>
      <c r="D56" s="568" t="s">
        <v>4133</v>
      </c>
      <c r="E56" s="568" t="s">
        <v>4134</v>
      </c>
      <c r="F56" s="571"/>
      <c r="G56" s="571"/>
      <c r="H56" s="571"/>
      <c r="I56" s="571"/>
      <c r="J56" s="571">
        <v>1</v>
      </c>
      <c r="K56" s="571">
        <v>229</v>
      </c>
      <c r="L56" s="571"/>
      <c r="M56" s="571">
        <v>229</v>
      </c>
      <c r="N56" s="571"/>
      <c r="O56" s="571"/>
      <c r="P56" s="592"/>
      <c r="Q56" s="572"/>
    </row>
    <row r="57" spans="1:17" ht="14.4" customHeight="1" x14ac:dyDescent="0.3">
      <c r="A57" s="567" t="s">
        <v>3000</v>
      </c>
      <c r="B57" s="568" t="s">
        <v>4100</v>
      </c>
      <c r="C57" s="568" t="s">
        <v>2950</v>
      </c>
      <c r="D57" s="568" t="s">
        <v>4135</v>
      </c>
      <c r="E57" s="568" t="s">
        <v>4136</v>
      </c>
      <c r="F57" s="571">
        <v>29</v>
      </c>
      <c r="G57" s="571">
        <v>667</v>
      </c>
      <c r="H57" s="571">
        <v>1</v>
      </c>
      <c r="I57" s="571">
        <v>23</v>
      </c>
      <c r="J57" s="571">
        <v>40</v>
      </c>
      <c r="K57" s="571">
        <v>920</v>
      </c>
      <c r="L57" s="571">
        <v>1.3793103448275863</v>
      </c>
      <c r="M57" s="571">
        <v>23</v>
      </c>
      <c r="N57" s="571">
        <v>43</v>
      </c>
      <c r="O57" s="571">
        <v>1032</v>
      </c>
      <c r="P57" s="592">
        <v>1.5472263868065967</v>
      </c>
      <c r="Q57" s="572">
        <v>24</v>
      </c>
    </row>
    <row r="58" spans="1:17" ht="14.4" customHeight="1" x14ac:dyDescent="0.3">
      <c r="A58" s="567" t="s">
        <v>3000</v>
      </c>
      <c r="B58" s="568" t="s">
        <v>4100</v>
      </c>
      <c r="C58" s="568" t="s">
        <v>2950</v>
      </c>
      <c r="D58" s="568" t="s">
        <v>4137</v>
      </c>
      <c r="E58" s="568" t="s">
        <v>4138</v>
      </c>
      <c r="F58" s="571">
        <v>41</v>
      </c>
      <c r="G58" s="571">
        <v>943</v>
      </c>
      <c r="H58" s="571">
        <v>1</v>
      </c>
      <c r="I58" s="571">
        <v>23</v>
      </c>
      <c r="J58" s="571">
        <v>47</v>
      </c>
      <c r="K58" s="571">
        <v>1081</v>
      </c>
      <c r="L58" s="571">
        <v>1.1463414634146341</v>
      </c>
      <c r="M58" s="571">
        <v>23</v>
      </c>
      <c r="N58" s="571">
        <v>51</v>
      </c>
      <c r="O58" s="571">
        <v>1173</v>
      </c>
      <c r="P58" s="592">
        <v>1.2439024390243902</v>
      </c>
      <c r="Q58" s="572">
        <v>23</v>
      </c>
    </row>
    <row r="59" spans="1:17" ht="14.4" customHeight="1" x14ac:dyDescent="0.3">
      <c r="A59" s="567" t="s">
        <v>3000</v>
      </c>
      <c r="B59" s="568" t="s">
        <v>4100</v>
      </c>
      <c r="C59" s="568" t="s">
        <v>2950</v>
      </c>
      <c r="D59" s="568" t="s">
        <v>4139</v>
      </c>
      <c r="E59" s="568" t="s">
        <v>4140</v>
      </c>
      <c r="F59" s="571">
        <v>218</v>
      </c>
      <c r="G59" s="571">
        <v>47088</v>
      </c>
      <c r="H59" s="571">
        <v>1</v>
      </c>
      <c r="I59" s="571">
        <v>216</v>
      </c>
      <c r="J59" s="571">
        <v>143</v>
      </c>
      <c r="K59" s="571">
        <v>30888</v>
      </c>
      <c r="L59" s="571">
        <v>0.65596330275229353</v>
      </c>
      <c r="M59" s="571">
        <v>216</v>
      </c>
      <c r="N59" s="571">
        <v>159</v>
      </c>
      <c r="O59" s="571">
        <v>34344</v>
      </c>
      <c r="P59" s="592">
        <v>0.72935779816513757</v>
      </c>
      <c r="Q59" s="572">
        <v>216</v>
      </c>
    </row>
    <row r="60" spans="1:17" ht="14.4" customHeight="1" x14ac:dyDescent="0.3">
      <c r="A60" s="567" t="s">
        <v>3000</v>
      </c>
      <c r="B60" s="568" t="s">
        <v>4100</v>
      </c>
      <c r="C60" s="568" t="s">
        <v>2950</v>
      </c>
      <c r="D60" s="568" t="s">
        <v>4141</v>
      </c>
      <c r="E60" s="568" t="s">
        <v>4142</v>
      </c>
      <c r="F60" s="571">
        <v>48</v>
      </c>
      <c r="G60" s="571">
        <v>12144</v>
      </c>
      <c r="H60" s="571">
        <v>1</v>
      </c>
      <c r="I60" s="571">
        <v>253</v>
      </c>
      <c r="J60" s="571">
        <v>8</v>
      </c>
      <c r="K60" s="571">
        <v>2024</v>
      </c>
      <c r="L60" s="571">
        <v>0.16666666666666666</v>
      </c>
      <c r="M60" s="571">
        <v>253</v>
      </c>
      <c r="N60" s="571">
        <v>12</v>
      </c>
      <c r="O60" s="571">
        <v>3036</v>
      </c>
      <c r="P60" s="592">
        <v>0.25</v>
      </c>
      <c r="Q60" s="572">
        <v>253</v>
      </c>
    </row>
    <row r="61" spans="1:17" ht="14.4" customHeight="1" x14ac:dyDescent="0.3">
      <c r="A61" s="567" t="s">
        <v>3000</v>
      </c>
      <c r="B61" s="568" t="s">
        <v>4100</v>
      </c>
      <c r="C61" s="568" t="s">
        <v>2950</v>
      </c>
      <c r="D61" s="568" t="s">
        <v>4143</v>
      </c>
      <c r="E61" s="568" t="s">
        <v>4144</v>
      </c>
      <c r="F61" s="571">
        <v>2</v>
      </c>
      <c r="G61" s="571">
        <v>68</v>
      </c>
      <c r="H61" s="571">
        <v>1</v>
      </c>
      <c r="I61" s="571">
        <v>34</v>
      </c>
      <c r="J61" s="571"/>
      <c r="K61" s="571"/>
      <c r="L61" s="571"/>
      <c r="M61" s="571"/>
      <c r="N61" s="571">
        <v>1</v>
      </c>
      <c r="O61" s="571">
        <v>35</v>
      </c>
      <c r="P61" s="592">
        <v>0.51470588235294112</v>
      </c>
      <c r="Q61" s="572">
        <v>35</v>
      </c>
    </row>
    <row r="62" spans="1:17" ht="14.4" customHeight="1" x14ac:dyDescent="0.3">
      <c r="A62" s="567" t="s">
        <v>3000</v>
      </c>
      <c r="B62" s="568" t="s">
        <v>4100</v>
      </c>
      <c r="C62" s="568" t="s">
        <v>2950</v>
      </c>
      <c r="D62" s="568" t="s">
        <v>4145</v>
      </c>
      <c r="E62" s="568" t="s">
        <v>4146</v>
      </c>
      <c r="F62" s="571">
        <v>67</v>
      </c>
      <c r="G62" s="571">
        <v>3618</v>
      </c>
      <c r="H62" s="571">
        <v>1</v>
      </c>
      <c r="I62" s="571">
        <v>54</v>
      </c>
      <c r="J62" s="571">
        <v>21</v>
      </c>
      <c r="K62" s="571">
        <v>1134</v>
      </c>
      <c r="L62" s="571">
        <v>0.31343283582089554</v>
      </c>
      <c r="M62" s="571">
        <v>54</v>
      </c>
      <c r="N62" s="571">
        <v>15</v>
      </c>
      <c r="O62" s="571">
        <v>810</v>
      </c>
      <c r="P62" s="592">
        <v>0.22388059701492538</v>
      </c>
      <c r="Q62" s="572">
        <v>54</v>
      </c>
    </row>
    <row r="63" spans="1:17" ht="14.4" customHeight="1" x14ac:dyDescent="0.3">
      <c r="A63" s="567" t="s">
        <v>3000</v>
      </c>
      <c r="B63" s="568" t="s">
        <v>4100</v>
      </c>
      <c r="C63" s="568" t="s">
        <v>2950</v>
      </c>
      <c r="D63" s="568" t="s">
        <v>4147</v>
      </c>
      <c r="E63" s="568" t="s">
        <v>4148</v>
      </c>
      <c r="F63" s="571">
        <v>1751</v>
      </c>
      <c r="G63" s="571">
        <v>134827</v>
      </c>
      <c r="H63" s="571">
        <v>1</v>
      </c>
      <c r="I63" s="571">
        <v>77</v>
      </c>
      <c r="J63" s="571">
        <v>1373</v>
      </c>
      <c r="K63" s="571">
        <v>105721</v>
      </c>
      <c r="L63" s="571">
        <v>0.78412335808109657</v>
      </c>
      <c r="M63" s="571">
        <v>77</v>
      </c>
      <c r="N63" s="571">
        <v>1802</v>
      </c>
      <c r="O63" s="571">
        <v>138754</v>
      </c>
      <c r="P63" s="592">
        <v>1.029126213592233</v>
      </c>
      <c r="Q63" s="572">
        <v>77</v>
      </c>
    </row>
    <row r="64" spans="1:17" ht="14.4" customHeight="1" x14ac:dyDescent="0.3">
      <c r="A64" s="567" t="s">
        <v>3000</v>
      </c>
      <c r="B64" s="568" t="s">
        <v>4100</v>
      </c>
      <c r="C64" s="568" t="s">
        <v>2950</v>
      </c>
      <c r="D64" s="568" t="s">
        <v>4149</v>
      </c>
      <c r="E64" s="568" t="s">
        <v>4150</v>
      </c>
      <c r="F64" s="571"/>
      <c r="G64" s="571"/>
      <c r="H64" s="571"/>
      <c r="I64" s="571"/>
      <c r="J64" s="571">
        <v>2</v>
      </c>
      <c r="K64" s="571">
        <v>3256</v>
      </c>
      <c r="L64" s="571"/>
      <c r="M64" s="571">
        <v>1628</v>
      </c>
      <c r="N64" s="571"/>
      <c r="O64" s="571"/>
      <c r="P64" s="592"/>
      <c r="Q64" s="572"/>
    </row>
    <row r="65" spans="1:17" ht="14.4" customHeight="1" x14ac:dyDescent="0.3">
      <c r="A65" s="567" t="s">
        <v>3000</v>
      </c>
      <c r="B65" s="568" t="s">
        <v>4100</v>
      </c>
      <c r="C65" s="568" t="s">
        <v>2950</v>
      </c>
      <c r="D65" s="568" t="s">
        <v>4151</v>
      </c>
      <c r="E65" s="568" t="s">
        <v>4152</v>
      </c>
      <c r="F65" s="571"/>
      <c r="G65" s="571"/>
      <c r="H65" s="571"/>
      <c r="I65" s="571"/>
      <c r="J65" s="571">
        <v>1</v>
      </c>
      <c r="K65" s="571">
        <v>585</v>
      </c>
      <c r="L65" s="571"/>
      <c r="M65" s="571">
        <v>585</v>
      </c>
      <c r="N65" s="571"/>
      <c r="O65" s="571"/>
      <c r="P65" s="592"/>
      <c r="Q65" s="572"/>
    </row>
    <row r="66" spans="1:17" ht="14.4" customHeight="1" x14ac:dyDescent="0.3">
      <c r="A66" s="567" t="s">
        <v>3000</v>
      </c>
      <c r="B66" s="568" t="s">
        <v>4100</v>
      </c>
      <c r="C66" s="568" t="s">
        <v>2950</v>
      </c>
      <c r="D66" s="568" t="s">
        <v>4153</v>
      </c>
      <c r="E66" s="568" t="s">
        <v>4154</v>
      </c>
      <c r="F66" s="571">
        <v>75</v>
      </c>
      <c r="G66" s="571">
        <v>1650</v>
      </c>
      <c r="H66" s="571">
        <v>1</v>
      </c>
      <c r="I66" s="571">
        <v>22</v>
      </c>
      <c r="J66" s="571">
        <v>90</v>
      </c>
      <c r="K66" s="571">
        <v>1980</v>
      </c>
      <c r="L66" s="571">
        <v>1.2</v>
      </c>
      <c r="M66" s="571">
        <v>22</v>
      </c>
      <c r="N66" s="571">
        <v>98</v>
      </c>
      <c r="O66" s="571">
        <v>2156</v>
      </c>
      <c r="P66" s="592">
        <v>1.3066666666666666</v>
      </c>
      <c r="Q66" s="572">
        <v>22</v>
      </c>
    </row>
    <row r="67" spans="1:17" ht="14.4" customHeight="1" x14ac:dyDescent="0.3">
      <c r="A67" s="567" t="s">
        <v>3000</v>
      </c>
      <c r="B67" s="568" t="s">
        <v>4100</v>
      </c>
      <c r="C67" s="568" t="s">
        <v>2950</v>
      </c>
      <c r="D67" s="568" t="s">
        <v>4155</v>
      </c>
      <c r="E67" s="568" t="s">
        <v>4156</v>
      </c>
      <c r="F67" s="571">
        <v>144</v>
      </c>
      <c r="G67" s="571">
        <v>25920</v>
      </c>
      <c r="H67" s="571">
        <v>1</v>
      </c>
      <c r="I67" s="571">
        <v>180</v>
      </c>
      <c r="J67" s="571">
        <v>89</v>
      </c>
      <c r="K67" s="571">
        <v>16020</v>
      </c>
      <c r="L67" s="571">
        <v>0.61805555555555558</v>
      </c>
      <c r="M67" s="571">
        <v>180</v>
      </c>
      <c r="N67" s="571">
        <v>90</v>
      </c>
      <c r="O67" s="571">
        <v>16200</v>
      </c>
      <c r="P67" s="592">
        <v>0.625</v>
      </c>
      <c r="Q67" s="572">
        <v>180</v>
      </c>
    </row>
    <row r="68" spans="1:17" ht="14.4" customHeight="1" x14ac:dyDescent="0.3">
      <c r="A68" s="567" t="s">
        <v>3000</v>
      </c>
      <c r="B68" s="568" t="s">
        <v>4100</v>
      </c>
      <c r="C68" s="568" t="s">
        <v>2950</v>
      </c>
      <c r="D68" s="568" t="s">
        <v>4157</v>
      </c>
      <c r="E68" s="568" t="s">
        <v>4158</v>
      </c>
      <c r="F68" s="571"/>
      <c r="G68" s="571"/>
      <c r="H68" s="571"/>
      <c r="I68" s="571"/>
      <c r="J68" s="571">
        <v>1</v>
      </c>
      <c r="K68" s="571">
        <v>750</v>
      </c>
      <c r="L68" s="571"/>
      <c r="M68" s="571">
        <v>750</v>
      </c>
      <c r="N68" s="571"/>
      <c r="O68" s="571"/>
      <c r="P68" s="592"/>
      <c r="Q68" s="572"/>
    </row>
    <row r="69" spans="1:17" ht="14.4" customHeight="1" x14ac:dyDescent="0.3">
      <c r="A69" s="567" t="s">
        <v>3000</v>
      </c>
      <c r="B69" s="568" t="s">
        <v>4100</v>
      </c>
      <c r="C69" s="568" t="s">
        <v>2950</v>
      </c>
      <c r="D69" s="568" t="s">
        <v>4159</v>
      </c>
      <c r="E69" s="568" t="s">
        <v>4160</v>
      </c>
      <c r="F69" s="571">
        <v>64</v>
      </c>
      <c r="G69" s="571">
        <v>13376</v>
      </c>
      <c r="H69" s="571">
        <v>1</v>
      </c>
      <c r="I69" s="571">
        <v>209</v>
      </c>
      <c r="J69" s="571">
        <v>40</v>
      </c>
      <c r="K69" s="571">
        <v>8360</v>
      </c>
      <c r="L69" s="571">
        <v>0.625</v>
      </c>
      <c r="M69" s="571">
        <v>209</v>
      </c>
      <c r="N69" s="571">
        <v>40</v>
      </c>
      <c r="O69" s="571">
        <v>8360</v>
      </c>
      <c r="P69" s="592">
        <v>0.625</v>
      </c>
      <c r="Q69" s="572">
        <v>209</v>
      </c>
    </row>
    <row r="70" spans="1:17" ht="14.4" customHeight="1" x14ac:dyDescent="0.3">
      <c r="A70" s="567" t="s">
        <v>3000</v>
      </c>
      <c r="B70" s="568" t="s">
        <v>4100</v>
      </c>
      <c r="C70" s="568" t="s">
        <v>2950</v>
      </c>
      <c r="D70" s="568" t="s">
        <v>4161</v>
      </c>
      <c r="E70" s="568" t="s">
        <v>4162</v>
      </c>
      <c r="F70" s="571">
        <v>2</v>
      </c>
      <c r="G70" s="571">
        <v>132</v>
      </c>
      <c r="H70" s="571">
        <v>1</v>
      </c>
      <c r="I70" s="571">
        <v>66</v>
      </c>
      <c r="J70" s="571">
        <v>1</v>
      </c>
      <c r="K70" s="571">
        <v>66</v>
      </c>
      <c r="L70" s="571">
        <v>0.5</v>
      </c>
      <c r="M70" s="571">
        <v>66</v>
      </c>
      <c r="N70" s="571">
        <v>13</v>
      </c>
      <c r="O70" s="571">
        <v>858</v>
      </c>
      <c r="P70" s="592">
        <v>6.5</v>
      </c>
      <c r="Q70" s="572">
        <v>66</v>
      </c>
    </row>
    <row r="71" spans="1:17" ht="14.4" customHeight="1" x14ac:dyDescent="0.3">
      <c r="A71" s="567" t="s">
        <v>3000</v>
      </c>
      <c r="B71" s="568" t="s">
        <v>4100</v>
      </c>
      <c r="C71" s="568" t="s">
        <v>2950</v>
      </c>
      <c r="D71" s="568" t="s">
        <v>4163</v>
      </c>
      <c r="E71" s="568" t="s">
        <v>4164</v>
      </c>
      <c r="F71" s="571">
        <v>2</v>
      </c>
      <c r="G71" s="571">
        <v>100</v>
      </c>
      <c r="H71" s="571">
        <v>1</v>
      </c>
      <c r="I71" s="571">
        <v>50</v>
      </c>
      <c r="J71" s="571">
        <v>6</v>
      </c>
      <c r="K71" s="571">
        <v>300</v>
      </c>
      <c r="L71" s="571">
        <v>3</v>
      </c>
      <c r="M71" s="571">
        <v>50</v>
      </c>
      <c r="N71" s="571">
        <v>16</v>
      </c>
      <c r="O71" s="571">
        <v>800</v>
      </c>
      <c r="P71" s="592">
        <v>8</v>
      </c>
      <c r="Q71" s="572">
        <v>50</v>
      </c>
    </row>
    <row r="72" spans="1:17" ht="14.4" customHeight="1" x14ac:dyDescent="0.3">
      <c r="A72" s="567" t="s">
        <v>4165</v>
      </c>
      <c r="B72" s="568" t="s">
        <v>4166</v>
      </c>
      <c r="C72" s="568" t="s">
        <v>2950</v>
      </c>
      <c r="D72" s="568" t="s">
        <v>4167</v>
      </c>
      <c r="E72" s="568" t="s">
        <v>4168</v>
      </c>
      <c r="F72" s="571">
        <v>227</v>
      </c>
      <c r="G72" s="571">
        <v>6129</v>
      </c>
      <c r="H72" s="571">
        <v>1</v>
      </c>
      <c r="I72" s="571">
        <v>27</v>
      </c>
      <c r="J72" s="571">
        <v>206</v>
      </c>
      <c r="K72" s="571">
        <v>5562</v>
      </c>
      <c r="L72" s="571">
        <v>0.90748898678414092</v>
      </c>
      <c r="M72" s="571">
        <v>27</v>
      </c>
      <c r="N72" s="571">
        <v>227</v>
      </c>
      <c r="O72" s="571">
        <v>6129</v>
      </c>
      <c r="P72" s="592">
        <v>1</v>
      </c>
      <c r="Q72" s="572">
        <v>27</v>
      </c>
    </row>
    <row r="73" spans="1:17" ht="14.4" customHeight="1" x14ac:dyDescent="0.3">
      <c r="A73" s="567" t="s">
        <v>4165</v>
      </c>
      <c r="B73" s="568" t="s">
        <v>4166</v>
      </c>
      <c r="C73" s="568" t="s">
        <v>2950</v>
      </c>
      <c r="D73" s="568" t="s">
        <v>4169</v>
      </c>
      <c r="E73" s="568" t="s">
        <v>4170</v>
      </c>
      <c r="F73" s="571">
        <v>202</v>
      </c>
      <c r="G73" s="571">
        <v>5454</v>
      </c>
      <c r="H73" s="571">
        <v>1</v>
      </c>
      <c r="I73" s="571">
        <v>27</v>
      </c>
      <c r="J73" s="571">
        <v>186</v>
      </c>
      <c r="K73" s="571">
        <v>5022</v>
      </c>
      <c r="L73" s="571">
        <v>0.92079207920792083</v>
      </c>
      <c r="M73" s="571">
        <v>27</v>
      </c>
      <c r="N73" s="571">
        <v>216</v>
      </c>
      <c r="O73" s="571">
        <v>5832</v>
      </c>
      <c r="P73" s="592">
        <v>1.0693069306930694</v>
      </c>
      <c r="Q73" s="572">
        <v>27</v>
      </c>
    </row>
    <row r="74" spans="1:17" ht="14.4" customHeight="1" x14ac:dyDescent="0.3">
      <c r="A74" s="567" t="s">
        <v>4165</v>
      </c>
      <c r="B74" s="568" t="s">
        <v>4166</v>
      </c>
      <c r="C74" s="568" t="s">
        <v>2950</v>
      </c>
      <c r="D74" s="568" t="s">
        <v>4171</v>
      </c>
      <c r="E74" s="568" t="s">
        <v>4172</v>
      </c>
      <c r="F74" s="571">
        <v>186</v>
      </c>
      <c r="G74" s="571">
        <v>4278</v>
      </c>
      <c r="H74" s="571">
        <v>1</v>
      </c>
      <c r="I74" s="571">
        <v>23</v>
      </c>
      <c r="J74" s="571">
        <v>86</v>
      </c>
      <c r="K74" s="571">
        <v>1978</v>
      </c>
      <c r="L74" s="571">
        <v>0.46236559139784944</v>
      </c>
      <c r="M74" s="571">
        <v>23</v>
      </c>
      <c r="N74" s="571">
        <v>67</v>
      </c>
      <c r="O74" s="571">
        <v>1541</v>
      </c>
      <c r="P74" s="592">
        <v>0.36021505376344087</v>
      </c>
      <c r="Q74" s="572">
        <v>23</v>
      </c>
    </row>
    <row r="75" spans="1:17" ht="14.4" customHeight="1" x14ac:dyDescent="0.3">
      <c r="A75" s="567" t="s">
        <v>4165</v>
      </c>
      <c r="B75" s="568" t="s">
        <v>4166</v>
      </c>
      <c r="C75" s="568" t="s">
        <v>2950</v>
      </c>
      <c r="D75" s="568" t="s">
        <v>4173</v>
      </c>
      <c r="E75" s="568" t="s">
        <v>4174</v>
      </c>
      <c r="F75" s="571">
        <v>252</v>
      </c>
      <c r="G75" s="571">
        <v>13608</v>
      </c>
      <c r="H75" s="571">
        <v>1</v>
      </c>
      <c r="I75" s="571">
        <v>54</v>
      </c>
      <c r="J75" s="571">
        <v>229</v>
      </c>
      <c r="K75" s="571">
        <v>12366</v>
      </c>
      <c r="L75" s="571">
        <v>0.90873015873015872</v>
      </c>
      <c r="M75" s="571">
        <v>54</v>
      </c>
      <c r="N75" s="571">
        <v>300</v>
      </c>
      <c r="O75" s="571">
        <v>16200</v>
      </c>
      <c r="P75" s="592">
        <v>1.1904761904761905</v>
      </c>
      <c r="Q75" s="572">
        <v>54</v>
      </c>
    </row>
    <row r="76" spans="1:17" ht="14.4" customHeight="1" x14ac:dyDescent="0.3">
      <c r="A76" s="567" t="s">
        <v>4165</v>
      </c>
      <c r="B76" s="568" t="s">
        <v>4166</v>
      </c>
      <c r="C76" s="568" t="s">
        <v>2950</v>
      </c>
      <c r="D76" s="568" t="s">
        <v>4175</v>
      </c>
      <c r="E76" s="568" t="s">
        <v>4176</v>
      </c>
      <c r="F76" s="571">
        <v>12</v>
      </c>
      <c r="G76" s="571">
        <v>1056</v>
      </c>
      <c r="H76" s="571">
        <v>1</v>
      </c>
      <c r="I76" s="571">
        <v>88</v>
      </c>
      <c r="J76" s="571">
        <v>10</v>
      </c>
      <c r="K76" s="571">
        <v>880</v>
      </c>
      <c r="L76" s="571">
        <v>0.83333333333333337</v>
      </c>
      <c r="M76" s="571">
        <v>88</v>
      </c>
      <c r="N76" s="571">
        <v>5</v>
      </c>
      <c r="O76" s="571">
        <v>440</v>
      </c>
      <c r="P76" s="592">
        <v>0.41666666666666669</v>
      </c>
      <c r="Q76" s="572">
        <v>88</v>
      </c>
    </row>
    <row r="77" spans="1:17" ht="14.4" customHeight="1" x14ac:dyDescent="0.3">
      <c r="A77" s="567" t="s">
        <v>4165</v>
      </c>
      <c r="B77" s="568" t="s">
        <v>4166</v>
      </c>
      <c r="C77" s="568" t="s">
        <v>2950</v>
      </c>
      <c r="D77" s="568" t="s">
        <v>4177</v>
      </c>
      <c r="E77" s="568" t="s">
        <v>4178</v>
      </c>
      <c r="F77" s="571">
        <v>1036</v>
      </c>
      <c r="G77" s="571">
        <v>24864</v>
      </c>
      <c r="H77" s="571">
        <v>1</v>
      </c>
      <c r="I77" s="571">
        <v>24</v>
      </c>
      <c r="J77" s="571">
        <v>909</v>
      </c>
      <c r="K77" s="571">
        <v>21816</v>
      </c>
      <c r="L77" s="571">
        <v>0.87741312741312738</v>
      </c>
      <c r="M77" s="571">
        <v>24</v>
      </c>
      <c r="N77" s="571">
        <v>1006</v>
      </c>
      <c r="O77" s="571">
        <v>24144</v>
      </c>
      <c r="P77" s="592">
        <v>0.97104247104247099</v>
      </c>
      <c r="Q77" s="572">
        <v>24</v>
      </c>
    </row>
    <row r="78" spans="1:17" ht="14.4" customHeight="1" x14ac:dyDescent="0.3">
      <c r="A78" s="567" t="s">
        <v>4165</v>
      </c>
      <c r="B78" s="568" t="s">
        <v>4166</v>
      </c>
      <c r="C78" s="568" t="s">
        <v>2950</v>
      </c>
      <c r="D78" s="568" t="s">
        <v>4179</v>
      </c>
      <c r="E78" s="568" t="s">
        <v>4180</v>
      </c>
      <c r="F78" s="571">
        <v>8</v>
      </c>
      <c r="G78" s="571">
        <v>184</v>
      </c>
      <c r="H78" s="571">
        <v>1</v>
      </c>
      <c r="I78" s="571">
        <v>23</v>
      </c>
      <c r="J78" s="571">
        <v>4</v>
      </c>
      <c r="K78" s="571">
        <v>92</v>
      </c>
      <c r="L78" s="571">
        <v>0.5</v>
      </c>
      <c r="M78" s="571">
        <v>23</v>
      </c>
      <c r="N78" s="571">
        <v>7</v>
      </c>
      <c r="O78" s="571">
        <v>161</v>
      </c>
      <c r="P78" s="592">
        <v>0.875</v>
      </c>
      <c r="Q78" s="572">
        <v>23</v>
      </c>
    </row>
    <row r="79" spans="1:17" ht="14.4" customHeight="1" x14ac:dyDescent="0.3">
      <c r="A79" s="567" t="s">
        <v>4165</v>
      </c>
      <c r="B79" s="568" t="s">
        <v>4166</v>
      </c>
      <c r="C79" s="568" t="s">
        <v>2950</v>
      </c>
      <c r="D79" s="568" t="s">
        <v>4181</v>
      </c>
      <c r="E79" s="568" t="s">
        <v>4182</v>
      </c>
      <c r="F79" s="571">
        <v>190</v>
      </c>
      <c r="G79" s="571">
        <v>4180</v>
      </c>
      <c r="H79" s="571">
        <v>1</v>
      </c>
      <c r="I79" s="571">
        <v>22</v>
      </c>
      <c r="J79" s="571">
        <v>86</v>
      </c>
      <c r="K79" s="571">
        <v>1892</v>
      </c>
      <c r="L79" s="571">
        <v>0.45263157894736844</v>
      </c>
      <c r="M79" s="571">
        <v>22</v>
      </c>
      <c r="N79" s="571">
        <v>57</v>
      </c>
      <c r="O79" s="571">
        <v>1254</v>
      </c>
      <c r="P79" s="592">
        <v>0.3</v>
      </c>
      <c r="Q79" s="572">
        <v>22</v>
      </c>
    </row>
    <row r="80" spans="1:17" ht="14.4" customHeight="1" x14ac:dyDescent="0.3">
      <c r="A80" s="567" t="s">
        <v>4165</v>
      </c>
      <c r="B80" s="568" t="s">
        <v>4166</v>
      </c>
      <c r="C80" s="568" t="s">
        <v>2950</v>
      </c>
      <c r="D80" s="568" t="s">
        <v>4183</v>
      </c>
      <c r="E80" s="568" t="s">
        <v>4184</v>
      </c>
      <c r="F80" s="571">
        <v>2888</v>
      </c>
      <c r="G80" s="571">
        <v>83752</v>
      </c>
      <c r="H80" s="571">
        <v>1</v>
      </c>
      <c r="I80" s="571">
        <v>29</v>
      </c>
      <c r="J80" s="571">
        <v>1642</v>
      </c>
      <c r="K80" s="571">
        <v>47618</v>
      </c>
      <c r="L80" s="571">
        <v>0.56855955678670356</v>
      </c>
      <c r="M80" s="571">
        <v>29</v>
      </c>
      <c r="N80" s="571">
        <v>1799</v>
      </c>
      <c r="O80" s="571">
        <v>52171</v>
      </c>
      <c r="P80" s="592">
        <v>0.62292243767313016</v>
      </c>
      <c r="Q80" s="572">
        <v>29</v>
      </c>
    </row>
    <row r="81" spans="1:17" ht="14.4" customHeight="1" x14ac:dyDescent="0.3">
      <c r="A81" s="567" t="s">
        <v>4165</v>
      </c>
      <c r="B81" s="568" t="s">
        <v>4166</v>
      </c>
      <c r="C81" s="568" t="s">
        <v>2950</v>
      </c>
      <c r="D81" s="568" t="s">
        <v>4185</v>
      </c>
      <c r="E81" s="568" t="s">
        <v>4186</v>
      </c>
      <c r="F81" s="571">
        <v>1296</v>
      </c>
      <c r="G81" s="571">
        <v>34992</v>
      </c>
      <c r="H81" s="571">
        <v>1</v>
      </c>
      <c r="I81" s="571">
        <v>27</v>
      </c>
      <c r="J81" s="571">
        <v>1105</v>
      </c>
      <c r="K81" s="571">
        <v>29835</v>
      </c>
      <c r="L81" s="571">
        <v>0.85262345679012341</v>
      </c>
      <c r="M81" s="571">
        <v>27</v>
      </c>
      <c r="N81" s="571">
        <v>1343</v>
      </c>
      <c r="O81" s="571">
        <v>36261</v>
      </c>
      <c r="P81" s="592">
        <v>1.0362654320987654</v>
      </c>
      <c r="Q81" s="572">
        <v>27</v>
      </c>
    </row>
    <row r="82" spans="1:17" ht="14.4" customHeight="1" x14ac:dyDescent="0.3">
      <c r="A82" s="567" t="s">
        <v>4165</v>
      </c>
      <c r="B82" s="568" t="s">
        <v>4166</v>
      </c>
      <c r="C82" s="568" t="s">
        <v>2950</v>
      </c>
      <c r="D82" s="568" t="s">
        <v>4187</v>
      </c>
      <c r="E82" s="568" t="s">
        <v>4188</v>
      </c>
      <c r="F82" s="571">
        <v>260</v>
      </c>
      <c r="G82" s="571">
        <v>7540</v>
      </c>
      <c r="H82" s="571">
        <v>1</v>
      </c>
      <c r="I82" s="571">
        <v>29</v>
      </c>
      <c r="J82" s="571">
        <v>217</v>
      </c>
      <c r="K82" s="571">
        <v>6293</v>
      </c>
      <c r="L82" s="571">
        <v>0.83461538461538465</v>
      </c>
      <c r="M82" s="571">
        <v>29</v>
      </c>
      <c r="N82" s="571">
        <v>196</v>
      </c>
      <c r="O82" s="571">
        <v>5684</v>
      </c>
      <c r="P82" s="592">
        <v>0.75384615384615383</v>
      </c>
      <c r="Q82" s="572">
        <v>29</v>
      </c>
    </row>
    <row r="83" spans="1:17" ht="14.4" customHeight="1" x14ac:dyDescent="0.3">
      <c r="A83" s="567" t="s">
        <v>4165</v>
      </c>
      <c r="B83" s="568" t="s">
        <v>4166</v>
      </c>
      <c r="C83" s="568" t="s">
        <v>2950</v>
      </c>
      <c r="D83" s="568" t="s">
        <v>4189</v>
      </c>
      <c r="E83" s="568" t="s">
        <v>4190</v>
      </c>
      <c r="F83" s="571">
        <v>2319</v>
      </c>
      <c r="G83" s="571">
        <v>129864</v>
      </c>
      <c r="H83" s="571">
        <v>1</v>
      </c>
      <c r="I83" s="571">
        <v>56</v>
      </c>
      <c r="J83" s="571">
        <v>388</v>
      </c>
      <c r="K83" s="571">
        <v>21728</v>
      </c>
      <c r="L83" s="571">
        <v>0.1673134971970677</v>
      </c>
      <c r="M83" s="571">
        <v>56</v>
      </c>
      <c r="N83" s="571">
        <v>228</v>
      </c>
      <c r="O83" s="571">
        <v>12768</v>
      </c>
      <c r="P83" s="592">
        <v>9.8318240620957315E-2</v>
      </c>
      <c r="Q83" s="572">
        <v>56</v>
      </c>
    </row>
    <row r="84" spans="1:17" ht="14.4" customHeight="1" x14ac:dyDescent="0.3">
      <c r="A84" s="567" t="s">
        <v>4165</v>
      </c>
      <c r="B84" s="568" t="s">
        <v>4166</v>
      </c>
      <c r="C84" s="568" t="s">
        <v>2950</v>
      </c>
      <c r="D84" s="568" t="s">
        <v>4191</v>
      </c>
      <c r="E84" s="568" t="s">
        <v>4192</v>
      </c>
      <c r="F84" s="571">
        <v>13</v>
      </c>
      <c r="G84" s="571">
        <v>429</v>
      </c>
      <c r="H84" s="571">
        <v>1</v>
      </c>
      <c r="I84" s="571">
        <v>33</v>
      </c>
      <c r="J84" s="571">
        <v>7</v>
      </c>
      <c r="K84" s="571">
        <v>231</v>
      </c>
      <c r="L84" s="571">
        <v>0.53846153846153844</v>
      </c>
      <c r="M84" s="571">
        <v>33</v>
      </c>
      <c r="N84" s="571">
        <v>9</v>
      </c>
      <c r="O84" s="571">
        <v>297</v>
      </c>
      <c r="P84" s="592">
        <v>0.69230769230769229</v>
      </c>
      <c r="Q84" s="572">
        <v>33</v>
      </c>
    </row>
    <row r="85" spans="1:17" ht="14.4" customHeight="1" x14ac:dyDescent="0.3">
      <c r="A85" s="567" t="s">
        <v>4165</v>
      </c>
      <c r="B85" s="568" t="s">
        <v>4166</v>
      </c>
      <c r="C85" s="568" t="s">
        <v>2950</v>
      </c>
      <c r="D85" s="568" t="s">
        <v>4193</v>
      </c>
      <c r="E85" s="568" t="s">
        <v>4194</v>
      </c>
      <c r="F85" s="571">
        <v>2954</v>
      </c>
      <c r="G85" s="571">
        <v>85666</v>
      </c>
      <c r="H85" s="571">
        <v>1</v>
      </c>
      <c r="I85" s="571">
        <v>29</v>
      </c>
      <c r="J85" s="571">
        <v>3226</v>
      </c>
      <c r="K85" s="571">
        <v>93554</v>
      </c>
      <c r="L85" s="571">
        <v>1.0920785375761679</v>
      </c>
      <c r="M85" s="571">
        <v>29</v>
      </c>
      <c r="N85" s="571">
        <v>3868</v>
      </c>
      <c r="O85" s="571">
        <v>112172</v>
      </c>
      <c r="P85" s="592">
        <v>1.3094109681787407</v>
      </c>
      <c r="Q85" s="572">
        <v>29</v>
      </c>
    </row>
    <row r="86" spans="1:17" ht="14.4" customHeight="1" x14ac:dyDescent="0.3">
      <c r="A86" s="567" t="s">
        <v>4165</v>
      </c>
      <c r="B86" s="568" t="s">
        <v>4166</v>
      </c>
      <c r="C86" s="568" t="s">
        <v>2950</v>
      </c>
      <c r="D86" s="568" t="s">
        <v>4195</v>
      </c>
      <c r="E86" s="568" t="s">
        <v>4196</v>
      </c>
      <c r="F86" s="571">
        <v>199</v>
      </c>
      <c r="G86" s="571">
        <v>5373</v>
      </c>
      <c r="H86" s="571">
        <v>1</v>
      </c>
      <c r="I86" s="571">
        <v>27</v>
      </c>
      <c r="J86" s="571">
        <v>192</v>
      </c>
      <c r="K86" s="571">
        <v>5184</v>
      </c>
      <c r="L86" s="571">
        <v>0.96482412060301503</v>
      </c>
      <c r="M86" s="571">
        <v>27</v>
      </c>
      <c r="N86" s="571">
        <v>219</v>
      </c>
      <c r="O86" s="571">
        <v>5913</v>
      </c>
      <c r="P86" s="592">
        <v>1.1005025125628141</v>
      </c>
      <c r="Q86" s="572">
        <v>27</v>
      </c>
    </row>
    <row r="87" spans="1:17" ht="14.4" customHeight="1" x14ac:dyDescent="0.3">
      <c r="A87" s="567" t="s">
        <v>4165</v>
      </c>
      <c r="B87" s="568" t="s">
        <v>4166</v>
      </c>
      <c r="C87" s="568" t="s">
        <v>2950</v>
      </c>
      <c r="D87" s="568" t="s">
        <v>4197</v>
      </c>
      <c r="E87" s="568" t="s">
        <v>4198</v>
      </c>
      <c r="F87" s="571">
        <v>455</v>
      </c>
      <c r="G87" s="571">
        <v>11830</v>
      </c>
      <c r="H87" s="571">
        <v>1</v>
      </c>
      <c r="I87" s="571">
        <v>26</v>
      </c>
      <c r="J87" s="571">
        <v>371</v>
      </c>
      <c r="K87" s="571">
        <v>9646</v>
      </c>
      <c r="L87" s="571">
        <v>0.81538461538461537</v>
      </c>
      <c r="M87" s="571">
        <v>26</v>
      </c>
      <c r="N87" s="571">
        <v>342</v>
      </c>
      <c r="O87" s="571">
        <v>8892</v>
      </c>
      <c r="P87" s="592">
        <v>0.75164835164835164</v>
      </c>
      <c r="Q87" s="572">
        <v>26</v>
      </c>
    </row>
    <row r="88" spans="1:17" ht="14.4" customHeight="1" x14ac:dyDescent="0.3">
      <c r="A88" s="567" t="s">
        <v>4165</v>
      </c>
      <c r="B88" s="568" t="s">
        <v>4166</v>
      </c>
      <c r="C88" s="568" t="s">
        <v>2950</v>
      </c>
      <c r="D88" s="568" t="s">
        <v>4199</v>
      </c>
      <c r="E88" s="568" t="s">
        <v>4200</v>
      </c>
      <c r="F88" s="571">
        <v>158</v>
      </c>
      <c r="G88" s="571">
        <v>4898</v>
      </c>
      <c r="H88" s="571">
        <v>1</v>
      </c>
      <c r="I88" s="571">
        <v>31</v>
      </c>
      <c r="J88" s="571">
        <v>175</v>
      </c>
      <c r="K88" s="571">
        <v>5425</v>
      </c>
      <c r="L88" s="571">
        <v>1.1075949367088607</v>
      </c>
      <c r="M88" s="571">
        <v>31</v>
      </c>
      <c r="N88" s="571">
        <v>218</v>
      </c>
      <c r="O88" s="571">
        <v>6758</v>
      </c>
      <c r="P88" s="592">
        <v>1.379746835443038</v>
      </c>
      <c r="Q88" s="572">
        <v>31</v>
      </c>
    </row>
    <row r="89" spans="1:17" ht="14.4" customHeight="1" x14ac:dyDescent="0.3">
      <c r="A89" s="567" t="s">
        <v>4165</v>
      </c>
      <c r="B89" s="568" t="s">
        <v>4166</v>
      </c>
      <c r="C89" s="568" t="s">
        <v>2950</v>
      </c>
      <c r="D89" s="568" t="s">
        <v>4201</v>
      </c>
      <c r="E89" s="568" t="s">
        <v>4202</v>
      </c>
      <c r="F89" s="571">
        <v>642</v>
      </c>
      <c r="G89" s="571">
        <v>14766</v>
      </c>
      <c r="H89" s="571">
        <v>1</v>
      </c>
      <c r="I89" s="571">
        <v>23</v>
      </c>
      <c r="J89" s="571">
        <v>532</v>
      </c>
      <c r="K89" s="571">
        <v>12236</v>
      </c>
      <c r="L89" s="571">
        <v>0.82866043613707163</v>
      </c>
      <c r="M89" s="571">
        <v>23</v>
      </c>
      <c r="N89" s="571">
        <v>637</v>
      </c>
      <c r="O89" s="571">
        <v>14651</v>
      </c>
      <c r="P89" s="592">
        <v>0.99221183800623058</v>
      </c>
      <c r="Q89" s="572">
        <v>23</v>
      </c>
    </row>
    <row r="90" spans="1:17" ht="14.4" customHeight="1" x14ac:dyDescent="0.3">
      <c r="A90" s="567" t="s">
        <v>4165</v>
      </c>
      <c r="B90" s="568" t="s">
        <v>4166</v>
      </c>
      <c r="C90" s="568" t="s">
        <v>2950</v>
      </c>
      <c r="D90" s="568" t="s">
        <v>4203</v>
      </c>
      <c r="E90" s="568" t="s">
        <v>4204</v>
      </c>
      <c r="F90" s="571">
        <v>1490</v>
      </c>
      <c r="G90" s="571">
        <v>32780</v>
      </c>
      <c r="H90" s="571">
        <v>1</v>
      </c>
      <c r="I90" s="571">
        <v>22</v>
      </c>
      <c r="J90" s="571">
        <v>1271</v>
      </c>
      <c r="K90" s="571">
        <v>27962</v>
      </c>
      <c r="L90" s="571">
        <v>0.8530201342281879</v>
      </c>
      <c r="M90" s="571">
        <v>22</v>
      </c>
      <c r="N90" s="571">
        <v>1556</v>
      </c>
      <c r="O90" s="571">
        <v>34232</v>
      </c>
      <c r="P90" s="592">
        <v>1.0442953020134229</v>
      </c>
      <c r="Q90" s="572">
        <v>22</v>
      </c>
    </row>
    <row r="91" spans="1:17" ht="14.4" customHeight="1" x14ac:dyDescent="0.3">
      <c r="A91" s="567" t="s">
        <v>4165</v>
      </c>
      <c r="B91" s="568" t="s">
        <v>4166</v>
      </c>
      <c r="C91" s="568" t="s">
        <v>2950</v>
      </c>
      <c r="D91" s="568" t="s">
        <v>4205</v>
      </c>
      <c r="E91" s="568" t="s">
        <v>4206</v>
      </c>
      <c r="F91" s="571">
        <v>2</v>
      </c>
      <c r="G91" s="571">
        <v>52</v>
      </c>
      <c r="H91" s="571">
        <v>1</v>
      </c>
      <c r="I91" s="571">
        <v>26</v>
      </c>
      <c r="J91" s="571"/>
      <c r="K91" s="571"/>
      <c r="L91" s="571"/>
      <c r="M91" s="571"/>
      <c r="N91" s="571">
        <v>1</v>
      </c>
      <c r="O91" s="571">
        <v>26</v>
      </c>
      <c r="P91" s="592">
        <v>0.5</v>
      </c>
      <c r="Q91" s="572">
        <v>26</v>
      </c>
    </row>
    <row r="92" spans="1:17" ht="14.4" customHeight="1" x14ac:dyDescent="0.3">
      <c r="A92" s="567" t="s">
        <v>4165</v>
      </c>
      <c r="B92" s="568" t="s">
        <v>4166</v>
      </c>
      <c r="C92" s="568" t="s">
        <v>2950</v>
      </c>
      <c r="D92" s="568" t="s">
        <v>4207</v>
      </c>
      <c r="E92" s="568" t="s">
        <v>4208</v>
      </c>
      <c r="F92" s="571">
        <v>11</v>
      </c>
      <c r="G92" s="571">
        <v>748</v>
      </c>
      <c r="H92" s="571">
        <v>1</v>
      </c>
      <c r="I92" s="571">
        <v>68</v>
      </c>
      <c r="J92" s="571">
        <v>9</v>
      </c>
      <c r="K92" s="571">
        <v>612</v>
      </c>
      <c r="L92" s="571">
        <v>0.81818181818181823</v>
      </c>
      <c r="M92" s="571">
        <v>68</v>
      </c>
      <c r="N92" s="571">
        <v>15</v>
      </c>
      <c r="O92" s="571">
        <v>1020</v>
      </c>
      <c r="P92" s="592">
        <v>1.3636363636363635</v>
      </c>
      <c r="Q92" s="572">
        <v>68</v>
      </c>
    </row>
    <row r="93" spans="1:17" ht="14.4" customHeight="1" x14ac:dyDescent="0.3">
      <c r="A93" s="567" t="s">
        <v>4165</v>
      </c>
      <c r="B93" s="568" t="s">
        <v>4166</v>
      </c>
      <c r="C93" s="568" t="s">
        <v>2950</v>
      </c>
      <c r="D93" s="568" t="s">
        <v>4209</v>
      </c>
      <c r="E93" s="568" t="s">
        <v>4210</v>
      </c>
      <c r="F93" s="571">
        <v>3</v>
      </c>
      <c r="G93" s="571">
        <v>135</v>
      </c>
      <c r="H93" s="571">
        <v>1</v>
      </c>
      <c r="I93" s="571">
        <v>45</v>
      </c>
      <c r="J93" s="571">
        <v>1</v>
      </c>
      <c r="K93" s="571">
        <v>45</v>
      </c>
      <c r="L93" s="571">
        <v>0.33333333333333331</v>
      </c>
      <c r="M93" s="571">
        <v>45</v>
      </c>
      <c r="N93" s="571">
        <v>4</v>
      </c>
      <c r="O93" s="571">
        <v>180</v>
      </c>
      <c r="P93" s="592">
        <v>1.3333333333333333</v>
      </c>
      <c r="Q93" s="572">
        <v>45</v>
      </c>
    </row>
    <row r="94" spans="1:17" ht="14.4" customHeight="1" x14ac:dyDescent="0.3">
      <c r="A94" s="567" t="s">
        <v>4165</v>
      </c>
      <c r="B94" s="568" t="s">
        <v>4166</v>
      </c>
      <c r="C94" s="568" t="s">
        <v>2950</v>
      </c>
      <c r="D94" s="568" t="s">
        <v>4211</v>
      </c>
      <c r="E94" s="568" t="s">
        <v>4212</v>
      </c>
      <c r="F94" s="571">
        <v>5</v>
      </c>
      <c r="G94" s="571">
        <v>310</v>
      </c>
      <c r="H94" s="571">
        <v>1</v>
      </c>
      <c r="I94" s="571">
        <v>62</v>
      </c>
      <c r="J94" s="571">
        <v>6</v>
      </c>
      <c r="K94" s="571">
        <v>372</v>
      </c>
      <c r="L94" s="571">
        <v>1.2</v>
      </c>
      <c r="M94" s="571">
        <v>62</v>
      </c>
      <c r="N94" s="571">
        <v>3</v>
      </c>
      <c r="O94" s="571">
        <v>186</v>
      </c>
      <c r="P94" s="592">
        <v>0.6</v>
      </c>
      <c r="Q94" s="572">
        <v>62</v>
      </c>
    </row>
    <row r="95" spans="1:17" ht="14.4" customHeight="1" x14ac:dyDescent="0.3">
      <c r="A95" s="567" t="s">
        <v>4165</v>
      </c>
      <c r="B95" s="568" t="s">
        <v>4166</v>
      </c>
      <c r="C95" s="568" t="s">
        <v>2950</v>
      </c>
      <c r="D95" s="568" t="s">
        <v>4213</v>
      </c>
      <c r="E95" s="568" t="s">
        <v>4214</v>
      </c>
      <c r="F95" s="571">
        <v>1304</v>
      </c>
      <c r="G95" s="571">
        <v>32600</v>
      </c>
      <c r="H95" s="571">
        <v>1</v>
      </c>
      <c r="I95" s="571">
        <v>25</v>
      </c>
      <c r="J95" s="571">
        <v>1121</v>
      </c>
      <c r="K95" s="571">
        <v>28025</v>
      </c>
      <c r="L95" s="571">
        <v>0.85966257668711654</v>
      </c>
      <c r="M95" s="571">
        <v>25</v>
      </c>
      <c r="N95" s="571">
        <v>1367</v>
      </c>
      <c r="O95" s="571">
        <v>34175</v>
      </c>
      <c r="P95" s="592">
        <v>1.0483128834355828</v>
      </c>
      <c r="Q95" s="572">
        <v>25</v>
      </c>
    </row>
    <row r="96" spans="1:17" ht="14.4" customHeight="1" x14ac:dyDescent="0.3">
      <c r="A96" s="567" t="s">
        <v>4165</v>
      </c>
      <c r="B96" s="568" t="s">
        <v>4166</v>
      </c>
      <c r="C96" s="568" t="s">
        <v>2950</v>
      </c>
      <c r="D96" s="568" t="s">
        <v>4215</v>
      </c>
      <c r="E96" s="568" t="s">
        <v>4216</v>
      </c>
      <c r="F96" s="571">
        <v>1398</v>
      </c>
      <c r="G96" s="571">
        <v>85278</v>
      </c>
      <c r="H96" s="571">
        <v>1</v>
      </c>
      <c r="I96" s="571">
        <v>61</v>
      </c>
      <c r="J96" s="571">
        <v>1740</v>
      </c>
      <c r="K96" s="571">
        <v>106140</v>
      </c>
      <c r="L96" s="571">
        <v>1.2446351931330473</v>
      </c>
      <c r="M96" s="571">
        <v>61</v>
      </c>
      <c r="N96" s="571">
        <v>1958</v>
      </c>
      <c r="O96" s="571">
        <v>119438</v>
      </c>
      <c r="P96" s="592">
        <v>1.4005722460658083</v>
      </c>
      <c r="Q96" s="572">
        <v>61</v>
      </c>
    </row>
    <row r="97" spans="1:17" ht="14.4" customHeight="1" x14ac:dyDescent="0.3">
      <c r="A97" s="567" t="s">
        <v>4165</v>
      </c>
      <c r="B97" s="568" t="s">
        <v>4166</v>
      </c>
      <c r="C97" s="568" t="s">
        <v>2950</v>
      </c>
      <c r="D97" s="568" t="s">
        <v>4217</v>
      </c>
      <c r="E97" s="568" t="s">
        <v>4218</v>
      </c>
      <c r="F97" s="571">
        <v>160</v>
      </c>
      <c r="G97" s="571">
        <v>13440</v>
      </c>
      <c r="H97" s="571">
        <v>1</v>
      </c>
      <c r="I97" s="571">
        <v>84</v>
      </c>
      <c r="J97" s="571">
        <v>106</v>
      </c>
      <c r="K97" s="571">
        <v>8904</v>
      </c>
      <c r="L97" s="571">
        <v>0.66249999999999998</v>
      </c>
      <c r="M97" s="571">
        <v>84</v>
      </c>
      <c r="N97" s="571">
        <v>92</v>
      </c>
      <c r="O97" s="571">
        <v>7728</v>
      </c>
      <c r="P97" s="592">
        <v>0.57499999999999996</v>
      </c>
      <c r="Q97" s="572">
        <v>84</v>
      </c>
    </row>
    <row r="98" spans="1:17" ht="14.4" customHeight="1" x14ac:dyDescent="0.3">
      <c r="A98" s="567" t="s">
        <v>4165</v>
      </c>
      <c r="B98" s="568" t="s">
        <v>4166</v>
      </c>
      <c r="C98" s="568" t="s">
        <v>2950</v>
      </c>
      <c r="D98" s="568" t="s">
        <v>4219</v>
      </c>
      <c r="E98" s="568" t="s">
        <v>4220</v>
      </c>
      <c r="F98" s="571"/>
      <c r="G98" s="571"/>
      <c r="H98" s="571"/>
      <c r="I98" s="571"/>
      <c r="J98" s="571"/>
      <c r="K98" s="571"/>
      <c r="L98" s="571"/>
      <c r="M98" s="571"/>
      <c r="N98" s="571">
        <v>1</v>
      </c>
      <c r="O98" s="571">
        <v>394</v>
      </c>
      <c r="P98" s="592"/>
      <c r="Q98" s="572">
        <v>394</v>
      </c>
    </row>
    <row r="99" spans="1:17" ht="14.4" customHeight="1" x14ac:dyDescent="0.3">
      <c r="A99" s="567" t="s">
        <v>4165</v>
      </c>
      <c r="B99" s="568" t="s">
        <v>4166</v>
      </c>
      <c r="C99" s="568" t="s">
        <v>2950</v>
      </c>
      <c r="D99" s="568" t="s">
        <v>4221</v>
      </c>
      <c r="E99" s="568" t="s">
        <v>4222</v>
      </c>
      <c r="F99" s="571">
        <v>6</v>
      </c>
      <c r="G99" s="571">
        <v>2970</v>
      </c>
      <c r="H99" s="571">
        <v>1</v>
      </c>
      <c r="I99" s="571">
        <v>495</v>
      </c>
      <c r="J99" s="571">
        <v>6</v>
      </c>
      <c r="K99" s="571">
        <v>2970</v>
      </c>
      <c r="L99" s="571">
        <v>1</v>
      </c>
      <c r="M99" s="571">
        <v>495</v>
      </c>
      <c r="N99" s="571"/>
      <c r="O99" s="571"/>
      <c r="P99" s="592"/>
      <c r="Q99" s="572"/>
    </row>
    <row r="100" spans="1:17" ht="14.4" customHeight="1" x14ac:dyDescent="0.3">
      <c r="A100" s="567" t="s">
        <v>4165</v>
      </c>
      <c r="B100" s="568" t="s">
        <v>4166</v>
      </c>
      <c r="C100" s="568" t="s">
        <v>2950</v>
      </c>
      <c r="D100" s="568" t="s">
        <v>4223</v>
      </c>
      <c r="E100" s="568" t="s">
        <v>4224</v>
      </c>
      <c r="F100" s="571">
        <v>67</v>
      </c>
      <c r="G100" s="571">
        <v>66129</v>
      </c>
      <c r="H100" s="571">
        <v>1</v>
      </c>
      <c r="I100" s="571">
        <v>987</v>
      </c>
      <c r="J100" s="571">
        <v>123</v>
      </c>
      <c r="K100" s="571">
        <v>121401</v>
      </c>
      <c r="L100" s="571">
        <v>1.835820895522388</v>
      </c>
      <c r="M100" s="571">
        <v>987</v>
      </c>
      <c r="N100" s="571">
        <v>107</v>
      </c>
      <c r="O100" s="571">
        <v>105609</v>
      </c>
      <c r="P100" s="592">
        <v>1.5970149253731343</v>
      </c>
      <c r="Q100" s="572">
        <v>987</v>
      </c>
    </row>
    <row r="101" spans="1:17" ht="14.4" customHeight="1" x14ac:dyDescent="0.3">
      <c r="A101" s="567" t="s">
        <v>4165</v>
      </c>
      <c r="B101" s="568" t="s">
        <v>4166</v>
      </c>
      <c r="C101" s="568" t="s">
        <v>2950</v>
      </c>
      <c r="D101" s="568" t="s">
        <v>4225</v>
      </c>
      <c r="E101" s="568" t="s">
        <v>4226</v>
      </c>
      <c r="F101" s="571">
        <v>3</v>
      </c>
      <c r="G101" s="571">
        <v>993</v>
      </c>
      <c r="H101" s="571">
        <v>1</v>
      </c>
      <c r="I101" s="571">
        <v>331</v>
      </c>
      <c r="J101" s="571">
        <v>2</v>
      </c>
      <c r="K101" s="571">
        <v>662</v>
      </c>
      <c r="L101" s="571">
        <v>0.66666666666666663</v>
      </c>
      <c r="M101" s="571">
        <v>331</v>
      </c>
      <c r="N101" s="571"/>
      <c r="O101" s="571"/>
      <c r="P101" s="592"/>
      <c r="Q101" s="572"/>
    </row>
    <row r="102" spans="1:17" ht="14.4" customHeight="1" x14ac:dyDescent="0.3">
      <c r="A102" s="567" t="s">
        <v>4165</v>
      </c>
      <c r="B102" s="568" t="s">
        <v>4166</v>
      </c>
      <c r="C102" s="568" t="s">
        <v>2950</v>
      </c>
      <c r="D102" s="568" t="s">
        <v>4227</v>
      </c>
      <c r="E102" s="568" t="s">
        <v>4228</v>
      </c>
      <c r="F102" s="571">
        <v>167</v>
      </c>
      <c r="G102" s="571">
        <v>2505</v>
      </c>
      <c r="H102" s="571">
        <v>1</v>
      </c>
      <c r="I102" s="571">
        <v>15</v>
      </c>
      <c r="J102" s="571">
        <v>139</v>
      </c>
      <c r="K102" s="571">
        <v>2085</v>
      </c>
      <c r="L102" s="571">
        <v>0.83233532934131738</v>
      </c>
      <c r="M102" s="571">
        <v>15</v>
      </c>
      <c r="N102" s="571">
        <v>103</v>
      </c>
      <c r="O102" s="571">
        <v>1545</v>
      </c>
      <c r="P102" s="592">
        <v>0.61676646706586824</v>
      </c>
      <c r="Q102" s="572">
        <v>15</v>
      </c>
    </row>
    <row r="103" spans="1:17" ht="14.4" customHeight="1" x14ac:dyDescent="0.3">
      <c r="A103" s="567" t="s">
        <v>4165</v>
      </c>
      <c r="B103" s="568" t="s">
        <v>4166</v>
      </c>
      <c r="C103" s="568" t="s">
        <v>2950</v>
      </c>
      <c r="D103" s="568" t="s">
        <v>4229</v>
      </c>
      <c r="E103" s="568" t="s">
        <v>4230</v>
      </c>
      <c r="F103" s="571">
        <v>1</v>
      </c>
      <c r="G103" s="571">
        <v>643</v>
      </c>
      <c r="H103" s="571">
        <v>1</v>
      </c>
      <c r="I103" s="571">
        <v>643</v>
      </c>
      <c r="J103" s="571"/>
      <c r="K103" s="571"/>
      <c r="L103" s="571"/>
      <c r="M103" s="571"/>
      <c r="N103" s="571">
        <v>6</v>
      </c>
      <c r="O103" s="571">
        <v>3864</v>
      </c>
      <c r="P103" s="592">
        <v>6.0093312597200619</v>
      </c>
      <c r="Q103" s="572">
        <v>644</v>
      </c>
    </row>
    <row r="104" spans="1:17" ht="14.4" customHeight="1" x14ac:dyDescent="0.3">
      <c r="A104" s="567" t="s">
        <v>4165</v>
      </c>
      <c r="B104" s="568" t="s">
        <v>4166</v>
      </c>
      <c r="C104" s="568" t="s">
        <v>2950</v>
      </c>
      <c r="D104" s="568" t="s">
        <v>4231</v>
      </c>
      <c r="E104" s="568" t="s">
        <v>4232</v>
      </c>
      <c r="F104" s="571">
        <v>8</v>
      </c>
      <c r="G104" s="571">
        <v>656</v>
      </c>
      <c r="H104" s="571">
        <v>1</v>
      </c>
      <c r="I104" s="571">
        <v>82</v>
      </c>
      <c r="J104" s="571">
        <v>8</v>
      </c>
      <c r="K104" s="571">
        <v>656</v>
      </c>
      <c r="L104" s="571">
        <v>1</v>
      </c>
      <c r="M104" s="571">
        <v>82</v>
      </c>
      <c r="N104" s="571">
        <v>10</v>
      </c>
      <c r="O104" s="571">
        <v>820</v>
      </c>
      <c r="P104" s="592">
        <v>1.25</v>
      </c>
      <c r="Q104" s="572">
        <v>82</v>
      </c>
    </row>
    <row r="105" spans="1:17" ht="14.4" customHeight="1" x14ac:dyDescent="0.3">
      <c r="A105" s="567" t="s">
        <v>4165</v>
      </c>
      <c r="B105" s="568" t="s">
        <v>4166</v>
      </c>
      <c r="C105" s="568" t="s">
        <v>2950</v>
      </c>
      <c r="D105" s="568" t="s">
        <v>4233</v>
      </c>
      <c r="E105" s="568" t="s">
        <v>4234</v>
      </c>
      <c r="F105" s="571">
        <v>238</v>
      </c>
      <c r="G105" s="571">
        <v>8806</v>
      </c>
      <c r="H105" s="571">
        <v>1</v>
      </c>
      <c r="I105" s="571">
        <v>37</v>
      </c>
      <c r="J105" s="571">
        <v>247</v>
      </c>
      <c r="K105" s="571">
        <v>9139</v>
      </c>
      <c r="L105" s="571">
        <v>1.0378151260504203</v>
      </c>
      <c r="M105" s="571">
        <v>37</v>
      </c>
      <c r="N105" s="571">
        <v>388</v>
      </c>
      <c r="O105" s="571">
        <v>14356</v>
      </c>
      <c r="P105" s="592">
        <v>1.6302521008403361</v>
      </c>
      <c r="Q105" s="572">
        <v>37</v>
      </c>
    </row>
    <row r="106" spans="1:17" ht="14.4" customHeight="1" x14ac:dyDescent="0.3">
      <c r="A106" s="567" t="s">
        <v>4165</v>
      </c>
      <c r="B106" s="568" t="s">
        <v>4166</v>
      </c>
      <c r="C106" s="568" t="s">
        <v>2950</v>
      </c>
      <c r="D106" s="568" t="s">
        <v>4235</v>
      </c>
      <c r="E106" s="568" t="s">
        <v>4236</v>
      </c>
      <c r="F106" s="571">
        <v>4</v>
      </c>
      <c r="G106" s="571">
        <v>60</v>
      </c>
      <c r="H106" s="571">
        <v>1</v>
      </c>
      <c r="I106" s="571">
        <v>15</v>
      </c>
      <c r="J106" s="571">
        <v>2</v>
      </c>
      <c r="K106" s="571">
        <v>30</v>
      </c>
      <c r="L106" s="571">
        <v>0.5</v>
      </c>
      <c r="M106" s="571">
        <v>15</v>
      </c>
      <c r="N106" s="571">
        <v>1</v>
      </c>
      <c r="O106" s="571">
        <v>15</v>
      </c>
      <c r="P106" s="592">
        <v>0.25</v>
      </c>
      <c r="Q106" s="572">
        <v>15</v>
      </c>
    </row>
    <row r="107" spans="1:17" ht="14.4" customHeight="1" x14ac:dyDescent="0.3">
      <c r="A107" s="567" t="s">
        <v>4165</v>
      </c>
      <c r="B107" s="568" t="s">
        <v>4166</v>
      </c>
      <c r="C107" s="568" t="s">
        <v>2950</v>
      </c>
      <c r="D107" s="568" t="s">
        <v>4237</v>
      </c>
      <c r="E107" s="568" t="s">
        <v>4238</v>
      </c>
      <c r="F107" s="571">
        <v>2</v>
      </c>
      <c r="G107" s="571">
        <v>42</v>
      </c>
      <c r="H107" s="571">
        <v>1</v>
      </c>
      <c r="I107" s="571">
        <v>21</v>
      </c>
      <c r="J107" s="571"/>
      <c r="K107" s="571"/>
      <c r="L107" s="571"/>
      <c r="M107" s="571"/>
      <c r="N107" s="571">
        <v>1</v>
      </c>
      <c r="O107" s="571">
        <v>21</v>
      </c>
      <c r="P107" s="592">
        <v>0.5</v>
      </c>
      <c r="Q107" s="572">
        <v>21</v>
      </c>
    </row>
    <row r="108" spans="1:17" ht="14.4" customHeight="1" x14ac:dyDescent="0.3">
      <c r="A108" s="567" t="s">
        <v>4165</v>
      </c>
      <c r="B108" s="568" t="s">
        <v>4166</v>
      </c>
      <c r="C108" s="568" t="s">
        <v>2950</v>
      </c>
      <c r="D108" s="568" t="s">
        <v>4239</v>
      </c>
      <c r="E108" s="568" t="s">
        <v>4240</v>
      </c>
      <c r="F108" s="571">
        <v>3</v>
      </c>
      <c r="G108" s="571">
        <v>66</v>
      </c>
      <c r="H108" s="571">
        <v>1</v>
      </c>
      <c r="I108" s="571">
        <v>22</v>
      </c>
      <c r="J108" s="571">
        <v>3</v>
      </c>
      <c r="K108" s="571">
        <v>66</v>
      </c>
      <c r="L108" s="571">
        <v>1</v>
      </c>
      <c r="M108" s="571">
        <v>22</v>
      </c>
      <c r="N108" s="571">
        <v>6</v>
      </c>
      <c r="O108" s="571">
        <v>132</v>
      </c>
      <c r="P108" s="592">
        <v>2</v>
      </c>
      <c r="Q108" s="572">
        <v>22</v>
      </c>
    </row>
    <row r="109" spans="1:17" ht="14.4" customHeight="1" x14ac:dyDescent="0.3">
      <c r="A109" s="567" t="s">
        <v>4165</v>
      </c>
      <c r="B109" s="568" t="s">
        <v>4166</v>
      </c>
      <c r="C109" s="568" t="s">
        <v>2950</v>
      </c>
      <c r="D109" s="568" t="s">
        <v>4241</v>
      </c>
      <c r="E109" s="568" t="s">
        <v>4242</v>
      </c>
      <c r="F109" s="571"/>
      <c r="G109" s="571"/>
      <c r="H109" s="571"/>
      <c r="I109" s="571"/>
      <c r="J109" s="571">
        <v>5</v>
      </c>
      <c r="K109" s="571">
        <v>315</v>
      </c>
      <c r="L109" s="571"/>
      <c r="M109" s="571">
        <v>63</v>
      </c>
      <c r="N109" s="571">
        <v>29</v>
      </c>
      <c r="O109" s="571">
        <v>1827</v>
      </c>
      <c r="P109" s="592"/>
      <c r="Q109" s="572">
        <v>63</v>
      </c>
    </row>
    <row r="110" spans="1:17" ht="14.4" customHeight="1" x14ac:dyDescent="0.3">
      <c r="A110" s="567" t="s">
        <v>4165</v>
      </c>
      <c r="B110" s="568" t="s">
        <v>4166</v>
      </c>
      <c r="C110" s="568" t="s">
        <v>2950</v>
      </c>
      <c r="D110" s="568" t="s">
        <v>4243</v>
      </c>
      <c r="E110" s="568" t="s">
        <v>4244</v>
      </c>
      <c r="F110" s="571">
        <v>551</v>
      </c>
      <c r="G110" s="571">
        <v>9367</v>
      </c>
      <c r="H110" s="571">
        <v>1</v>
      </c>
      <c r="I110" s="571">
        <v>17</v>
      </c>
      <c r="J110" s="571">
        <v>519</v>
      </c>
      <c r="K110" s="571">
        <v>8823</v>
      </c>
      <c r="L110" s="571">
        <v>0.94192377495462798</v>
      </c>
      <c r="M110" s="571">
        <v>17</v>
      </c>
      <c r="N110" s="571">
        <v>558</v>
      </c>
      <c r="O110" s="571">
        <v>9486</v>
      </c>
      <c r="P110" s="592">
        <v>1.0127041742286751</v>
      </c>
      <c r="Q110" s="572">
        <v>17</v>
      </c>
    </row>
    <row r="111" spans="1:17" ht="14.4" customHeight="1" x14ac:dyDescent="0.3">
      <c r="A111" s="567" t="s">
        <v>4165</v>
      </c>
      <c r="B111" s="568" t="s">
        <v>4166</v>
      </c>
      <c r="C111" s="568" t="s">
        <v>2950</v>
      </c>
      <c r="D111" s="568" t="s">
        <v>4245</v>
      </c>
      <c r="E111" s="568" t="s">
        <v>4246</v>
      </c>
      <c r="F111" s="571">
        <v>1</v>
      </c>
      <c r="G111" s="571">
        <v>204</v>
      </c>
      <c r="H111" s="571">
        <v>1</v>
      </c>
      <c r="I111" s="571">
        <v>204</v>
      </c>
      <c r="J111" s="571"/>
      <c r="K111" s="571"/>
      <c r="L111" s="571"/>
      <c r="M111" s="571"/>
      <c r="N111" s="571"/>
      <c r="O111" s="571"/>
      <c r="P111" s="592"/>
      <c r="Q111" s="572"/>
    </row>
    <row r="112" spans="1:17" ht="14.4" customHeight="1" x14ac:dyDescent="0.3">
      <c r="A112" s="567" t="s">
        <v>4165</v>
      </c>
      <c r="B112" s="568" t="s">
        <v>4166</v>
      </c>
      <c r="C112" s="568" t="s">
        <v>2950</v>
      </c>
      <c r="D112" s="568" t="s">
        <v>4247</v>
      </c>
      <c r="E112" s="568" t="s">
        <v>4248</v>
      </c>
      <c r="F112" s="571">
        <v>3</v>
      </c>
      <c r="G112" s="571">
        <v>186</v>
      </c>
      <c r="H112" s="571">
        <v>1</v>
      </c>
      <c r="I112" s="571">
        <v>62</v>
      </c>
      <c r="J112" s="571">
        <v>2</v>
      </c>
      <c r="K112" s="571">
        <v>124</v>
      </c>
      <c r="L112" s="571">
        <v>0.66666666666666663</v>
      </c>
      <c r="M112" s="571">
        <v>62</v>
      </c>
      <c r="N112" s="571">
        <v>2</v>
      </c>
      <c r="O112" s="571">
        <v>126</v>
      </c>
      <c r="P112" s="592">
        <v>0.67741935483870963</v>
      </c>
      <c r="Q112" s="572">
        <v>63</v>
      </c>
    </row>
    <row r="113" spans="1:17" ht="14.4" customHeight="1" x14ac:dyDescent="0.3">
      <c r="A113" s="567" t="s">
        <v>4165</v>
      </c>
      <c r="B113" s="568" t="s">
        <v>4166</v>
      </c>
      <c r="C113" s="568" t="s">
        <v>2950</v>
      </c>
      <c r="D113" s="568" t="s">
        <v>4249</v>
      </c>
      <c r="E113" s="568" t="s">
        <v>4250</v>
      </c>
      <c r="F113" s="571">
        <v>1070</v>
      </c>
      <c r="G113" s="571">
        <v>21400</v>
      </c>
      <c r="H113" s="571">
        <v>1</v>
      </c>
      <c r="I113" s="571">
        <v>20</v>
      </c>
      <c r="J113" s="571">
        <v>863</v>
      </c>
      <c r="K113" s="571">
        <v>17260</v>
      </c>
      <c r="L113" s="571">
        <v>0.80654205607476637</v>
      </c>
      <c r="M113" s="571">
        <v>20</v>
      </c>
      <c r="N113" s="571">
        <v>884</v>
      </c>
      <c r="O113" s="571">
        <v>17680</v>
      </c>
      <c r="P113" s="592">
        <v>0.82616822429906545</v>
      </c>
      <c r="Q113" s="572">
        <v>20</v>
      </c>
    </row>
    <row r="114" spans="1:17" ht="14.4" customHeight="1" x14ac:dyDescent="0.3">
      <c r="A114" s="567" t="s">
        <v>4165</v>
      </c>
      <c r="B114" s="568" t="s">
        <v>4166</v>
      </c>
      <c r="C114" s="568" t="s">
        <v>2950</v>
      </c>
      <c r="D114" s="568" t="s">
        <v>4251</v>
      </c>
      <c r="E114" s="568" t="s">
        <v>4252</v>
      </c>
      <c r="F114" s="571">
        <v>4</v>
      </c>
      <c r="G114" s="571">
        <v>200</v>
      </c>
      <c r="H114" s="571">
        <v>1</v>
      </c>
      <c r="I114" s="571">
        <v>50</v>
      </c>
      <c r="J114" s="571">
        <v>2</v>
      </c>
      <c r="K114" s="571">
        <v>100</v>
      </c>
      <c r="L114" s="571">
        <v>0.5</v>
      </c>
      <c r="M114" s="571">
        <v>50</v>
      </c>
      <c r="N114" s="571">
        <v>5</v>
      </c>
      <c r="O114" s="571">
        <v>250</v>
      </c>
      <c r="P114" s="592">
        <v>1.25</v>
      </c>
      <c r="Q114" s="572">
        <v>50</v>
      </c>
    </row>
    <row r="115" spans="1:17" ht="14.4" customHeight="1" x14ac:dyDescent="0.3">
      <c r="A115" s="567" t="s">
        <v>4165</v>
      </c>
      <c r="B115" s="568" t="s">
        <v>4166</v>
      </c>
      <c r="C115" s="568" t="s">
        <v>2950</v>
      </c>
      <c r="D115" s="568" t="s">
        <v>4253</v>
      </c>
      <c r="E115" s="568" t="s">
        <v>4254</v>
      </c>
      <c r="F115" s="571">
        <v>2</v>
      </c>
      <c r="G115" s="571">
        <v>34</v>
      </c>
      <c r="H115" s="571">
        <v>1</v>
      </c>
      <c r="I115" s="571">
        <v>17</v>
      </c>
      <c r="J115" s="571"/>
      <c r="K115" s="571"/>
      <c r="L115" s="571"/>
      <c r="M115" s="571"/>
      <c r="N115" s="571"/>
      <c r="O115" s="571"/>
      <c r="P115" s="592"/>
      <c r="Q115" s="572"/>
    </row>
    <row r="116" spans="1:17" ht="14.4" customHeight="1" x14ac:dyDescent="0.3">
      <c r="A116" s="567" t="s">
        <v>4165</v>
      </c>
      <c r="B116" s="568" t="s">
        <v>4166</v>
      </c>
      <c r="C116" s="568" t="s">
        <v>2950</v>
      </c>
      <c r="D116" s="568" t="s">
        <v>4255</v>
      </c>
      <c r="E116" s="568" t="s">
        <v>4256</v>
      </c>
      <c r="F116" s="571">
        <v>3</v>
      </c>
      <c r="G116" s="571">
        <v>141</v>
      </c>
      <c r="H116" s="571">
        <v>1</v>
      </c>
      <c r="I116" s="571">
        <v>47</v>
      </c>
      <c r="J116" s="571">
        <v>7</v>
      </c>
      <c r="K116" s="571">
        <v>329</v>
      </c>
      <c r="L116" s="571">
        <v>2.3333333333333335</v>
      </c>
      <c r="M116" s="571">
        <v>47</v>
      </c>
      <c r="N116" s="571">
        <v>14</v>
      </c>
      <c r="O116" s="571">
        <v>658</v>
      </c>
      <c r="P116" s="592">
        <v>4.666666666666667</v>
      </c>
      <c r="Q116" s="572">
        <v>47</v>
      </c>
    </row>
    <row r="117" spans="1:17" ht="14.4" customHeight="1" x14ac:dyDescent="0.3">
      <c r="A117" s="567" t="s">
        <v>4165</v>
      </c>
      <c r="B117" s="568" t="s">
        <v>4166</v>
      </c>
      <c r="C117" s="568" t="s">
        <v>2950</v>
      </c>
      <c r="D117" s="568" t="s">
        <v>4257</v>
      </c>
      <c r="E117" s="568" t="s">
        <v>4258</v>
      </c>
      <c r="F117" s="571"/>
      <c r="G117" s="571"/>
      <c r="H117" s="571"/>
      <c r="I117" s="571"/>
      <c r="J117" s="571"/>
      <c r="K117" s="571"/>
      <c r="L117" s="571"/>
      <c r="M117" s="571"/>
      <c r="N117" s="571">
        <v>3</v>
      </c>
      <c r="O117" s="571">
        <v>90</v>
      </c>
      <c r="P117" s="592"/>
      <c r="Q117" s="572">
        <v>30</v>
      </c>
    </row>
    <row r="118" spans="1:17" ht="14.4" customHeight="1" x14ac:dyDescent="0.3">
      <c r="A118" s="567" t="s">
        <v>4165</v>
      </c>
      <c r="B118" s="568" t="s">
        <v>4166</v>
      </c>
      <c r="C118" s="568" t="s">
        <v>2950</v>
      </c>
      <c r="D118" s="568" t="s">
        <v>4259</v>
      </c>
      <c r="E118" s="568" t="s">
        <v>4260</v>
      </c>
      <c r="F118" s="571">
        <v>3</v>
      </c>
      <c r="G118" s="571">
        <v>180</v>
      </c>
      <c r="H118" s="571">
        <v>1</v>
      </c>
      <c r="I118" s="571">
        <v>60</v>
      </c>
      <c r="J118" s="571">
        <v>2</v>
      </c>
      <c r="K118" s="571">
        <v>120</v>
      </c>
      <c r="L118" s="571">
        <v>0.66666666666666663</v>
      </c>
      <c r="M118" s="571">
        <v>60</v>
      </c>
      <c r="N118" s="571">
        <v>4</v>
      </c>
      <c r="O118" s="571">
        <v>240</v>
      </c>
      <c r="P118" s="592">
        <v>1.3333333333333333</v>
      </c>
      <c r="Q118" s="572">
        <v>60</v>
      </c>
    </row>
    <row r="119" spans="1:17" ht="14.4" customHeight="1" x14ac:dyDescent="0.3">
      <c r="A119" s="567" t="s">
        <v>4165</v>
      </c>
      <c r="B119" s="568" t="s">
        <v>4166</v>
      </c>
      <c r="C119" s="568" t="s">
        <v>2950</v>
      </c>
      <c r="D119" s="568" t="s">
        <v>4261</v>
      </c>
      <c r="E119" s="568" t="s">
        <v>4262</v>
      </c>
      <c r="F119" s="571">
        <v>175</v>
      </c>
      <c r="G119" s="571">
        <v>14700</v>
      </c>
      <c r="H119" s="571">
        <v>1</v>
      </c>
      <c r="I119" s="571">
        <v>84</v>
      </c>
      <c r="J119" s="571">
        <v>140</v>
      </c>
      <c r="K119" s="571">
        <v>11760</v>
      </c>
      <c r="L119" s="571">
        <v>0.8</v>
      </c>
      <c r="M119" s="571">
        <v>84</v>
      </c>
      <c r="N119" s="571">
        <v>111</v>
      </c>
      <c r="O119" s="571">
        <v>9324</v>
      </c>
      <c r="P119" s="592">
        <v>0.63428571428571423</v>
      </c>
      <c r="Q119" s="572">
        <v>84</v>
      </c>
    </row>
    <row r="120" spans="1:17" ht="14.4" customHeight="1" x14ac:dyDescent="0.3">
      <c r="A120" s="567" t="s">
        <v>4165</v>
      </c>
      <c r="B120" s="568" t="s">
        <v>4166</v>
      </c>
      <c r="C120" s="568" t="s">
        <v>2950</v>
      </c>
      <c r="D120" s="568" t="s">
        <v>4263</v>
      </c>
      <c r="E120" s="568" t="s">
        <v>4264</v>
      </c>
      <c r="F120" s="571"/>
      <c r="G120" s="571"/>
      <c r="H120" s="571"/>
      <c r="I120" s="571"/>
      <c r="J120" s="571"/>
      <c r="K120" s="571"/>
      <c r="L120" s="571"/>
      <c r="M120" s="571"/>
      <c r="N120" s="571">
        <v>3</v>
      </c>
      <c r="O120" s="571">
        <v>288</v>
      </c>
      <c r="P120" s="592"/>
      <c r="Q120" s="572">
        <v>96</v>
      </c>
    </row>
    <row r="121" spans="1:17" ht="14.4" customHeight="1" x14ac:dyDescent="0.3">
      <c r="A121" s="567" t="s">
        <v>4165</v>
      </c>
      <c r="B121" s="568" t="s">
        <v>4166</v>
      </c>
      <c r="C121" s="568" t="s">
        <v>2950</v>
      </c>
      <c r="D121" s="568" t="s">
        <v>4265</v>
      </c>
      <c r="E121" s="568" t="s">
        <v>4266</v>
      </c>
      <c r="F121" s="571"/>
      <c r="G121" s="571"/>
      <c r="H121" s="571"/>
      <c r="I121" s="571"/>
      <c r="J121" s="571"/>
      <c r="K121" s="571"/>
      <c r="L121" s="571"/>
      <c r="M121" s="571"/>
      <c r="N121" s="571">
        <v>3</v>
      </c>
      <c r="O121" s="571">
        <v>180</v>
      </c>
      <c r="P121" s="592"/>
      <c r="Q121" s="572">
        <v>60</v>
      </c>
    </row>
    <row r="122" spans="1:17" ht="14.4" customHeight="1" x14ac:dyDescent="0.3">
      <c r="A122" s="567" t="s">
        <v>4165</v>
      </c>
      <c r="B122" s="568" t="s">
        <v>4166</v>
      </c>
      <c r="C122" s="568" t="s">
        <v>2950</v>
      </c>
      <c r="D122" s="568" t="s">
        <v>4267</v>
      </c>
      <c r="E122" s="568" t="s">
        <v>4268</v>
      </c>
      <c r="F122" s="571">
        <v>519</v>
      </c>
      <c r="G122" s="571">
        <v>6228</v>
      </c>
      <c r="H122" s="571">
        <v>1</v>
      </c>
      <c r="I122" s="571">
        <v>12</v>
      </c>
      <c r="J122" s="571">
        <v>317</v>
      </c>
      <c r="K122" s="571">
        <v>3804</v>
      </c>
      <c r="L122" s="571">
        <v>0.61078998073217727</v>
      </c>
      <c r="M122" s="571">
        <v>12</v>
      </c>
      <c r="N122" s="571">
        <v>289</v>
      </c>
      <c r="O122" s="571">
        <v>3468</v>
      </c>
      <c r="P122" s="592">
        <v>0.55684007707129091</v>
      </c>
      <c r="Q122" s="572">
        <v>12</v>
      </c>
    </row>
    <row r="123" spans="1:17" ht="14.4" customHeight="1" x14ac:dyDescent="0.3">
      <c r="A123" s="567" t="s">
        <v>4165</v>
      </c>
      <c r="B123" s="568" t="s">
        <v>4166</v>
      </c>
      <c r="C123" s="568" t="s">
        <v>2950</v>
      </c>
      <c r="D123" s="568" t="s">
        <v>4269</v>
      </c>
      <c r="E123" s="568" t="s">
        <v>4270</v>
      </c>
      <c r="F123" s="571">
        <v>1270</v>
      </c>
      <c r="G123" s="571">
        <v>90170</v>
      </c>
      <c r="H123" s="571">
        <v>1</v>
      </c>
      <c r="I123" s="571">
        <v>71</v>
      </c>
      <c r="J123" s="571">
        <v>2138</v>
      </c>
      <c r="K123" s="571">
        <v>151798</v>
      </c>
      <c r="L123" s="571">
        <v>1.6834645669291339</v>
      </c>
      <c r="M123" s="571">
        <v>71</v>
      </c>
      <c r="N123" s="571">
        <v>3012</v>
      </c>
      <c r="O123" s="571">
        <v>213852</v>
      </c>
      <c r="P123" s="592">
        <v>2.3716535433070867</v>
      </c>
      <c r="Q123" s="572">
        <v>71</v>
      </c>
    </row>
    <row r="124" spans="1:17" ht="14.4" customHeight="1" x14ac:dyDescent="0.3">
      <c r="A124" s="567" t="s">
        <v>4165</v>
      </c>
      <c r="B124" s="568" t="s">
        <v>4166</v>
      </c>
      <c r="C124" s="568" t="s">
        <v>2950</v>
      </c>
      <c r="D124" s="568" t="s">
        <v>4271</v>
      </c>
      <c r="E124" s="568" t="s">
        <v>4272</v>
      </c>
      <c r="F124" s="571">
        <v>327</v>
      </c>
      <c r="G124" s="571">
        <v>6213</v>
      </c>
      <c r="H124" s="571">
        <v>1</v>
      </c>
      <c r="I124" s="571">
        <v>19</v>
      </c>
      <c r="J124" s="571">
        <v>308</v>
      </c>
      <c r="K124" s="571">
        <v>5852</v>
      </c>
      <c r="L124" s="571">
        <v>0.94189602446483178</v>
      </c>
      <c r="M124" s="571">
        <v>19</v>
      </c>
      <c r="N124" s="571">
        <v>313</v>
      </c>
      <c r="O124" s="571">
        <v>5947</v>
      </c>
      <c r="P124" s="592">
        <v>0.95718654434250761</v>
      </c>
      <c r="Q124" s="572">
        <v>19</v>
      </c>
    </row>
    <row r="125" spans="1:17" ht="14.4" customHeight="1" x14ac:dyDescent="0.3">
      <c r="A125" s="567" t="s">
        <v>4165</v>
      </c>
      <c r="B125" s="568" t="s">
        <v>4166</v>
      </c>
      <c r="C125" s="568" t="s">
        <v>2950</v>
      </c>
      <c r="D125" s="568" t="s">
        <v>4273</v>
      </c>
      <c r="E125" s="568" t="s">
        <v>4274</v>
      </c>
      <c r="F125" s="571">
        <v>1</v>
      </c>
      <c r="G125" s="571">
        <v>78</v>
      </c>
      <c r="H125" s="571">
        <v>1</v>
      </c>
      <c r="I125" s="571">
        <v>78</v>
      </c>
      <c r="J125" s="571"/>
      <c r="K125" s="571"/>
      <c r="L125" s="571"/>
      <c r="M125" s="571"/>
      <c r="N125" s="571"/>
      <c r="O125" s="571"/>
      <c r="P125" s="592"/>
      <c r="Q125" s="572"/>
    </row>
    <row r="126" spans="1:17" ht="14.4" customHeight="1" x14ac:dyDescent="0.3">
      <c r="A126" s="567" t="s">
        <v>4165</v>
      </c>
      <c r="B126" s="568" t="s">
        <v>4166</v>
      </c>
      <c r="C126" s="568" t="s">
        <v>2950</v>
      </c>
      <c r="D126" s="568" t="s">
        <v>4275</v>
      </c>
      <c r="E126" s="568" t="s">
        <v>4276</v>
      </c>
      <c r="F126" s="571">
        <v>1</v>
      </c>
      <c r="G126" s="571">
        <v>19</v>
      </c>
      <c r="H126" s="571">
        <v>1</v>
      </c>
      <c r="I126" s="571">
        <v>19</v>
      </c>
      <c r="J126" s="571"/>
      <c r="K126" s="571"/>
      <c r="L126" s="571"/>
      <c r="M126" s="571"/>
      <c r="N126" s="571"/>
      <c r="O126" s="571"/>
      <c r="P126" s="592"/>
      <c r="Q126" s="572"/>
    </row>
    <row r="127" spans="1:17" ht="14.4" customHeight="1" x14ac:dyDescent="0.3">
      <c r="A127" s="567" t="s">
        <v>4165</v>
      </c>
      <c r="B127" s="568" t="s">
        <v>4166</v>
      </c>
      <c r="C127" s="568" t="s">
        <v>2950</v>
      </c>
      <c r="D127" s="568" t="s">
        <v>4277</v>
      </c>
      <c r="E127" s="568" t="s">
        <v>4278</v>
      </c>
      <c r="F127" s="571">
        <v>1</v>
      </c>
      <c r="G127" s="571">
        <v>127</v>
      </c>
      <c r="H127" s="571">
        <v>1</v>
      </c>
      <c r="I127" s="571">
        <v>127</v>
      </c>
      <c r="J127" s="571"/>
      <c r="K127" s="571"/>
      <c r="L127" s="571"/>
      <c r="M127" s="571"/>
      <c r="N127" s="571">
        <v>1</v>
      </c>
      <c r="O127" s="571">
        <v>127</v>
      </c>
      <c r="P127" s="592">
        <v>1</v>
      </c>
      <c r="Q127" s="572">
        <v>127</v>
      </c>
    </row>
    <row r="128" spans="1:17" ht="14.4" customHeight="1" x14ac:dyDescent="0.3">
      <c r="A128" s="567" t="s">
        <v>4165</v>
      </c>
      <c r="B128" s="568" t="s">
        <v>4166</v>
      </c>
      <c r="C128" s="568" t="s">
        <v>2950</v>
      </c>
      <c r="D128" s="568" t="s">
        <v>4279</v>
      </c>
      <c r="E128" s="568" t="s">
        <v>4280</v>
      </c>
      <c r="F128" s="571"/>
      <c r="G128" s="571"/>
      <c r="H128" s="571"/>
      <c r="I128" s="571"/>
      <c r="J128" s="571"/>
      <c r="K128" s="571"/>
      <c r="L128" s="571"/>
      <c r="M128" s="571"/>
      <c r="N128" s="571">
        <v>1</v>
      </c>
      <c r="O128" s="571">
        <v>1447</v>
      </c>
      <c r="P128" s="592"/>
      <c r="Q128" s="572">
        <v>1447</v>
      </c>
    </row>
    <row r="129" spans="1:17" ht="14.4" customHeight="1" x14ac:dyDescent="0.3">
      <c r="A129" s="567" t="s">
        <v>4165</v>
      </c>
      <c r="B129" s="568" t="s">
        <v>4166</v>
      </c>
      <c r="C129" s="568" t="s">
        <v>2950</v>
      </c>
      <c r="D129" s="568" t="s">
        <v>4281</v>
      </c>
      <c r="E129" s="568" t="s">
        <v>4282</v>
      </c>
      <c r="F129" s="571">
        <v>1</v>
      </c>
      <c r="G129" s="571">
        <v>461</v>
      </c>
      <c r="H129" s="571">
        <v>1</v>
      </c>
      <c r="I129" s="571">
        <v>461</v>
      </c>
      <c r="J129" s="571"/>
      <c r="K129" s="571"/>
      <c r="L129" s="571"/>
      <c r="M129" s="571"/>
      <c r="N129" s="571"/>
      <c r="O129" s="571"/>
      <c r="P129" s="592"/>
      <c r="Q129" s="572"/>
    </row>
    <row r="130" spans="1:17" ht="14.4" customHeight="1" x14ac:dyDescent="0.3">
      <c r="A130" s="567" t="s">
        <v>4165</v>
      </c>
      <c r="B130" s="568" t="s">
        <v>4166</v>
      </c>
      <c r="C130" s="568" t="s">
        <v>2950</v>
      </c>
      <c r="D130" s="568" t="s">
        <v>4283</v>
      </c>
      <c r="E130" s="568" t="s">
        <v>4284</v>
      </c>
      <c r="F130" s="571">
        <v>25</v>
      </c>
      <c r="G130" s="571">
        <v>21250</v>
      </c>
      <c r="H130" s="571">
        <v>1</v>
      </c>
      <c r="I130" s="571">
        <v>850</v>
      </c>
      <c r="J130" s="571">
        <v>20</v>
      </c>
      <c r="K130" s="571">
        <v>17000</v>
      </c>
      <c r="L130" s="571">
        <v>0.8</v>
      </c>
      <c r="M130" s="571">
        <v>850</v>
      </c>
      <c r="N130" s="571">
        <v>50</v>
      </c>
      <c r="O130" s="571">
        <v>42550</v>
      </c>
      <c r="P130" s="592">
        <v>2.0023529411764707</v>
      </c>
      <c r="Q130" s="572">
        <v>851</v>
      </c>
    </row>
    <row r="131" spans="1:17" ht="14.4" customHeight="1" x14ac:dyDescent="0.3">
      <c r="A131" s="567" t="s">
        <v>4165</v>
      </c>
      <c r="B131" s="568" t="s">
        <v>4166</v>
      </c>
      <c r="C131" s="568" t="s">
        <v>2950</v>
      </c>
      <c r="D131" s="568" t="s">
        <v>4285</v>
      </c>
      <c r="E131" s="568" t="s">
        <v>4286</v>
      </c>
      <c r="F131" s="571">
        <v>1</v>
      </c>
      <c r="G131" s="571">
        <v>169</v>
      </c>
      <c r="H131" s="571">
        <v>1</v>
      </c>
      <c r="I131" s="571">
        <v>169</v>
      </c>
      <c r="J131" s="571">
        <v>1</v>
      </c>
      <c r="K131" s="571">
        <v>169</v>
      </c>
      <c r="L131" s="571">
        <v>1</v>
      </c>
      <c r="M131" s="571">
        <v>169</v>
      </c>
      <c r="N131" s="571">
        <v>3</v>
      </c>
      <c r="O131" s="571">
        <v>507</v>
      </c>
      <c r="P131" s="592">
        <v>3</v>
      </c>
      <c r="Q131" s="572">
        <v>169</v>
      </c>
    </row>
    <row r="132" spans="1:17" ht="14.4" customHeight="1" x14ac:dyDescent="0.3">
      <c r="A132" s="567" t="s">
        <v>4165</v>
      </c>
      <c r="B132" s="568" t="s">
        <v>4166</v>
      </c>
      <c r="C132" s="568" t="s">
        <v>2950</v>
      </c>
      <c r="D132" s="568" t="s">
        <v>4287</v>
      </c>
      <c r="E132" s="568" t="s">
        <v>4288</v>
      </c>
      <c r="F132" s="571">
        <v>1</v>
      </c>
      <c r="G132" s="571">
        <v>166</v>
      </c>
      <c r="H132" s="571">
        <v>1</v>
      </c>
      <c r="I132" s="571">
        <v>166</v>
      </c>
      <c r="J132" s="571">
        <v>1</v>
      </c>
      <c r="K132" s="571">
        <v>166</v>
      </c>
      <c r="L132" s="571">
        <v>1</v>
      </c>
      <c r="M132" s="571">
        <v>166</v>
      </c>
      <c r="N132" s="571">
        <v>3</v>
      </c>
      <c r="O132" s="571">
        <v>498</v>
      </c>
      <c r="P132" s="592">
        <v>3</v>
      </c>
      <c r="Q132" s="572">
        <v>166</v>
      </c>
    </row>
    <row r="133" spans="1:17" ht="14.4" customHeight="1" x14ac:dyDescent="0.3">
      <c r="A133" s="567" t="s">
        <v>4165</v>
      </c>
      <c r="B133" s="568" t="s">
        <v>4166</v>
      </c>
      <c r="C133" s="568" t="s">
        <v>2950</v>
      </c>
      <c r="D133" s="568" t="s">
        <v>4289</v>
      </c>
      <c r="E133" s="568" t="s">
        <v>4290</v>
      </c>
      <c r="F133" s="571">
        <v>1</v>
      </c>
      <c r="G133" s="571">
        <v>172</v>
      </c>
      <c r="H133" s="571">
        <v>1</v>
      </c>
      <c r="I133" s="571">
        <v>172</v>
      </c>
      <c r="J133" s="571">
        <v>1</v>
      </c>
      <c r="K133" s="571">
        <v>172</v>
      </c>
      <c r="L133" s="571">
        <v>1</v>
      </c>
      <c r="M133" s="571">
        <v>172</v>
      </c>
      <c r="N133" s="571">
        <v>3</v>
      </c>
      <c r="O133" s="571">
        <v>516</v>
      </c>
      <c r="P133" s="592">
        <v>3</v>
      </c>
      <c r="Q133" s="572">
        <v>172</v>
      </c>
    </row>
    <row r="134" spans="1:17" ht="14.4" customHeight="1" x14ac:dyDescent="0.3">
      <c r="A134" s="567" t="s">
        <v>4165</v>
      </c>
      <c r="B134" s="568" t="s">
        <v>4166</v>
      </c>
      <c r="C134" s="568" t="s">
        <v>2950</v>
      </c>
      <c r="D134" s="568" t="s">
        <v>4291</v>
      </c>
      <c r="E134" s="568" t="s">
        <v>4292</v>
      </c>
      <c r="F134" s="571">
        <v>3</v>
      </c>
      <c r="G134" s="571">
        <v>528</v>
      </c>
      <c r="H134" s="571">
        <v>1</v>
      </c>
      <c r="I134" s="571">
        <v>176</v>
      </c>
      <c r="J134" s="571">
        <v>57</v>
      </c>
      <c r="K134" s="571">
        <v>10032</v>
      </c>
      <c r="L134" s="571">
        <v>19</v>
      </c>
      <c r="M134" s="571">
        <v>176</v>
      </c>
      <c r="N134" s="571">
        <v>331</v>
      </c>
      <c r="O134" s="571">
        <v>58256</v>
      </c>
      <c r="P134" s="592">
        <v>110.33333333333333</v>
      </c>
      <c r="Q134" s="572">
        <v>176</v>
      </c>
    </row>
    <row r="135" spans="1:17" ht="14.4" customHeight="1" x14ac:dyDescent="0.3">
      <c r="A135" s="567" t="s">
        <v>4165</v>
      </c>
      <c r="B135" s="568" t="s">
        <v>4166</v>
      </c>
      <c r="C135" s="568" t="s">
        <v>2950</v>
      </c>
      <c r="D135" s="568" t="s">
        <v>4293</v>
      </c>
      <c r="E135" s="568" t="s">
        <v>4294</v>
      </c>
      <c r="F135" s="571">
        <v>2</v>
      </c>
      <c r="G135" s="571">
        <v>332</v>
      </c>
      <c r="H135" s="571">
        <v>1</v>
      </c>
      <c r="I135" s="571">
        <v>166</v>
      </c>
      <c r="J135" s="571">
        <v>4</v>
      </c>
      <c r="K135" s="571">
        <v>664</v>
      </c>
      <c r="L135" s="571">
        <v>2</v>
      </c>
      <c r="M135" s="571">
        <v>166</v>
      </c>
      <c r="N135" s="571">
        <v>2</v>
      </c>
      <c r="O135" s="571">
        <v>332</v>
      </c>
      <c r="P135" s="592">
        <v>1</v>
      </c>
      <c r="Q135" s="572">
        <v>166</v>
      </c>
    </row>
    <row r="136" spans="1:17" ht="14.4" customHeight="1" x14ac:dyDescent="0.3">
      <c r="A136" s="567" t="s">
        <v>4165</v>
      </c>
      <c r="B136" s="568" t="s">
        <v>4166</v>
      </c>
      <c r="C136" s="568" t="s">
        <v>2950</v>
      </c>
      <c r="D136" s="568" t="s">
        <v>4295</v>
      </c>
      <c r="E136" s="568" t="s">
        <v>4296</v>
      </c>
      <c r="F136" s="571">
        <v>1016</v>
      </c>
      <c r="G136" s="571">
        <v>149352</v>
      </c>
      <c r="H136" s="571">
        <v>1</v>
      </c>
      <c r="I136" s="571">
        <v>147</v>
      </c>
      <c r="J136" s="571">
        <v>1003</v>
      </c>
      <c r="K136" s="571">
        <v>147441</v>
      </c>
      <c r="L136" s="571">
        <v>0.98720472440944884</v>
      </c>
      <c r="M136" s="571">
        <v>147</v>
      </c>
      <c r="N136" s="571">
        <v>1348</v>
      </c>
      <c r="O136" s="571">
        <v>198156</v>
      </c>
      <c r="P136" s="592">
        <v>1.3267716535433072</v>
      </c>
      <c r="Q136" s="572">
        <v>147</v>
      </c>
    </row>
    <row r="137" spans="1:17" ht="14.4" customHeight="1" x14ac:dyDescent="0.3">
      <c r="A137" s="567" t="s">
        <v>4165</v>
      </c>
      <c r="B137" s="568" t="s">
        <v>4166</v>
      </c>
      <c r="C137" s="568" t="s">
        <v>2950</v>
      </c>
      <c r="D137" s="568" t="s">
        <v>4297</v>
      </c>
      <c r="E137" s="568" t="s">
        <v>4298</v>
      </c>
      <c r="F137" s="571">
        <v>17</v>
      </c>
      <c r="G137" s="571">
        <v>13277</v>
      </c>
      <c r="H137" s="571">
        <v>1</v>
      </c>
      <c r="I137" s="571">
        <v>781</v>
      </c>
      <c r="J137" s="571">
        <v>72</v>
      </c>
      <c r="K137" s="571">
        <v>56304</v>
      </c>
      <c r="L137" s="571">
        <v>4.2407170294494234</v>
      </c>
      <c r="M137" s="571">
        <v>782</v>
      </c>
      <c r="N137" s="571">
        <v>165</v>
      </c>
      <c r="O137" s="571">
        <v>129195</v>
      </c>
      <c r="P137" s="592">
        <v>9.7307373653686824</v>
      </c>
      <c r="Q137" s="572">
        <v>783</v>
      </c>
    </row>
    <row r="138" spans="1:17" ht="14.4" customHeight="1" x14ac:dyDescent="0.3">
      <c r="A138" s="567" t="s">
        <v>4165</v>
      </c>
      <c r="B138" s="568" t="s">
        <v>4166</v>
      </c>
      <c r="C138" s="568" t="s">
        <v>2950</v>
      </c>
      <c r="D138" s="568" t="s">
        <v>4299</v>
      </c>
      <c r="E138" s="568" t="s">
        <v>4300</v>
      </c>
      <c r="F138" s="571">
        <v>1</v>
      </c>
      <c r="G138" s="571">
        <v>596</v>
      </c>
      <c r="H138" s="571">
        <v>1</v>
      </c>
      <c r="I138" s="571">
        <v>596</v>
      </c>
      <c r="J138" s="571"/>
      <c r="K138" s="571"/>
      <c r="L138" s="571"/>
      <c r="M138" s="571"/>
      <c r="N138" s="571"/>
      <c r="O138" s="571"/>
      <c r="P138" s="592"/>
      <c r="Q138" s="572"/>
    </row>
    <row r="139" spans="1:17" ht="14.4" customHeight="1" x14ac:dyDescent="0.3">
      <c r="A139" s="567" t="s">
        <v>4165</v>
      </c>
      <c r="B139" s="568" t="s">
        <v>4166</v>
      </c>
      <c r="C139" s="568" t="s">
        <v>2950</v>
      </c>
      <c r="D139" s="568" t="s">
        <v>4301</v>
      </c>
      <c r="E139" s="568" t="s">
        <v>4302</v>
      </c>
      <c r="F139" s="571"/>
      <c r="G139" s="571"/>
      <c r="H139" s="571"/>
      <c r="I139" s="571"/>
      <c r="J139" s="571">
        <v>3</v>
      </c>
      <c r="K139" s="571">
        <v>558</v>
      </c>
      <c r="L139" s="571"/>
      <c r="M139" s="571">
        <v>186</v>
      </c>
      <c r="N139" s="571">
        <v>1</v>
      </c>
      <c r="O139" s="571">
        <v>186</v>
      </c>
      <c r="P139" s="592"/>
      <c r="Q139" s="572">
        <v>186</v>
      </c>
    </row>
    <row r="140" spans="1:17" ht="14.4" customHeight="1" x14ac:dyDescent="0.3">
      <c r="A140" s="567" t="s">
        <v>4165</v>
      </c>
      <c r="B140" s="568" t="s">
        <v>4166</v>
      </c>
      <c r="C140" s="568" t="s">
        <v>2950</v>
      </c>
      <c r="D140" s="568" t="s">
        <v>4303</v>
      </c>
      <c r="E140" s="568" t="s">
        <v>4304</v>
      </c>
      <c r="F140" s="571"/>
      <c r="G140" s="571"/>
      <c r="H140" s="571"/>
      <c r="I140" s="571"/>
      <c r="J140" s="571">
        <v>1</v>
      </c>
      <c r="K140" s="571">
        <v>160</v>
      </c>
      <c r="L140" s="571"/>
      <c r="M140" s="571">
        <v>160</v>
      </c>
      <c r="N140" s="571"/>
      <c r="O140" s="571"/>
      <c r="P140" s="592"/>
      <c r="Q140" s="572"/>
    </row>
    <row r="141" spans="1:17" ht="14.4" customHeight="1" x14ac:dyDescent="0.3">
      <c r="A141" s="567" t="s">
        <v>4165</v>
      </c>
      <c r="B141" s="568" t="s">
        <v>4166</v>
      </c>
      <c r="C141" s="568" t="s">
        <v>2950</v>
      </c>
      <c r="D141" s="568" t="s">
        <v>4305</v>
      </c>
      <c r="E141" s="568" t="s">
        <v>4306</v>
      </c>
      <c r="F141" s="571">
        <v>10</v>
      </c>
      <c r="G141" s="571">
        <v>2900</v>
      </c>
      <c r="H141" s="571">
        <v>1</v>
      </c>
      <c r="I141" s="571">
        <v>290</v>
      </c>
      <c r="J141" s="571">
        <v>42</v>
      </c>
      <c r="K141" s="571">
        <v>12222</v>
      </c>
      <c r="L141" s="571">
        <v>4.2144827586206892</v>
      </c>
      <c r="M141" s="571">
        <v>291</v>
      </c>
      <c r="N141" s="571">
        <v>80</v>
      </c>
      <c r="O141" s="571">
        <v>23280</v>
      </c>
      <c r="P141" s="592">
        <v>8.0275862068965509</v>
      </c>
      <c r="Q141" s="572">
        <v>291</v>
      </c>
    </row>
    <row r="142" spans="1:17" ht="14.4" customHeight="1" x14ac:dyDescent="0.3">
      <c r="A142" s="567" t="s">
        <v>4165</v>
      </c>
      <c r="B142" s="568" t="s">
        <v>4166</v>
      </c>
      <c r="C142" s="568" t="s">
        <v>2950</v>
      </c>
      <c r="D142" s="568" t="s">
        <v>4307</v>
      </c>
      <c r="E142" s="568" t="s">
        <v>4308</v>
      </c>
      <c r="F142" s="571">
        <v>1</v>
      </c>
      <c r="G142" s="571">
        <v>361</v>
      </c>
      <c r="H142" s="571">
        <v>1</v>
      </c>
      <c r="I142" s="571">
        <v>361</v>
      </c>
      <c r="J142" s="571"/>
      <c r="K142" s="571"/>
      <c r="L142" s="571"/>
      <c r="M142" s="571"/>
      <c r="N142" s="571"/>
      <c r="O142" s="571"/>
      <c r="P142" s="592"/>
      <c r="Q142" s="572"/>
    </row>
    <row r="143" spans="1:17" ht="14.4" customHeight="1" x14ac:dyDescent="0.3">
      <c r="A143" s="567" t="s">
        <v>4165</v>
      </c>
      <c r="B143" s="568" t="s">
        <v>4166</v>
      </c>
      <c r="C143" s="568" t="s">
        <v>2950</v>
      </c>
      <c r="D143" s="568" t="s">
        <v>4309</v>
      </c>
      <c r="E143" s="568" t="s">
        <v>4310</v>
      </c>
      <c r="F143" s="571">
        <v>1</v>
      </c>
      <c r="G143" s="571">
        <v>189</v>
      </c>
      <c r="H143" s="571">
        <v>1</v>
      </c>
      <c r="I143" s="571">
        <v>189</v>
      </c>
      <c r="J143" s="571"/>
      <c r="K143" s="571"/>
      <c r="L143" s="571"/>
      <c r="M143" s="571"/>
      <c r="N143" s="571"/>
      <c r="O143" s="571"/>
      <c r="P143" s="592"/>
      <c r="Q143" s="572"/>
    </row>
    <row r="144" spans="1:17" ht="14.4" customHeight="1" x14ac:dyDescent="0.3">
      <c r="A144" s="567" t="s">
        <v>4165</v>
      </c>
      <c r="B144" s="568" t="s">
        <v>4166</v>
      </c>
      <c r="C144" s="568" t="s">
        <v>2950</v>
      </c>
      <c r="D144" s="568" t="s">
        <v>4311</v>
      </c>
      <c r="E144" s="568" t="s">
        <v>4312</v>
      </c>
      <c r="F144" s="571">
        <v>2</v>
      </c>
      <c r="G144" s="571">
        <v>1118</v>
      </c>
      <c r="H144" s="571">
        <v>1</v>
      </c>
      <c r="I144" s="571">
        <v>559</v>
      </c>
      <c r="J144" s="571"/>
      <c r="K144" s="571"/>
      <c r="L144" s="571"/>
      <c r="M144" s="571"/>
      <c r="N144" s="571"/>
      <c r="O144" s="571"/>
      <c r="P144" s="592"/>
      <c r="Q144" s="572"/>
    </row>
    <row r="145" spans="1:17" ht="14.4" customHeight="1" x14ac:dyDescent="0.3">
      <c r="A145" s="567" t="s">
        <v>4165</v>
      </c>
      <c r="B145" s="568" t="s">
        <v>4166</v>
      </c>
      <c r="C145" s="568" t="s">
        <v>2950</v>
      </c>
      <c r="D145" s="568" t="s">
        <v>4313</v>
      </c>
      <c r="E145" s="568" t="s">
        <v>4314</v>
      </c>
      <c r="F145" s="571"/>
      <c r="G145" s="571"/>
      <c r="H145" s="571"/>
      <c r="I145" s="571"/>
      <c r="J145" s="571"/>
      <c r="K145" s="571"/>
      <c r="L145" s="571"/>
      <c r="M145" s="571"/>
      <c r="N145" s="571">
        <v>1</v>
      </c>
      <c r="O145" s="571">
        <v>170</v>
      </c>
      <c r="P145" s="592"/>
      <c r="Q145" s="572">
        <v>170</v>
      </c>
    </row>
    <row r="146" spans="1:17" ht="14.4" customHeight="1" x14ac:dyDescent="0.3">
      <c r="A146" s="567" t="s">
        <v>4165</v>
      </c>
      <c r="B146" s="568" t="s">
        <v>4166</v>
      </c>
      <c r="C146" s="568" t="s">
        <v>2950</v>
      </c>
      <c r="D146" s="568" t="s">
        <v>4315</v>
      </c>
      <c r="E146" s="568" t="s">
        <v>4316</v>
      </c>
      <c r="F146" s="571">
        <v>3</v>
      </c>
      <c r="G146" s="571">
        <v>390</v>
      </c>
      <c r="H146" s="571">
        <v>1</v>
      </c>
      <c r="I146" s="571">
        <v>130</v>
      </c>
      <c r="J146" s="571"/>
      <c r="K146" s="571"/>
      <c r="L146" s="571"/>
      <c r="M146" s="571"/>
      <c r="N146" s="571">
        <v>1</v>
      </c>
      <c r="O146" s="571">
        <v>131</v>
      </c>
      <c r="P146" s="592">
        <v>0.33589743589743587</v>
      </c>
      <c r="Q146" s="572">
        <v>131</v>
      </c>
    </row>
    <row r="147" spans="1:17" ht="14.4" customHeight="1" x14ac:dyDescent="0.3">
      <c r="A147" s="567" t="s">
        <v>4165</v>
      </c>
      <c r="B147" s="568" t="s">
        <v>4166</v>
      </c>
      <c r="C147" s="568" t="s">
        <v>2950</v>
      </c>
      <c r="D147" s="568" t="s">
        <v>4317</v>
      </c>
      <c r="E147" s="568" t="s">
        <v>4318</v>
      </c>
      <c r="F147" s="571">
        <v>2</v>
      </c>
      <c r="G147" s="571">
        <v>260</v>
      </c>
      <c r="H147" s="571">
        <v>1</v>
      </c>
      <c r="I147" s="571">
        <v>130</v>
      </c>
      <c r="J147" s="571">
        <v>1</v>
      </c>
      <c r="K147" s="571">
        <v>130</v>
      </c>
      <c r="L147" s="571">
        <v>0.5</v>
      </c>
      <c r="M147" s="571">
        <v>130</v>
      </c>
      <c r="N147" s="571">
        <v>2</v>
      </c>
      <c r="O147" s="571">
        <v>262</v>
      </c>
      <c r="P147" s="592">
        <v>1.0076923076923077</v>
      </c>
      <c r="Q147" s="572">
        <v>131</v>
      </c>
    </row>
    <row r="148" spans="1:17" ht="14.4" customHeight="1" x14ac:dyDescent="0.3">
      <c r="A148" s="567" t="s">
        <v>4165</v>
      </c>
      <c r="B148" s="568" t="s">
        <v>4166</v>
      </c>
      <c r="C148" s="568" t="s">
        <v>2950</v>
      </c>
      <c r="D148" s="568" t="s">
        <v>4319</v>
      </c>
      <c r="E148" s="568" t="s">
        <v>4320</v>
      </c>
      <c r="F148" s="571">
        <v>11</v>
      </c>
      <c r="G148" s="571">
        <v>1980</v>
      </c>
      <c r="H148" s="571">
        <v>1</v>
      </c>
      <c r="I148" s="571">
        <v>180</v>
      </c>
      <c r="J148" s="571">
        <v>3</v>
      </c>
      <c r="K148" s="571">
        <v>540</v>
      </c>
      <c r="L148" s="571">
        <v>0.27272727272727271</v>
      </c>
      <c r="M148" s="571">
        <v>180</v>
      </c>
      <c r="N148" s="571">
        <v>9</v>
      </c>
      <c r="O148" s="571">
        <v>1629</v>
      </c>
      <c r="P148" s="592">
        <v>0.82272727272727275</v>
      </c>
      <c r="Q148" s="572">
        <v>181</v>
      </c>
    </row>
    <row r="149" spans="1:17" ht="14.4" customHeight="1" x14ac:dyDescent="0.3">
      <c r="A149" s="567" t="s">
        <v>4165</v>
      </c>
      <c r="B149" s="568" t="s">
        <v>4166</v>
      </c>
      <c r="C149" s="568" t="s">
        <v>2950</v>
      </c>
      <c r="D149" s="568" t="s">
        <v>4321</v>
      </c>
      <c r="E149" s="568" t="s">
        <v>4322</v>
      </c>
      <c r="F149" s="571">
        <v>16</v>
      </c>
      <c r="G149" s="571">
        <v>2768</v>
      </c>
      <c r="H149" s="571">
        <v>1</v>
      </c>
      <c r="I149" s="571">
        <v>173</v>
      </c>
      <c r="J149" s="571">
        <v>6</v>
      </c>
      <c r="K149" s="571">
        <v>1038</v>
      </c>
      <c r="L149" s="571">
        <v>0.375</v>
      </c>
      <c r="M149" s="571">
        <v>173</v>
      </c>
      <c r="N149" s="571">
        <v>11</v>
      </c>
      <c r="O149" s="571">
        <v>1914</v>
      </c>
      <c r="P149" s="592">
        <v>0.69147398843930641</v>
      </c>
      <c r="Q149" s="572">
        <v>174</v>
      </c>
    </row>
    <row r="150" spans="1:17" ht="14.4" customHeight="1" x14ac:dyDescent="0.3">
      <c r="A150" s="567" t="s">
        <v>4165</v>
      </c>
      <c r="B150" s="568" t="s">
        <v>4166</v>
      </c>
      <c r="C150" s="568" t="s">
        <v>2950</v>
      </c>
      <c r="D150" s="568" t="s">
        <v>4323</v>
      </c>
      <c r="E150" s="568" t="s">
        <v>4324</v>
      </c>
      <c r="F150" s="571">
        <v>1</v>
      </c>
      <c r="G150" s="571">
        <v>183</v>
      </c>
      <c r="H150" s="571">
        <v>1</v>
      </c>
      <c r="I150" s="571">
        <v>183</v>
      </c>
      <c r="J150" s="571"/>
      <c r="K150" s="571"/>
      <c r="L150" s="571"/>
      <c r="M150" s="571"/>
      <c r="N150" s="571"/>
      <c r="O150" s="571"/>
      <c r="P150" s="592"/>
      <c r="Q150" s="572"/>
    </row>
    <row r="151" spans="1:17" ht="14.4" customHeight="1" x14ac:dyDescent="0.3">
      <c r="A151" s="567" t="s">
        <v>4165</v>
      </c>
      <c r="B151" s="568" t="s">
        <v>4166</v>
      </c>
      <c r="C151" s="568" t="s">
        <v>2950</v>
      </c>
      <c r="D151" s="568" t="s">
        <v>4325</v>
      </c>
      <c r="E151" s="568" t="s">
        <v>4326</v>
      </c>
      <c r="F151" s="571"/>
      <c r="G151" s="571"/>
      <c r="H151" s="571"/>
      <c r="I151" s="571"/>
      <c r="J151" s="571">
        <v>1</v>
      </c>
      <c r="K151" s="571">
        <v>411</v>
      </c>
      <c r="L151" s="571"/>
      <c r="M151" s="571">
        <v>411</v>
      </c>
      <c r="N151" s="571"/>
      <c r="O151" s="571"/>
      <c r="P151" s="592"/>
      <c r="Q151" s="572"/>
    </row>
    <row r="152" spans="1:17" ht="14.4" customHeight="1" x14ac:dyDescent="0.3">
      <c r="A152" s="567" t="s">
        <v>4165</v>
      </c>
      <c r="B152" s="568" t="s">
        <v>4166</v>
      </c>
      <c r="C152" s="568" t="s">
        <v>2950</v>
      </c>
      <c r="D152" s="568" t="s">
        <v>4327</v>
      </c>
      <c r="E152" s="568" t="s">
        <v>4328</v>
      </c>
      <c r="F152" s="571">
        <v>1</v>
      </c>
      <c r="G152" s="571">
        <v>525</v>
      </c>
      <c r="H152" s="571">
        <v>1</v>
      </c>
      <c r="I152" s="571">
        <v>525</v>
      </c>
      <c r="J152" s="571"/>
      <c r="K152" s="571"/>
      <c r="L152" s="571"/>
      <c r="M152" s="571"/>
      <c r="N152" s="571"/>
      <c r="O152" s="571"/>
      <c r="P152" s="592"/>
      <c r="Q152" s="572"/>
    </row>
    <row r="153" spans="1:17" ht="14.4" customHeight="1" x14ac:dyDescent="0.3">
      <c r="A153" s="567" t="s">
        <v>4165</v>
      </c>
      <c r="B153" s="568" t="s">
        <v>4166</v>
      </c>
      <c r="C153" s="568" t="s">
        <v>2950</v>
      </c>
      <c r="D153" s="568" t="s">
        <v>4329</v>
      </c>
      <c r="E153" s="568" t="s">
        <v>4330</v>
      </c>
      <c r="F153" s="571"/>
      <c r="G153" s="571"/>
      <c r="H153" s="571"/>
      <c r="I153" s="571"/>
      <c r="J153" s="571"/>
      <c r="K153" s="571"/>
      <c r="L153" s="571"/>
      <c r="M153" s="571"/>
      <c r="N153" s="571">
        <v>1</v>
      </c>
      <c r="O153" s="571">
        <v>253</v>
      </c>
      <c r="P153" s="592"/>
      <c r="Q153" s="572">
        <v>253</v>
      </c>
    </row>
    <row r="154" spans="1:17" ht="14.4" customHeight="1" x14ac:dyDescent="0.3">
      <c r="A154" s="567" t="s">
        <v>4165</v>
      </c>
      <c r="B154" s="568" t="s">
        <v>4166</v>
      </c>
      <c r="C154" s="568" t="s">
        <v>2950</v>
      </c>
      <c r="D154" s="568" t="s">
        <v>4331</v>
      </c>
      <c r="E154" s="568" t="s">
        <v>4332</v>
      </c>
      <c r="F154" s="571">
        <v>1</v>
      </c>
      <c r="G154" s="571">
        <v>938</v>
      </c>
      <c r="H154" s="571">
        <v>1</v>
      </c>
      <c r="I154" s="571">
        <v>938</v>
      </c>
      <c r="J154" s="571"/>
      <c r="K154" s="571"/>
      <c r="L154" s="571"/>
      <c r="M154" s="571"/>
      <c r="N154" s="571"/>
      <c r="O154" s="571"/>
      <c r="P154" s="592"/>
      <c r="Q154" s="572"/>
    </row>
    <row r="155" spans="1:17" ht="14.4" customHeight="1" x14ac:dyDescent="0.3">
      <c r="A155" s="567" t="s">
        <v>4165</v>
      </c>
      <c r="B155" s="568" t="s">
        <v>4166</v>
      </c>
      <c r="C155" s="568" t="s">
        <v>2950</v>
      </c>
      <c r="D155" s="568" t="s">
        <v>4333</v>
      </c>
      <c r="E155" s="568" t="s">
        <v>4334</v>
      </c>
      <c r="F155" s="571">
        <v>7</v>
      </c>
      <c r="G155" s="571">
        <v>1267</v>
      </c>
      <c r="H155" s="571">
        <v>1</v>
      </c>
      <c r="I155" s="571">
        <v>181</v>
      </c>
      <c r="J155" s="571"/>
      <c r="K155" s="571"/>
      <c r="L155" s="571"/>
      <c r="M155" s="571"/>
      <c r="N155" s="571">
        <v>4</v>
      </c>
      <c r="O155" s="571">
        <v>728</v>
      </c>
      <c r="P155" s="592">
        <v>0.574585635359116</v>
      </c>
      <c r="Q155" s="572">
        <v>182</v>
      </c>
    </row>
    <row r="156" spans="1:17" ht="14.4" customHeight="1" x14ac:dyDescent="0.3">
      <c r="A156" s="567" t="s">
        <v>4165</v>
      </c>
      <c r="B156" s="568" t="s">
        <v>4166</v>
      </c>
      <c r="C156" s="568" t="s">
        <v>2950</v>
      </c>
      <c r="D156" s="568" t="s">
        <v>4335</v>
      </c>
      <c r="E156" s="568" t="s">
        <v>4336</v>
      </c>
      <c r="F156" s="571"/>
      <c r="G156" s="571"/>
      <c r="H156" s="571"/>
      <c r="I156" s="571"/>
      <c r="J156" s="571"/>
      <c r="K156" s="571"/>
      <c r="L156" s="571"/>
      <c r="M156" s="571"/>
      <c r="N156" s="571">
        <v>1</v>
      </c>
      <c r="O156" s="571">
        <v>441</v>
      </c>
      <c r="P156" s="592"/>
      <c r="Q156" s="572">
        <v>441</v>
      </c>
    </row>
    <row r="157" spans="1:17" ht="14.4" customHeight="1" x14ac:dyDescent="0.3">
      <c r="A157" s="567" t="s">
        <v>4165</v>
      </c>
      <c r="B157" s="568" t="s">
        <v>4166</v>
      </c>
      <c r="C157" s="568" t="s">
        <v>2950</v>
      </c>
      <c r="D157" s="568" t="s">
        <v>4337</v>
      </c>
      <c r="E157" s="568" t="s">
        <v>4338</v>
      </c>
      <c r="F157" s="571"/>
      <c r="G157" s="571"/>
      <c r="H157" s="571"/>
      <c r="I157" s="571"/>
      <c r="J157" s="571"/>
      <c r="K157" s="571"/>
      <c r="L157" s="571"/>
      <c r="M157" s="571"/>
      <c r="N157" s="571">
        <v>1</v>
      </c>
      <c r="O157" s="571">
        <v>589</v>
      </c>
      <c r="P157" s="592"/>
      <c r="Q157" s="572">
        <v>589</v>
      </c>
    </row>
    <row r="158" spans="1:17" ht="14.4" customHeight="1" x14ac:dyDescent="0.3">
      <c r="A158" s="567" t="s">
        <v>4165</v>
      </c>
      <c r="B158" s="568" t="s">
        <v>4166</v>
      </c>
      <c r="C158" s="568" t="s">
        <v>2950</v>
      </c>
      <c r="D158" s="568" t="s">
        <v>4339</v>
      </c>
      <c r="E158" s="568" t="s">
        <v>4340</v>
      </c>
      <c r="F158" s="571"/>
      <c r="G158" s="571"/>
      <c r="H158" s="571"/>
      <c r="I158" s="571"/>
      <c r="J158" s="571">
        <v>2</v>
      </c>
      <c r="K158" s="571">
        <v>596</v>
      </c>
      <c r="L158" s="571"/>
      <c r="M158" s="571">
        <v>298</v>
      </c>
      <c r="N158" s="571">
        <v>2</v>
      </c>
      <c r="O158" s="571">
        <v>596</v>
      </c>
      <c r="P158" s="592"/>
      <c r="Q158" s="572">
        <v>298</v>
      </c>
    </row>
    <row r="159" spans="1:17" ht="14.4" customHeight="1" x14ac:dyDescent="0.3">
      <c r="A159" s="567" t="s">
        <v>4165</v>
      </c>
      <c r="B159" s="568" t="s">
        <v>4166</v>
      </c>
      <c r="C159" s="568" t="s">
        <v>2950</v>
      </c>
      <c r="D159" s="568" t="s">
        <v>4341</v>
      </c>
      <c r="E159" s="568" t="s">
        <v>4342</v>
      </c>
      <c r="F159" s="571">
        <v>1</v>
      </c>
      <c r="G159" s="571">
        <v>649</v>
      </c>
      <c r="H159" s="571">
        <v>1</v>
      </c>
      <c r="I159" s="571">
        <v>649</v>
      </c>
      <c r="J159" s="571"/>
      <c r="K159" s="571"/>
      <c r="L159" s="571"/>
      <c r="M159" s="571"/>
      <c r="N159" s="571"/>
      <c r="O159" s="571"/>
      <c r="P159" s="592"/>
      <c r="Q159" s="572"/>
    </row>
    <row r="160" spans="1:17" ht="14.4" customHeight="1" x14ac:dyDescent="0.3">
      <c r="A160" s="567" t="s">
        <v>4165</v>
      </c>
      <c r="B160" s="568" t="s">
        <v>4166</v>
      </c>
      <c r="C160" s="568" t="s">
        <v>2950</v>
      </c>
      <c r="D160" s="568" t="s">
        <v>4058</v>
      </c>
      <c r="E160" s="568" t="s">
        <v>4059</v>
      </c>
      <c r="F160" s="571">
        <v>2</v>
      </c>
      <c r="G160" s="571">
        <v>1118</v>
      </c>
      <c r="H160" s="571">
        <v>1</v>
      </c>
      <c r="I160" s="571">
        <v>559</v>
      </c>
      <c r="J160" s="571"/>
      <c r="K160" s="571"/>
      <c r="L160" s="571"/>
      <c r="M160" s="571"/>
      <c r="N160" s="571">
        <v>1</v>
      </c>
      <c r="O160" s="571">
        <v>564</v>
      </c>
      <c r="P160" s="592">
        <v>0.50447227191413235</v>
      </c>
      <c r="Q160" s="572">
        <v>564</v>
      </c>
    </row>
    <row r="161" spans="1:17" ht="14.4" customHeight="1" x14ac:dyDescent="0.3">
      <c r="A161" s="567" t="s">
        <v>4165</v>
      </c>
      <c r="B161" s="568" t="s">
        <v>4166</v>
      </c>
      <c r="C161" s="568" t="s">
        <v>2950</v>
      </c>
      <c r="D161" s="568" t="s">
        <v>4062</v>
      </c>
      <c r="E161" s="568" t="s">
        <v>4063</v>
      </c>
      <c r="F161" s="571">
        <v>2</v>
      </c>
      <c r="G161" s="571">
        <v>1996</v>
      </c>
      <c r="H161" s="571">
        <v>1</v>
      </c>
      <c r="I161" s="571">
        <v>998</v>
      </c>
      <c r="J161" s="571"/>
      <c r="K161" s="571"/>
      <c r="L161" s="571"/>
      <c r="M161" s="571"/>
      <c r="N161" s="571">
        <v>1</v>
      </c>
      <c r="O161" s="571">
        <v>1002</v>
      </c>
      <c r="P161" s="592">
        <v>0.50200400801603207</v>
      </c>
      <c r="Q161" s="572">
        <v>1002</v>
      </c>
    </row>
    <row r="162" spans="1:17" ht="14.4" customHeight="1" x14ac:dyDescent="0.3">
      <c r="A162" s="567" t="s">
        <v>4165</v>
      </c>
      <c r="B162" s="568" t="s">
        <v>4343</v>
      </c>
      <c r="C162" s="568" t="s">
        <v>2950</v>
      </c>
      <c r="D162" s="568" t="s">
        <v>4344</v>
      </c>
      <c r="E162" s="568" t="s">
        <v>4345</v>
      </c>
      <c r="F162" s="571">
        <v>2</v>
      </c>
      <c r="G162" s="571">
        <v>2068</v>
      </c>
      <c r="H162" s="571">
        <v>1</v>
      </c>
      <c r="I162" s="571">
        <v>1034</v>
      </c>
      <c r="J162" s="571">
        <v>3</v>
      </c>
      <c r="K162" s="571">
        <v>3105</v>
      </c>
      <c r="L162" s="571">
        <v>1.5014506769825919</v>
      </c>
      <c r="M162" s="571">
        <v>1035</v>
      </c>
      <c r="N162" s="571">
        <v>10</v>
      </c>
      <c r="O162" s="571">
        <v>10350</v>
      </c>
      <c r="P162" s="592">
        <v>5.0048355899419725</v>
      </c>
      <c r="Q162" s="572">
        <v>1035</v>
      </c>
    </row>
    <row r="163" spans="1:17" ht="14.4" customHeight="1" x14ac:dyDescent="0.3">
      <c r="A163" s="567" t="s">
        <v>4165</v>
      </c>
      <c r="B163" s="568" t="s">
        <v>4343</v>
      </c>
      <c r="C163" s="568" t="s">
        <v>2950</v>
      </c>
      <c r="D163" s="568" t="s">
        <v>4054</v>
      </c>
      <c r="E163" s="568" t="s">
        <v>4055</v>
      </c>
      <c r="F163" s="571">
        <v>1</v>
      </c>
      <c r="G163" s="571">
        <v>1228</v>
      </c>
      <c r="H163" s="571">
        <v>1</v>
      </c>
      <c r="I163" s="571">
        <v>1228</v>
      </c>
      <c r="J163" s="571"/>
      <c r="K163" s="571"/>
      <c r="L163" s="571"/>
      <c r="M163" s="571"/>
      <c r="N163" s="571">
        <v>1</v>
      </c>
      <c r="O163" s="571">
        <v>1245</v>
      </c>
      <c r="P163" s="592">
        <v>1.013843648208469</v>
      </c>
      <c r="Q163" s="572">
        <v>1245</v>
      </c>
    </row>
    <row r="164" spans="1:17" ht="14.4" customHeight="1" x14ac:dyDescent="0.3">
      <c r="A164" s="567" t="s">
        <v>4346</v>
      </c>
      <c r="B164" s="568" t="s">
        <v>3839</v>
      </c>
      <c r="C164" s="568" t="s">
        <v>3361</v>
      </c>
      <c r="D164" s="568" t="s">
        <v>4347</v>
      </c>
      <c r="E164" s="568" t="s">
        <v>4348</v>
      </c>
      <c r="F164" s="571">
        <v>5.0200000000000005</v>
      </c>
      <c r="G164" s="571">
        <v>12823.48</v>
      </c>
      <c r="H164" s="571">
        <v>1</v>
      </c>
      <c r="I164" s="571">
        <v>2554.4780876494019</v>
      </c>
      <c r="J164" s="571"/>
      <c r="K164" s="571"/>
      <c r="L164" s="571"/>
      <c r="M164" s="571"/>
      <c r="N164" s="571">
        <v>5.67</v>
      </c>
      <c r="O164" s="571">
        <v>15061.91</v>
      </c>
      <c r="P164" s="592">
        <v>1.1745571404954038</v>
      </c>
      <c r="Q164" s="572">
        <v>2656.42151675485</v>
      </c>
    </row>
    <row r="165" spans="1:17" ht="14.4" customHeight="1" x14ac:dyDescent="0.3">
      <c r="A165" s="567" t="s">
        <v>4346</v>
      </c>
      <c r="B165" s="568" t="s">
        <v>3839</v>
      </c>
      <c r="C165" s="568" t="s">
        <v>3361</v>
      </c>
      <c r="D165" s="568" t="s">
        <v>4349</v>
      </c>
      <c r="E165" s="568" t="s">
        <v>4348</v>
      </c>
      <c r="F165" s="571"/>
      <c r="G165" s="571"/>
      <c r="H165" s="571"/>
      <c r="I165" s="571"/>
      <c r="J165" s="571"/>
      <c r="K165" s="571"/>
      <c r="L165" s="571"/>
      <c r="M165" s="571"/>
      <c r="N165" s="571">
        <v>0.2</v>
      </c>
      <c r="O165" s="571">
        <v>1335.72</v>
      </c>
      <c r="P165" s="592"/>
      <c r="Q165" s="572">
        <v>6678.5999999999995</v>
      </c>
    </row>
    <row r="166" spans="1:17" ht="14.4" customHeight="1" x14ac:dyDescent="0.3">
      <c r="A166" s="567" t="s">
        <v>4346</v>
      </c>
      <c r="B166" s="568" t="s">
        <v>3839</v>
      </c>
      <c r="C166" s="568" t="s">
        <v>3361</v>
      </c>
      <c r="D166" s="568" t="s">
        <v>4350</v>
      </c>
      <c r="E166" s="568" t="s">
        <v>4351</v>
      </c>
      <c r="F166" s="571">
        <v>7</v>
      </c>
      <c r="G166" s="571">
        <v>9700.52</v>
      </c>
      <c r="H166" s="571">
        <v>1</v>
      </c>
      <c r="I166" s="571">
        <v>1385.7885714285715</v>
      </c>
      <c r="J166" s="571">
        <v>6.9</v>
      </c>
      <c r="K166" s="571">
        <v>8814.7799999999988</v>
      </c>
      <c r="L166" s="571">
        <v>0.90869149282718853</v>
      </c>
      <c r="M166" s="571">
        <v>1277.5043478260868</v>
      </c>
      <c r="N166" s="571">
        <v>17</v>
      </c>
      <c r="O166" s="571">
        <v>16711.13</v>
      </c>
      <c r="P166" s="592">
        <v>1.7227045560444183</v>
      </c>
      <c r="Q166" s="572">
        <v>983.00764705882364</v>
      </c>
    </row>
    <row r="167" spans="1:17" ht="14.4" customHeight="1" x14ac:dyDescent="0.3">
      <c r="A167" s="567" t="s">
        <v>4346</v>
      </c>
      <c r="B167" s="568" t="s">
        <v>3839</v>
      </c>
      <c r="C167" s="568" t="s">
        <v>3361</v>
      </c>
      <c r="D167" s="568" t="s">
        <v>4352</v>
      </c>
      <c r="E167" s="568" t="s">
        <v>3410</v>
      </c>
      <c r="F167" s="571">
        <v>0.55000000000000004</v>
      </c>
      <c r="G167" s="571">
        <v>7536.95</v>
      </c>
      <c r="H167" s="571">
        <v>1</v>
      </c>
      <c r="I167" s="571">
        <v>13703.545454545452</v>
      </c>
      <c r="J167" s="571"/>
      <c r="K167" s="571"/>
      <c r="L167" s="571"/>
      <c r="M167" s="571"/>
      <c r="N167" s="571"/>
      <c r="O167" s="571"/>
      <c r="P167" s="592"/>
      <c r="Q167" s="572"/>
    </row>
    <row r="168" spans="1:17" ht="14.4" customHeight="1" x14ac:dyDescent="0.3">
      <c r="A168" s="567" t="s">
        <v>4346</v>
      </c>
      <c r="B168" s="568" t="s">
        <v>3839</v>
      </c>
      <c r="C168" s="568" t="s">
        <v>3361</v>
      </c>
      <c r="D168" s="568" t="s">
        <v>4353</v>
      </c>
      <c r="E168" s="568" t="s">
        <v>3412</v>
      </c>
      <c r="F168" s="571">
        <v>1.6600000000000001</v>
      </c>
      <c r="G168" s="571">
        <v>27963.449999999997</v>
      </c>
      <c r="H168" s="571">
        <v>1</v>
      </c>
      <c r="I168" s="571">
        <v>16845.451807228914</v>
      </c>
      <c r="J168" s="571">
        <v>3.45</v>
      </c>
      <c r="K168" s="571">
        <v>44504.55</v>
      </c>
      <c r="L168" s="571">
        <v>1.591525723757262</v>
      </c>
      <c r="M168" s="571">
        <v>12899.869565217392</v>
      </c>
      <c r="N168" s="571">
        <v>4.17</v>
      </c>
      <c r="O168" s="571">
        <v>44157.06</v>
      </c>
      <c r="P168" s="592">
        <v>1.5790991454917045</v>
      </c>
      <c r="Q168" s="572">
        <v>10589.223021582733</v>
      </c>
    </row>
    <row r="169" spans="1:17" ht="14.4" customHeight="1" x14ac:dyDescent="0.3">
      <c r="A169" s="567" t="s">
        <v>4346</v>
      </c>
      <c r="B169" s="568" t="s">
        <v>3839</v>
      </c>
      <c r="C169" s="568" t="s">
        <v>3361</v>
      </c>
      <c r="D169" s="568" t="s">
        <v>3409</v>
      </c>
      <c r="E169" s="568" t="s">
        <v>3410</v>
      </c>
      <c r="F169" s="571"/>
      <c r="G169" s="571"/>
      <c r="H169" s="571"/>
      <c r="I169" s="571"/>
      <c r="J169" s="571">
        <v>0.2</v>
      </c>
      <c r="K169" s="571">
        <v>1052.9100000000001</v>
      </c>
      <c r="L169" s="571"/>
      <c r="M169" s="571">
        <v>5264.55</v>
      </c>
      <c r="N169" s="571"/>
      <c r="O169" s="571"/>
      <c r="P169" s="592"/>
      <c r="Q169" s="572"/>
    </row>
    <row r="170" spans="1:17" ht="14.4" customHeight="1" x14ac:dyDescent="0.3">
      <c r="A170" s="567" t="s">
        <v>4346</v>
      </c>
      <c r="B170" s="568" t="s">
        <v>3839</v>
      </c>
      <c r="C170" s="568" t="s">
        <v>3361</v>
      </c>
      <c r="D170" s="568" t="s">
        <v>3411</v>
      </c>
      <c r="E170" s="568" t="s">
        <v>3412</v>
      </c>
      <c r="F170" s="571"/>
      <c r="G170" s="571"/>
      <c r="H170" s="571"/>
      <c r="I170" s="571"/>
      <c r="J170" s="571">
        <v>0.7</v>
      </c>
      <c r="K170" s="571">
        <v>4514.96</v>
      </c>
      <c r="L170" s="571"/>
      <c r="M170" s="571">
        <v>6449.942857142858</v>
      </c>
      <c r="N170" s="571">
        <v>0.12</v>
      </c>
      <c r="O170" s="571">
        <v>780.78</v>
      </c>
      <c r="P170" s="592"/>
      <c r="Q170" s="572">
        <v>6506.5</v>
      </c>
    </row>
    <row r="171" spans="1:17" ht="14.4" customHeight="1" x14ac:dyDescent="0.3">
      <c r="A171" s="567" t="s">
        <v>4346</v>
      </c>
      <c r="B171" s="568" t="s">
        <v>3839</v>
      </c>
      <c r="C171" s="568" t="s">
        <v>3361</v>
      </c>
      <c r="D171" s="568" t="s">
        <v>4354</v>
      </c>
      <c r="E171" s="568" t="s">
        <v>3412</v>
      </c>
      <c r="F171" s="571">
        <v>0.1</v>
      </c>
      <c r="G171" s="571">
        <v>1742.6</v>
      </c>
      <c r="H171" s="571">
        <v>1</v>
      </c>
      <c r="I171" s="571">
        <v>17425.999999999996</v>
      </c>
      <c r="J171" s="571"/>
      <c r="K171" s="571"/>
      <c r="L171" s="571"/>
      <c r="M171" s="571"/>
      <c r="N171" s="571"/>
      <c r="O171" s="571"/>
      <c r="P171" s="592"/>
      <c r="Q171" s="572"/>
    </row>
    <row r="172" spans="1:17" ht="14.4" customHeight="1" x14ac:dyDescent="0.3">
      <c r="A172" s="567" t="s">
        <v>4346</v>
      </c>
      <c r="B172" s="568" t="s">
        <v>3839</v>
      </c>
      <c r="C172" s="568" t="s">
        <v>3361</v>
      </c>
      <c r="D172" s="568" t="s">
        <v>4355</v>
      </c>
      <c r="E172" s="568" t="s">
        <v>4356</v>
      </c>
      <c r="F172" s="571">
        <v>0.4</v>
      </c>
      <c r="G172" s="571">
        <v>117.68</v>
      </c>
      <c r="H172" s="571">
        <v>1</v>
      </c>
      <c r="I172" s="571">
        <v>294.2</v>
      </c>
      <c r="J172" s="571"/>
      <c r="K172" s="571"/>
      <c r="L172" s="571"/>
      <c r="M172" s="571"/>
      <c r="N172" s="571">
        <v>0.25</v>
      </c>
      <c r="O172" s="571">
        <v>66.569999999999993</v>
      </c>
      <c r="P172" s="592">
        <v>0.56568660774982993</v>
      </c>
      <c r="Q172" s="572">
        <v>266.27999999999997</v>
      </c>
    </row>
    <row r="173" spans="1:17" ht="14.4" customHeight="1" x14ac:dyDescent="0.3">
      <c r="A173" s="567" t="s">
        <v>4346</v>
      </c>
      <c r="B173" s="568" t="s">
        <v>3839</v>
      </c>
      <c r="C173" s="568" t="s">
        <v>3361</v>
      </c>
      <c r="D173" s="568" t="s">
        <v>4357</v>
      </c>
      <c r="E173" s="568" t="s">
        <v>4358</v>
      </c>
      <c r="F173" s="571"/>
      <c r="G173" s="571"/>
      <c r="H173" s="571"/>
      <c r="I173" s="571"/>
      <c r="J173" s="571">
        <v>0.25</v>
      </c>
      <c r="K173" s="571">
        <v>1211.94</v>
      </c>
      <c r="L173" s="571"/>
      <c r="M173" s="571">
        <v>4847.76</v>
      </c>
      <c r="N173" s="571"/>
      <c r="O173" s="571"/>
      <c r="P173" s="592"/>
      <c r="Q173" s="572"/>
    </row>
    <row r="174" spans="1:17" ht="14.4" customHeight="1" x14ac:dyDescent="0.3">
      <c r="A174" s="567" t="s">
        <v>4346</v>
      </c>
      <c r="B174" s="568" t="s">
        <v>3839</v>
      </c>
      <c r="C174" s="568" t="s">
        <v>3361</v>
      </c>
      <c r="D174" s="568" t="s">
        <v>4359</v>
      </c>
      <c r="E174" s="568" t="s">
        <v>4358</v>
      </c>
      <c r="F174" s="571">
        <v>0.14000000000000001</v>
      </c>
      <c r="G174" s="571">
        <v>1568.5600000000002</v>
      </c>
      <c r="H174" s="571">
        <v>1</v>
      </c>
      <c r="I174" s="571">
        <v>11204</v>
      </c>
      <c r="J174" s="571">
        <v>0.08</v>
      </c>
      <c r="K174" s="571">
        <v>775.64</v>
      </c>
      <c r="L174" s="571">
        <v>0.49449176314581522</v>
      </c>
      <c r="M174" s="571">
        <v>9695.5</v>
      </c>
      <c r="N174" s="571"/>
      <c r="O174" s="571"/>
      <c r="P174" s="592"/>
      <c r="Q174" s="572"/>
    </row>
    <row r="175" spans="1:17" ht="14.4" customHeight="1" x14ac:dyDescent="0.3">
      <c r="A175" s="567" t="s">
        <v>4346</v>
      </c>
      <c r="B175" s="568" t="s">
        <v>3839</v>
      </c>
      <c r="C175" s="568" t="s">
        <v>3361</v>
      </c>
      <c r="D175" s="568" t="s">
        <v>3438</v>
      </c>
      <c r="E175" s="568" t="s">
        <v>3439</v>
      </c>
      <c r="F175" s="571">
        <v>0.74</v>
      </c>
      <c r="G175" s="571">
        <v>4103.57</v>
      </c>
      <c r="H175" s="571">
        <v>1</v>
      </c>
      <c r="I175" s="571">
        <v>5545.3648648648641</v>
      </c>
      <c r="J175" s="571">
        <v>2.27</v>
      </c>
      <c r="K175" s="571">
        <v>12288.18</v>
      </c>
      <c r="L175" s="571">
        <v>2.9945096586630666</v>
      </c>
      <c r="M175" s="571">
        <v>5413.2951541850225</v>
      </c>
      <c r="N175" s="571">
        <v>2.31</v>
      </c>
      <c r="O175" s="571">
        <v>12557.900000000001</v>
      </c>
      <c r="P175" s="592">
        <v>3.0602377929461424</v>
      </c>
      <c r="Q175" s="572">
        <v>5436.3203463203472</v>
      </c>
    </row>
    <row r="176" spans="1:17" ht="14.4" customHeight="1" x14ac:dyDescent="0.3">
      <c r="A176" s="567" t="s">
        <v>4346</v>
      </c>
      <c r="B176" s="568" t="s">
        <v>3839</v>
      </c>
      <c r="C176" s="568" t="s">
        <v>3361</v>
      </c>
      <c r="D176" s="568" t="s">
        <v>4360</v>
      </c>
      <c r="E176" s="568" t="s">
        <v>3439</v>
      </c>
      <c r="F176" s="571">
        <v>3.6699999999999995</v>
      </c>
      <c r="G176" s="571">
        <v>44162.36</v>
      </c>
      <c r="H176" s="571">
        <v>1</v>
      </c>
      <c r="I176" s="571">
        <v>12033.340599455043</v>
      </c>
      <c r="J176" s="571">
        <v>3.1799999999999997</v>
      </c>
      <c r="K176" s="571">
        <v>34367.56</v>
      </c>
      <c r="L176" s="571">
        <v>0.77820931671224081</v>
      </c>
      <c r="M176" s="571">
        <v>10807.408805031448</v>
      </c>
      <c r="N176" s="571">
        <v>5.0600000000000005</v>
      </c>
      <c r="O176" s="571">
        <v>54961.5</v>
      </c>
      <c r="P176" s="592">
        <v>1.2445326744313483</v>
      </c>
      <c r="Q176" s="572">
        <v>10861.95652173913</v>
      </c>
    </row>
    <row r="177" spans="1:17" ht="14.4" customHeight="1" x14ac:dyDescent="0.3">
      <c r="A177" s="567" t="s">
        <v>4346</v>
      </c>
      <c r="B177" s="568" t="s">
        <v>3839</v>
      </c>
      <c r="C177" s="568" t="s">
        <v>3361</v>
      </c>
      <c r="D177" s="568" t="s">
        <v>4361</v>
      </c>
      <c r="E177" s="568" t="s">
        <v>4358</v>
      </c>
      <c r="F177" s="571">
        <v>0.9</v>
      </c>
      <c r="G177" s="571">
        <v>2470.1</v>
      </c>
      <c r="H177" s="571">
        <v>1</v>
      </c>
      <c r="I177" s="571">
        <v>2744.5555555555552</v>
      </c>
      <c r="J177" s="571">
        <v>2.2000000000000002</v>
      </c>
      <c r="K177" s="571">
        <v>4266.03</v>
      </c>
      <c r="L177" s="571">
        <v>1.7270677300514148</v>
      </c>
      <c r="M177" s="571">
        <v>1939.1045454545451</v>
      </c>
      <c r="N177" s="571">
        <v>5</v>
      </c>
      <c r="O177" s="571">
        <v>9726.14</v>
      </c>
      <c r="P177" s="592">
        <v>3.9375490870814946</v>
      </c>
      <c r="Q177" s="572">
        <v>1945.2279999999998</v>
      </c>
    </row>
    <row r="178" spans="1:17" ht="14.4" customHeight="1" x14ac:dyDescent="0.3">
      <c r="A178" s="567" t="s">
        <v>4346</v>
      </c>
      <c r="B178" s="568" t="s">
        <v>3839</v>
      </c>
      <c r="C178" s="568" t="s">
        <v>3361</v>
      </c>
      <c r="D178" s="568" t="s">
        <v>4362</v>
      </c>
      <c r="E178" s="568" t="s">
        <v>3439</v>
      </c>
      <c r="F178" s="571">
        <v>0.1</v>
      </c>
      <c r="G178" s="571">
        <v>128.34</v>
      </c>
      <c r="H178" s="571">
        <v>1</v>
      </c>
      <c r="I178" s="571">
        <v>1283.3999999999999</v>
      </c>
      <c r="J178" s="571"/>
      <c r="K178" s="571"/>
      <c r="L178" s="571"/>
      <c r="M178" s="571"/>
      <c r="N178" s="571"/>
      <c r="O178" s="571"/>
      <c r="P178" s="592"/>
      <c r="Q178" s="572"/>
    </row>
    <row r="179" spans="1:17" ht="14.4" customHeight="1" x14ac:dyDescent="0.3">
      <c r="A179" s="567" t="s">
        <v>4346</v>
      </c>
      <c r="B179" s="568" t="s">
        <v>3839</v>
      </c>
      <c r="C179" s="568" t="s">
        <v>3361</v>
      </c>
      <c r="D179" s="568" t="s">
        <v>4363</v>
      </c>
      <c r="E179" s="568" t="s">
        <v>4364</v>
      </c>
      <c r="F179" s="571">
        <v>0.2</v>
      </c>
      <c r="G179" s="571">
        <v>96.45</v>
      </c>
      <c r="H179" s="571">
        <v>1</v>
      </c>
      <c r="I179" s="571">
        <v>482.25</v>
      </c>
      <c r="J179" s="571">
        <v>0.8</v>
      </c>
      <c r="K179" s="571">
        <v>300.81</v>
      </c>
      <c r="L179" s="571">
        <v>3.1188180404354586</v>
      </c>
      <c r="M179" s="571">
        <v>376.01249999999999</v>
      </c>
      <c r="N179" s="571">
        <v>0.70000000000000007</v>
      </c>
      <c r="O179" s="571">
        <v>264.19</v>
      </c>
      <c r="P179" s="592">
        <v>2.7391394504924831</v>
      </c>
      <c r="Q179" s="572">
        <v>377.41428571428565</v>
      </c>
    </row>
    <row r="180" spans="1:17" ht="14.4" customHeight="1" x14ac:dyDescent="0.3">
      <c r="A180" s="567" t="s">
        <v>4346</v>
      </c>
      <c r="B180" s="568" t="s">
        <v>3839</v>
      </c>
      <c r="C180" s="568" t="s">
        <v>3361</v>
      </c>
      <c r="D180" s="568" t="s">
        <v>4365</v>
      </c>
      <c r="E180" s="568" t="s">
        <v>4366</v>
      </c>
      <c r="F180" s="571"/>
      <c r="G180" s="571"/>
      <c r="H180" s="571"/>
      <c r="I180" s="571"/>
      <c r="J180" s="571">
        <v>0.08</v>
      </c>
      <c r="K180" s="571">
        <v>74.92</v>
      </c>
      <c r="L180" s="571"/>
      <c r="M180" s="571">
        <v>936.5</v>
      </c>
      <c r="N180" s="571"/>
      <c r="O180" s="571"/>
      <c r="P180" s="592"/>
      <c r="Q180" s="572"/>
    </row>
    <row r="181" spans="1:17" ht="14.4" customHeight="1" x14ac:dyDescent="0.3">
      <c r="A181" s="567" t="s">
        <v>4346</v>
      </c>
      <c r="B181" s="568" t="s">
        <v>3839</v>
      </c>
      <c r="C181" s="568" t="s">
        <v>3526</v>
      </c>
      <c r="D181" s="568" t="s">
        <v>4367</v>
      </c>
      <c r="E181" s="568" t="s">
        <v>4368</v>
      </c>
      <c r="F181" s="571">
        <v>2</v>
      </c>
      <c r="G181" s="571">
        <v>1137.8</v>
      </c>
      <c r="H181" s="571">
        <v>1</v>
      </c>
      <c r="I181" s="571">
        <v>568.9</v>
      </c>
      <c r="J181" s="571">
        <v>1</v>
      </c>
      <c r="K181" s="571">
        <v>568.9</v>
      </c>
      <c r="L181" s="571">
        <v>0.5</v>
      </c>
      <c r="M181" s="571">
        <v>568.9</v>
      </c>
      <c r="N181" s="571">
        <v>1</v>
      </c>
      <c r="O181" s="571">
        <v>589.59</v>
      </c>
      <c r="P181" s="592">
        <v>0.51818421515204782</v>
      </c>
      <c r="Q181" s="572">
        <v>589.59</v>
      </c>
    </row>
    <row r="182" spans="1:17" ht="14.4" customHeight="1" x14ac:dyDescent="0.3">
      <c r="A182" s="567" t="s">
        <v>4346</v>
      </c>
      <c r="B182" s="568" t="s">
        <v>3839</v>
      </c>
      <c r="C182" s="568" t="s">
        <v>3526</v>
      </c>
      <c r="D182" s="568" t="s">
        <v>4369</v>
      </c>
      <c r="E182" s="568" t="s">
        <v>4370</v>
      </c>
      <c r="F182" s="571"/>
      <c r="G182" s="571"/>
      <c r="H182" s="571"/>
      <c r="I182" s="571"/>
      <c r="J182" s="571">
        <v>1</v>
      </c>
      <c r="K182" s="571">
        <v>1447.28</v>
      </c>
      <c r="L182" s="571"/>
      <c r="M182" s="571">
        <v>1447.28</v>
      </c>
      <c r="N182" s="571"/>
      <c r="O182" s="571"/>
      <c r="P182" s="592"/>
      <c r="Q182" s="572"/>
    </row>
    <row r="183" spans="1:17" ht="14.4" customHeight="1" x14ac:dyDescent="0.3">
      <c r="A183" s="567" t="s">
        <v>4346</v>
      </c>
      <c r="B183" s="568" t="s">
        <v>3839</v>
      </c>
      <c r="C183" s="568" t="s">
        <v>3526</v>
      </c>
      <c r="D183" s="568" t="s">
        <v>4371</v>
      </c>
      <c r="E183" s="568" t="s">
        <v>4372</v>
      </c>
      <c r="F183" s="571">
        <v>2</v>
      </c>
      <c r="G183" s="571">
        <v>1876.4</v>
      </c>
      <c r="H183" s="571">
        <v>1</v>
      </c>
      <c r="I183" s="571">
        <v>938.2</v>
      </c>
      <c r="J183" s="571">
        <v>3</v>
      </c>
      <c r="K183" s="571">
        <v>2916.96</v>
      </c>
      <c r="L183" s="571">
        <v>1.5545512683862714</v>
      </c>
      <c r="M183" s="571">
        <v>972.32</v>
      </c>
      <c r="N183" s="571">
        <v>4</v>
      </c>
      <c r="O183" s="571">
        <v>3889.28</v>
      </c>
      <c r="P183" s="592">
        <v>2.0727350245150289</v>
      </c>
      <c r="Q183" s="572">
        <v>972.32</v>
      </c>
    </row>
    <row r="184" spans="1:17" ht="14.4" customHeight="1" x14ac:dyDescent="0.3">
      <c r="A184" s="567" t="s">
        <v>4346</v>
      </c>
      <c r="B184" s="568" t="s">
        <v>3839</v>
      </c>
      <c r="C184" s="568" t="s">
        <v>3526</v>
      </c>
      <c r="D184" s="568" t="s">
        <v>4373</v>
      </c>
      <c r="E184" s="568" t="s">
        <v>4372</v>
      </c>
      <c r="F184" s="571">
        <v>9</v>
      </c>
      <c r="G184" s="571">
        <v>14826.6</v>
      </c>
      <c r="H184" s="571">
        <v>1</v>
      </c>
      <c r="I184" s="571">
        <v>1647.4</v>
      </c>
      <c r="J184" s="571">
        <v>10</v>
      </c>
      <c r="K184" s="571">
        <v>16893.37</v>
      </c>
      <c r="L184" s="571">
        <v>1.139396085414053</v>
      </c>
      <c r="M184" s="571">
        <v>1689.337</v>
      </c>
      <c r="N184" s="571">
        <v>15</v>
      </c>
      <c r="O184" s="571">
        <v>25609.649999999998</v>
      </c>
      <c r="P184" s="592">
        <v>1.7272773258872565</v>
      </c>
      <c r="Q184" s="572">
        <v>1707.31</v>
      </c>
    </row>
    <row r="185" spans="1:17" ht="14.4" customHeight="1" x14ac:dyDescent="0.3">
      <c r="A185" s="567" t="s">
        <v>4346</v>
      </c>
      <c r="B185" s="568" t="s">
        <v>3839</v>
      </c>
      <c r="C185" s="568" t="s">
        <v>3526</v>
      </c>
      <c r="D185" s="568" t="s">
        <v>4374</v>
      </c>
      <c r="E185" s="568" t="s">
        <v>4372</v>
      </c>
      <c r="F185" s="571"/>
      <c r="G185" s="571"/>
      <c r="H185" s="571"/>
      <c r="I185" s="571"/>
      <c r="J185" s="571">
        <v>5</v>
      </c>
      <c r="K185" s="571">
        <v>10186.5</v>
      </c>
      <c r="L185" s="571"/>
      <c r="M185" s="571">
        <v>2037.3</v>
      </c>
      <c r="N185" s="571">
        <v>6</v>
      </c>
      <c r="O185" s="571">
        <v>12397.800000000001</v>
      </c>
      <c r="P185" s="592"/>
      <c r="Q185" s="572">
        <v>2066.3000000000002</v>
      </c>
    </row>
    <row r="186" spans="1:17" ht="14.4" customHeight="1" x14ac:dyDescent="0.3">
      <c r="A186" s="567" t="s">
        <v>4346</v>
      </c>
      <c r="B186" s="568" t="s">
        <v>3839</v>
      </c>
      <c r="C186" s="568" t="s">
        <v>3526</v>
      </c>
      <c r="D186" s="568" t="s">
        <v>4375</v>
      </c>
      <c r="E186" s="568" t="s">
        <v>4376</v>
      </c>
      <c r="F186" s="571">
        <v>1</v>
      </c>
      <c r="G186" s="571">
        <v>1864.3</v>
      </c>
      <c r="H186" s="571">
        <v>1</v>
      </c>
      <c r="I186" s="571">
        <v>1864.3</v>
      </c>
      <c r="J186" s="571">
        <v>6</v>
      </c>
      <c r="K186" s="571">
        <v>11389.169999999998</v>
      </c>
      <c r="L186" s="571">
        <v>6.1090865204098046</v>
      </c>
      <c r="M186" s="571">
        <v>1898.1949999999997</v>
      </c>
      <c r="N186" s="571">
        <v>2</v>
      </c>
      <c r="O186" s="571">
        <v>3864.18</v>
      </c>
      <c r="P186" s="592">
        <v>2.0727243469398702</v>
      </c>
      <c r="Q186" s="572">
        <v>1932.09</v>
      </c>
    </row>
    <row r="187" spans="1:17" ht="14.4" customHeight="1" x14ac:dyDescent="0.3">
      <c r="A187" s="567" t="s">
        <v>4346</v>
      </c>
      <c r="B187" s="568" t="s">
        <v>3839</v>
      </c>
      <c r="C187" s="568" t="s">
        <v>3526</v>
      </c>
      <c r="D187" s="568" t="s">
        <v>4377</v>
      </c>
      <c r="E187" s="568" t="s">
        <v>4378</v>
      </c>
      <c r="F187" s="571">
        <v>6</v>
      </c>
      <c r="G187" s="571">
        <v>5950.2</v>
      </c>
      <c r="H187" s="571">
        <v>1</v>
      </c>
      <c r="I187" s="571">
        <v>991.69999999999993</v>
      </c>
      <c r="J187" s="571">
        <v>12</v>
      </c>
      <c r="K187" s="571">
        <v>12152.82</v>
      </c>
      <c r="L187" s="571">
        <v>2.0424221034587071</v>
      </c>
      <c r="M187" s="571">
        <v>1012.735</v>
      </c>
      <c r="N187" s="571">
        <v>8</v>
      </c>
      <c r="O187" s="571">
        <v>8222.08</v>
      </c>
      <c r="P187" s="592">
        <v>1.3818157372861417</v>
      </c>
      <c r="Q187" s="572">
        <v>1027.76</v>
      </c>
    </row>
    <row r="188" spans="1:17" ht="14.4" customHeight="1" x14ac:dyDescent="0.3">
      <c r="A188" s="567" t="s">
        <v>4346</v>
      </c>
      <c r="B188" s="568" t="s">
        <v>3839</v>
      </c>
      <c r="C188" s="568" t="s">
        <v>3526</v>
      </c>
      <c r="D188" s="568" t="s">
        <v>4379</v>
      </c>
      <c r="E188" s="568" t="s">
        <v>4378</v>
      </c>
      <c r="F188" s="571">
        <v>1</v>
      </c>
      <c r="G188" s="571">
        <v>2066.6999999999998</v>
      </c>
      <c r="H188" s="571">
        <v>1</v>
      </c>
      <c r="I188" s="571">
        <v>2066.6999999999998</v>
      </c>
      <c r="J188" s="571">
        <v>8</v>
      </c>
      <c r="K188" s="571">
        <v>17059.650000000001</v>
      </c>
      <c r="L188" s="571">
        <v>8.2545362171577885</v>
      </c>
      <c r="M188" s="571">
        <v>2132.4562500000002</v>
      </c>
      <c r="N188" s="571">
        <v>6</v>
      </c>
      <c r="O188" s="571">
        <v>12851.099999999999</v>
      </c>
      <c r="P188" s="592">
        <v>6.2181739004209611</v>
      </c>
      <c r="Q188" s="572">
        <v>2141.85</v>
      </c>
    </row>
    <row r="189" spans="1:17" ht="14.4" customHeight="1" x14ac:dyDescent="0.3">
      <c r="A189" s="567" t="s">
        <v>4346</v>
      </c>
      <c r="B189" s="568" t="s">
        <v>3839</v>
      </c>
      <c r="C189" s="568" t="s">
        <v>3526</v>
      </c>
      <c r="D189" s="568" t="s">
        <v>4380</v>
      </c>
      <c r="E189" s="568" t="s">
        <v>4381</v>
      </c>
      <c r="F189" s="571"/>
      <c r="G189" s="571"/>
      <c r="H189" s="571"/>
      <c r="I189" s="571"/>
      <c r="J189" s="571">
        <v>1</v>
      </c>
      <c r="K189" s="571">
        <v>20587</v>
      </c>
      <c r="L189" s="571"/>
      <c r="M189" s="571">
        <v>20587</v>
      </c>
      <c r="N189" s="571"/>
      <c r="O189" s="571"/>
      <c r="P189" s="592"/>
      <c r="Q189" s="572"/>
    </row>
    <row r="190" spans="1:17" ht="14.4" customHeight="1" x14ac:dyDescent="0.3">
      <c r="A190" s="567" t="s">
        <v>4346</v>
      </c>
      <c r="B190" s="568" t="s">
        <v>3839</v>
      </c>
      <c r="C190" s="568" t="s">
        <v>3526</v>
      </c>
      <c r="D190" s="568" t="s">
        <v>4382</v>
      </c>
      <c r="E190" s="568" t="s">
        <v>4383</v>
      </c>
      <c r="F190" s="571"/>
      <c r="G190" s="571"/>
      <c r="H190" s="571"/>
      <c r="I190" s="571"/>
      <c r="J190" s="571"/>
      <c r="K190" s="571"/>
      <c r="L190" s="571"/>
      <c r="M190" s="571"/>
      <c r="N190" s="571">
        <v>1</v>
      </c>
      <c r="O190" s="571">
        <v>55397.2</v>
      </c>
      <c r="P190" s="592"/>
      <c r="Q190" s="572">
        <v>55397.2</v>
      </c>
    </row>
    <row r="191" spans="1:17" ht="14.4" customHeight="1" x14ac:dyDescent="0.3">
      <c r="A191" s="567" t="s">
        <v>4346</v>
      </c>
      <c r="B191" s="568" t="s">
        <v>3839</v>
      </c>
      <c r="C191" s="568" t="s">
        <v>3526</v>
      </c>
      <c r="D191" s="568" t="s">
        <v>4384</v>
      </c>
      <c r="E191" s="568" t="s">
        <v>4385</v>
      </c>
      <c r="F191" s="571"/>
      <c r="G191" s="571"/>
      <c r="H191" s="571"/>
      <c r="I191" s="571"/>
      <c r="J191" s="571">
        <v>1</v>
      </c>
      <c r="K191" s="571">
        <v>2583</v>
      </c>
      <c r="L191" s="571"/>
      <c r="M191" s="571">
        <v>2583</v>
      </c>
      <c r="N191" s="571"/>
      <c r="O191" s="571"/>
      <c r="P191" s="592"/>
      <c r="Q191" s="572"/>
    </row>
    <row r="192" spans="1:17" ht="14.4" customHeight="1" x14ac:dyDescent="0.3">
      <c r="A192" s="567" t="s">
        <v>4346</v>
      </c>
      <c r="B192" s="568" t="s">
        <v>3839</v>
      </c>
      <c r="C192" s="568" t="s">
        <v>3526</v>
      </c>
      <c r="D192" s="568" t="s">
        <v>4386</v>
      </c>
      <c r="E192" s="568" t="s">
        <v>4387</v>
      </c>
      <c r="F192" s="571"/>
      <c r="G192" s="571"/>
      <c r="H192" s="571"/>
      <c r="I192" s="571"/>
      <c r="J192" s="571">
        <v>1</v>
      </c>
      <c r="K192" s="571">
        <v>5424</v>
      </c>
      <c r="L192" s="571"/>
      <c r="M192" s="571">
        <v>5424</v>
      </c>
      <c r="N192" s="571"/>
      <c r="O192" s="571"/>
      <c r="P192" s="592"/>
      <c r="Q192" s="572"/>
    </row>
    <row r="193" spans="1:17" ht="14.4" customHeight="1" x14ac:dyDescent="0.3">
      <c r="A193" s="567" t="s">
        <v>4346</v>
      </c>
      <c r="B193" s="568" t="s">
        <v>3839</v>
      </c>
      <c r="C193" s="568" t="s">
        <v>3526</v>
      </c>
      <c r="D193" s="568" t="s">
        <v>4388</v>
      </c>
      <c r="E193" s="568" t="s">
        <v>4389</v>
      </c>
      <c r="F193" s="571">
        <v>2</v>
      </c>
      <c r="G193" s="571">
        <v>5796</v>
      </c>
      <c r="H193" s="571">
        <v>1</v>
      </c>
      <c r="I193" s="571">
        <v>2898</v>
      </c>
      <c r="J193" s="571">
        <v>1</v>
      </c>
      <c r="K193" s="571">
        <v>2898</v>
      </c>
      <c r="L193" s="571">
        <v>0.5</v>
      </c>
      <c r="M193" s="571">
        <v>2898</v>
      </c>
      <c r="N193" s="571">
        <v>2</v>
      </c>
      <c r="O193" s="571">
        <v>6006.76</v>
      </c>
      <c r="P193" s="592">
        <v>1.0363630089717046</v>
      </c>
      <c r="Q193" s="572">
        <v>3003.38</v>
      </c>
    </row>
    <row r="194" spans="1:17" ht="14.4" customHeight="1" x14ac:dyDescent="0.3">
      <c r="A194" s="567" t="s">
        <v>4346</v>
      </c>
      <c r="B194" s="568" t="s">
        <v>3839</v>
      </c>
      <c r="C194" s="568" t="s">
        <v>3526</v>
      </c>
      <c r="D194" s="568" t="s">
        <v>4390</v>
      </c>
      <c r="E194" s="568" t="s">
        <v>4391</v>
      </c>
      <c r="F194" s="571"/>
      <c r="G194" s="571"/>
      <c r="H194" s="571"/>
      <c r="I194" s="571"/>
      <c r="J194" s="571">
        <v>1</v>
      </c>
      <c r="K194" s="571">
        <v>28526.95</v>
      </c>
      <c r="L194" s="571"/>
      <c r="M194" s="571">
        <v>28526.95</v>
      </c>
      <c r="N194" s="571"/>
      <c r="O194" s="571"/>
      <c r="P194" s="592"/>
      <c r="Q194" s="572"/>
    </row>
    <row r="195" spans="1:17" ht="14.4" customHeight="1" x14ac:dyDescent="0.3">
      <c r="A195" s="567" t="s">
        <v>4346</v>
      </c>
      <c r="B195" s="568" t="s">
        <v>3839</v>
      </c>
      <c r="C195" s="568" t="s">
        <v>3526</v>
      </c>
      <c r="D195" s="568" t="s">
        <v>4392</v>
      </c>
      <c r="E195" s="568" t="s">
        <v>4393</v>
      </c>
      <c r="F195" s="571">
        <v>2</v>
      </c>
      <c r="G195" s="571">
        <v>56000</v>
      </c>
      <c r="H195" s="571">
        <v>1</v>
      </c>
      <c r="I195" s="571">
        <v>28000</v>
      </c>
      <c r="J195" s="571">
        <v>1</v>
      </c>
      <c r="K195" s="571">
        <v>29018.18</v>
      </c>
      <c r="L195" s="571">
        <v>0.51818178571428575</v>
      </c>
      <c r="M195" s="571">
        <v>29018.18</v>
      </c>
      <c r="N195" s="571"/>
      <c r="O195" s="571"/>
      <c r="P195" s="592"/>
      <c r="Q195" s="572"/>
    </row>
    <row r="196" spans="1:17" ht="14.4" customHeight="1" x14ac:dyDescent="0.3">
      <c r="A196" s="567" t="s">
        <v>4346</v>
      </c>
      <c r="B196" s="568" t="s">
        <v>3839</v>
      </c>
      <c r="C196" s="568" t="s">
        <v>3526</v>
      </c>
      <c r="D196" s="568" t="s">
        <v>4394</v>
      </c>
      <c r="E196" s="568" t="s">
        <v>4395</v>
      </c>
      <c r="F196" s="571">
        <v>7</v>
      </c>
      <c r="G196" s="571">
        <v>46543</v>
      </c>
      <c r="H196" s="571">
        <v>1</v>
      </c>
      <c r="I196" s="571">
        <v>6649</v>
      </c>
      <c r="J196" s="571">
        <v>9</v>
      </c>
      <c r="K196" s="571">
        <v>62017.020000000004</v>
      </c>
      <c r="L196" s="571">
        <v>1.3324671808864921</v>
      </c>
      <c r="M196" s="571">
        <v>6890.7800000000007</v>
      </c>
      <c r="N196" s="571">
        <v>15</v>
      </c>
      <c r="O196" s="571">
        <v>103361.70000000001</v>
      </c>
      <c r="P196" s="592">
        <v>2.2207786348108205</v>
      </c>
      <c r="Q196" s="572">
        <v>6890.7800000000007</v>
      </c>
    </row>
    <row r="197" spans="1:17" ht="14.4" customHeight="1" x14ac:dyDescent="0.3">
      <c r="A197" s="567" t="s">
        <v>4346</v>
      </c>
      <c r="B197" s="568" t="s">
        <v>3839</v>
      </c>
      <c r="C197" s="568" t="s">
        <v>3526</v>
      </c>
      <c r="D197" s="568" t="s">
        <v>4396</v>
      </c>
      <c r="E197" s="568" t="s">
        <v>4397</v>
      </c>
      <c r="F197" s="571">
        <v>3</v>
      </c>
      <c r="G197" s="571">
        <v>11978.099999999999</v>
      </c>
      <c r="H197" s="571">
        <v>1</v>
      </c>
      <c r="I197" s="571">
        <v>3992.6999999999994</v>
      </c>
      <c r="J197" s="571">
        <v>2</v>
      </c>
      <c r="K197" s="571">
        <v>8130.59</v>
      </c>
      <c r="L197" s="571">
        <v>0.67878795468396502</v>
      </c>
      <c r="M197" s="571">
        <v>4065.2950000000001</v>
      </c>
      <c r="N197" s="571">
        <v>2</v>
      </c>
      <c r="O197" s="571">
        <v>8275.7800000000007</v>
      </c>
      <c r="P197" s="592">
        <v>0.6909092427012633</v>
      </c>
      <c r="Q197" s="572">
        <v>4137.8900000000003</v>
      </c>
    </row>
    <row r="198" spans="1:17" ht="14.4" customHeight="1" x14ac:dyDescent="0.3">
      <c r="A198" s="567" t="s">
        <v>4346</v>
      </c>
      <c r="B198" s="568" t="s">
        <v>3839</v>
      </c>
      <c r="C198" s="568" t="s">
        <v>3526</v>
      </c>
      <c r="D198" s="568" t="s">
        <v>4398</v>
      </c>
      <c r="E198" s="568" t="s">
        <v>4399</v>
      </c>
      <c r="F198" s="571"/>
      <c r="G198" s="571"/>
      <c r="H198" s="571"/>
      <c r="I198" s="571"/>
      <c r="J198" s="571">
        <v>1</v>
      </c>
      <c r="K198" s="571">
        <v>16474</v>
      </c>
      <c r="L198" s="571"/>
      <c r="M198" s="571">
        <v>16474</v>
      </c>
      <c r="N198" s="571"/>
      <c r="O198" s="571"/>
      <c r="P198" s="592"/>
      <c r="Q198" s="572"/>
    </row>
    <row r="199" spans="1:17" ht="14.4" customHeight="1" x14ac:dyDescent="0.3">
      <c r="A199" s="567" t="s">
        <v>4346</v>
      </c>
      <c r="B199" s="568" t="s">
        <v>3839</v>
      </c>
      <c r="C199" s="568" t="s">
        <v>3526</v>
      </c>
      <c r="D199" s="568" t="s">
        <v>4400</v>
      </c>
      <c r="E199" s="568" t="s">
        <v>4401</v>
      </c>
      <c r="F199" s="571"/>
      <c r="G199" s="571"/>
      <c r="H199" s="571"/>
      <c r="I199" s="571"/>
      <c r="J199" s="571">
        <v>1</v>
      </c>
      <c r="K199" s="571">
        <v>11561.67</v>
      </c>
      <c r="L199" s="571"/>
      <c r="M199" s="571">
        <v>11561.67</v>
      </c>
      <c r="N199" s="571"/>
      <c r="O199" s="571"/>
      <c r="P199" s="592"/>
      <c r="Q199" s="572"/>
    </row>
    <row r="200" spans="1:17" ht="14.4" customHeight="1" x14ac:dyDescent="0.3">
      <c r="A200" s="567" t="s">
        <v>4346</v>
      </c>
      <c r="B200" s="568" t="s">
        <v>3839</v>
      </c>
      <c r="C200" s="568" t="s">
        <v>3526</v>
      </c>
      <c r="D200" s="568" t="s">
        <v>4402</v>
      </c>
      <c r="E200" s="568" t="s">
        <v>4403</v>
      </c>
      <c r="F200" s="571">
        <v>6</v>
      </c>
      <c r="G200" s="571">
        <v>6016.8</v>
      </c>
      <c r="H200" s="571">
        <v>1</v>
      </c>
      <c r="I200" s="571">
        <v>1002.8000000000001</v>
      </c>
      <c r="J200" s="571">
        <v>6</v>
      </c>
      <c r="K200" s="571">
        <v>6016.7999999999993</v>
      </c>
      <c r="L200" s="571">
        <v>0.99999999999999989</v>
      </c>
      <c r="M200" s="571">
        <v>1002.7999999999998</v>
      </c>
      <c r="N200" s="571">
        <v>4</v>
      </c>
      <c r="O200" s="571">
        <v>4011.2</v>
      </c>
      <c r="P200" s="592">
        <v>0.66666666666666663</v>
      </c>
      <c r="Q200" s="572">
        <v>1002.8</v>
      </c>
    </row>
    <row r="201" spans="1:17" ht="14.4" customHeight="1" x14ac:dyDescent="0.3">
      <c r="A201" s="567" t="s">
        <v>4346</v>
      </c>
      <c r="B201" s="568" t="s">
        <v>3839</v>
      </c>
      <c r="C201" s="568" t="s">
        <v>3526</v>
      </c>
      <c r="D201" s="568" t="s">
        <v>4404</v>
      </c>
      <c r="E201" s="568" t="s">
        <v>4405</v>
      </c>
      <c r="F201" s="571"/>
      <c r="G201" s="571"/>
      <c r="H201" s="571"/>
      <c r="I201" s="571"/>
      <c r="J201" s="571">
        <v>1</v>
      </c>
      <c r="K201" s="571">
        <v>7650</v>
      </c>
      <c r="L201" s="571"/>
      <c r="M201" s="571">
        <v>7650</v>
      </c>
      <c r="N201" s="571">
        <v>5</v>
      </c>
      <c r="O201" s="571">
        <v>38250</v>
      </c>
      <c r="P201" s="592"/>
      <c r="Q201" s="572">
        <v>7650</v>
      </c>
    </row>
    <row r="202" spans="1:17" ht="14.4" customHeight="1" x14ac:dyDescent="0.3">
      <c r="A202" s="567" t="s">
        <v>4346</v>
      </c>
      <c r="B202" s="568" t="s">
        <v>3839</v>
      </c>
      <c r="C202" s="568" t="s">
        <v>3526</v>
      </c>
      <c r="D202" s="568" t="s">
        <v>4406</v>
      </c>
      <c r="E202" s="568" t="s">
        <v>4407</v>
      </c>
      <c r="F202" s="571"/>
      <c r="G202" s="571"/>
      <c r="H202" s="571"/>
      <c r="I202" s="571"/>
      <c r="J202" s="571">
        <v>3</v>
      </c>
      <c r="K202" s="571">
        <v>28111.17</v>
      </c>
      <c r="L202" s="571"/>
      <c r="M202" s="571">
        <v>9370.39</v>
      </c>
      <c r="N202" s="571"/>
      <c r="O202" s="571"/>
      <c r="P202" s="592"/>
      <c r="Q202" s="572"/>
    </row>
    <row r="203" spans="1:17" ht="14.4" customHeight="1" x14ac:dyDescent="0.3">
      <c r="A203" s="567" t="s">
        <v>4346</v>
      </c>
      <c r="B203" s="568" t="s">
        <v>3839</v>
      </c>
      <c r="C203" s="568" t="s">
        <v>3526</v>
      </c>
      <c r="D203" s="568" t="s">
        <v>4408</v>
      </c>
      <c r="E203" s="568" t="s">
        <v>4409</v>
      </c>
      <c r="F203" s="571">
        <v>2</v>
      </c>
      <c r="G203" s="571">
        <v>4189.6000000000004</v>
      </c>
      <c r="H203" s="571">
        <v>1</v>
      </c>
      <c r="I203" s="571">
        <v>2094.8000000000002</v>
      </c>
      <c r="J203" s="571">
        <v>1</v>
      </c>
      <c r="K203" s="571">
        <v>2094.8000000000002</v>
      </c>
      <c r="L203" s="571">
        <v>0.5</v>
      </c>
      <c r="M203" s="571">
        <v>2094.8000000000002</v>
      </c>
      <c r="N203" s="571">
        <v>1</v>
      </c>
      <c r="O203" s="571">
        <v>2170.9699999999998</v>
      </c>
      <c r="P203" s="592">
        <v>0.51818073324422365</v>
      </c>
      <c r="Q203" s="572">
        <v>2170.9699999999998</v>
      </c>
    </row>
    <row r="204" spans="1:17" ht="14.4" customHeight="1" x14ac:dyDescent="0.3">
      <c r="A204" s="567" t="s">
        <v>4346</v>
      </c>
      <c r="B204" s="568" t="s">
        <v>3839</v>
      </c>
      <c r="C204" s="568" t="s">
        <v>3526</v>
      </c>
      <c r="D204" s="568" t="s">
        <v>4410</v>
      </c>
      <c r="E204" s="568" t="s">
        <v>4411</v>
      </c>
      <c r="F204" s="571"/>
      <c r="G204" s="571"/>
      <c r="H204" s="571"/>
      <c r="I204" s="571"/>
      <c r="J204" s="571">
        <v>1</v>
      </c>
      <c r="K204" s="571">
        <v>797</v>
      </c>
      <c r="L204" s="571"/>
      <c r="M204" s="571">
        <v>797</v>
      </c>
      <c r="N204" s="571">
        <v>2</v>
      </c>
      <c r="O204" s="571">
        <v>1594</v>
      </c>
      <c r="P204" s="592"/>
      <c r="Q204" s="572">
        <v>797</v>
      </c>
    </row>
    <row r="205" spans="1:17" ht="14.4" customHeight="1" x14ac:dyDescent="0.3">
      <c r="A205" s="567" t="s">
        <v>4346</v>
      </c>
      <c r="B205" s="568" t="s">
        <v>3839</v>
      </c>
      <c r="C205" s="568" t="s">
        <v>3526</v>
      </c>
      <c r="D205" s="568" t="s">
        <v>4412</v>
      </c>
      <c r="E205" s="568" t="s">
        <v>4413</v>
      </c>
      <c r="F205" s="571">
        <v>2</v>
      </c>
      <c r="G205" s="571">
        <v>427697</v>
      </c>
      <c r="H205" s="571">
        <v>1</v>
      </c>
      <c r="I205" s="571">
        <v>213848.5</v>
      </c>
      <c r="J205" s="571"/>
      <c r="K205" s="571"/>
      <c r="L205" s="571"/>
      <c r="M205" s="571"/>
      <c r="N205" s="571"/>
      <c r="O205" s="571"/>
      <c r="P205" s="592"/>
      <c r="Q205" s="572"/>
    </row>
    <row r="206" spans="1:17" ht="14.4" customHeight="1" x14ac:dyDescent="0.3">
      <c r="A206" s="567" t="s">
        <v>4346</v>
      </c>
      <c r="B206" s="568" t="s">
        <v>3839</v>
      </c>
      <c r="C206" s="568" t="s">
        <v>3526</v>
      </c>
      <c r="D206" s="568" t="s">
        <v>4414</v>
      </c>
      <c r="E206" s="568" t="s">
        <v>4415</v>
      </c>
      <c r="F206" s="571"/>
      <c r="G206" s="571"/>
      <c r="H206" s="571"/>
      <c r="I206" s="571"/>
      <c r="J206" s="571">
        <v>1</v>
      </c>
      <c r="K206" s="571">
        <v>110246.9</v>
      </c>
      <c r="L206" s="571"/>
      <c r="M206" s="571">
        <v>110246.9</v>
      </c>
      <c r="N206" s="571"/>
      <c r="O206" s="571"/>
      <c r="P206" s="592"/>
      <c r="Q206" s="572"/>
    </row>
    <row r="207" spans="1:17" ht="14.4" customHeight="1" x14ac:dyDescent="0.3">
      <c r="A207" s="567" t="s">
        <v>4346</v>
      </c>
      <c r="B207" s="568" t="s">
        <v>3839</v>
      </c>
      <c r="C207" s="568" t="s">
        <v>3526</v>
      </c>
      <c r="D207" s="568" t="s">
        <v>4416</v>
      </c>
      <c r="E207" s="568" t="s">
        <v>4417</v>
      </c>
      <c r="F207" s="571"/>
      <c r="G207" s="571"/>
      <c r="H207" s="571"/>
      <c r="I207" s="571"/>
      <c r="J207" s="571">
        <v>3</v>
      </c>
      <c r="K207" s="571">
        <v>8923.08</v>
      </c>
      <c r="L207" s="571"/>
      <c r="M207" s="571">
        <v>2974.36</v>
      </c>
      <c r="N207" s="571"/>
      <c r="O207" s="571"/>
      <c r="P207" s="592"/>
      <c r="Q207" s="572"/>
    </row>
    <row r="208" spans="1:17" ht="14.4" customHeight="1" x14ac:dyDescent="0.3">
      <c r="A208" s="567" t="s">
        <v>4346</v>
      </c>
      <c r="B208" s="568" t="s">
        <v>3839</v>
      </c>
      <c r="C208" s="568" t="s">
        <v>3526</v>
      </c>
      <c r="D208" s="568" t="s">
        <v>4418</v>
      </c>
      <c r="E208" s="568" t="s">
        <v>4419</v>
      </c>
      <c r="F208" s="571">
        <v>5</v>
      </c>
      <c r="G208" s="571">
        <v>25373.5</v>
      </c>
      <c r="H208" s="571">
        <v>1</v>
      </c>
      <c r="I208" s="571">
        <v>5074.7</v>
      </c>
      <c r="J208" s="571">
        <v>3</v>
      </c>
      <c r="K208" s="571">
        <v>15777.689999999999</v>
      </c>
      <c r="L208" s="571">
        <v>0.62181764439277198</v>
      </c>
      <c r="M208" s="571">
        <v>5259.23</v>
      </c>
      <c r="N208" s="571">
        <v>4</v>
      </c>
      <c r="O208" s="571">
        <v>21036.92</v>
      </c>
      <c r="P208" s="592">
        <v>0.82909019252369587</v>
      </c>
      <c r="Q208" s="572">
        <v>5259.23</v>
      </c>
    </row>
    <row r="209" spans="1:17" ht="14.4" customHeight="1" x14ac:dyDescent="0.3">
      <c r="A209" s="567" t="s">
        <v>4346</v>
      </c>
      <c r="B209" s="568" t="s">
        <v>3839</v>
      </c>
      <c r="C209" s="568" t="s">
        <v>3526</v>
      </c>
      <c r="D209" s="568" t="s">
        <v>4420</v>
      </c>
      <c r="E209" s="568" t="s">
        <v>4421</v>
      </c>
      <c r="F209" s="571">
        <v>1</v>
      </c>
      <c r="G209" s="571">
        <v>1444.9</v>
      </c>
      <c r="H209" s="571">
        <v>1</v>
      </c>
      <c r="I209" s="571">
        <v>1444.9</v>
      </c>
      <c r="J209" s="571"/>
      <c r="K209" s="571"/>
      <c r="L209" s="571"/>
      <c r="M209" s="571"/>
      <c r="N209" s="571"/>
      <c r="O209" s="571"/>
      <c r="P209" s="592"/>
      <c r="Q209" s="572"/>
    </row>
    <row r="210" spans="1:17" ht="14.4" customHeight="1" x14ac:dyDescent="0.3">
      <c r="A210" s="567" t="s">
        <v>4346</v>
      </c>
      <c r="B210" s="568" t="s">
        <v>3839</v>
      </c>
      <c r="C210" s="568" t="s">
        <v>3526</v>
      </c>
      <c r="D210" s="568" t="s">
        <v>4422</v>
      </c>
      <c r="E210" s="568" t="s">
        <v>4423</v>
      </c>
      <c r="F210" s="571"/>
      <c r="G210" s="571"/>
      <c r="H210" s="571"/>
      <c r="I210" s="571"/>
      <c r="J210" s="571">
        <v>1</v>
      </c>
      <c r="K210" s="571">
        <v>34900</v>
      </c>
      <c r="L210" s="571"/>
      <c r="M210" s="571">
        <v>34900</v>
      </c>
      <c r="N210" s="571"/>
      <c r="O210" s="571"/>
      <c r="P210" s="592"/>
      <c r="Q210" s="572"/>
    </row>
    <row r="211" spans="1:17" ht="14.4" customHeight="1" x14ac:dyDescent="0.3">
      <c r="A211" s="567" t="s">
        <v>4346</v>
      </c>
      <c r="B211" s="568" t="s">
        <v>3839</v>
      </c>
      <c r="C211" s="568" t="s">
        <v>3526</v>
      </c>
      <c r="D211" s="568" t="s">
        <v>4424</v>
      </c>
      <c r="E211" s="568" t="s">
        <v>4425</v>
      </c>
      <c r="F211" s="571">
        <v>2</v>
      </c>
      <c r="G211" s="571">
        <v>1168.8</v>
      </c>
      <c r="H211" s="571">
        <v>1</v>
      </c>
      <c r="I211" s="571">
        <v>584.4</v>
      </c>
      <c r="J211" s="571">
        <v>2</v>
      </c>
      <c r="K211" s="571">
        <v>1190.05</v>
      </c>
      <c r="L211" s="571">
        <v>1.0181810403832992</v>
      </c>
      <c r="M211" s="571">
        <v>595.02499999999998</v>
      </c>
      <c r="N211" s="571">
        <v>2</v>
      </c>
      <c r="O211" s="571">
        <v>1211.3</v>
      </c>
      <c r="P211" s="592">
        <v>1.0363620807665983</v>
      </c>
      <c r="Q211" s="572">
        <v>605.65</v>
      </c>
    </row>
    <row r="212" spans="1:17" ht="14.4" customHeight="1" x14ac:dyDescent="0.3">
      <c r="A212" s="567" t="s">
        <v>4346</v>
      </c>
      <c r="B212" s="568" t="s">
        <v>3839</v>
      </c>
      <c r="C212" s="568" t="s">
        <v>3526</v>
      </c>
      <c r="D212" s="568" t="s">
        <v>4426</v>
      </c>
      <c r="E212" s="568" t="s">
        <v>4427</v>
      </c>
      <c r="F212" s="571"/>
      <c r="G212" s="571"/>
      <c r="H212" s="571"/>
      <c r="I212" s="571"/>
      <c r="J212" s="571">
        <v>2</v>
      </c>
      <c r="K212" s="571">
        <v>34763.980000000003</v>
      </c>
      <c r="L212" s="571"/>
      <c r="M212" s="571">
        <v>17381.990000000002</v>
      </c>
      <c r="N212" s="571">
        <v>1</v>
      </c>
      <c r="O212" s="571">
        <v>17381.990000000002</v>
      </c>
      <c r="P212" s="592"/>
      <c r="Q212" s="572">
        <v>17381.990000000002</v>
      </c>
    </row>
    <row r="213" spans="1:17" ht="14.4" customHeight="1" x14ac:dyDescent="0.3">
      <c r="A213" s="567" t="s">
        <v>4346</v>
      </c>
      <c r="B213" s="568" t="s">
        <v>3839</v>
      </c>
      <c r="C213" s="568" t="s">
        <v>3526</v>
      </c>
      <c r="D213" s="568" t="s">
        <v>4428</v>
      </c>
      <c r="E213" s="568" t="s">
        <v>4429</v>
      </c>
      <c r="F213" s="571"/>
      <c r="G213" s="571"/>
      <c r="H213" s="571"/>
      <c r="I213" s="571"/>
      <c r="J213" s="571">
        <v>4</v>
      </c>
      <c r="K213" s="571">
        <v>3295.4799999999996</v>
      </c>
      <c r="L213" s="571"/>
      <c r="M213" s="571">
        <v>823.86999999999989</v>
      </c>
      <c r="N213" s="571">
        <v>2</v>
      </c>
      <c r="O213" s="571">
        <v>1662.32</v>
      </c>
      <c r="P213" s="592"/>
      <c r="Q213" s="572">
        <v>831.16</v>
      </c>
    </row>
    <row r="214" spans="1:17" ht="14.4" customHeight="1" x14ac:dyDescent="0.3">
      <c r="A214" s="567" t="s">
        <v>4346</v>
      </c>
      <c r="B214" s="568" t="s">
        <v>3839</v>
      </c>
      <c r="C214" s="568" t="s">
        <v>3526</v>
      </c>
      <c r="D214" s="568" t="s">
        <v>4430</v>
      </c>
      <c r="E214" s="568" t="s">
        <v>4429</v>
      </c>
      <c r="F214" s="571">
        <v>5</v>
      </c>
      <c r="G214" s="571">
        <v>4284.5</v>
      </c>
      <c r="H214" s="571">
        <v>1</v>
      </c>
      <c r="I214" s="571">
        <v>856.9</v>
      </c>
      <c r="J214" s="571">
        <v>4</v>
      </c>
      <c r="K214" s="571">
        <v>3552.24</v>
      </c>
      <c r="L214" s="571">
        <v>0.82909090909090899</v>
      </c>
      <c r="M214" s="571">
        <v>888.06</v>
      </c>
      <c r="N214" s="571">
        <v>7</v>
      </c>
      <c r="O214" s="571">
        <v>6216.4199999999992</v>
      </c>
      <c r="P214" s="592">
        <v>1.4509090909090907</v>
      </c>
      <c r="Q214" s="572">
        <v>888.05999999999983</v>
      </c>
    </row>
    <row r="215" spans="1:17" ht="14.4" customHeight="1" x14ac:dyDescent="0.3">
      <c r="A215" s="567" t="s">
        <v>4346</v>
      </c>
      <c r="B215" s="568" t="s">
        <v>3839</v>
      </c>
      <c r="C215" s="568" t="s">
        <v>3526</v>
      </c>
      <c r="D215" s="568" t="s">
        <v>4431</v>
      </c>
      <c r="E215" s="568" t="s">
        <v>4432</v>
      </c>
      <c r="F215" s="571">
        <v>3</v>
      </c>
      <c r="G215" s="571">
        <v>2570.6999999999998</v>
      </c>
      <c r="H215" s="571">
        <v>1</v>
      </c>
      <c r="I215" s="571">
        <v>856.9</v>
      </c>
      <c r="J215" s="571">
        <v>1</v>
      </c>
      <c r="K215" s="571">
        <v>888.06</v>
      </c>
      <c r="L215" s="571">
        <v>0.34545454545454546</v>
      </c>
      <c r="M215" s="571">
        <v>888.06</v>
      </c>
      <c r="N215" s="571">
        <v>1</v>
      </c>
      <c r="O215" s="571">
        <v>888.06</v>
      </c>
      <c r="P215" s="592">
        <v>0.34545454545454546</v>
      </c>
      <c r="Q215" s="572">
        <v>888.06</v>
      </c>
    </row>
    <row r="216" spans="1:17" ht="14.4" customHeight="1" x14ac:dyDescent="0.3">
      <c r="A216" s="567" t="s">
        <v>4346</v>
      </c>
      <c r="B216" s="568" t="s">
        <v>3839</v>
      </c>
      <c r="C216" s="568" t="s">
        <v>3526</v>
      </c>
      <c r="D216" s="568" t="s">
        <v>4433</v>
      </c>
      <c r="E216" s="568" t="s">
        <v>4434</v>
      </c>
      <c r="F216" s="571">
        <v>1</v>
      </c>
      <c r="G216" s="571">
        <v>802</v>
      </c>
      <c r="H216" s="571">
        <v>1</v>
      </c>
      <c r="I216" s="571">
        <v>802</v>
      </c>
      <c r="J216" s="571">
        <v>2</v>
      </c>
      <c r="K216" s="571">
        <v>1662.32</v>
      </c>
      <c r="L216" s="571">
        <v>2.072718204488778</v>
      </c>
      <c r="M216" s="571">
        <v>831.16</v>
      </c>
      <c r="N216" s="571"/>
      <c r="O216" s="571"/>
      <c r="P216" s="592"/>
      <c r="Q216" s="572"/>
    </row>
    <row r="217" spans="1:17" ht="14.4" customHeight="1" x14ac:dyDescent="0.3">
      <c r="A217" s="567" t="s">
        <v>4346</v>
      </c>
      <c r="B217" s="568" t="s">
        <v>3839</v>
      </c>
      <c r="C217" s="568" t="s">
        <v>3526</v>
      </c>
      <c r="D217" s="568" t="s">
        <v>4435</v>
      </c>
      <c r="E217" s="568" t="s">
        <v>4436</v>
      </c>
      <c r="F217" s="571">
        <v>15</v>
      </c>
      <c r="G217" s="571">
        <v>56430</v>
      </c>
      <c r="H217" s="571">
        <v>1</v>
      </c>
      <c r="I217" s="571">
        <v>3762</v>
      </c>
      <c r="J217" s="571">
        <v>21</v>
      </c>
      <c r="K217" s="571">
        <v>81874.799999999988</v>
      </c>
      <c r="L217" s="571">
        <v>1.4509090909090907</v>
      </c>
      <c r="M217" s="571">
        <v>3898.7999999999993</v>
      </c>
      <c r="N217" s="571">
        <v>4</v>
      </c>
      <c r="O217" s="571">
        <v>15595.2</v>
      </c>
      <c r="P217" s="592">
        <v>0.27636363636363637</v>
      </c>
      <c r="Q217" s="572">
        <v>3898.8</v>
      </c>
    </row>
    <row r="218" spans="1:17" ht="14.4" customHeight="1" x14ac:dyDescent="0.3">
      <c r="A218" s="567" t="s">
        <v>4346</v>
      </c>
      <c r="B218" s="568" t="s">
        <v>3839</v>
      </c>
      <c r="C218" s="568" t="s">
        <v>3526</v>
      </c>
      <c r="D218" s="568" t="s">
        <v>4437</v>
      </c>
      <c r="E218" s="568" t="s">
        <v>4438</v>
      </c>
      <c r="F218" s="571">
        <v>1</v>
      </c>
      <c r="G218" s="571">
        <v>3067.1</v>
      </c>
      <c r="H218" s="571">
        <v>1</v>
      </c>
      <c r="I218" s="571">
        <v>3067.1</v>
      </c>
      <c r="J218" s="571"/>
      <c r="K218" s="571"/>
      <c r="L218" s="571"/>
      <c r="M218" s="571"/>
      <c r="N218" s="571"/>
      <c r="O218" s="571"/>
      <c r="P218" s="592"/>
      <c r="Q218" s="572"/>
    </row>
    <row r="219" spans="1:17" ht="14.4" customHeight="1" x14ac:dyDescent="0.3">
      <c r="A219" s="567" t="s">
        <v>4346</v>
      </c>
      <c r="B219" s="568" t="s">
        <v>3839</v>
      </c>
      <c r="C219" s="568" t="s">
        <v>3526</v>
      </c>
      <c r="D219" s="568" t="s">
        <v>4439</v>
      </c>
      <c r="E219" s="568" t="s">
        <v>4372</v>
      </c>
      <c r="F219" s="571">
        <v>1</v>
      </c>
      <c r="G219" s="571">
        <v>818</v>
      </c>
      <c r="H219" s="571">
        <v>1</v>
      </c>
      <c r="I219" s="571">
        <v>818</v>
      </c>
      <c r="J219" s="571"/>
      <c r="K219" s="571"/>
      <c r="L219" s="571"/>
      <c r="M219" s="571"/>
      <c r="N219" s="571"/>
      <c r="O219" s="571"/>
      <c r="P219" s="592"/>
      <c r="Q219" s="572"/>
    </row>
    <row r="220" spans="1:17" ht="14.4" customHeight="1" x14ac:dyDescent="0.3">
      <c r="A220" s="567" t="s">
        <v>4346</v>
      </c>
      <c r="B220" s="568" t="s">
        <v>3839</v>
      </c>
      <c r="C220" s="568" t="s">
        <v>3526</v>
      </c>
      <c r="D220" s="568" t="s">
        <v>4440</v>
      </c>
      <c r="E220" s="568" t="s">
        <v>4441</v>
      </c>
      <c r="F220" s="571">
        <v>3</v>
      </c>
      <c r="G220" s="571">
        <v>4263.6000000000004</v>
      </c>
      <c r="H220" s="571">
        <v>1</v>
      </c>
      <c r="I220" s="571">
        <v>1421.2</v>
      </c>
      <c r="J220" s="571">
        <v>8</v>
      </c>
      <c r="K220" s="571">
        <v>11628</v>
      </c>
      <c r="L220" s="571">
        <v>2.7272727272727271</v>
      </c>
      <c r="M220" s="571">
        <v>1453.5</v>
      </c>
      <c r="N220" s="571">
        <v>1</v>
      </c>
      <c r="O220" s="571">
        <v>1472.88</v>
      </c>
      <c r="P220" s="592">
        <v>0.34545454545454546</v>
      </c>
      <c r="Q220" s="572">
        <v>1472.88</v>
      </c>
    </row>
    <row r="221" spans="1:17" ht="14.4" customHeight="1" x14ac:dyDescent="0.3">
      <c r="A221" s="567" t="s">
        <v>4346</v>
      </c>
      <c r="B221" s="568" t="s">
        <v>3839</v>
      </c>
      <c r="C221" s="568" t="s">
        <v>3526</v>
      </c>
      <c r="D221" s="568" t="s">
        <v>4442</v>
      </c>
      <c r="E221" s="568" t="s">
        <v>4443</v>
      </c>
      <c r="F221" s="571"/>
      <c r="G221" s="571"/>
      <c r="H221" s="571"/>
      <c r="I221" s="571"/>
      <c r="J221" s="571">
        <v>3</v>
      </c>
      <c r="K221" s="571">
        <v>215400</v>
      </c>
      <c r="L221" s="571"/>
      <c r="M221" s="571">
        <v>71800</v>
      </c>
      <c r="N221" s="571"/>
      <c r="O221" s="571"/>
      <c r="P221" s="592"/>
      <c r="Q221" s="572"/>
    </row>
    <row r="222" spans="1:17" ht="14.4" customHeight="1" x14ac:dyDescent="0.3">
      <c r="A222" s="567" t="s">
        <v>4346</v>
      </c>
      <c r="B222" s="568" t="s">
        <v>3839</v>
      </c>
      <c r="C222" s="568" t="s">
        <v>3526</v>
      </c>
      <c r="D222" s="568" t="s">
        <v>4444</v>
      </c>
      <c r="E222" s="568" t="s">
        <v>4445</v>
      </c>
      <c r="F222" s="571">
        <v>1</v>
      </c>
      <c r="G222" s="571">
        <v>21211.9</v>
      </c>
      <c r="H222" s="571">
        <v>1</v>
      </c>
      <c r="I222" s="571">
        <v>21211.9</v>
      </c>
      <c r="J222" s="571"/>
      <c r="K222" s="571"/>
      <c r="L222" s="571"/>
      <c r="M222" s="571"/>
      <c r="N222" s="571"/>
      <c r="O222" s="571"/>
      <c r="P222" s="592"/>
      <c r="Q222" s="572"/>
    </row>
    <row r="223" spans="1:17" ht="14.4" customHeight="1" x14ac:dyDescent="0.3">
      <c r="A223" s="567" t="s">
        <v>4346</v>
      </c>
      <c r="B223" s="568" t="s">
        <v>3839</v>
      </c>
      <c r="C223" s="568" t="s">
        <v>3526</v>
      </c>
      <c r="D223" s="568" t="s">
        <v>4446</v>
      </c>
      <c r="E223" s="568" t="s">
        <v>4447</v>
      </c>
      <c r="F223" s="571"/>
      <c r="G223" s="571"/>
      <c r="H223" s="571"/>
      <c r="I223" s="571"/>
      <c r="J223" s="571"/>
      <c r="K223" s="571"/>
      <c r="L223" s="571"/>
      <c r="M223" s="571"/>
      <c r="N223" s="571">
        <v>11</v>
      </c>
      <c r="O223" s="571">
        <v>40090.380000000005</v>
      </c>
      <c r="P223" s="592"/>
      <c r="Q223" s="572">
        <v>3644.5800000000004</v>
      </c>
    </row>
    <row r="224" spans="1:17" ht="14.4" customHeight="1" x14ac:dyDescent="0.3">
      <c r="A224" s="567" t="s">
        <v>4346</v>
      </c>
      <c r="B224" s="568" t="s">
        <v>3839</v>
      </c>
      <c r="C224" s="568" t="s">
        <v>3526</v>
      </c>
      <c r="D224" s="568" t="s">
        <v>4448</v>
      </c>
      <c r="E224" s="568" t="s">
        <v>4449</v>
      </c>
      <c r="F224" s="571">
        <v>1</v>
      </c>
      <c r="G224" s="571">
        <v>9719.6</v>
      </c>
      <c r="H224" s="571">
        <v>1</v>
      </c>
      <c r="I224" s="571">
        <v>9719.6</v>
      </c>
      <c r="J224" s="571">
        <v>1</v>
      </c>
      <c r="K224" s="571">
        <v>9719.6</v>
      </c>
      <c r="L224" s="571">
        <v>1</v>
      </c>
      <c r="M224" s="571">
        <v>9719.6</v>
      </c>
      <c r="N224" s="571"/>
      <c r="O224" s="571"/>
      <c r="P224" s="592"/>
      <c r="Q224" s="572"/>
    </row>
    <row r="225" spans="1:17" ht="14.4" customHeight="1" x14ac:dyDescent="0.3">
      <c r="A225" s="567" t="s">
        <v>4346</v>
      </c>
      <c r="B225" s="568" t="s">
        <v>3839</v>
      </c>
      <c r="C225" s="568" t="s">
        <v>3526</v>
      </c>
      <c r="D225" s="568" t="s">
        <v>4450</v>
      </c>
      <c r="E225" s="568" t="s">
        <v>4451</v>
      </c>
      <c r="F225" s="571">
        <v>1</v>
      </c>
      <c r="G225" s="571">
        <v>7223.7</v>
      </c>
      <c r="H225" s="571">
        <v>1</v>
      </c>
      <c r="I225" s="571">
        <v>7223.7</v>
      </c>
      <c r="J225" s="571"/>
      <c r="K225" s="571"/>
      <c r="L225" s="571"/>
      <c r="M225" s="571"/>
      <c r="N225" s="571"/>
      <c r="O225" s="571"/>
      <c r="P225" s="592"/>
      <c r="Q225" s="572"/>
    </row>
    <row r="226" spans="1:17" ht="14.4" customHeight="1" x14ac:dyDescent="0.3">
      <c r="A226" s="567" t="s">
        <v>4346</v>
      </c>
      <c r="B226" s="568" t="s">
        <v>3839</v>
      </c>
      <c r="C226" s="568" t="s">
        <v>3526</v>
      </c>
      <c r="D226" s="568" t="s">
        <v>4452</v>
      </c>
      <c r="E226" s="568" t="s">
        <v>4453</v>
      </c>
      <c r="F226" s="571">
        <v>1</v>
      </c>
      <c r="G226" s="571">
        <v>29963</v>
      </c>
      <c r="H226" s="571">
        <v>1</v>
      </c>
      <c r="I226" s="571">
        <v>29963</v>
      </c>
      <c r="J226" s="571"/>
      <c r="K226" s="571"/>
      <c r="L226" s="571"/>
      <c r="M226" s="571"/>
      <c r="N226" s="571"/>
      <c r="O226" s="571"/>
      <c r="P226" s="592"/>
      <c r="Q226" s="572"/>
    </row>
    <row r="227" spans="1:17" ht="14.4" customHeight="1" x14ac:dyDescent="0.3">
      <c r="A227" s="567" t="s">
        <v>4346</v>
      </c>
      <c r="B227" s="568" t="s">
        <v>3839</v>
      </c>
      <c r="C227" s="568" t="s">
        <v>3526</v>
      </c>
      <c r="D227" s="568" t="s">
        <v>4454</v>
      </c>
      <c r="E227" s="568" t="s">
        <v>4455</v>
      </c>
      <c r="F227" s="571">
        <v>6</v>
      </c>
      <c r="G227" s="571">
        <v>7560</v>
      </c>
      <c r="H227" s="571">
        <v>1</v>
      </c>
      <c r="I227" s="571">
        <v>1260</v>
      </c>
      <c r="J227" s="571">
        <v>11</v>
      </c>
      <c r="K227" s="571">
        <v>14364.019999999999</v>
      </c>
      <c r="L227" s="571">
        <v>1.9000026455026453</v>
      </c>
      <c r="M227" s="571">
        <v>1305.82</v>
      </c>
      <c r="N227" s="571">
        <v>13</v>
      </c>
      <c r="O227" s="571">
        <v>16975.66</v>
      </c>
      <c r="P227" s="592">
        <v>2.2454576719576718</v>
      </c>
      <c r="Q227" s="572">
        <v>1305.82</v>
      </c>
    </row>
    <row r="228" spans="1:17" ht="14.4" customHeight="1" x14ac:dyDescent="0.3">
      <c r="A228" s="567" t="s">
        <v>4346</v>
      </c>
      <c r="B228" s="568" t="s">
        <v>3839</v>
      </c>
      <c r="C228" s="568" t="s">
        <v>3526</v>
      </c>
      <c r="D228" s="568" t="s">
        <v>4456</v>
      </c>
      <c r="E228" s="568" t="s">
        <v>4457</v>
      </c>
      <c r="F228" s="571">
        <v>7</v>
      </c>
      <c r="G228" s="571">
        <v>2425.5</v>
      </c>
      <c r="H228" s="571">
        <v>1</v>
      </c>
      <c r="I228" s="571">
        <v>346.5</v>
      </c>
      <c r="J228" s="571">
        <v>9</v>
      </c>
      <c r="K228" s="571">
        <v>3231.9</v>
      </c>
      <c r="L228" s="571">
        <v>1.3324675324675326</v>
      </c>
      <c r="M228" s="571">
        <v>359.1</v>
      </c>
      <c r="N228" s="571">
        <v>10</v>
      </c>
      <c r="O228" s="571">
        <v>3591.0000000000005</v>
      </c>
      <c r="P228" s="592">
        <v>1.4805194805194808</v>
      </c>
      <c r="Q228" s="572">
        <v>359.1</v>
      </c>
    </row>
    <row r="229" spans="1:17" ht="14.4" customHeight="1" x14ac:dyDescent="0.3">
      <c r="A229" s="567" t="s">
        <v>4346</v>
      </c>
      <c r="B229" s="568" t="s">
        <v>3839</v>
      </c>
      <c r="C229" s="568" t="s">
        <v>3526</v>
      </c>
      <c r="D229" s="568" t="s">
        <v>4458</v>
      </c>
      <c r="E229" s="568" t="s">
        <v>4459</v>
      </c>
      <c r="F229" s="571">
        <v>1</v>
      </c>
      <c r="G229" s="571">
        <v>546</v>
      </c>
      <c r="H229" s="571">
        <v>1</v>
      </c>
      <c r="I229" s="571">
        <v>546</v>
      </c>
      <c r="J229" s="571"/>
      <c r="K229" s="571"/>
      <c r="L229" s="571"/>
      <c r="M229" s="571"/>
      <c r="N229" s="571"/>
      <c r="O229" s="571"/>
      <c r="P229" s="592"/>
      <c r="Q229" s="572"/>
    </row>
    <row r="230" spans="1:17" ht="14.4" customHeight="1" x14ac:dyDescent="0.3">
      <c r="A230" s="567" t="s">
        <v>4346</v>
      </c>
      <c r="B230" s="568" t="s">
        <v>3839</v>
      </c>
      <c r="C230" s="568" t="s">
        <v>3526</v>
      </c>
      <c r="D230" s="568" t="s">
        <v>4460</v>
      </c>
      <c r="E230" s="568" t="s">
        <v>4461</v>
      </c>
      <c r="F230" s="571"/>
      <c r="G230" s="571"/>
      <c r="H230" s="571"/>
      <c r="I230" s="571"/>
      <c r="J230" s="571">
        <v>1</v>
      </c>
      <c r="K230" s="571">
        <v>13078</v>
      </c>
      <c r="L230" s="571"/>
      <c r="M230" s="571">
        <v>13078</v>
      </c>
      <c r="N230" s="571"/>
      <c r="O230" s="571"/>
      <c r="P230" s="592"/>
      <c r="Q230" s="572"/>
    </row>
    <row r="231" spans="1:17" ht="14.4" customHeight="1" x14ac:dyDescent="0.3">
      <c r="A231" s="567" t="s">
        <v>4346</v>
      </c>
      <c r="B231" s="568" t="s">
        <v>3839</v>
      </c>
      <c r="C231" s="568" t="s">
        <v>3526</v>
      </c>
      <c r="D231" s="568" t="s">
        <v>4462</v>
      </c>
      <c r="E231" s="568" t="s">
        <v>4463</v>
      </c>
      <c r="F231" s="571"/>
      <c r="G231" s="571"/>
      <c r="H231" s="571"/>
      <c r="I231" s="571"/>
      <c r="J231" s="571">
        <v>1</v>
      </c>
      <c r="K231" s="571">
        <v>34960</v>
      </c>
      <c r="L231" s="571"/>
      <c r="M231" s="571">
        <v>34960</v>
      </c>
      <c r="N231" s="571"/>
      <c r="O231" s="571"/>
      <c r="P231" s="592"/>
      <c r="Q231" s="572"/>
    </row>
    <row r="232" spans="1:17" ht="14.4" customHeight="1" x14ac:dyDescent="0.3">
      <c r="A232" s="567" t="s">
        <v>4346</v>
      </c>
      <c r="B232" s="568" t="s">
        <v>3839</v>
      </c>
      <c r="C232" s="568" t="s">
        <v>3526</v>
      </c>
      <c r="D232" s="568" t="s">
        <v>4464</v>
      </c>
      <c r="E232" s="568" t="s">
        <v>4465</v>
      </c>
      <c r="F232" s="571">
        <v>1</v>
      </c>
      <c r="G232" s="571">
        <v>16241.1</v>
      </c>
      <c r="H232" s="571">
        <v>1</v>
      </c>
      <c r="I232" s="571">
        <v>16241.1</v>
      </c>
      <c r="J232" s="571">
        <v>3</v>
      </c>
      <c r="K232" s="571">
        <v>50495.069999999992</v>
      </c>
      <c r="L232" s="571">
        <v>3.1090917487116014</v>
      </c>
      <c r="M232" s="571">
        <v>16831.689999999999</v>
      </c>
      <c r="N232" s="571">
        <v>5</v>
      </c>
      <c r="O232" s="571">
        <v>84158.45</v>
      </c>
      <c r="P232" s="592">
        <v>5.1818195811860033</v>
      </c>
      <c r="Q232" s="572">
        <v>16831.689999999999</v>
      </c>
    </row>
    <row r="233" spans="1:17" ht="14.4" customHeight="1" x14ac:dyDescent="0.3">
      <c r="A233" s="567" t="s">
        <v>4346</v>
      </c>
      <c r="B233" s="568" t="s">
        <v>3839</v>
      </c>
      <c r="C233" s="568" t="s">
        <v>3526</v>
      </c>
      <c r="D233" s="568" t="s">
        <v>4466</v>
      </c>
      <c r="E233" s="568" t="s">
        <v>4467</v>
      </c>
      <c r="F233" s="571"/>
      <c r="G233" s="571"/>
      <c r="H233" s="571"/>
      <c r="I233" s="571"/>
      <c r="J233" s="571">
        <v>1</v>
      </c>
      <c r="K233" s="571">
        <v>10645.01</v>
      </c>
      <c r="L233" s="571"/>
      <c r="M233" s="571">
        <v>10645.01</v>
      </c>
      <c r="N233" s="571"/>
      <c r="O233" s="571"/>
      <c r="P233" s="592"/>
      <c r="Q233" s="572"/>
    </row>
    <row r="234" spans="1:17" ht="14.4" customHeight="1" x14ac:dyDescent="0.3">
      <c r="A234" s="567" t="s">
        <v>4346</v>
      </c>
      <c r="B234" s="568" t="s">
        <v>3839</v>
      </c>
      <c r="C234" s="568" t="s">
        <v>3526</v>
      </c>
      <c r="D234" s="568" t="s">
        <v>4468</v>
      </c>
      <c r="E234" s="568" t="s">
        <v>4469</v>
      </c>
      <c r="F234" s="571">
        <v>1</v>
      </c>
      <c r="G234" s="571">
        <v>5018.2</v>
      </c>
      <c r="H234" s="571">
        <v>1</v>
      </c>
      <c r="I234" s="571">
        <v>5018.2</v>
      </c>
      <c r="J234" s="571"/>
      <c r="K234" s="571"/>
      <c r="L234" s="571"/>
      <c r="M234" s="571"/>
      <c r="N234" s="571">
        <v>1</v>
      </c>
      <c r="O234" s="571">
        <v>5200.68</v>
      </c>
      <c r="P234" s="592">
        <v>1.0363636363636364</v>
      </c>
      <c r="Q234" s="572">
        <v>5200.68</v>
      </c>
    </row>
    <row r="235" spans="1:17" ht="14.4" customHeight="1" x14ac:dyDescent="0.3">
      <c r="A235" s="567" t="s">
        <v>4346</v>
      </c>
      <c r="B235" s="568" t="s">
        <v>3839</v>
      </c>
      <c r="C235" s="568" t="s">
        <v>3526</v>
      </c>
      <c r="D235" s="568" t="s">
        <v>4470</v>
      </c>
      <c r="E235" s="568" t="s">
        <v>4471</v>
      </c>
      <c r="F235" s="571"/>
      <c r="G235" s="571"/>
      <c r="H235" s="571"/>
      <c r="I235" s="571"/>
      <c r="J235" s="571">
        <v>1</v>
      </c>
      <c r="K235" s="571">
        <v>32179.09</v>
      </c>
      <c r="L235" s="571"/>
      <c r="M235" s="571">
        <v>32179.09</v>
      </c>
      <c r="N235" s="571"/>
      <c r="O235" s="571"/>
      <c r="P235" s="592"/>
      <c r="Q235" s="572"/>
    </row>
    <row r="236" spans="1:17" ht="14.4" customHeight="1" x14ac:dyDescent="0.3">
      <c r="A236" s="567" t="s">
        <v>4346</v>
      </c>
      <c r="B236" s="568" t="s">
        <v>3839</v>
      </c>
      <c r="C236" s="568" t="s">
        <v>3526</v>
      </c>
      <c r="D236" s="568" t="s">
        <v>4472</v>
      </c>
      <c r="E236" s="568" t="s">
        <v>4473</v>
      </c>
      <c r="F236" s="571">
        <v>2</v>
      </c>
      <c r="G236" s="571">
        <v>12712</v>
      </c>
      <c r="H236" s="571">
        <v>1</v>
      </c>
      <c r="I236" s="571">
        <v>6356</v>
      </c>
      <c r="J236" s="571">
        <v>3</v>
      </c>
      <c r="K236" s="571">
        <v>19761.39</v>
      </c>
      <c r="L236" s="571">
        <v>1.5545460981749528</v>
      </c>
      <c r="M236" s="571">
        <v>6587.13</v>
      </c>
      <c r="N236" s="571">
        <v>3</v>
      </c>
      <c r="O236" s="571">
        <v>19761.39</v>
      </c>
      <c r="P236" s="592">
        <v>1.5545460981749528</v>
      </c>
      <c r="Q236" s="572">
        <v>6587.13</v>
      </c>
    </row>
    <row r="237" spans="1:17" ht="14.4" customHeight="1" x14ac:dyDescent="0.3">
      <c r="A237" s="567" t="s">
        <v>4346</v>
      </c>
      <c r="B237" s="568" t="s">
        <v>3839</v>
      </c>
      <c r="C237" s="568" t="s">
        <v>3526</v>
      </c>
      <c r="D237" s="568" t="s">
        <v>4474</v>
      </c>
      <c r="E237" s="568" t="s">
        <v>4475</v>
      </c>
      <c r="F237" s="571"/>
      <c r="G237" s="571"/>
      <c r="H237" s="571"/>
      <c r="I237" s="571"/>
      <c r="J237" s="571">
        <v>3</v>
      </c>
      <c r="K237" s="571">
        <v>5524.86</v>
      </c>
      <c r="L237" s="571"/>
      <c r="M237" s="571">
        <v>1841.62</v>
      </c>
      <c r="N237" s="571">
        <v>1</v>
      </c>
      <c r="O237" s="571">
        <v>1841.62</v>
      </c>
      <c r="P237" s="592"/>
      <c r="Q237" s="572">
        <v>1841.62</v>
      </c>
    </row>
    <row r="238" spans="1:17" ht="14.4" customHeight="1" x14ac:dyDescent="0.3">
      <c r="A238" s="567" t="s">
        <v>4346</v>
      </c>
      <c r="B238" s="568" t="s">
        <v>3839</v>
      </c>
      <c r="C238" s="568" t="s">
        <v>3526</v>
      </c>
      <c r="D238" s="568" t="s">
        <v>4476</v>
      </c>
      <c r="E238" s="568" t="s">
        <v>4477</v>
      </c>
      <c r="F238" s="571"/>
      <c r="G238" s="571"/>
      <c r="H238" s="571"/>
      <c r="I238" s="571"/>
      <c r="J238" s="571"/>
      <c r="K238" s="571"/>
      <c r="L238" s="571"/>
      <c r="M238" s="571"/>
      <c r="N238" s="571">
        <v>1</v>
      </c>
      <c r="O238" s="571">
        <v>32601.31</v>
      </c>
      <c r="P238" s="592"/>
      <c r="Q238" s="572">
        <v>32601.31</v>
      </c>
    </row>
    <row r="239" spans="1:17" ht="14.4" customHeight="1" x14ac:dyDescent="0.3">
      <c r="A239" s="567" t="s">
        <v>4346</v>
      </c>
      <c r="B239" s="568" t="s">
        <v>3839</v>
      </c>
      <c r="C239" s="568" t="s">
        <v>3526</v>
      </c>
      <c r="D239" s="568" t="s">
        <v>4478</v>
      </c>
      <c r="E239" s="568" t="s">
        <v>4479</v>
      </c>
      <c r="F239" s="571">
        <v>1</v>
      </c>
      <c r="G239" s="571">
        <v>24485.5</v>
      </c>
      <c r="H239" s="571">
        <v>1</v>
      </c>
      <c r="I239" s="571">
        <v>24485.5</v>
      </c>
      <c r="J239" s="571"/>
      <c r="K239" s="571"/>
      <c r="L239" s="571"/>
      <c r="M239" s="571"/>
      <c r="N239" s="571"/>
      <c r="O239" s="571"/>
      <c r="P239" s="592"/>
      <c r="Q239" s="572"/>
    </row>
    <row r="240" spans="1:17" ht="14.4" customHeight="1" x14ac:dyDescent="0.3">
      <c r="A240" s="567" t="s">
        <v>4346</v>
      </c>
      <c r="B240" s="568" t="s">
        <v>3839</v>
      </c>
      <c r="C240" s="568" t="s">
        <v>3526</v>
      </c>
      <c r="D240" s="568" t="s">
        <v>4480</v>
      </c>
      <c r="E240" s="568" t="s">
        <v>4481</v>
      </c>
      <c r="F240" s="571"/>
      <c r="G240" s="571"/>
      <c r="H240" s="571"/>
      <c r="I240" s="571"/>
      <c r="J240" s="571"/>
      <c r="K240" s="571"/>
      <c r="L240" s="571"/>
      <c r="M240" s="571"/>
      <c r="N240" s="571">
        <v>2</v>
      </c>
      <c r="O240" s="571">
        <v>52999.64</v>
      </c>
      <c r="P240" s="592"/>
      <c r="Q240" s="572">
        <v>26499.82</v>
      </c>
    </row>
    <row r="241" spans="1:17" ht="14.4" customHeight="1" x14ac:dyDescent="0.3">
      <c r="A241" s="567" t="s">
        <v>4346</v>
      </c>
      <c r="B241" s="568" t="s">
        <v>3839</v>
      </c>
      <c r="C241" s="568" t="s">
        <v>3526</v>
      </c>
      <c r="D241" s="568" t="s">
        <v>4482</v>
      </c>
      <c r="E241" s="568" t="s">
        <v>4483</v>
      </c>
      <c r="F241" s="571"/>
      <c r="G241" s="571"/>
      <c r="H241" s="571"/>
      <c r="I241" s="571"/>
      <c r="J241" s="571">
        <v>1</v>
      </c>
      <c r="K241" s="571">
        <v>122627</v>
      </c>
      <c r="L241" s="571"/>
      <c r="M241" s="571">
        <v>122627</v>
      </c>
      <c r="N241" s="571"/>
      <c r="O241" s="571"/>
      <c r="P241" s="592"/>
      <c r="Q241" s="572"/>
    </row>
    <row r="242" spans="1:17" ht="14.4" customHeight="1" x14ac:dyDescent="0.3">
      <c r="A242" s="567" t="s">
        <v>4346</v>
      </c>
      <c r="B242" s="568" t="s">
        <v>3839</v>
      </c>
      <c r="C242" s="568" t="s">
        <v>3526</v>
      </c>
      <c r="D242" s="568" t="s">
        <v>4484</v>
      </c>
      <c r="E242" s="568" t="s">
        <v>4485</v>
      </c>
      <c r="F242" s="571"/>
      <c r="G242" s="571"/>
      <c r="H242" s="571"/>
      <c r="I242" s="571"/>
      <c r="J242" s="571">
        <v>1</v>
      </c>
      <c r="K242" s="571">
        <v>6045.01</v>
      </c>
      <c r="L242" s="571"/>
      <c r="M242" s="571">
        <v>6045.01</v>
      </c>
      <c r="N242" s="571"/>
      <c r="O242" s="571"/>
      <c r="P242" s="592"/>
      <c r="Q242" s="572"/>
    </row>
    <row r="243" spans="1:17" ht="14.4" customHeight="1" x14ac:dyDescent="0.3">
      <c r="A243" s="567" t="s">
        <v>4346</v>
      </c>
      <c r="B243" s="568" t="s">
        <v>3839</v>
      </c>
      <c r="C243" s="568" t="s">
        <v>3526</v>
      </c>
      <c r="D243" s="568" t="s">
        <v>4486</v>
      </c>
      <c r="E243" s="568" t="s">
        <v>4487</v>
      </c>
      <c r="F243" s="571"/>
      <c r="G243" s="571"/>
      <c r="H243" s="571"/>
      <c r="I243" s="571"/>
      <c r="J243" s="571"/>
      <c r="K243" s="571"/>
      <c r="L243" s="571"/>
      <c r="M243" s="571"/>
      <c r="N243" s="571">
        <v>2</v>
      </c>
      <c r="O243" s="571">
        <v>8720</v>
      </c>
      <c r="P243" s="592"/>
      <c r="Q243" s="572">
        <v>4360</v>
      </c>
    </row>
    <row r="244" spans="1:17" ht="14.4" customHeight="1" x14ac:dyDescent="0.3">
      <c r="A244" s="567" t="s">
        <v>4346</v>
      </c>
      <c r="B244" s="568" t="s">
        <v>3839</v>
      </c>
      <c r="C244" s="568" t="s">
        <v>2950</v>
      </c>
      <c r="D244" s="568" t="s">
        <v>4488</v>
      </c>
      <c r="E244" s="568" t="s">
        <v>4489</v>
      </c>
      <c r="F244" s="571"/>
      <c r="G244" s="571"/>
      <c r="H244" s="571"/>
      <c r="I244" s="571"/>
      <c r="J244" s="571">
        <v>2</v>
      </c>
      <c r="K244" s="571">
        <v>298</v>
      </c>
      <c r="L244" s="571"/>
      <c r="M244" s="571">
        <v>149</v>
      </c>
      <c r="N244" s="571">
        <v>7</v>
      </c>
      <c r="O244" s="571">
        <v>1050</v>
      </c>
      <c r="P244" s="592"/>
      <c r="Q244" s="572">
        <v>150</v>
      </c>
    </row>
    <row r="245" spans="1:17" ht="14.4" customHeight="1" x14ac:dyDescent="0.3">
      <c r="A245" s="567" t="s">
        <v>4346</v>
      </c>
      <c r="B245" s="568" t="s">
        <v>3839</v>
      </c>
      <c r="C245" s="568" t="s">
        <v>2950</v>
      </c>
      <c r="D245" s="568" t="s">
        <v>4490</v>
      </c>
      <c r="E245" s="568" t="s">
        <v>4491</v>
      </c>
      <c r="F245" s="571"/>
      <c r="G245" s="571"/>
      <c r="H245" s="571"/>
      <c r="I245" s="571"/>
      <c r="J245" s="571">
        <v>1</v>
      </c>
      <c r="K245" s="571">
        <v>204</v>
      </c>
      <c r="L245" s="571"/>
      <c r="M245" s="571">
        <v>204</v>
      </c>
      <c r="N245" s="571"/>
      <c r="O245" s="571"/>
      <c r="P245" s="592"/>
      <c r="Q245" s="572"/>
    </row>
    <row r="246" spans="1:17" ht="14.4" customHeight="1" x14ac:dyDescent="0.3">
      <c r="A246" s="567" t="s">
        <v>4346</v>
      </c>
      <c r="B246" s="568" t="s">
        <v>3839</v>
      </c>
      <c r="C246" s="568" t="s">
        <v>2950</v>
      </c>
      <c r="D246" s="568" t="s">
        <v>4492</v>
      </c>
      <c r="E246" s="568" t="s">
        <v>4493</v>
      </c>
      <c r="F246" s="571"/>
      <c r="G246" s="571"/>
      <c r="H246" s="571"/>
      <c r="I246" s="571"/>
      <c r="J246" s="571">
        <v>1</v>
      </c>
      <c r="K246" s="571">
        <v>149</v>
      </c>
      <c r="L246" s="571"/>
      <c r="M246" s="571">
        <v>149</v>
      </c>
      <c r="N246" s="571">
        <v>1</v>
      </c>
      <c r="O246" s="571">
        <v>150</v>
      </c>
      <c r="P246" s="592"/>
      <c r="Q246" s="572">
        <v>150</v>
      </c>
    </row>
    <row r="247" spans="1:17" ht="14.4" customHeight="1" x14ac:dyDescent="0.3">
      <c r="A247" s="567" t="s">
        <v>4346</v>
      </c>
      <c r="B247" s="568" t="s">
        <v>3839</v>
      </c>
      <c r="C247" s="568" t="s">
        <v>2950</v>
      </c>
      <c r="D247" s="568" t="s">
        <v>4494</v>
      </c>
      <c r="E247" s="568" t="s">
        <v>4495</v>
      </c>
      <c r="F247" s="571"/>
      <c r="G247" s="571"/>
      <c r="H247" s="571"/>
      <c r="I247" s="571"/>
      <c r="J247" s="571"/>
      <c r="K247" s="571"/>
      <c r="L247" s="571"/>
      <c r="M247" s="571"/>
      <c r="N247" s="571">
        <v>2</v>
      </c>
      <c r="O247" s="571">
        <v>364</v>
      </c>
      <c r="P247" s="592"/>
      <c r="Q247" s="572">
        <v>182</v>
      </c>
    </row>
    <row r="248" spans="1:17" ht="14.4" customHeight="1" x14ac:dyDescent="0.3">
      <c r="A248" s="567" t="s">
        <v>4346</v>
      </c>
      <c r="B248" s="568" t="s">
        <v>3839</v>
      </c>
      <c r="C248" s="568" t="s">
        <v>2950</v>
      </c>
      <c r="D248" s="568" t="s">
        <v>4496</v>
      </c>
      <c r="E248" s="568" t="s">
        <v>4497</v>
      </c>
      <c r="F248" s="571">
        <v>1</v>
      </c>
      <c r="G248" s="571">
        <v>157</v>
      </c>
      <c r="H248" s="571">
        <v>1</v>
      </c>
      <c r="I248" s="571">
        <v>157</v>
      </c>
      <c r="J248" s="571"/>
      <c r="K248" s="571"/>
      <c r="L248" s="571"/>
      <c r="M248" s="571"/>
      <c r="N248" s="571"/>
      <c r="O248" s="571"/>
      <c r="P248" s="592"/>
      <c r="Q248" s="572"/>
    </row>
    <row r="249" spans="1:17" ht="14.4" customHeight="1" x14ac:dyDescent="0.3">
      <c r="A249" s="567" t="s">
        <v>4346</v>
      </c>
      <c r="B249" s="568" t="s">
        <v>3839</v>
      </c>
      <c r="C249" s="568" t="s">
        <v>2950</v>
      </c>
      <c r="D249" s="568" t="s">
        <v>4498</v>
      </c>
      <c r="E249" s="568" t="s">
        <v>4499</v>
      </c>
      <c r="F249" s="571">
        <v>13</v>
      </c>
      <c r="G249" s="571">
        <v>1599</v>
      </c>
      <c r="H249" s="571">
        <v>1</v>
      </c>
      <c r="I249" s="571">
        <v>123</v>
      </c>
      <c r="J249" s="571">
        <v>13</v>
      </c>
      <c r="K249" s="571">
        <v>1612</v>
      </c>
      <c r="L249" s="571">
        <v>1.0081300813008129</v>
      </c>
      <c r="M249" s="571">
        <v>124</v>
      </c>
      <c r="N249" s="571">
        <v>24</v>
      </c>
      <c r="O249" s="571">
        <v>2976</v>
      </c>
      <c r="P249" s="592">
        <v>1.8611632270168856</v>
      </c>
      <c r="Q249" s="572">
        <v>124</v>
      </c>
    </row>
    <row r="250" spans="1:17" ht="14.4" customHeight="1" x14ac:dyDescent="0.3">
      <c r="A250" s="567" t="s">
        <v>4346</v>
      </c>
      <c r="B250" s="568" t="s">
        <v>3839</v>
      </c>
      <c r="C250" s="568" t="s">
        <v>2950</v>
      </c>
      <c r="D250" s="568" t="s">
        <v>4500</v>
      </c>
      <c r="E250" s="568" t="s">
        <v>4501</v>
      </c>
      <c r="F250" s="571">
        <v>3</v>
      </c>
      <c r="G250" s="571">
        <v>576</v>
      </c>
      <c r="H250" s="571">
        <v>1</v>
      </c>
      <c r="I250" s="571">
        <v>192</v>
      </c>
      <c r="J250" s="571">
        <v>1</v>
      </c>
      <c r="K250" s="571">
        <v>192</v>
      </c>
      <c r="L250" s="571">
        <v>0.33333333333333331</v>
      </c>
      <c r="M250" s="571">
        <v>192</v>
      </c>
      <c r="N250" s="571">
        <v>3</v>
      </c>
      <c r="O250" s="571">
        <v>579</v>
      </c>
      <c r="P250" s="592">
        <v>1.0052083333333333</v>
      </c>
      <c r="Q250" s="572">
        <v>193</v>
      </c>
    </row>
    <row r="251" spans="1:17" ht="14.4" customHeight="1" x14ac:dyDescent="0.3">
      <c r="A251" s="567" t="s">
        <v>4346</v>
      </c>
      <c r="B251" s="568" t="s">
        <v>3839</v>
      </c>
      <c r="C251" s="568" t="s">
        <v>2950</v>
      </c>
      <c r="D251" s="568" t="s">
        <v>4502</v>
      </c>
      <c r="E251" s="568" t="s">
        <v>4503</v>
      </c>
      <c r="F251" s="571">
        <v>20</v>
      </c>
      <c r="G251" s="571">
        <v>4320</v>
      </c>
      <c r="H251" s="571">
        <v>1</v>
      </c>
      <c r="I251" s="571">
        <v>216</v>
      </c>
      <c r="J251" s="571">
        <v>8</v>
      </c>
      <c r="K251" s="571">
        <v>1728</v>
      </c>
      <c r="L251" s="571">
        <v>0.4</v>
      </c>
      <c r="M251" s="571">
        <v>216</v>
      </c>
      <c r="N251" s="571">
        <v>51</v>
      </c>
      <c r="O251" s="571">
        <v>11067</v>
      </c>
      <c r="P251" s="592">
        <v>2.5618055555555554</v>
      </c>
      <c r="Q251" s="572">
        <v>217</v>
      </c>
    </row>
    <row r="252" spans="1:17" ht="14.4" customHeight="1" x14ac:dyDescent="0.3">
      <c r="A252" s="567" t="s">
        <v>4346</v>
      </c>
      <c r="B252" s="568" t="s">
        <v>3839</v>
      </c>
      <c r="C252" s="568" t="s">
        <v>2950</v>
      </c>
      <c r="D252" s="568" t="s">
        <v>4504</v>
      </c>
      <c r="E252" s="568" t="s">
        <v>4505</v>
      </c>
      <c r="F252" s="571"/>
      <c r="G252" s="571"/>
      <c r="H252" s="571"/>
      <c r="I252" s="571"/>
      <c r="J252" s="571"/>
      <c r="K252" s="571"/>
      <c r="L252" s="571"/>
      <c r="M252" s="571"/>
      <c r="N252" s="571">
        <v>1</v>
      </c>
      <c r="O252" s="571">
        <v>217</v>
      </c>
      <c r="P252" s="592"/>
      <c r="Q252" s="572">
        <v>217</v>
      </c>
    </row>
    <row r="253" spans="1:17" ht="14.4" customHeight="1" x14ac:dyDescent="0.3">
      <c r="A253" s="567" t="s">
        <v>4346</v>
      </c>
      <c r="B253" s="568" t="s">
        <v>3839</v>
      </c>
      <c r="C253" s="568" t="s">
        <v>2950</v>
      </c>
      <c r="D253" s="568" t="s">
        <v>4506</v>
      </c>
      <c r="E253" s="568" t="s">
        <v>4507</v>
      </c>
      <c r="F253" s="571">
        <v>687</v>
      </c>
      <c r="G253" s="571">
        <v>118164</v>
      </c>
      <c r="H253" s="571">
        <v>1</v>
      </c>
      <c r="I253" s="571">
        <v>172</v>
      </c>
      <c r="J253" s="571">
        <v>650</v>
      </c>
      <c r="K253" s="571">
        <v>111800</v>
      </c>
      <c r="L253" s="571">
        <v>0.94614264919941771</v>
      </c>
      <c r="M253" s="571">
        <v>172</v>
      </c>
      <c r="N253" s="571">
        <v>750</v>
      </c>
      <c r="O253" s="571">
        <v>129750</v>
      </c>
      <c r="P253" s="592">
        <v>1.0980501675637251</v>
      </c>
      <c r="Q253" s="572">
        <v>173</v>
      </c>
    </row>
    <row r="254" spans="1:17" ht="14.4" customHeight="1" x14ac:dyDescent="0.3">
      <c r="A254" s="567" t="s">
        <v>4346</v>
      </c>
      <c r="B254" s="568" t="s">
        <v>3839</v>
      </c>
      <c r="C254" s="568" t="s">
        <v>2950</v>
      </c>
      <c r="D254" s="568" t="s">
        <v>4508</v>
      </c>
      <c r="E254" s="568" t="s">
        <v>4509</v>
      </c>
      <c r="F254" s="571">
        <v>1</v>
      </c>
      <c r="G254" s="571">
        <v>343</v>
      </c>
      <c r="H254" s="571">
        <v>1</v>
      </c>
      <c r="I254" s="571">
        <v>343</v>
      </c>
      <c r="J254" s="571"/>
      <c r="K254" s="571"/>
      <c r="L254" s="571"/>
      <c r="M254" s="571"/>
      <c r="N254" s="571"/>
      <c r="O254" s="571"/>
      <c r="P254" s="592"/>
      <c r="Q254" s="572"/>
    </row>
    <row r="255" spans="1:17" ht="14.4" customHeight="1" x14ac:dyDescent="0.3">
      <c r="A255" s="567" t="s">
        <v>4346</v>
      </c>
      <c r="B255" s="568" t="s">
        <v>3839</v>
      </c>
      <c r="C255" s="568" t="s">
        <v>2950</v>
      </c>
      <c r="D255" s="568" t="s">
        <v>4068</v>
      </c>
      <c r="E255" s="568" t="s">
        <v>4069</v>
      </c>
      <c r="F255" s="571">
        <v>29</v>
      </c>
      <c r="G255" s="571">
        <v>6322</v>
      </c>
      <c r="H255" s="571">
        <v>1</v>
      </c>
      <c r="I255" s="571">
        <v>218</v>
      </c>
      <c r="J255" s="571">
        <v>36</v>
      </c>
      <c r="K255" s="571">
        <v>7848</v>
      </c>
      <c r="L255" s="571">
        <v>1.2413793103448276</v>
      </c>
      <c r="M255" s="571">
        <v>218</v>
      </c>
      <c r="N255" s="571">
        <v>50</v>
      </c>
      <c r="O255" s="571">
        <v>10950</v>
      </c>
      <c r="P255" s="592">
        <v>1.7320468206263842</v>
      </c>
      <c r="Q255" s="572">
        <v>219</v>
      </c>
    </row>
    <row r="256" spans="1:17" ht="14.4" customHeight="1" x14ac:dyDescent="0.3">
      <c r="A256" s="567" t="s">
        <v>4346</v>
      </c>
      <c r="B256" s="568" t="s">
        <v>3839</v>
      </c>
      <c r="C256" s="568" t="s">
        <v>2950</v>
      </c>
      <c r="D256" s="568" t="s">
        <v>4510</v>
      </c>
      <c r="E256" s="568" t="s">
        <v>4511</v>
      </c>
      <c r="F256" s="571">
        <v>17</v>
      </c>
      <c r="G256" s="571">
        <v>7038</v>
      </c>
      <c r="H256" s="571">
        <v>1</v>
      </c>
      <c r="I256" s="571">
        <v>414</v>
      </c>
      <c r="J256" s="571">
        <v>18</v>
      </c>
      <c r="K256" s="571">
        <v>7452</v>
      </c>
      <c r="L256" s="571">
        <v>1.0588235294117647</v>
      </c>
      <c r="M256" s="571">
        <v>414</v>
      </c>
      <c r="N256" s="571">
        <v>30</v>
      </c>
      <c r="O256" s="571">
        <v>12450</v>
      </c>
      <c r="P256" s="592">
        <v>1.7689684569479966</v>
      </c>
      <c r="Q256" s="572">
        <v>415</v>
      </c>
    </row>
    <row r="257" spans="1:17" ht="14.4" customHeight="1" x14ac:dyDescent="0.3">
      <c r="A257" s="567" t="s">
        <v>4346</v>
      </c>
      <c r="B257" s="568" t="s">
        <v>3839</v>
      </c>
      <c r="C257" s="568" t="s">
        <v>2950</v>
      </c>
      <c r="D257" s="568" t="s">
        <v>4512</v>
      </c>
      <c r="E257" s="568" t="s">
        <v>4513</v>
      </c>
      <c r="F257" s="571">
        <v>10</v>
      </c>
      <c r="G257" s="571">
        <v>6060</v>
      </c>
      <c r="H257" s="571">
        <v>1</v>
      </c>
      <c r="I257" s="571">
        <v>606</v>
      </c>
      <c r="J257" s="571">
        <v>12</v>
      </c>
      <c r="K257" s="571">
        <v>7296</v>
      </c>
      <c r="L257" s="571">
        <v>1.2039603960396039</v>
      </c>
      <c r="M257" s="571">
        <v>608</v>
      </c>
      <c r="N257" s="571">
        <v>11</v>
      </c>
      <c r="O257" s="571">
        <v>6699</v>
      </c>
      <c r="P257" s="592">
        <v>1.1054455445544555</v>
      </c>
      <c r="Q257" s="572">
        <v>609</v>
      </c>
    </row>
    <row r="258" spans="1:17" ht="14.4" customHeight="1" x14ac:dyDescent="0.3">
      <c r="A258" s="567" t="s">
        <v>4346</v>
      </c>
      <c r="B258" s="568" t="s">
        <v>3839</v>
      </c>
      <c r="C258" s="568" t="s">
        <v>2950</v>
      </c>
      <c r="D258" s="568" t="s">
        <v>4514</v>
      </c>
      <c r="E258" s="568" t="s">
        <v>4515</v>
      </c>
      <c r="F258" s="571">
        <v>5</v>
      </c>
      <c r="G258" s="571">
        <v>3275</v>
      </c>
      <c r="H258" s="571">
        <v>1</v>
      </c>
      <c r="I258" s="571">
        <v>655</v>
      </c>
      <c r="J258" s="571">
        <v>8</v>
      </c>
      <c r="K258" s="571">
        <v>5256</v>
      </c>
      <c r="L258" s="571">
        <v>1.6048854961832062</v>
      </c>
      <c r="M258" s="571">
        <v>657</v>
      </c>
      <c r="N258" s="571">
        <v>8</v>
      </c>
      <c r="O258" s="571">
        <v>5264</v>
      </c>
      <c r="P258" s="592">
        <v>1.6073282442748091</v>
      </c>
      <c r="Q258" s="572">
        <v>658</v>
      </c>
    </row>
    <row r="259" spans="1:17" ht="14.4" customHeight="1" x14ac:dyDescent="0.3">
      <c r="A259" s="567" t="s">
        <v>4346</v>
      </c>
      <c r="B259" s="568" t="s">
        <v>3839</v>
      </c>
      <c r="C259" s="568" t="s">
        <v>2950</v>
      </c>
      <c r="D259" s="568" t="s">
        <v>4516</v>
      </c>
      <c r="E259" s="568" t="s">
        <v>4517</v>
      </c>
      <c r="F259" s="571">
        <v>2</v>
      </c>
      <c r="G259" s="571">
        <v>1816</v>
      </c>
      <c r="H259" s="571">
        <v>1</v>
      </c>
      <c r="I259" s="571">
        <v>908</v>
      </c>
      <c r="J259" s="571">
        <v>3</v>
      </c>
      <c r="K259" s="571">
        <v>2730</v>
      </c>
      <c r="L259" s="571">
        <v>1.5033039647577093</v>
      </c>
      <c r="M259" s="571">
        <v>910</v>
      </c>
      <c r="N259" s="571">
        <v>3</v>
      </c>
      <c r="O259" s="571">
        <v>2736</v>
      </c>
      <c r="P259" s="592">
        <v>1.5066079295154184</v>
      </c>
      <c r="Q259" s="572">
        <v>912</v>
      </c>
    </row>
    <row r="260" spans="1:17" ht="14.4" customHeight="1" x14ac:dyDescent="0.3">
      <c r="A260" s="567" t="s">
        <v>4346</v>
      </c>
      <c r="B260" s="568" t="s">
        <v>3839</v>
      </c>
      <c r="C260" s="568" t="s">
        <v>2950</v>
      </c>
      <c r="D260" s="568" t="s">
        <v>4518</v>
      </c>
      <c r="E260" s="568" t="s">
        <v>4519</v>
      </c>
      <c r="F260" s="571">
        <v>7</v>
      </c>
      <c r="G260" s="571">
        <v>2968</v>
      </c>
      <c r="H260" s="571">
        <v>1</v>
      </c>
      <c r="I260" s="571">
        <v>424</v>
      </c>
      <c r="J260" s="571">
        <v>9</v>
      </c>
      <c r="K260" s="571">
        <v>3816</v>
      </c>
      <c r="L260" s="571">
        <v>1.2857142857142858</v>
      </c>
      <c r="M260" s="571">
        <v>424</v>
      </c>
      <c r="N260" s="571">
        <v>9</v>
      </c>
      <c r="O260" s="571">
        <v>3825</v>
      </c>
      <c r="P260" s="592">
        <v>1.2887466307277629</v>
      </c>
      <c r="Q260" s="572">
        <v>425</v>
      </c>
    </row>
    <row r="261" spans="1:17" ht="14.4" customHeight="1" x14ac:dyDescent="0.3">
      <c r="A261" s="567" t="s">
        <v>4346</v>
      </c>
      <c r="B261" s="568" t="s">
        <v>3839</v>
      </c>
      <c r="C261" s="568" t="s">
        <v>2950</v>
      </c>
      <c r="D261" s="568" t="s">
        <v>4520</v>
      </c>
      <c r="E261" s="568" t="s">
        <v>4521</v>
      </c>
      <c r="F261" s="571"/>
      <c r="G261" s="571"/>
      <c r="H261" s="571"/>
      <c r="I261" s="571"/>
      <c r="J261" s="571"/>
      <c r="K261" s="571"/>
      <c r="L261" s="571"/>
      <c r="M261" s="571"/>
      <c r="N261" s="571">
        <v>1</v>
      </c>
      <c r="O261" s="571">
        <v>365</v>
      </c>
      <c r="P261" s="592"/>
      <c r="Q261" s="572">
        <v>365</v>
      </c>
    </row>
    <row r="262" spans="1:17" ht="14.4" customHeight="1" x14ac:dyDescent="0.3">
      <c r="A262" s="567" t="s">
        <v>4346</v>
      </c>
      <c r="B262" s="568" t="s">
        <v>3839</v>
      </c>
      <c r="C262" s="568" t="s">
        <v>2950</v>
      </c>
      <c r="D262" s="568" t="s">
        <v>4074</v>
      </c>
      <c r="E262" s="568" t="s">
        <v>4075</v>
      </c>
      <c r="F262" s="571"/>
      <c r="G262" s="571"/>
      <c r="H262" s="571"/>
      <c r="I262" s="571"/>
      <c r="J262" s="571"/>
      <c r="K262" s="571"/>
      <c r="L262" s="571"/>
      <c r="M262" s="571"/>
      <c r="N262" s="571">
        <v>2</v>
      </c>
      <c r="O262" s="571">
        <v>514</v>
      </c>
      <c r="P262" s="592"/>
      <c r="Q262" s="572">
        <v>257</v>
      </c>
    </row>
    <row r="263" spans="1:17" ht="14.4" customHeight="1" x14ac:dyDescent="0.3">
      <c r="A263" s="567" t="s">
        <v>4346</v>
      </c>
      <c r="B263" s="568" t="s">
        <v>3839</v>
      </c>
      <c r="C263" s="568" t="s">
        <v>2950</v>
      </c>
      <c r="D263" s="568" t="s">
        <v>4522</v>
      </c>
      <c r="E263" s="568" t="s">
        <v>4523</v>
      </c>
      <c r="F263" s="571">
        <v>58</v>
      </c>
      <c r="G263" s="571">
        <v>11426</v>
      </c>
      <c r="H263" s="571">
        <v>1</v>
      </c>
      <c r="I263" s="571">
        <v>197</v>
      </c>
      <c r="J263" s="571">
        <v>96</v>
      </c>
      <c r="K263" s="571">
        <v>18912</v>
      </c>
      <c r="L263" s="571">
        <v>1.6551724137931034</v>
      </c>
      <c r="M263" s="571">
        <v>197</v>
      </c>
      <c r="N263" s="571">
        <v>144</v>
      </c>
      <c r="O263" s="571">
        <v>28512</v>
      </c>
      <c r="P263" s="592">
        <v>2.4953614563276738</v>
      </c>
      <c r="Q263" s="572">
        <v>198</v>
      </c>
    </row>
    <row r="264" spans="1:17" ht="14.4" customHeight="1" x14ac:dyDescent="0.3">
      <c r="A264" s="567" t="s">
        <v>4346</v>
      </c>
      <c r="B264" s="568" t="s">
        <v>3839</v>
      </c>
      <c r="C264" s="568" t="s">
        <v>2950</v>
      </c>
      <c r="D264" s="568" t="s">
        <v>3842</v>
      </c>
      <c r="E264" s="568" t="s">
        <v>3843</v>
      </c>
      <c r="F264" s="571"/>
      <c r="G264" s="571"/>
      <c r="H264" s="571"/>
      <c r="I264" s="571"/>
      <c r="J264" s="571">
        <v>1</v>
      </c>
      <c r="K264" s="571">
        <v>738</v>
      </c>
      <c r="L264" s="571"/>
      <c r="M264" s="571">
        <v>738</v>
      </c>
      <c r="N264" s="571">
        <v>2</v>
      </c>
      <c r="O264" s="571">
        <v>1484</v>
      </c>
      <c r="P264" s="592"/>
      <c r="Q264" s="572">
        <v>742</v>
      </c>
    </row>
    <row r="265" spans="1:17" ht="14.4" customHeight="1" x14ac:dyDescent="0.3">
      <c r="A265" s="567" t="s">
        <v>4346</v>
      </c>
      <c r="B265" s="568" t="s">
        <v>3839</v>
      </c>
      <c r="C265" s="568" t="s">
        <v>2950</v>
      </c>
      <c r="D265" s="568" t="s">
        <v>3814</v>
      </c>
      <c r="E265" s="568" t="s">
        <v>3815</v>
      </c>
      <c r="F265" s="571">
        <v>1</v>
      </c>
      <c r="G265" s="571">
        <v>323</v>
      </c>
      <c r="H265" s="571">
        <v>1</v>
      </c>
      <c r="I265" s="571">
        <v>323</v>
      </c>
      <c r="J265" s="571">
        <v>4</v>
      </c>
      <c r="K265" s="571">
        <v>1300</v>
      </c>
      <c r="L265" s="571">
        <v>4.0247678018575854</v>
      </c>
      <c r="M265" s="571">
        <v>325</v>
      </c>
      <c r="N265" s="571">
        <v>1</v>
      </c>
      <c r="O265" s="571">
        <v>326</v>
      </c>
      <c r="P265" s="592">
        <v>1.0092879256965945</v>
      </c>
      <c r="Q265" s="572">
        <v>326</v>
      </c>
    </row>
    <row r="266" spans="1:17" ht="14.4" customHeight="1" x14ac:dyDescent="0.3">
      <c r="A266" s="567" t="s">
        <v>4346</v>
      </c>
      <c r="B266" s="568" t="s">
        <v>3839</v>
      </c>
      <c r="C266" s="568" t="s">
        <v>2950</v>
      </c>
      <c r="D266" s="568" t="s">
        <v>4524</v>
      </c>
      <c r="E266" s="568" t="s">
        <v>4525</v>
      </c>
      <c r="F266" s="571"/>
      <c r="G266" s="571"/>
      <c r="H266" s="571"/>
      <c r="I266" s="571"/>
      <c r="J266" s="571">
        <v>1</v>
      </c>
      <c r="K266" s="571">
        <v>13691</v>
      </c>
      <c r="L266" s="571"/>
      <c r="M266" s="571">
        <v>13691</v>
      </c>
      <c r="N266" s="571"/>
      <c r="O266" s="571"/>
      <c r="P266" s="592"/>
      <c r="Q266" s="572"/>
    </row>
    <row r="267" spans="1:17" ht="14.4" customHeight="1" x14ac:dyDescent="0.3">
      <c r="A267" s="567" t="s">
        <v>4346</v>
      </c>
      <c r="B267" s="568" t="s">
        <v>3839</v>
      </c>
      <c r="C267" s="568" t="s">
        <v>2950</v>
      </c>
      <c r="D267" s="568" t="s">
        <v>4526</v>
      </c>
      <c r="E267" s="568" t="s">
        <v>4527</v>
      </c>
      <c r="F267" s="571">
        <v>3</v>
      </c>
      <c r="G267" s="571">
        <v>12354</v>
      </c>
      <c r="H267" s="571">
        <v>1</v>
      </c>
      <c r="I267" s="571">
        <v>4118</v>
      </c>
      <c r="J267" s="571">
        <v>5</v>
      </c>
      <c r="K267" s="571">
        <v>20610</v>
      </c>
      <c r="L267" s="571">
        <v>1.668285575522098</v>
      </c>
      <c r="M267" s="571">
        <v>4122</v>
      </c>
      <c r="N267" s="571">
        <v>4</v>
      </c>
      <c r="O267" s="571">
        <v>16508</v>
      </c>
      <c r="P267" s="592">
        <v>1.3362473692731098</v>
      </c>
      <c r="Q267" s="572">
        <v>4127</v>
      </c>
    </row>
    <row r="268" spans="1:17" ht="14.4" customHeight="1" x14ac:dyDescent="0.3">
      <c r="A268" s="567" t="s">
        <v>4346</v>
      </c>
      <c r="B268" s="568" t="s">
        <v>3839</v>
      </c>
      <c r="C268" s="568" t="s">
        <v>2950</v>
      </c>
      <c r="D268" s="568" t="s">
        <v>4528</v>
      </c>
      <c r="E268" s="568" t="s">
        <v>4529</v>
      </c>
      <c r="F268" s="571"/>
      <c r="G268" s="571"/>
      <c r="H268" s="571"/>
      <c r="I268" s="571"/>
      <c r="J268" s="571">
        <v>2</v>
      </c>
      <c r="K268" s="571">
        <v>3976</v>
      </c>
      <c r="L268" s="571"/>
      <c r="M268" s="571">
        <v>1988</v>
      </c>
      <c r="N268" s="571">
        <v>2</v>
      </c>
      <c r="O268" s="571">
        <v>3986</v>
      </c>
      <c r="P268" s="592"/>
      <c r="Q268" s="572">
        <v>1993</v>
      </c>
    </row>
    <row r="269" spans="1:17" ht="14.4" customHeight="1" x14ac:dyDescent="0.3">
      <c r="A269" s="567" t="s">
        <v>4346</v>
      </c>
      <c r="B269" s="568" t="s">
        <v>3839</v>
      </c>
      <c r="C269" s="568" t="s">
        <v>2950</v>
      </c>
      <c r="D269" s="568" t="s">
        <v>3816</v>
      </c>
      <c r="E269" s="568" t="s">
        <v>3817</v>
      </c>
      <c r="F269" s="571">
        <v>1</v>
      </c>
      <c r="G269" s="571">
        <v>277</v>
      </c>
      <c r="H269" s="571">
        <v>1</v>
      </c>
      <c r="I269" s="571">
        <v>277</v>
      </c>
      <c r="J269" s="571">
        <v>3</v>
      </c>
      <c r="K269" s="571">
        <v>831</v>
      </c>
      <c r="L269" s="571">
        <v>3</v>
      </c>
      <c r="M269" s="571">
        <v>277</v>
      </c>
      <c r="N269" s="571">
        <v>4</v>
      </c>
      <c r="O269" s="571">
        <v>1112</v>
      </c>
      <c r="P269" s="592">
        <v>4.0144404332129966</v>
      </c>
      <c r="Q269" s="572">
        <v>278</v>
      </c>
    </row>
    <row r="270" spans="1:17" ht="14.4" customHeight="1" x14ac:dyDescent="0.3">
      <c r="A270" s="567" t="s">
        <v>4346</v>
      </c>
      <c r="B270" s="568" t="s">
        <v>3839</v>
      </c>
      <c r="C270" s="568" t="s">
        <v>2950</v>
      </c>
      <c r="D270" s="568" t="s">
        <v>4530</v>
      </c>
      <c r="E270" s="568" t="s">
        <v>4531</v>
      </c>
      <c r="F270" s="571">
        <v>3</v>
      </c>
      <c r="G270" s="571">
        <v>6216</v>
      </c>
      <c r="H270" s="571">
        <v>1</v>
      </c>
      <c r="I270" s="571">
        <v>2072</v>
      </c>
      <c r="J270" s="571">
        <v>4</v>
      </c>
      <c r="K270" s="571">
        <v>8296</v>
      </c>
      <c r="L270" s="571">
        <v>1.3346203346203347</v>
      </c>
      <c r="M270" s="571">
        <v>2074</v>
      </c>
      <c r="N270" s="571">
        <v>1</v>
      </c>
      <c r="O270" s="571">
        <v>2076</v>
      </c>
      <c r="P270" s="592">
        <v>0.33397683397683398</v>
      </c>
      <c r="Q270" s="572">
        <v>2076</v>
      </c>
    </row>
    <row r="271" spans="1:17" ht="14.4" customHeight="1" x14ac:dyDescent="0.3">
      <c r="A271" s="567" t="s">
        <v>4346</v>
      </c>
      <c r="B271" s="568" t="s">
        <v>3839</v>
      </c>
      <c r="C271" s="568" t="s">
        <v>2950</v>
      </c>
      <c r="D271" s="568" t="s">
        <v>4532</v>
      </c>
      <c r="E271" s="568" t="s">
        <v>4533</v>
      </c>
      <c r="F271" s="571">
        <v>3</v>
      </c>
      <c r="G271" s="571">
        <v>18720</v>
      </c>
      <c r="H271" s="571">
        <v>1</v>
      </c>
      <c r="I271" s="571">
        <v>6240</v>
      </c>
      <c r="J271" s="571">
        <v>2</v>
      </c>
      <c r="K271" s="571">
        <v>12488</v>
      </c>
      <c r="L271" s="571">
        <v>0.66709401709401706</v>
      </c>
      <c r="M271" s="571">
        <v>6244</v>
      </c>
      <c r="N271" s="571">
        <v>2</v>
      </c>
      <c r="O271" s="571">
        <v>12500</v>
      </c>
      <c r="P271" s="592">
        <v>0.66773504273504269</v>
      </c>
      <c r="Q271" s="572">
        <v>6250</v>
      </c>
    </row>
    <row r="272" spans="1:17" ht="14.4" customHeight="1" x14ac:dyDescent="0.3">
      <c r="A272" s="567" t="s">
        <v>4346</v>
      </c>
      <c r="B272" s="568" t="s">
        <v>3839</v>
      </c>
      <c r="C272" s="568" t="s">
        <v>2950</v>
      </c>
      <c r="D272" s="568" t="s">
        <v>4534</v>
      </c>
      <c r="E272" s="568" t="s">
        <v>4535</v>
      </c>
      <c r="F272" s="571"/>
      <c r="G272" s="571"/>
      <c r="H272" s="571"/>
      <c r="I272" s="571"/>
      <c r="J272" s="571">
        <v>1</v>
      </c>
      <c r="K272" s="571">
        <v>1510</v>
      </c>
      <c r="L272" s="571"/>
      <c r="M272" s="571">
        <v>1510</v>
      </c>
      <c r="N272" s="571">
        <v>1</v>
      </c>
      <c r="O272" s="571">
        <v>1515</v>
      </c>
      <c r="P272" s="592"/>
      <c r="Q272" s="572">
        <v>1515</v>
      </c>
    </row>
    <row r="273" spans="1:17" ht="14.4" customHeight="1" x14ac:dyDescent="0.3">
      <c r="A273" s="567" t="s">
        <v>4346</v>
      </c>
      <c r="B273" s="568" t="s">
        <v>3839</v>
      </c>
      <c r="C273" s="568" t="s">
        <v>2950</v>
      </c>
      <c r="D273" s="568" t="s">
        <v>4536</v>
      </c>
      <c r="E273" s="568" t="s">
        <v>4537</v>
      </c>
      <c r="F273" s="571">
        <v>2</v>
      </c>
      <c r="G273" s="571">
        <v>30064</v>
      </c>
      <c r="H273" s="571">
        <v>1</v>
      </c>
      <c r="I273" s="571">
        <v>15032</v>
      </c>
      <c r="J273" s="571">
        <v>3</v>
      </c>
      <c r="K273" s="571">
        <v>45120</v>
      </c>
      <c r="L273" s="571">
        <v>1.5007982969664715</v>
      </c>
      <c r="M273" s="571">
        <v>15040</v>
      </c>
      <c r="N273" s="571">
        <v>3</v>
      </c>
      <c r="O273" s="571">
        <v>45147</v>
      </c>
      <c r="P273" s="592">
        <v>1.501696381053752</v>
      </c>
      <c r="Q273" s="572">
        <v>15049</v>
      </c>
    </row>
    <row r="274" spans="1:17" ht="14.4" customHeight="1" x14ac:dyDescent="0.3">
      <c r="A274" s="567" t="s">
        <v>4346</v>
      </c>
      <c r="B274" s="568" t="s">
        <v>3839</v>
      </c>
      <c r="C274" s="568" t="s">
        <v>2950</v>
      </c>
      <c r="D274" s="568" t="s">
        <v>4538</v>
      </c>
      <c r="E274" s="568" t="s">
        <v>4539</v>
      </c>
      <c r="F274" s="571">
        <v>11</v>
      </c>
      <c r="G274" s="571">
        <v>92114</v>
      </c>
      <c r="H274" s="571">
        <v>1</v>
      </c>
      <c r="I274" s="571">
        <v>8374</v>
      </c>
      <c r="J274" s="571">
        <v>25</v>
      </c>
      <c r="K274" s="571">
        <v>209450</v>
      </c>
      <c r="L274" s="571">
        <v>2.2738128840350003</v>
      </c>
      <c r="M274" s="571">
        <v>8378</v>
      </c>
      <c r="N274" s="571">
        <v>28</v>
      </c>
      <c r="O274" s="571">
        <v>234752</v>
      </c>
      <c r="P274" s="592">
        <v>2.5484942571161819</v>
      </c>
      <c r="Q274" s="572">
        <v>8384</v>
      </c>
    </row>
    <row r="275" spans="1:17" ht="14.4" customHeight="1" x14ac:dyDescent="0.3">
      <c r="A275" s="567" t="s">
        <v>4346</v>
      </c>
      <c r="B275" s="568" t="s">
        <v>3839</v>
      </c>
      <c r="C275" s="568" t="s">
        <v>2950</v>
      </c>
      <c r="D275" s="568" t="s">
        <v>4540</v>
      </c>
      <c r="E275" s="568" t="s">
        <v>4541</v>
      </c>
      <c r="F275" s="571">
        <v>21</v>
      </c>
      <c r="G275" s="571">
        <v>39060</v>
      </c>
      <c r="H275" s="571">
        <v>1</v>
      </c>
      <c r="I275" s="571">
        <v>1860</v>
      </c>
      <c r="J275" s="571">
        <v>38</v>
      </c>
      <c r="K275" s="571">
        <v>70756</v>
      </c>
      <c r="L275" s="571">
        <v>1.8114695340501792</v>
      </c>
      <c r="M275" s="571">
        <v>1862</v>
      </c>
      <c r="N275" s="571">
        <v>48</v>
      </c>
      <c r="O275" s="571">
        <v>89472</v>
      </c>
      <c r="P275" s="592">
        <v>2.2906298003072196</v>
      </c>
      <c r="Q275" s="572">
        <v>1864</v>
      </c>
    </row>
    <row r="276" spans="1:17" ht="14.4" customHeight="1" x14ac:dyDescent="0.3">
      <c r="A276" s="567" t="s">
        <v>4346</v>
      </c>
      <c r="B276" s="568" t="s">
        <v>3839</v>
      </c>
      <c r="C276" s="568" t="s">
        <v>2950</v>
      </c>
      <c r="D276" s="568" t="s">
        <v>4542</v>
      </c>
      <c r="E276" s="568" t="s">
        <v>4541</v>
      </c>
      <c r="F276" s="571">
        <v>15</v>
      </c>
      <c r="G276" s="571">
        <v>57135</v>
      </c>
      <c r="H276" s="571">
        <v>1</v>
      </c>
      <c r="I276" s="571">
        <v>3809</v>
      </c>
      <c r="J276" s="571">
        <v>36</v>
      </c>
      <c r="K276" s="571">
        <v>137196</v>
      </c>
      <c r="L276" s="571">
        <v>2.4012601732738252</v>
      </c>
      <c r="M276" s="571">
        <v>3811</v>
      </c>
      <c r="N276" s="571">
        <v>45</v>
      </c>
      <c r="O276" s="571">
        <v>171675</v>
      </c>
      <c r="P276" s="592">
        <v>3.0047256497768444</v>
      </c>
      <c r="Q276" s="572">
        <v>3815</v>
      </c>
    </row>
    <row r="277" spans="1:17" ht="14.4" customHeight="1" x14ac:dyDescent="0.3">
      <c r="A277" s="567" t="s">
        <v>4346</v>
      </c>
      <c r="B277" s="568" t="s">
        <v>3839</v>
      </c>
      <c r="C277" s="568" t="s">
        <v>2950</v>
      </c>
      <c r="D277" s="568" t="s">
        <v>4543</v>
      </c>
      <c r="E277" s="568" t="s">
        <v>4544</v>
      </c>
      <c r="F277" s="571">
        <v>2</v>
      </c>
      <c r="G277" s="571">
        <v>10282</v>
      </c>
      <c r="H277" s="571">
        <v>1</v>
      </c>
      <c r="I277" s="571">
        <v>5141</v>
      </c>
      <c r="J277" s="571">
        <v>2</v>
      </c>
      <c r="K277" s="571">
        <v>10290</v>
      </c>
      <c r="L277" s="571">
        <v>1.0007780587434352</v>
      </c>
      <c r="M277" s="571">
        <v>5145</v>
      </c>
      <c r="N277" s="571">
        <v>1</v>
      </c>
      <c r="O277" s="571">
        <v>5150</v>
      </c>
      <c r="P277" s="592">
        <v>0.50087531608636449</v>
      </c>
      <c r="Q277" s="572">
        <v>5150</v>
      </c>
    </row>
    <row r="278" spans="1:17" ht="14.4" customHeight="1" x14ac:dyDescent="0.3">
      <c r="A278" s="567" t="s">
        <v>4346</v>
      </c>
      <c r="B278" s="568" t="s">
        <v>3839</v>
      </c>
      <c r="C278" s="568" t="s">
        <v>2950</v>
      </c>
      <c r="D278" s="568" t="s">
        <v>4545</v>
      </c>
      <c r="E278" s="568" t="s">
        <v>4546</v>
      </c>
      <c r="F278" s="571">
        <v>12</v>
      </c>
      <c r="G278" s="571">
        <v>93864</v>
      </c>
      <c r="H278" s="571">
        <v>1</v>
      </c>
      <c r="I278" s="571">
        <v>7822</v>
      </c>
      <c r="J278" s="571">
        <v>17</v>
      </c>
      <c r="K278" s="571">
        <v>133076</v>
      </c>
      <c r="L278" s="571">
        <v>1.4177533452654905</v>
      </c>
      <c r="M278" s="571">
        <v>7828</v>
      </c>
      <c r="N278" s="571">
        <v>18</v>
      </c>
      <c r="O278" s="571">
        <v>141030</v>
      </c>
      <c r="P278" s="592">
        <v>1.5024929685502428</v>
      </c>
      <c r="Q278" s="572">
        <v>7835</v>
      </c>
    </row>
    <row r="279" spans="1:17" ht="14.4" customHeight="1" x14ac:dyDescent="0.3">
      <c r="A279" s="567" t="s">
        <v>4346</v>
      </c>
      <c r="B279" s="568" t="s">
        <v>3839</v>
      </c>
      <c r="C279" s="568" t="s">
        <v>2950</v>
      </c>
      <c r="D279" s="568" t="s">
        <v>4547</v>
      </c>
      <c r="E279" s="568" t="s">
        <v>4548</v>
      </c>
      <c r="F279" s="571"/>
      <c r="G279" s="571"/>
      <c r="H279" s="571"/>
      <c r="I279" s="571"/>
      <c r="J279" s="571"/>
      <c r="K279" s="571"/>
      <c r="L279" s="571"/>
      <c r="M279" s="571"/>
      <c r="N279" s="571">
        <v>1</v>
      </c>
      <c r="O279" s="571">
        <v>5693</v>
      </c>
      <c r="P279" s="592"/>
      <c r="Q279" s="572">
        <v>5693</v>
      </c>
    </row>
    <row r="280" spans="1:17" ht="14.4" customHeight="1" x14ac:dyDescent="0.3">
      <c r="A280" s="567" t="s">
        <v>4346</v>
      </c>
      <c r="B280" s="568" t="s">
        <v>3839</v>
      </c>
      <c r="C280" s="568" t="s">
        <v>2950</v>
      </c>
      <c r="D280" s="568" t="s">
        <v>4549</v>
      </c>
      <c r="E280" s="568" t="s">
        <v>4550</v>
      </c>
      <c r="F280" s="571"/>
      <c r="G280" s="571"/>
      <c r="H280" s="571"/>
      <c r="I280" s="571"/>
      <c r="J280" s="571">
        <v>1</v>
      </c>
      <c r="K280" s="571">
        <v>913</v>
      </c>
      <c r="L280" s="571"/>
      <c r="M280" s="571">
        <v>913</v>
      </c>
      <c r="N280" s="571">
        <v>1</v>
      </c>
      <c r="O280" s="571">
        <v>914</v>
      </c>
      <c r="P280" s="592"/>
      <c r="Q280" s="572">
        <v>914</v>
      </c>
    </row>
    <row r="281" spans="1:17" ht="14.4" customHeight="1" x14ac:dyDescent="0.3">
      <c r="A281" s="567" t="s">
        <v>4346</v>
      </c>
      <c r="B281" s="568" t="s">
        <v>3839</v>
      </c>
      <c r="C281" s="568" t="s">
        <v>2950</v>
      </c>
      <c r="D281" s="568" t="s">
        <v>4551</v>
      </c>
      <c r="E281" s="568" t="s">
        <v>4552</v>
      </c>
      <c r="F281" s="571">
        <v>3</v>
      </c>
      <c r="G281" s="571">
        <v>4953</v>
      </c>
      <c r="H281" s="571">
        <v>1</v>
      </c>
      <c r="I281" s="571">
        <v>1651</v>
      </c>
      <c r="J281" s="571">
        <v>2</v>
      </c>
      <c r="K281" s="571">
        <v>3306</v>
      </c>
      <c r="L281" s="571">
        <v>0.66747425802543914</v>
      </c>
      <c r="M281" s="571">
        <v>1653</v>
      </c>
      <c r="N281" s="571">
        <v>3</v>
      </c>
      <c r="O281" s="571">
        <v>4971</v>
      </c>
      <c r="P281" s="592">
        <v>1.0036341611144761</v>
      </c>
      <c r="Q281" s="572">
        <v>1657</v>
      </c>
    </row>
    <row r="282" spans="1:17" ht="14.4" customHeight="1" x14ac:dyDescent="0.3">
      <c r="A282" s="567" t="s">
        <v>4346</v>
      </c>
      <c r="B282" s="568" t="s">
        <v>3839</v>
      </c>
      <c r="C282" s="568" t="s">
        <v>2950</v>
      </c>
      <c r="D282" s="568" t="s">
        <v>4553</v>
      </c>
      <c r="E282" s="568" t="s">
        <v>4554</v>
      </c>
      <c r="F282" s="571">
        <v>27</v>
      </c>
      <c r="G282" s="571">
        <v>57078</v>
      </c>
      <c r="H282" s="571">
        <v>1</v>
      </c>
      <c r="I282" s="571">
        <v>2114</v>
      </c>
      <c r="J282" s="571">
        <v>17</v>
      </c>
      <c r="K282" s="571">
        <v>35972</v>
      </c>
      <c r="L282" s="571">
        <v>0.63022530572199442</v>
      </c>
      <c r="M282" s="571">
        <v>2116</v>
      </c>
      <c r="N282" s="571">
        <v>84</v>
      </c>
      <c r="O282" s="571">
        <v>177912</v>
      </c>
      <c r="P282" s="592">
        <v>3.1169977924944812</v>
      </c>
      <c r="Q282" s="572">
        <v>2118</v>
      </c>
    </row>
    <row r="283" spans="1:17" ht="14.4" customHeight="1" x14ac:dyDescent="0.3">
      <c r="A283" s="567" t="s">
        <v>4346</v>
      </c>
      <c r="B283" s="568" t="s">
        <v>3839</v>
      </c>
      <c r="C283" s="568" t="s">
        <v>2950</v>
      </c>
      <c r="D283" s="568" t="s">
        <v>4555</v>
      </c>
      <c r="E283" s="568" t="s">
        <v>4556</v>
      </c>
      <c r="F283" s="571">
        <v>9</v>
      </c>
      <c r="G283" s="571">
        <v>9378</v>
      </c>
      <c r="H283" s="571">
        <v>1</v>
      </c>
      <c r="I283" s="571">
        <v>1042</v>
      </c>
      <c r="J283" s="571"/>
      <c r="K283" s="571"/>
      <c r="L283" s="571"/>
      <c r="M283" s="571"/>
      <c r="N283" s="571"/>
      <c r="O283" s="571"/>
      <c r="P283" s="592"/>
      <c r="Q283" s="572"/>
    </row>
    <row r="284" spans="1:17" ht="14.4" customHeight="1" x14ac:dyDescent="0.3">
      <c r="A284" s="567" t="s">
        <v>4346</v>
      </c>
      <c r="B284" s="568" t="s">
        <v>3839</v>
      </c>
      <c r="C284" s="568" t="s">
        <v>2950</v>
      </c>
      <c r="D284" s="568" t="s">
        <v>4557</v>
      </c>
      <c r="E284" s="568" t="s">
        <v>4558</v>
      </c>
      <c r="F284" s="571">
        <v>22</v>
      </c>
      <c r="G284" s="571">
        <v>43824</v>
      </c>
      <c r="H284" s="571">
        <v>1</v>
      </c>
      <c r="I284" s="571">
        <v>1992</v>
      </c>
      <c r="J284" s="571">
        <v>36</v>
      </c>
      <c r="K284" s="571">
        <v>71784</v>
      </c>
      <c r="L284" s="571">
        <v>1.6380065717415115</v>
      </c>
      <c r="M284" s="571">
        <v>1994</v>
      </c>
      <c r="N284" s="571">
        <v>43</v>
      </c>
      <c r="O284" s="571">
        <v>85828</v>
      </c>
      <c r="P284" s="592">
        <v>1.958470244614823</v>
      </c>
      <c r="Q284" s="572">
        <v>1996</v>
      </c>
    </row>
    <row r="285" spans="1:17" ht="14.4" customHeight="1" x14ac:dyDescent="0.3">
      <c r="A285" s="567" t="s">
        <v>4346</v>
      </c>
      <c r="B285" s="568" t="s">
        <v>3839</v>
      </c>
      <c r="C285" s="568" t="s">
        <v>2950</v>
      </c>
      <c r="D285" s="568" t="s">
        <v>4559</v>
      </c>
      <c r="E285" s="568" t="s">
        <v>4560</v>
      </c>
      <c r="F285" s="571">
        <v>19</v>
      </c>
      <c r="G285" s="571">
        <v>24206</v>
      </c>
      <c r="H285" s="571">
        <v>1</v>
      </c>
      <c r="I285" s="571">
        <v>1274</v>
      </c>
      <c r="J285" s="571">
        <v>40</v>
      </c>
      <c r="K285" s="571">
        <v>51040</v>
      </c>
      <c r="L285" s="571">
        <v>2.1085681236057177</v>
      </c>
      <c r="M285" s="571">
        <v>1276</v>
      </c>
      <c r="N285" s="571">
        <v>47</v>
      </c>
      <c r="O285" s="571">
        <v>60019</v>
      </c>
      <c r="P285" s="592">
        <v>2.4795092125919194</v>
      </c>
      <c r="Q285" s="572">
        <v>1277</v>
      </c>
    </row>
    <row r="286" spans="1:17" ht="14.4" customHeight="1" x14ac:dyDescent="0.3">
      <c r="A286" s="567" t="s">
        <v>4346</v>
      </c>
      <c r="B286" s="568" t="s">
        <v>3839</v>
      </c>
      <c r="C286" s="568" t="s">
        <v>2950</v>
      </c>
      <c r="D286" s="568" t="s">
        <v>4561</v>
      </c>
      <c r="E286" s="568" t="s">
        <v>4562</v>
      </c>
      <c r="F286" s="571">
        <v>14</v>
      </c>
      <c r="G286" s="571">
        <v>16268</v>
      </c>
      <c r="H286" s="571">
        <v>1</v>
      </c>
      <c r="I286" s="571">
        <v>1162</v>
      </c>
      <c r="J286" s="571">
        <v>34</v>
      </c>
      <c r="K286" s="571">
        <v>39542</v>
      </c>
      <c r="L286" s="571">
        <v>2.430661421194984</v>
      </c>
      <c r="M286" s="571">
        <v>1163</v>
      </c>
      <c r="N286" s="571">
        <v>46</v>
      </c>
      <c r="O286" s="571">
        <v>53544</v>
      </c>
      <c r="P286" s="592">
        <v>3.2913695598721415</v>
      </c>
      <c r="Q286" s="572">
        <v>1164</v>
      </c>
    </row>
    <row r="287" spans="1:17" ht="14.4" customHeight="1" x14ac:dyDescent="0.3">
      <c r="A287" s="567" t="s">
        <v>4346</v>
      </c>
      <c r="B287" s="568" t="s">
        <v>3839</v>
      </c>
      <c r="C287" s="568" t="s">
        <v>2950</v>
      </c>
      <c r="D287" s="568" t="s">
        <v>4563</v>
      </c>
      <c r="E287" s="568" t="s">
        <v>4564</v>
      </c>
      <c r="F287" s="571">
        <v>7</v>
      </c>
      <c r="G287" s="571">
        <v>35441</v>
      </c>
      <c r="H287" s="571">
        <v>1</v>
      </c>
      <c r="I287" s="571">
        <v>5063</v>
      </c>
      <c r="J287" s="571">
        <v>6</v>
      </c>
      <c r="K287" s="571">
        <v>30390</v>
      </c>
      <c r="L287" s="571">
        <v>0.85748144804040516</v>
      </c>
      <c r="M287" s="571">
        <v>5065</v>
      </c>
      <c r="N287" s="571">
        <v>5</v>
      </c>
      <c r="O287" s="571">
        <v>25340</v>
      </c>
      <c r="P287" s="592">
        <v>0.71499111198893939</v>
      </c>
      <c r="Q287" s="572">
        <v>5068</v>
      </c>
    </row>
    <row r="288" spans="1:17" ht="14.4" customHeight="1" x14ac:dyDescent="0.3">
      <c r="A288" s="567" t="s">
        <v>4346</v>
      </c>
      <c r="B288" s="568" t="s">
        <v>3839</v>
      </c>
      <c r="C288" s="568" t="s">
        <v>2950</v>
      </c>
      <c r="D288" s="568" t="s">
        <v>4565</v>
      </c>
      <c r="E288" s="568" t="s">
        <v>4566</v>
      </c>
      <c r="F288" s="571">
        <v>7</v>
      </c>
      <c r="G288" s="571">
        <v>36225</v>
      </c>
      <c r="H288" s="571">
        <v>1</v>
      </c>
      <c r="I288" s="571">
        <v>5175</v>
      </c>
      <c r="J288" s="571"/>
      <c r="K288" s="571"/>
      <c r="L288" s="571"/>
      <c r="M288" s="571"/>
      <c r="N288" s="571">
        <v>7</v>
      </c>
      <c r="O288" s="571">
        <v>36260</v>
      </c>
      <c r="P288" s="592">
        <v>1.0009661835748793</v>
      </c>
      <c r="Q288" s="572">
        <v>5180</v>
      </c>
    </row>
    <row r="289" spans="1:17" ht="14.4" customHeight="1" x14ac:dyDescent="0.3">
      <c r="A289" s="567" t="s">
        <v>4346</v>
      </c>
      <c r="B289" s="568" t="s">
        <v>3839</v>
      </c>
      <c r="C289" s="568" t="s">
        <v>2950</v>
      </c>
      <c r="D289" s="568" t="s">
        <v>4567</v>
      </c>
      <c r="E289" s="568" t="s">
        <v>4568</v>
      </c>
      <c r="F289" s="571"/>
      <c r="G289" s="571"/>
      <c r="H289" s="571"/>
      <c r="I289" s="571"/>
      <c r="J289" s="571"/>
      <c r="K289" s="571"/>
      <c r="L289" s="571"/>
      <c r="M289" s="571"/>
      <c r="N289" s="571">
        <v>1</v>
      </c>
      <c r="O289" s="571">
        <v>7673</v>
      </c>
      <c r="P289" s="592"/>
      <c r="Q289" s="572">
        <v>7673</v>
      </c>
    </row>
    <row r="290" spans="1:17" ht="14.4" customHeight="1" x14ac:dyDescent="0.3">
      <c r="A290" s="567" t="s">
        <v>4346</v>
      </c>
      <c r="B290" s="568" t="s">
        <v>3839</v>
      </c>
      <c r="C290" s="568" t="s">
        <v>2950</v>
      </c>
      <c r="D290" s="568" t="s">
        <v>4569</v>
      </c>
      <c r="E290" s="568" t="s">
        <v>4570</v>
      </c>
      <c r="F290" s="571"/>
      <c r="G290" s="571"/>
      <c r="H290" s="571"/>
      <c r="I290" s="571"/>
      <c r="J290" s="571">
        <v>1</v>
      </c>
      <c r="K290" s="571">
        <v>5505</v>
      </c>
      <c r="L290" s="571"/>
      <c r="M290" s="571">
        <v>5505</v>
      </c>
      <c r="N290" s="571"/>
      <c r="O290" s="571"/>
      <c r="P290" s="592"/>
      <c r="Q290" s="572"/>
    </row>
    <row r="291" spans="1:17" ht="14.4" customHeight="1" x14ac:dyDescent="0.3">
      <c r="A291" s="567" t="s">
        <v>4346</v>
      </c>
      <c r="B291" s="568" t="s">
        <v>3839</v>
      </c>
      <c r="C291" s="568" t="s">
        <v>2950</v>
      </c>
      <c r="D291" s="568" t="s">
        <v>4571</v>
      </c>
      <c r="E291" s="568" t="s">
        <v>4572</v>
      </c>
      <c r="F291" s="571">
        <v>7</v>
      </c>
      <c r="G291" s="571">
        <v>18823</v>
      </c>
      <c r="H291" s="571">
        <v>1</v>
      </c>
      <c r="I291" s="571">
        <v>2689</v>
      </c>
      <c r="J291" s="571"/>
      <c r="K291" s="571"/>
      <c r="L291" s="571"/>
      <c r="M291" s="571"/>
      <c r="N291" s="571">
        <v>9</v>
      </c>
      <c r="O291" s="571">
        <v>24228</v>
      </c>
      <c r="P291" s="592">
        <v>1.2871487010572171</v>
      </c>
      <c r="Q291" s="572">
        <v>2692</v>
      </c>
    </row>
    <row r="292" spans="1:17" ht="14.4" customHeight="1" x14ac:dyDescent="0.3">
      <c r="A292" s="567" t="s">
        <v>4573</v>
      </c>
      <c r="B292" s="568" t="s">
        <v>4574</v>
      </c>
      <c r="C292" s="568" t="s">
        <v>2950</v>
      </c>
      <c r="D292" s="568" t="s">
        <v>4575</v>
      </c>
      <c r="E292" s="568" t="s">
        <v>4576</v>
      </c>
      <c r="F292" s="571">
        <v>53</v>
      </c>
      <c r="G292" s="571">
        <v>13727</v>
      </c>
      <c r="H292" s="571">
        <v>1</v>
      </c>
      <c r="I292" s="571">
        <v>259</v>
      </c>
      <c r="J292" s="571">
        <v>76</v>
      </c>
      <c r="K292" s="571">
        <v>19836</v>
      </c>
      <c r="L292" s="571">
        <v>1.4450353318277847</v>
      </c>
      <c r="M292" s="571">
        <v>261</v>
      </c>
      <c r="N292" s="571">
        <v>129</v>
      </c>
      <c r="O292" s="571">
        <v>33798</v>
      </c>
      <c r="P292" s="592">
        <v>2.4621548772492168</v>
      </c>
      <c r="Q292" s="572">
        <v>262</v>
      </c>
    </row>
    <row r="293" spans="1:17" ht="14.4" customHeight="1" x14ac:dyDescent="0.3">
      <c r="A293" s="567" t="s">
        <v>4573</v>
      </c>
      <c r="B293" s="568" t="s">
        <v>4574</v>
      </c>
      <c r="C293" s="568" t="s">
        <v>2950</v>
      </c>
      <c r="D293" s="568" t="s">
        <v>4577</v>
      </c>
      <c r="E293" s="568" t="s">
        <v>4578</v>
      </c>
      <c r="F293" s="571">
        <v>27</v>
      </c>
      <c r="G293" s="571">
        <v>4293</v>
      </c>
      <c r="H293" s="571">
        <v>1</v>
      </c>
      <c r="I293" s="571">
        <v>159</v>
      </c>
      <c r="J293" s="571">
        <v>33</v>
      </c>
      <c r="K293" s="571">
        <v>5247</v>
      </c>
      <c r="L293" s="571">
        <v>1.2222222222222223</v>
      </c>
      <c r="M293" s="571">
        <v>159</v>
      </c>
      <c r="N293" s="571">
        <v>26</v>
      </c>
      <c r="O293" s="571">
        <v>4160</v>
      </c>
      <c r="P293" s="592">
        <v>0.96901933379920802</v>
      </c>
      <c r="Q293" s="572">
        <v>160</v>
      </c>
    </row>
    <row r="294" spans="1:17" ht="14.4" customHeight="1" x14ac:dyDescent="0.3">
      <c r="A294" s="567" t="s">
        <v>4573</v>
      </c>
      <c r="B294" s="568" t="s">
        <v>4574</v>
      </c>
      <c r="C294" s="568" t="s">
        <v>2950</v>
      </c>
      <c r="D294" s="568" t="s">
        <v>4579</v>
      </c>
      <c r="E294" s="568" t="s">
        <v>4580</v>
      </c>
      <c r="F294" s="571">
        <v>332</v>
      </c>
      <c r="G294" s="571">
        <v>23240</v>
      </c>
      <c r="H294" s="571">
        <v>1</v>
      </c>
      <c r="I294" s="571">
        <v>70</v>
      </c>
      <c r="J294" s="571">
        <v>296</v>
      </c>
      <c r="K294" s="571">
        <v>20720</v>
      </c>
      <c r="L294" s="571">
        <v>0.89156626506024095</v>
      </c>
      <c r="M294" s="571">
        <v>70</v>
      </c>
      <c r="N294" s="571">
        <v>379</v>
      </c>
      <c r="O294" s="571">
        <v>26530</v>
      </c>
      <c r="P294" s="592">
        <v>1.1415662650602409</v>
      </c>
      <c r="Q294" s="572">
        <v>70</v>
      </c>
    </row>
    <row r="295" spans="1:17" ht="14.4" customHeight="1" x14ac:dyDescent="0.3">
      <c r="A295" s="567" t="s">
        <v>4573</v>
      </c>
      <c r="B295" s="568" t="s">
        <v>4574</v>
      </c>
      <c r="C295" s="568" t="s">
        <v>2950</v>
      </c>
      <c r="D295" s="568" t="s">
        <v>4581</v>
      </c>
      <c r="E295" s="568" t="s">
        <v>4580</v>
      </c>
      <c r="F295" s="571">
        <v>493</v>
      </c>
      <c r="G295" s="571">
        <v>99586</v>
      </c>
      <c r="H295" s="571">
        <v>1</v>
      </c>
      <c r="I295" s="571">
        <v>202</v>
      </c>
      <c r="J295" s="571">
        <v>628</v>
      </c>
      <c r="K295" s="571">
        <v>126856</v>
      </c>
      <c r="L295" s="571">
        <v>1.2738336713995944</v>
      </c>
      <c r="M295" s="571">
        <v>202</v>
      </c>
      <c r="N295" s="571">
        <v>761</v>
      </c>
      <c r="O295" s="571">
        <v>154483</v>
      </c>
      <c r="P295" s="592">
        <v>1.5512521840419335</v>
      </c>
      <c r="Q295" s="572">
        <v>203</v>
      </c>
    </row>
    <row r="296" spans="1:17" ht="14.4" customHeight="1" x14ac:dyDescent="0.3">
      <c r="A296" s="567" t="s">
        <v>4573</v>
      </c>
      <c r="B296" s="568" t="s">
        <v>4574</v>
      </c>
      <c r="C296" s="568" t="s">
        <v>2950</v>
      </c>
      <c r="D296" s="568" t="s">
        <v>4582</v>
      </c>
      <c r="E296" s="568" t="s">
        <v>4583</v>
      </c>
      <c r="F296" s="571">
        <v>242</v>
      </c>
      <c r="G296" s="571">
        <v>70422</v>
      </c>
      <c r="H296" s="571">
        <v>1</v>
      </c>
      <c r="I296" s="571">
        <v>291</v>
      </c>
      <c r="J296" s="571">
        <v>258</v>
      </c>
      <c r="K296" s="571">
        <v>75078</v>
      </c>
      <c r="L296" s="571">
        <v>1.0661157024793388</v>
      </c>
      <c r="M296" s="571">
        <v>291</v>
      </c>
      <c r="N296" s="571">
        <v>252</v>
      </c>
      <c r="O296" s="571">
        <v>73584</v>
      </c>
      <c r="P296" s="592">
        <v>1.0449007412456335</v>
      </c>
      <c r="Q296" s="572">
        <v>292</v>
      </c>
    </row>
    <row r="297" spans="1:17" ht="14.4" customHeight="1" x14ac:dyDescent="0.3">
      <c r="A297" s="567" t="s">
        <v>4573</v>
      </c>
      <c r="B297" s="568" t="s">
        <v>4574</v>
      </c>
      <c r="C297" s="568" t="s">
        <v>2950</v>
      </c>
      <c r="D297" s="568" t="s">
        <v>4584</v>
      </c>
      <c r="E297" s="568" t="s">
        <v>4585</v>
      </c>
      <c r="F297" s="571">
        <v>7</v>
      </c>
      <c r="G297" s="571">
        <v>1491</v>
      </c>
      <c r="H297" s="571">
        <v>1</v>
      </c>
      <c r="I297" s="571">
        <v>213</v>
      </c>
      <c r="J297" s="571">
        <v>11</v>
      </c>
      <c r="K297" s="571">
        <v>2365</v>
      </c>
      <c r="L297" s="571">
        <v>1.5861837692823608</v>
      </c>
      <c r="M297" s="571">
        <v>215</v>
      </c>
      <c r="N297" s="571">
        <v>3</v>
      </c>
      <c r="O297" s="571">
        <v>648</v>
      </c>
      <c r="P297" s="592">
        <v>0.43460764587525152</v>
      </c>
      <c r="Q297" s="572">
        <v>216</v>
      </c>
    </row>
    <row r="298" spans="1:17" ht="14.4" customHeight="1" x14ac:dyDescent="0.3">
      <c r="A298" s="567" t="s">
        <v>4573</v>
      </c>
      <c r="B298" s="568" t="s">
        <v>4574</v>
      </c>
      <c r="C298" s="568" t="s">
        <v>2950</v>
      </c>
      <c r="D298" s="568" t="s">
        <v>4586</v>
      </c>
      <c r="E298" s="568" t="s">
        <v>4587</v>
      </c>
      <c r="F298" s="571">
        <v>14</v>
      </c>
      <c r="G298" s="571">
        <v>1498</v>
      </c>
      <c r="H298" s="571">
        <v>1</v>
      </c>
      <c r="I298" s="571">
        <v>107</v>
      </c>
      <c r="J298" s="571">
        <v>7</v>
      </c>
      <c r="K298" s="571">
        <v>749</v>
      </c>
      <c r="L298" s="571">
        <v>0.5</v>
      </c>
      <c r="M298" s="571">
        <v>107</v>
      </c>
      <c r="N298" s="571">
        <v>8</v>
      </c>
      <c r="O298" s="571">
        <v>864</v>
      </c>
      <c r="P298" s="592">
        <v>0.57676902536715624</v>
      </c>
      <c r="Q298" s="572">
        <v>108</v>
      </c>
    </row>
    <row r="299" spans="1:17" ht="14.4" customHeight="1" x14ac:dyDescent="0.3">
      <c r="A299" s="567" t="s">
        <v>4573</v>
      </c>
      <c r="B299" s="568" t="s">
        <v>4574</v>
      </c>
      <c r="C299" s="568" t="s">
        <v>2950</v>
      </c>
      <c r="D299" s="568" t="s">
        <v>4588</v>
      </c>
      <c r="E299" s="568" t="s">
        <v>4589</v>
      </c>
      <c r="F299" s="571">
        <v>9</v>
      </c>
      <c r="G299" s="571">
        <v>828</v>
      </c>
      <c r="H299" s="571">
        <v>1</v>
      </c>
      <c r="I299" s="571">
        <v>92</v>
      </c>
      <c r="J299" s="571">
        <v>3</v>
      </c>
      <c r="K299" s="571">
        <v>276</v>
      </c>
      <c r="L299" s="571">
        <v>0.33333333333333331</v>
      </c>
      <c r="M299" s="571">
        <v>92</v>
      </c>
      <c r="N299" s="571">
        <v>6</v>
      </c>
      <c r="O299" s="571">
        <v>558</v>
      </c>
      <c r="P299" s="592">
        <v>0.67391304347826086</v>
      </c>
      <c r="Q299" s="572">
        <v>93</v>
      </c>
    </row>
    <row r="300" spans="1:17" ht="14.4" customHeight="1" x14ac:dyDescent="0.3">
      <c r="A300" s="567" t="s">
        <v>4573</v>
      </c>
      <c r="B300" s="568" t="s">
        <v>4574</v>
      </c>
      <c r="C300" s="568" t="s">
        <v>2950</v>
      </c>
      <c r="D300" s="568" t="s">
        <v>4590</v>
      </c>
      <c r="E300" s="568" t="s">
        <v>4591</v>
      </c>
      <c r="F300" s="571">
        <v>2</v>
      </c>
      <c r="G300" s="571">
        <v>434</v>
      </c>
      <c r="H300" s="571">
        <v>1</v>
      </c>
      <c r="I300" s="571">
        <v>217</v>
      </c>
      <c r="J300" s="571">
        <v>4</v>
      </c>
      <c r="K300" s="571">
        <v>876</v>
      </c>
      <c r="L300" s="571">
        <v>2.0184331797235022</v>
      </c>
      <c r="M300" s="571">
        <v>219</v>
      </c>
      <c r="N300" s="571"/>
      <c r="O300" s="571"/>
      <c r="P300" s="592"/>
      <c r="Q300" s="572"/>
    </row>
    <row r="301" spans="1:17" ht="14.4" customHeight="1" x14ac:dyDescent="0.3">
      <c r="A301" s="567" t="s">
        <v>4573</v>
      </c>
      <c r="B301" s="568" t="s">
        <v>4574</v>
      </c>
      <c r="C301" s="568" t="s">
        <v>2950</v>
      </c>
      <c r="D301" s="568" t="s">
        <v>4592</v>
      </c>
      <c r="E301" s="568" t="s">
        <v>4593</v>
      </c>
      <c r="F301" s="571">
        <v>103</v>
      </c>
      <c r="G301" s="571">
        <v>31003</v>
      </c>
      <c r="H301" s="571">
        <v>1</v>
      </c>
      <c r="I301" s="571">
        <v>301</v>
      </c>
      <c r="J301" s="571">
        <v>131</v>
      </c>
      <c r="K301" s="571">
        <v>39562</v>
      </c>
      <c r="L301" s="571">
        <v>1.2760700577363482</v>
      </c>
      <c r="M301" s="571">
        <v>302</v>
      </c>
      <c r="N301" s="571">
        <v>158</v>
      </c>
      <c r="O301" s="571">
        <v>47874</v>
      </c>
      <c r="P301" s="592">
        <v>1.5441731445343998</v>
      </c>
      <c r="Q301" s="572">
        <v>303</v>
      </c>
    </row>
    <row r="302" spans="1:17" ht="14.4" customHeight="1" x14ac:dyDescent="0.3">
      <c r="A302" s="567" t="s">
        <v>4573</v>
      </c>
      <c r="B302" s="568" t="s">
        <v>4574</v>
      </c>
      <c r="C302" s="568" t="s">
        <v>2950</v>
      </c>
      <c r="D302" s="568" t="s">
        <v>4594</v>
      </c>
      <c r="E302" s="568" t="s">
        <v>4595</v>
      </c>
      <c r="F302" s="571">
        <v>119</v>
      </c>
      <c r="G302" s="571">
        <v>15827</v>
      </c>
      <c r="H302" s="571">
        <v>1</v>
      </c>
      <c r="I302" s="571">
        <v>133</v>
      </c>
      <c r="J302" s="571">
        <v>106</v>
      </c>
      <c r="K302" s="571">
        <v>14098</v>
      </c>
      <c r="L302" s="571">
        <v>0.89075630252100846</v>
      </c>
      <c r="M302" s="571">
        <v>133</v>
      </c>
      <c r="N302" s="571">
        <v>131</v>
      </c>
      <c r="O302" s="571">
        <v>17554</v>
      </c>
      <c r="P302" s="592">
        <v>1.1091173311429836</v>
      </c>
      <c r="Q302" s="572">
        <v>134</v>
      </c>
    </row>
    <row r="303" spans="1:17" ht="14.4" customHeight="1" x14ac:dyDescent="0.3">
      <c r="A303" s="567" t="s">
        <v>4573</v>
      </c>
      <c r="B303" s="568" t="s">
        <v>4574</v>
      </c>
      <c r="C303" s="568" t="s">
        <v>2950</v>
      </c>
      <c r="D303" s="568" t="s">
        <v>4596</v>
      </c>
      <c r="E303" s="568" t="s">
        <v>4595</v>
      </c>
      <c r="F303" s="571">
        <v>2</v>
      </c>
      <c r="G303" s="571">
        <v>348</v>
      </c>
      <c r="H303" s="571">
        <v>1</v>
      </c>
      <c r="I303" s="571">
        <v>174</v>
      </c>
      <c r="J303" s="571">
        <v>1</v>
      </c>
      <c r="K303" s="571">
        <v>174</v>
      </c>
      <c r="L303" s="571">
        <v>0.5</v>
      </c>
      <c r="M303" s="571">
        <v>174</v>
      </c>
      <c r="N303" s="571">
        <v>1</v>
      </c>
      <c r="O303" s="571">
        <v>175</v>
      </c>
      <c r="P303" s="592">
        <v>0.50287356321839083</v>
      </c>
      <c r="Q303" s="572">
        <v>175</v>
      </c>
    </row>
    <row r="304" spans="1:17" ht="14.4" customHeight="1" x14ac:dyDescent="0.3">
      <c r="A304" s="567" t="s">
        <v>4573</v>
      </c>
      <c r="B304" s="568" t="s">
        <v>4574</v>
      </c>
      <c r="C304" s="568" t="s">
        <v>2950</v>
      </c>
      <c r="D304" s="568" t="s">
        <v>4597</v>
      </c>
      <c r="E304" s="568" t="s">
        <v>4598</v>
      </c>
      <c r="F304" s="571">
        <v>104</v>
      </c>
      <c r="G304" s="571">
        <v>14560</v>
      </c>
      <c r="H304" s="571">
        <v>1</v>
      </c>
      <c r="I304" s="571">
        <v>140</v>
      </c>
      <c r="J304" s="571">
        <v>131</v>
      </c>
      <c r="K304" s="571">
        <v>18340</v>
      </c>
      <c r="L304" s="571">
        <v>1.2596153846153846</v>
      </c>
      <c r="M304" s="571">
        <v>140</v>
      </c>
      <c r="N304" s="571">
        <v>158</v>
      </c>
      <c r="O304" s="571">
        <v>22278</v>
      </c>
      <c r="P304" s="592">
        <v>1.5300824175824175</v>
      </c>
      <c r="Q304" s="572">
        <v>141</v>
      </c>
    </row>
    <row r="305" spans="1:17" ht="14.4" customHeight="1" x14ac:dyDescent="0.3">
      <c r="A305" s="567" t="s">
        <v>4573</v>
      </c>
      <c r="B305" s="568" t="s">
        <v>4574</v>
      </c>
      <c r="C305" s="568" t="s">
        <v>2950</v>
      </c>
      <c r="D305" s="568" t="s">
        <v>4599</v>
      </c>
      <c r="E305" s="568" t="s">
        <v>4598</v>
      </c>
      <c r="F305" s="571">
        <v>119</v>
      </c>
      <c r="G305" s="571">
        <v>9282</v>
      </c>
      <c r="H305" s="571">
        <v>1</v>
      </c>
      <c r="I305" s="571">
        <v>78</v>
      </c>
      <c r="J305" s="571">
        <v>106</v>
      </c>
      <c r="K305" s="571">
        <v>8268</v>
      </c>
      <c r="L305" s="571">
        <v>0.89075630252100846</v>
      </c>
      <c r="M305" s="571">
        <v>78</v>
      </c>
      <c r="N305" s="571">
        <v>132</v>
      </c>
      <c r="O305" s="571">
        <v>10296</v>
      </c>
      <c r="P305" s="592">
        <v>1.1092436974789917</v>
      </c>
      <c r="Q305" s="572">
        <v>78</v>
      </c>
    </row>
    <row r="306" spans="1:17" ht="14.4" customHeight="1" x14ac:dyDescent="0.3">
      <c r="A306" s="567" t="s">
        <v>4573</v>
      </c>
      <c r="B306" s="568" t="s">
        <v>4574</v>
      </c>
      <c r="C306" s="568" t="s">
        <v>2950</v>
      </c>
      <c r="D306" s="568" t="s">
        <v>4600</v>
      </c>
      <c r="E306" s="568" t="s">
        <v>4601</v>
      </c>
      <c r="F306" s="571">
        <v>1</v>
      </c>
      <c r="G306" s="571">
        <v>1011</v>
      </c>
      <c r="H306" s="571">
        <v>1</v>
      </c>
      <c r="I306" s="571">
        <v>1011</v>
      </c>
      <c r="J306" s="571">
        <v>1</v>
      </c>
      <c r="K306" s="571">
        <v>1015</v>
      </c>
      <c r="L306" s="571">
        <v>1.0039564787339268</v>
      </c>
      <c r="M306" s="571">
        <v>1015</v>
      </c>
      <c r="N306" s="571"/>
      <c r="O306" s="571"/>
      <c r="P306" s="592"/>
      <c r="Q306" s="572"/>
    </row>
    <row r="307" spans="1:17" ht="14.4" customHeight="1" x14ac:dyDescent="0.3">
      <c r="A307" s="567" t="s">
        <v>4573</v>
      </c>
      <c r="B307" s="568" t="s">
        <v>4574</v>
      </c>
      <c r="C307" s="568" t="s">
        <v>2950</v>
      </c>
      <c r="D307" s="568" t="s">
        <v>4602</v>
      </c>
      <c r="E307" s="568" t="s">
        <v>4603</v>
      </c>
      <c r="F307" s="571">
        <v>8</v>
      </c>
      <c r="G307" s="571">
        <v>9472</v>
      </c>
      <c r="H307" s="571">
        <v>1</v>
      </c>
      <c r="I307" s="571">
        <v>1184</v>
      </c>
      <c r="J307" s="571">
        <v>2</v>
      </c>
      <c r="K307" s="571">
        <v>2372</v>
      </c>
      <c r="L307" s="571">
        <v>0.25042229729729731</v>
      </c>
      <c r="M307" s="571">
        <v>1186</v>
      </c>
      <c r="N307" s="571">
        <v>8</v>
      </c>
      <c r="O307" s="571">
        <v>9512</v>
      </c>
      <c r="P307" s="592">
        <v>1.004222972972973</v>
      </c>
      <c r="Q307" s="572">
        <v>1189</v>
      </c>
    </row>
    <row r="308" spans="1:17" ht="14.4" customHeight="1" x14ac:dyDescent="0.3">
      <c r="A308" s="567" t="s">
        <v>4573</v>
      </c>
      <c r="B308" s="568" t="s">
        <v>4574</v>
      </c>
      <c r="C308" s="568" t="s">
        <v>2950</v>
      </c>
      <c r="D308" s="568" t="s">
        <v>4604</v>
      </c>
      <c r="E308" s="568" t="s">
        <v>4605</v>
      </c>
      <c r="F308" s="571">
        <v>9</v>
      </c>
      <c r="G308" s="571">
        <v>1422</v>
      </c>
      <c r="H308" s="571">
        <v>1</v>
      </c>
      <c r="I308" s="571">
        <v>158</v>
      </c>
      <c r="J308" s="571">
        <v>14</v>
      </c>
      <c r="K308" s="571">
        <v>2212</v>
      </c>
      <c r="L308" s="571">
        <v>1.5555555555555556</v>
      </c>
      <c r="M308" s="571">
        <v>158</v>
      </c>
      <c r="N308" s="571">
        <v>10</v>
      </c>
      <c r="O308" s="571">
        <v>1590</v>
      </c>
      <c r="P308" s="592">
        <v>1.1181434599156117</v>
      </c>
      <c r="Q308" s="572">
        <v>159</v>
      </c>
    </row>
    <row r="309" spans="1:17" ht="14.4" customHeight="1" x14ac:dyDescent="0.3">
      <c r="A309" s="567" t="s">
        <v>4573</v>
      </c>
      <c r="B309" s="568" t="s">
        <v>4574</v>
      </c>
      <c r="C309" s="568" t="s">
        <v>2950</v>
      </c>
      <c r="D309" s="568" t="s">
        <v>4606</v>
      </c>
      <c r="E309" s="568" t="s">
        <v>4607</v>
      </c>
      <c r="F309" s="571">
        <v>4</v>
      </c>
      <c r="G309" s="571">
        <v>1264</v>
      </c>
      <c r="H309" s="571">
        <v>1</v>
      </c>
      <c r="I309" s="571">
        <v>316</v>
      </c>
      <c r="J309" s="571">
        <v>5</v>
      </c>
      <c r="K309" s="571">
        <v>1590</v>
      </c>
      <c r="L309" s="571">
        <v>1.2579113924050633</v>
      </c>
      <c r="M309" s="571">
        <v>318</v>
      </c>
      <c r="N309" s="571">
        <v>1</v>
      </c>
      <c r="O309" s="571">
        <v>319</v>
      </c>
      <c r="P309" s="592">
        <v>0.252373417721519</v>
      </c>
      <c r="Q309" s="572">
        <v>319</v>
      </c>
    </row>
    <row r="310" spans="1:17" ht="14.4" customHeight="1" x14ac:dyDescent="0.3">
      <c r="A310" s="567" t="s">
        <v>4573</v>
      </c>
      <c r="B310" s="568" t="s">
        <v>4574</v>
      </c>
      <c r="C310" s="568" t="s">
        <v>2950</v>
      </c>
      <c r="D310" s="568" t="s">
        <v>4608</v>
      </c>
      <c r="E310" s="568" t="s">
        <v>4609</v>
      </c>
      <c r="F310" s="571">
        <v>1</v>
      </c>
      <c r="G310" s="571">
        <v>382</v>
      </c>
      <c r="H310" s="571">
        <v>1</v>
      </c>
      <c r="I310" s="571">
        <v>382</v>
      </c>
      <c r="J310" s="571">
        <v>3</v>
      </c>
      <c r="K310" s="571">
        <v>1146</v>
      </c>
      <c r="L310" s="571">
        <v>3</v>
      </c>
      <c r="M310" s="571">
        <v>382</v>
      </c>
      <c r="N310" s="571"/>
      <c r="O310" s="571"/>
      <c r="P310" s="592"/>
      <c r="Q310" s="572"/>
    </row>
    <row r="311" spans="1:17" ht="14.4" customHeight="1" x14ac:dyDescent="0.3">
      <c r="A311" s="567" t="s">
        <v>4573</v>
      </c>
      <c r="B311" s="568" t="s">
        <v>4574</v>
      </c>
      <c r="C311" s="568" t="s">
        <v>2950</v>
      </c>
      <c r="D311" s="568" t="s">
        <v>4610</v>
      </c>
      <c r="E311" s="568" t="s">
        <v>4611</v>
      </c>
      <c r="F311" s="571"/>
      <c r="G311" s="571"/>
      <c r="H311" s="571"/>
      <c r="I311" s="571"/>
      <c r="J311" s="571">
        <v>1</v>
      </c>
      <c r="K311" s="571">
        <v>486</v>
      </c>
      <c r="L311" s="571"/>
      <c r="M311" s="571">
        <v>486</v>
      </c>
      <c r="N311" s="571"/>
      <c r="O311" s="571"/>
      <c r="P311" s="592"/>
      <c r="Q311" s="572"/>
    </row>
    <row r="312" spans="1:17" ht="14.4" customHeight="1" x14ac:dyDescent="0.3">
      <c r="A312" s="567" t="s">
        <v>4612</v>
      </c>
      <c r="B312" s="568" t="s">
        <v>4613</v>
      </c>
      <c r="C312" s="568" t="s">
        <v>2950</v>
      </c>
      <c r="D312" s="568" t="s">
        <v>4614</v>
      </c>
      <c r="E312" s="568" t="s">
        <v>4615</v>
      </c>
      <c r="F312" s="571">
        <v>2</v>
      </c>
      <c r="G312" s="571">
        <v>528</v>
      </c>
      <c r="H312" s="571">
        <v>1</v>
      </c>
      <c r="I312" s="571">
        <v>264</v>
      </c>
      <c r="J312" s="571">
        <v>2</v>
      </c>
      <c r="K312" s="571">
        <v>530</v>
      </c>
      <c r="L312" s="571">
        <v>1.0037878787878789</v>
      </c>
      <c r="M312" s="571">
        <v>265</v>
      </c>
      <c r="N312" s="571">
        <v>1</v>
      </c>
      <c r="O312" s="571">
        <v>266</v>
      </c>
      <c r="P312" s="592">
        <v>0.50378787878787878</v>
      </c>
      <c r="Q312" s="572">
        <v>266</v>
      </c>
    </row>
    <row r="313" spans="1:17" ht="14.4" customHeight="1" x14ac:dyDescent="0.3">
      <c r="A313" s="567" t="s">
        <v>4612</v>
      </c>
      <c r="B313" s="568" t="s">
        <v>4613</v>
      </c>
      <c r="C313" s="568" t="s">
        <v>2950</v>
      </c>
      <c r="D313" s="568" t="s">
        <v>4616</v>
      </c>
      <c r="E313" s="568" t="s">
        <v>4617</v>
      </c>
      <c r="F313" s="571">
        <v>752</v>
      </c>
      <c r="G313" s="571">
        <v>39856</v>
      </c>
      <c r="H313" s="571">
        <v>1</v>
      </c>
      <c r="I313" s="571">
        <v>53</v>
      </c>
      <c r="J313" s="571">
        <v>598</v>
      </c>
      <c r="K313" s="571">
        <v>31694</v>
      </c>
      <c r="L313" s="571">
        <v>0.79521276595744683</v>
      </c>
      <c r="M313" s="571">
        <v>53</v>
      </c>
      <c r="N313" s="571">
        <v>596</v>
      </c>
      <c r="O313" s="571">
        <v>31588</v>
      </c>
      <c r="P313" s="592">
        <v>0.79255319148936165</v>
      </c>
      <c r="Q313" s="572">
        <v>53</v>
      </c>
    </row>
    <row r="314" spans="1:17" ht="14.4" customHeight="1" x14ac:dyDescent="0.3">
      <c r="A314" s="567" t="s">
        <v>4612</v>
      </c>
      <c r="B314" s="568" t="s">
        <v>4613</v>
      </c>
      <c r="C314" s="568" t="s">
        <v>2950</v>
      </c>
      <c r="D314" s="568" t="s">
        <v>4618</v>
      </c>
      <c r="E314" s="568" t="s">
        <v>4619</v>
      </c>
      <c r="F314" s="571">
        <v>48</v>
      </c>
      <c r="G314" s="571">
        <v>2544</v>
      </c>
      <c r="H314" s="571">
        <v>1</v>
      </c>
      <c r="I314" s="571">
        <v>53</v>
      </c>
      <c r="J314" s="571">
        <v>42</v>
      </c>
      <c r="K314" s="571">
        <v>2226</v>
      </c>
      <c r="L314" s="571">
        <v>0.875</v>
      </c>
      <c r="M314" s="571">
        <v>53</v>
      </c>
      <c r="N314" s="571">
        <v>38</v>
      </c>
      <c r="O314" s="571">
        <v>2014</v>
      </c>
      <c r="P314" s="592">
        <v>0.79166666666666663</v>
      </c>
      <c r="Q314" s="572">
        <v>53</v>
      </c>
    </row>
    <row r="315" spans="1:17" ht="14.4" customHeight="1" x14ac:dyDescent="0.3">
      <c r="A315" s="567" t="s">
        <v>4612</v>
      </c>
      <c r="B315" s="568" t="s">
        <v>4613</v>
      </c>
      <c r="C315" s="568" t="s">
        <v>2950</v>
      </c>
      <c r="D315" s="568" t="s">
        <v>4620</v>
      </c>
      <c r="E315" s="568" t="s">
        <v>4621</v>
      </c>
      <c r="F315" s="571">
        <v>1109</v>
      </c>
      <c r="G315" s="571">
        <v>133080</v>
      </c>
      <c r="H315" s="571">
        <v>1</v>
      </c>
      <c r="I315" s="571">
        <v>120</v>
      </c>
      <c r="J315" s="571">
        <v>1190</v>
      </c>
      <c r="K315" s="571">
        <v>142800</v>
      </c>
      <c r="L315" s="571">
        <v>1.0730387736699729</v>
      </c>
      <c r="M315" s="571">
        <v>120</v>
      </c>
      <c r="N315" s="571">
        <v>1061</v>
      </c>
      <c r="O315" s="571">
        <v>128381</v>
      </c>
      <c r="P315" s="592">
        <v>0.96469041178238657</v>
      </c>
      <c r="Q315" s="572">
        <v>121</v>
      </c>
    </row>
    <row r="316" spans="1:17" ht="14.4" customHeight="1" x14ac:dyDescent="0.3">
      <c r="A316" s="567" t="s">
        <v>4612</v>
      </c>
      <c r="B316" s="568" t="s">
        <v>4613</v>
      </c>
      <c r="C316" s="568" t="s">
        <v>2950</v>
      </c>
      <c r="D316" s="568" t="s">
        <v>4622</v>
      </c>
      <c r="E316" s="568" t="s">
        <v>4623</v>
      </c>
      <c r="F316" s="571">
        <v>88</v>
      </c>
      <c r="G316" s="571">
        <v>15224</v>
      </c>
      <c r="H316" s="571">
        <v>1</v>
      </c>
      <c r="I316" s="571">
        <v>173</v>
      </c>
      <c r="J316" s="571">
        <v>86</v>
      </c>
      <c r="K316" s="571">
        <v>14878</v>
      </c>
      <c r="L316" s="571">
        <v>0.97727272727272729</v>
      </c>
      <c r="M316" s="571">
        <v>173</v>
      </c>
      <c r="N316" s="571">
        <v>74</v>
      </c>
      <c r="O316" s="571">
        <v>12876</v>
      </c>
      <c r="P316" s="592">
        <v>0.84576983709931686</v>
      </c>
      <c r="Q316" s="572">
        <v>174</v>
      </c>
    </row>
    <row r="317" spans="1:17" ht="14.4" customHeight="1" x14ac:dyDescent="0.3">
      <c r="A317" s="567" t="s">
        <v>4612</v>
      </c>
      <c r="B317" s="568" t="s">
        <v>4613</v>
      </c>
      <c r="C317" s="568" t="s">
        <v>2950</v>
      </c>
      <c r="D317" s="568" t="s">
        <v>4624</v>
      </c>
      <c r="E317" s="568" t="s">
        <v>4625</v>
      </c>
      <c r="F317" s="571">
        <v>10</v>
      </c>
      <c r="G317" s="571">
        <v>19790</v>
      </c>
      <c r="H317" s="571">
        <v>1</v>
      </c>
      <c r="I317" s="571">
        <v>1979</v>
      </c>
      <c r="J317" s="571">
        <v>15</v>
      </c>
      <c r="K317" s="571">
        <v>29775</v>
      </c>
      <c r="L317" s="571">
        <v>1.5045477513895906</v>
      </c>
      <c r="M317" s="571">
        <v>1985</v>
      </c>
      <c r="N317" s="571">
        <v>6</v>
      </c>
      <c r="O317" s="571">
        <v>11958</v>
      </c>
      <c r="P317" s="592">
        <v>0.60424456796361803</v>
      </c>
      <c r="Q317" s="572">
        <v>1993</v>
      </c>
    </row>
    <row r="318" spans="1:17" ht="14.4" customHeight="1" x14ac:dyDescent="0.3">
      <c r="A318" s="567" t="s">
        <v>4612</v>
      </c>
      <c r="B318" s="568" t="s">
        <v>4613</v>
      </c>
      <c r="C318" s="568" t="s">
        <v>2950</v>
      </c>
      <c r="D318" s="568" t="s">
        <v>4626</v>
      </c>
      <c r="E318" s="568" t="s">
        <v>4627</v>
      </c>
      <c r="F318" s="571"/>
      <c r="G318" s="571"/>
      <c r="H318" s="571"/>
      <c r="I318" s="571"/>
      <c r="J318" s="571"/>
      <c r="K318" s="571"/>
      <c r="L318" s="571"/>
      <c r="M318" s="571"/>
      <c r="N318" s="571">
        <v>1</v>
      </c>
      <c r="O318" s="571">
        <v>225</v>
      </c>
      <c r="P318" s="592"/>
      <c r="Q318" s="572">
        <v>225</v>
      </c>
    </row>
    <row r="319" spans="1:17" ht="14.4" customHeight="1" x14ac:dyDescent="0.3">
      <c r="A319" s="567" t="s">
        <v>4612</v>
      </c>
      <c r="B319" s="568" t="s">
        <v>4613</v>
      </c>
      <c r="C319" s="568" t="s">
        <v>2950</v>
      </c>
      <c r="D319" s="568" t="s">
        <v>4628</v>
      </c>
      <c r="E319" s="568" t="s">
        <v>4629</v>
      </c>
      <c r="F319" s="571">
        <v>183</v>
      </c>
      <c r="G319" s="571">
        <v>68991</v>
      </c>
      <c r="H319" s="571">
        <v>1</v>
      </c>
      <c r="I319" s="571">
        <v>377</v>
      </c>
      <c r="J319" s="571">
        <v>122</v>
      </c>
      <c r="K319" s="571">
        <v>46238</v>
      </c>
      <c r="L319" s="571">
        <v>0.6702033598585323</v>
      </c>
      <c r="M319" s="571">
        <v>379</v>
      </c>
      <c r="N319" s="571">
        <v>118</v>
      </c>
      <c r="O319" s="571">
        <v>44840</v>
      </c>
      <c r="P319" s="592">
        <v>0.64993984722644982</v>
      </c>
      <c r="Q319" s="572">
        <v>380</v>
      </c>
    </row>
    <row r="320" spans="1:17" ht="14.4" customHeight="1" x14ac:dyDescent="0.3">
      <c r="A320" s="567" t="s">
        <v>4612</v>
      </c>
      <c r="B320" s="568" t="s">
        <v>4613</v>
      </c>
      <c r="C320" s="568" t="s">
        <v>2950</v>
      </c>
      <c r="D320" s="568" t="s">
        <v>4630</v>
      </c>
      <c r="E320" s="568" t="s">
        <v>4631</v>
      </c>
      <c r="F320" s="571">
        <v>4742</v>
      </c>
      <c r="G320" s="571">
        <v>768204</v>
      </c>
      <c r="H320" s="571">
        <v>1</v>
      </c>
      <c r="I320" s="571">
        <v>162</v>
      </c>
      <c r="J320" s="571">
        <v>4554</v>
      </c>
      <c r="K320" s="571">
        <v>746856</v>
      </c>
      <c r="L320" s="571">
        <v>0.97221050658418862</v>
      </c>
      <c r="M320" s="571">
        <v>164</v>
      </c>
      <c r="N320" s="571">
        <v>4193</v>
      </c>
      <c r="O320" s="571">
        <v>691845</v>
      </c>
      <c r="P320" s="592">
        <v>0.90060062170985833</v>
      </c>
      <c r="Q320" s="572">
        <v>165</v>
      </c>
    </row>
    <row r="321" spans="1:17" ht="14.4" customHeight="1" x14ac:dyDescent="0.3">
      <c r="A321" s="567" t="s">
        <v>4612</v>
      </c>
      <c r="B321" s="568" t="s">
        <v>4613</v>
      </c>
      <c r="C321" s="568" t="s">
        <v>2950</v>
      </c>
      <c r="D321" s="568" t="s">
        <v>4632</v>
      </c>
      <c r="E321" s="568" t="s">
        <v>4633</v>
      </c>
      <c r="F321" s="571">
        <v>57</v>
      </c>
      <c r="G321" s="571">
        <v>9405</v>
      </c>
      <c r="H321" s="571">
        <v>1</v>
      </c>
      <c r="I321" s="571">
        <v>165</v>
      </c>
      <c r="J321" s="571">
        <v>64</v>
      </c>
      <c r="K321" s="571">
        <v>10688</v>
      </c>
      <c r="L321" s="571">
        <v>1.1364167995746943</v>
      </c>
      <c r="M321" s="571">
        <v>167</v>
      </c>
      <c r="N321" s="571">
        <v>74</v>
      </c>
      <c r="O321" s="571">
        <v>12432</v>
      </c>
      <c r="P321" s="592">
        <v>1.3218500797448165</v>
      </c>
      <c r="Q321" s="572">
        <v>168</v>
      </c>
    </row>
    <row r="322" spans="1:17" ht="14.4" customHeight="1" x14ac:dyDescent="0.3">
      <c r="A322" s="567" t="s">
        <v>4612</v>
      </c>
      <c r="B322" s="568" t="s">
        <v>4613</v>
      </c>
      <c r="C322" s="568" t="s">
        <v>2950</v>
      </c>
      <c r="D322" s="568" t="s">
        <v>4634</v>
      </c>
      <c r="E322" s="568" t="s">
        <v>4635</v>
      </c>
      <c r="F322" s="571">
        <v>23</v>
      </c>
      <c r="G322" s="571">
        <v>3634</v>
      </c>
      <c r="H322" s="571">
        <v>1</v>
      </c>
      <c r="I322" s="571">
        <v>158</v>
      </c>
      <c r="J322" s="571">
        <v>30</v>
      </c>
      <c r="K322" s="571">
        <v>4770</v>
      </c>
      <c r="L322" s="571">
        <v>1.3126031920748487</v>
      </c>
      <c r="M322" s="571">
        <v>159</v>
      </c>
      <c r="N322" s="571">
        <v>31</v>
      </c>
      <c r="O322" s="571">
        <v>4960</v>
      </c>
      <c r="P322" s="592">
        <v>1.3648871766648321</v>
      </c>
      <c r="Q322" s="572">
        <v>160</v>
      </c>
    </row>
    <row r="323" spans="1:17" ht="14.4" customHeight="1" x14ac:dyDescent="0.3">
      <c r="A323" s="567" t="s">
        <v>4612</v>
      </c>
      <c r="B323" s="568" t="s">
        <v>4613</v>
      </c>
      <c r="C323" s="568" t="s">
        <v>2950</v>
      </c>
      <c r="D323" s="568" t="s">
        <v>4636</v>
      </c>
      <c r="E323" s="568" t="s">
        <v>4637</v>
      </c>
      <c r="F323" s="571">
        <v>110</v>
      </c>
      <c r="G323" s="571">
        <v>34210</v>
      </c>
      <c r="H323" s="571">
        <v>1</v>
      </c>
      <c r="I323" s="571">
        <v>311</v>
      </c>
      <c r="J323" s="571">
        <v>89</v>
      </c>
      <c r="K323" s="571">
        <v>27857</v>
      </c>
      <c r="L323" s="571">
        <v>0.81429406606255483</v>
      </c>
      <c r="M323" s="571">
        <v>313</v>
      </c>
      <c r="N323" s="571">
        <v>85</v>
      </c>
      <c r="O323" s="571">
        <v>26860</v>
      </c>
      <c r="P323" s="592">
        <v>0.78515054077755042</v>
      </c>
      <c r="Q323" s="572">
        <v>316</v>
      </c>
    </row>
    <row r="324" spans="1:17" ht="14.4" customHeight="1" x14ac:dyDescent="0.3">
      <c r="A324" s="567" t="s">
        <v>4612</v>
      </c>
      <c r="B324" s="568" t="s">
        <v>4613</v>
      </c>
      <c r="C324" s="568" t="s">
        <v>2950</v>
      </c>
      <c r="D324" s="568" t="s">
        <v>4638</v>
      </c>
      <c r="E324" s="568" t="s">
        <v>4639</v>
      </c>
      <c r="F324" s="571">
        <v>37</v>
      </c>
      <c r="G324" s="571">
        <v>15651</v>
      </c>
      <c r="H324" s="571">
        <v>1</v>
      </c>
      <c r="I324" s="571">
        <v>423</v>
      </c>
      <c r="J324" s="571">
        <v>17</v>
      </c>
      <c r="K324" s="571">
        <v>7225</v>
      </c>
      <c r="L324" s="571">
        <v>0.461631844610568</v>
      </c>
      <c r="M324" s="571">
        <v>425</v>
      </c>
      <c r="N324" s="571">
        <v>25</v>
      </c>
      <c r="O324" s="571">
        <v>10725</v>
      </c>
      <c r="P324" s="592">
        <v>0.68525972781291933</v>
      </c>
      <c r="Q324" s="572">
        <v>429</v>
      </c>
    </row>
    <row r="325" spans="1:17" ht="14.4" customHeight="1" x14ac:dyDescent="0.3">
      <c r="A325" s="567" t="s">
        <v>4612</v>
      </c>
      <c r="B325" s="568" t="s">
        <v>4613</v>
      </c>
      <c r="C325" s="568" t="s">
        <v>2950</v>
      </c>
      <c r="D325" s="568" t="s">
        <v>4640</v>
      </c>
      <c r="E325" s="568" t="s">
        <v>4641</v>
      </c>
      <c r="F325" s="571">
        <v>293</v>
      </c>
      <c r="G325" s="571">
        <v>98741</v>
      </c>
      <c r="H325" s="571">
        <v>1</v>
      </c>
      <c r="I325" s="571">
        <v>337</v>
      </c>
      <c r="J325" s="571">
        <v>372</v>
      </c>
      <c r="K325" s="571">
        <v>125364</v>
      </c>
      <c r="L325" s="571">
        <v>1.2696245733788396</v>
      </c>
      <c r="M325" s="571">
        <v>337</v>
      </c>
      <c r="N325" s="571">
        <v>400</v>
      </c>
      <c r="O325" s="571">
        <v>135200</v>
      </c>
      <c r="P325" s="592">
        <v>1.3692387154272287</v>
      </c>
      <c r="Q325" s="572">
        <v>338</v>
      </c>
    </row>
    <row r="326" spans="1:17" ht="14.4" customHeight="1" x14ac:dyDescent="0.3">
      <c r="A326" s="567" t="s">
        <v>4612</v>
      </c>
      <c r="B326" s="568" t="s">
        <v>4613</v>
      </c>
      <c r="C326" s="568" t="s">
        <v>2950</v>
      </c>
      <c r="D326" s="568" t="s">
        <v>4642</v>
      </c>
      <c r="E326" s="568" t="s">
        <v>4643</v>
      </c>
      <c r="F326" s="571">
        <v>3</v>
      </c>
      <c r="G326" s="571">
        <v>306</v>
      </c>
      <c r="H326" s="571">
        <v>1</v>
      </c>
      <c r="I326" s="571">
        <v>102</v>
      </c>
      <c r="J326" s="571">
        <v>1</v>
      </c>
      <c r="K326" s="571">
        <v>102</v>
      </c>
      <c r="L326" s="571">
        <v>0.33333333333333331</v>
      </c>
      <c r="M326" s="571">
        <v>102</v>
      </c>
      <c r="N326" s="571">
        <v>6</v>
      </c>
      <c r="O326" s="571">
        <v>618</v>
      </c>
      <c r="P326" s="592">
        <v>2.0196078431372548</v>
      </c>
      <c r="Q326" s="572">
        <v>103</v>
      </c>
    </row>
    <row r="327" spans="1:17" ht="14.4" customHeight="1" x14ac:dyDescent="0.3">
      <c r="A327" s="567" t="s">
        <v>4612</v>
      </c>
      <c r="B327" s="568" t="s">
        <v>4613</v>
      </c>
      <c r="C327" s="568" t="s">
        <v>2950</v>
      </c>
      <c r="D327" s="568" t="s">
        <v>4644</v>
      </c>
      <c r="E327" s="568" t="s">
        <v>4645</v>
      </c>
      <c r="F327" s="571">
        <v>119</v>
      </c>
      <c r="G327" s="571">
        <v>26418</v>
      </c>
      <c r="H327" s="571">
        <v>1</v>
      </c>
      <c r="I327" s="571">
        <v>222</v>
      </c>
      <c r="J327" s="571">
        <v>69</v>
      </c>
      <c r="K327" s="571">
        <v>15318</v>
      </c>
      <c r="L327" s="571">
        <v>0.57983193277310929</v>
      </c>
      <c r="M327" s="571">
        <v>222</v>
      </c>
      <c r="N327" s="571">
        <v>76</v>
      </c>
      <c r="O327" s="571">
        <v>16948</v>
      </c>
      <c r="P327" s="592">
        <v>0.64153228859111211</v>
      </c>
      <c r="Q327" s="572">
        <v>223</v>
      </c>
    </row>
    <row r="328" spans="1:17" ht="14.4" customHeight="1" x14ac:dyDescent="0.3">
      <c r="A328" s="567" t="s">
        <v>4612</v>
      </c>
      <c r="B328" s="568" t="s">
        <v>4613</v>
      </c>
      <c r="C328" s="568" t="s">
        <v>2950</v>
      </c>
      <c r="D328" s="568" t="s">
        <v>4646</v>
      </c>
      <c r="E328" s="568" t="s">
        <v>4647</v>
      </c>
      <c r="F328" s="571">
        <v>85</v>
      </c>
      <c r="G328" s="571">
        <v>9095</v>
      </c>
      <c r="H328" s="571">
        <v>1</v>
      </c>
      <c r="I328" s="571">
        <v>107</v>
      </c>
      <c r="J328" s="571">
        <v>56</v>
      </c>
      <c r="K328" s="571">
        <v>5992</v>
      </c>
      <c r="L328" s="571">
        <v>0.6588235294117647</v>
      </c>
      <c r="M328" s="571">
        <v>107</v>
      </c>
      <c r="N328" s="571">
        <v>54</v>
      </c>
      <c r="O328" s="571">
        <v>5832</v>
      </c>
      <c r="P328" s="592">
        <v>0.64123144584936775</v>
      </c>
      <c r="Q328" s="572">
        <v>108</v>
      </c>
    </row>
    <row r="329" spans="1:17" ht="14.4" customHeight="1" x14ac:dyDescent="0.3">
      <c r="A329" s="567" t="s">
        <v>4612</v>
      </c>
      <c r="B329" s="568" t="s">
        <v>4613</v>
      </c>
      <c r="C329" s="568" t="s">
        <v>2950</v>
      </c>
      <c r="D329" s="568" t="s">
        <v>4048</v>
      </c>
      <c r="E329" s="568" t="s">
        <v>4049</v>
      </c>
      <c r="F329" s="571">
        <v>2</v>
      </c>
      <c r="G329" s="571">
        <v>326</v>
      </c>
      <c r="H329" s="571">
        <v>1</v>
      </c>
      <c r="I329" s="571">
        <v>163</v>
      </c>
      <c r="J329" s="571"/>
      <c r="K329" s="571"/>
      <c r="L329" s="571"/>
      <c r="M329" s="571"/>
      <c r="N329" s="571">
        <v>3</v>
      </c>
      <c r="O329" s="571">
        <v>492</v>
      </c>
      <c r="P329" s="592">
        <v>1.50920245398773</v>
      </c>
      <c r="Q329" s="572">
        <v>164</v>
      </c>
    </row>
    <row r="330" spans="1:17" ht="14.4" customHeight="1" x14ac:dyDescent="0.3">
      <c r="A330" s="567" t="s">
        <v>4612</v>
      </c>
      <c r="B330" s="568" t="s">
        <v>4613</v>
      </c>
      <c r="C330" s="568" t="s">
        <v>2950</v>
      </c>
      <c r="D330" s="568" t="s">
        <v>4648</v>
      </c>
      <c r="E330" s="568" t="s">
        <v>4649</v>
      </c>
      <c r="F330" s="571">
        <v>5</v>
      </c>
      <c r="G330" s="571">
        <v>1785</v>
      </c>
      <c r="H330" s="571">
        <v>1</v>
      </c>
      <c r="I330" s="571">
        <v>357</v>
      </c>
      <c r="J330" s="571">
        <v>2</v>
      </c>
      <c r="K330" s="571">
        <v>722</v>
      </c>
      <c r="L330" s="571">
        <v>0.40448179271708684</v>
      </c>
      <c r="M330" s="571">
        <v>361</v>
      </c>
      <c r="N330" s="571">
        <v>6</v>
      </c>
      <c r="O330" s="571">
        <v>2190</v>
      </c>
      <c r="P330" s="592">
        <v>1.2268907563025211</v>
      </c>
      <c r="Q330" s="572">
        <v>365</v>
      </c>
    </row>
    <row r="331" spans="1:17" ht="14.4" customHeight="1" x14ac:dyDescent="0.3">
      <c r="A331" s="567" t="s">
        <v>4612</v>
      </c>
      <c r="B331" s="568" t="s">
        <v>4613</v>
      </c>
      <c r="C331" s="568" t="s">
        <v>2950</v>
      </c>
      <c r="D331" s="568" t="s">
        <v>4650</v>
      </c>
      <c r="E331" s="568" t="s">
        <v>4651</v>
      </c>
      <c r="F331" s="571">
        <v>58</v>
      </c>
      <c r="G331" s="571">
        <v>2088</v>
      </c>
      <c r="H331" s="571">
        <v>1</v>
      </c>
      <c r="I331" s="571">
        <v>36</v>
      </c>
      <c r="J331" s="571">
        <v>35</v>
      </c>
      <c r="K331" s="571">
        <v>1260</v>
      </c>
      <c r="L331" s="571">
        <v>0.60344827586206895</v>
      </c>
      <c r="M331" s="571">
        <v>36</v>
      </c>
      <c r="N331" s="571">
        <v>37</v>
      </c>
      <c r="O331" s="571">
        <v>1369</v>
      </c>
      <c r="P331" s="592">
        <v>0.65565134099616862</v>
      </c>
      <c r="Q331" s="572">
        <v>37</v>
      </c>
    </row>
    <row r="332" spans="1:17" ht="14.4" customHeight="1" x14ac:dyDescent="0.3">
      <c r="A332" s="567" t="s">
        <v>4612</v>
      </c>
      <c r="B332" s="568" t="s">
        <v>4613</v>
      </c>
      <c r="C332" s="568" t="s">
        <v>2950</v>
      </c>
      <c r="D332" s="568" t="s">
        <v>4652</v>
      </c>
      <c r="E332" s="568" t="s">
        <v>4653</v>
      </c>
      <c r="F332" s="571">
        <v>2</v>
      </c>
      <c r="G332" s="571">
        <v>332</v>
      </c>
      <c r="H332" s="571">
        <v>1</v>
      </c>
      <c r="I332" s="571">
        <v>166</v>
      </c>
      <c r="J332" s="571"/>
      <c r="K332" s="571"/>
      <c r="L332" s="571"/>
      <c r="M332" s="571"/>
      <c r="N332" s="571">
        <v>3</v>
      </c>
      <c r="O332" s="571">
        <v>501</v>
      </c>
      <c r="P332" s="592">
        <v>1.5090361445783131</v>
      </c>
      <c r="Q332" s="572">
        <v>167</v>
      </c>
    </row>
    <row r="333" spans="1:17" ht="14.4" customHeight="1" x14ac:dyDescent="0.3">
      <c r="A333" s="567" t="s">
        <v>4612</v>
      </c>
      <c r="B333" s="568" t="s">
        <v>4613</v>
      </c>
      <c r="C333" s="568" t="s">
        <v>2950</v>
      </c>
      <c r="D333" s="568" t="s">
        <v>4654</v>
      </c>
      <c r="E333" s="568" t="s">
        <v>4655</v>
      </c>
      <c r="F333" s="571">
        <v>6</v>
      </c>
      <c r="G333" s="571">
        <v>3936</v>
      </c>
      <c r="H333" s="571">
        <v>1</v>
      </c>
      <c r="I333" s="571">
        <v>656</v>
      </c>
      <c r="J333" s="571">
        <v>3</v>
      </c>
      <c r="K333" s="571">
        <v>1980</v>
      </c>
      <c r="L333" s="571">
        <v>0.50304878048780488</v>
      </c>
      <c r="M333" s="571">
        <v>660</v>
      </c>
      <c r="N333" s="571">
        <v>6</v>
      </c>
      <c r="O333" s="571">
        <v>3984</v>
      </c>
      <c r="P333" s="592">
        <v>1.0121951219512195</v>
      </c>
      <c r="Q333" s="572">
        <v>664</v>
      </c>
    </row>
    <row r="334" spans="1:17" ht="14.4" customHeight="1" x14ac:dyDescent="0.3">
      <c r="A334" s="567" t="s">
        <v>4612</v>
      </c>
      <c r="B334" s="568" t="s">
        <v>4613</v>
      </c>
      <c r="C334" s="568" t="s">
        <v>2950</v>
      </c>
      <c r="D334" s="568" t="s">
        <v>4656</v>
      </c>
      <c r="E334" s="568" t="s">
        <v>4657</v>
      </c>
      <c r="F334" s="571">
        <v>11</v>
      </c>
      <c r="G334" s="571">
        <v>858</v>
      </c>
      <c r="H334" s="571">
        <v>1</v>
      </c>
      <c r="I334" s="571">
        <v>78</v>
      </c>
      <c r="J334" s="571">
        <v>6</v>
      </c>
      <c r="K334" s="571">
        <v>468</v>
      </c>
      <c r="L334" s="571">
        <v>0.54545454545454541</v>
      </c>
      <c r="M334" s="571">
        <v>78</v>
      </c>
      <c r="N334" s="571">
        <v>16</v>
      </c>
      <c r="O334" s="571">
        <v>1264</v>
      </c>
      <c r="P334" s="592">
        <v>1.4731934731934733</v>
      </c>
      <c r="Q334" s="572">
        <v>79</v>
      </c>
    </row>
    <row r="335" spans="1:17" ht="14.4" customHeight="1" x14ac:dyDescent="0.3">
      <c r="A335" s="567" t="s">
        <v>4612</v>
      </c>
      <c r="B335" s="568" t="s">
        <v>4613</v>
      </c>
      <c r="C335" s="568" t="s">
        <v>2950</v>
      </c>
      <c r="D335" s="568" t="s">
        <v>4658</v>
      </c>
      <c r="E335" s="568" t="s">
        <v>4659</v>
      </c>
      <c r="F335" s="571">
        <v>86</v>
      </c>
      <c r="G335" s="571">
        <v>9804</v>
      </c>
      <c r="H335" s="571">
        <v>1</v>
      </c>
      <c r="I335" s="571">
        <v>114</v>
      </c>
      <c r="J335" s="571">
        <v>57</v>
      </c>
      <c r="K335" s="571">
        <v>6555</v>
      </c>
      <c r="L335" s="571">
        <v>0.66860465116279066</v>
      </c>
      <c r="M335" s="571">
        <v>115</v>
      </c>
      <c r="N335" s="571">
        <v>43</v>
      </c>
      <c r="O335" s="571">
        <v>4945</v>
      </c>
      <c r="P335" s="592">
        <v>0.50438596491228072</v>
      </c>
      <c r="Q335" s="572">
        <v>115</v>
      </c>
    </row>
    <row r="336" spans="1:17" ht="14.4" customHeight="1" x14ac:dyDescent="0.3">
      <c r="A336" s="567" t="s">
        <v>4612</v>
      </c>
      <c r="B336" s="568" t="s">
        <v>4613</v>
      </c>
      <c r="C336" s="568" t="s">
        <v>2950</v>
      </c>
      <c r="D336" s="568" t="s">
        <v>4660</v>
      </c>
      <c r="E336" s="568" t="s">
        <v>4661</v>
      </c>
      <c r="F336" s="571"/>
      <c r="G336" s="571"/>
      <c r="H336" s="571"/>
      <c r="I336" s="571"/>
      <c r="J336" s="571"/>
      <c r="K336" s="571"/>
      <c r="L336" s="571"/>
      <c r="M336" s="571"/>
      <c r="N336" s="571">
        <v>1</v>
      </c>
      <c r="O336" s="571">
        <v>136</v>
      </c>
      <c r="P336" s="592"/>
      <c r="Q336" s="572">
        <v>136</v>
      </c>
    </row>
    <row r="337" spans="1:17" ht="14.4" customHeight="1" x14ac:dyDescent="0.3">
      <c r="A337" s="567" t="s">
        <v>4612</v>
      </c>
      <c r="B337" s="568" t="s">
        <v>4613</v>
      </c>
      <c r="C337" s="568" t="s">
        <v>2950</v>
      </c>
      <c r="D337" s="568" t="s">
        <v>4662</v>
      </c>
      <c r="E337" s="568" t="s">
        <v>4663</v>
      </c>
      <c r="F337" s="571">
        <v>524</v>
      </c>
      <c r="G337" s="571">
        <v>145672</v>
      </c>
      <c r="H337" s="571">
        <v>1</v>
      </c>
      <c r="I337" s="571">
        <v>278</v>
      </c>
      <c r="J337" s="571">
        <v>599</v>
      </c>
      <c r="K337" s="571">
        <v>167720</v>
      </c>
      <c r="L337" s="571">
        <v>1.1513537261793618</v>
      </c>
      <c r="M337" s="571">
        <v>280</v>
      </c>
      <c r="N337" s="571">
        <v>504</v>
      </c>
      <c r="O337" s="571">
        <v>141624</v>
      </c>
      <c r="P337" s="592">
        <v>0.9722115437421055</v>
      </c>
      <c r="Q337" s="572">
        <v>281</v>
      </c>
    </row>
    <row r="338" spans="1:17" ht="14.4" customHeight="1" x14ac:dyDescent="0.3">
      <c r="A338" s="567" t="s">
        <v>4612</v>
      </c>
      <c r="B338" s="568" t="s">
        <v>4613</v>
      </c>
      <c r="C338" s="568" t="s">
        <v>2950</v>
      </c>
      <c r="D338" s="568" t="s">
        <v>4664</v>
      </c>
      <c r="E338" s="568" t="s">
        <v>4665</v>
      </c>
      <c r="F338" s="571">
        <v>7</v>
      </c>
      <c r="G338" s="571">
        <v>1680</v>
      </c>
      <c r="H338" s="571">
        <v>1</v>
      </c>
      <c r="I338" s="571">
        <v>240</v>
      </c>
      <c r="J338" s="571">
        <v>2</v>
      </c>
      <c r="K338" s="571">
        <v>484</v>
      </c>
      <c r="L338" s="571">
        <v>0.28809523809523807</v>
      </c>
      <c r="M338" s="571">
        <v>242</v>
      </c>
      <c r="N338" s="571">
        <v>5</v>
      </c>
      <c r="O338" s="571">
        <v>1215</v>
      </c>
      <c r="P338" s="592">
        <v>0.7232142857142857</v>
      </c>
      <c r="Q338" s="572">
        <v>243</v>
      </c>
    </row>
    <row r="339" spans="1:17" ht="14.4" customHeight="1" x14ac:dyDescent="0.3">
      <c r="A339" s="567" t="s">
        <v>4612</v>
      </c>
      <c r="B339" s="568" t="s">
        <v>4613</v>
      </c>
      <c r="C339" s="568" t="s">
        <v>2950</v>
      </c>
      <c r="D339" s="568" t="s">
        <v>4666</v>
      </c>
      <c r="E339" s="568" t="s">
        <v>4667</v>
      </c>
      <c r="F339" s="571">
        <v>406</v>
      </c>
      <c r="G339" s="571">
        <v>183106</v>
      </c>
      <c r="H339" s="571">
        <v>1</v>
      </c>
      <c r="I339" s="571">
        <v>451</v>
      </c>
      <c r="J339" s="571">
        <v>332</v>
      </c>
      <c r="K339" s="571">
        <v>150396</v>
      </c>
      <c r="L339" s="571">
        <v>0.82136030495996859</v>
      </c>
      <c r="M339" s="571">
        <v>453</v>
      </c>
      <c r="N339" s="571">
        <v>334</v>
      </c>
      <c r="O339" s="571">
        <v>152304</v>
      </c>
      <c r="P339" s="592">
        <v>0.83178049872751303</v>
      </c>
      <c r="Q339" s="572">
        <v>456</v>
      </c>
    </row>
    <row r="340" spans="1:17" ht="14.4" customHeight="1" x14ac:dyDescent="0.3">
      <c r="A340" s="567" t="s">
        <v>4612</v>
      </c>
      <c r="B340" s="568" t="s">
        <v>4613</v>
      </c>
      <c r="C340" s="568" t="s">
        <v>2950</v>
      </c>
      <c r="D340" s="568" t="s">
        <v>4668</v>
      </c>
      <c r="E340" s="568" t="s">
        <v>4669</v>
      </c>
      <c r="F340" s="571">
        <v>95</v>
      </c>
      <c r="G340" s="571">
        <v>42940</v>
      </c>
      <c r="H340" s="571">
        <v>1</v>
      </c>
      <c r="I340" s="571">
        <v>452</v>
      </c>
      <c r="J340" s="571">
        <v>64</v>
      </c>
      <c r="K340" s="571">
        <v>29056</v>
      </c>
      <c r="L340" s="571">
        <v>0.67666511411271546</v>
      </c>
      <c r="M340" s="571">
        <v>454</v>
      </c>
      <c r="N340" s="571">
        <v>59</v>
      </c>
      <c r="O340" s="571">
        <v>26963</v>
      </c>
      <c r="P340" s="592">
        <v>0.62792268281322772</v>
      </c>
      <c r="Q340" s="572">
        <v>457</v>
      </c>
    </row>
    <row r="341" spans="1:17" ht="14.4" customHeight="1" x14ac:dyDescent="0.3">
      <c r="A341" s="567" t="s">
        <v>4612</v>
      </c>
      <c r="B341" s="568" t="s">
        <v>4613</v>
      </c>
      <c r="C341" s="568" t="s">
        <v>2950</v>
      </c>
      <c r="D341" s="568" t="s">
        <v>4670</v>
      </c>
      <c r="E341" s="568" t="s">
        <v>4671</v>
      </c>
      <c r="F341" s="571">
        <v>14</v>
      </c>
      <c r="G341" s="571">
        <v>5530</v>
      </c>
      <c r="H341" s="571">
        <v>1</v>
      </c>
      <c r="I341" s="571">
        <v>395</v>
      </c>
      <c r="J341" s="571">
        <v>16</v>
      </c>
      <c r="K341" s="571">
        <v>6384</v>
      </c>
      <c r="L341" s="571">
        <v>1.1544303797468354</v>
      </c>
      <c r="M341" s="571">
        <v>399</v>
      </c>
      <c r="N341" s="571">
        <v>15</v>
      </c>
      <c r="O341" s="571">
        <v>6060</v>
      </c>
      <c r="P341" s="592">
        <v>1.0958408679927667</v>
      </c>
      <c r="Q341" s="572">
        <v>404</v>
      </c>
    </row>
    <row r="342" spans="1:17" ht="14.4" customHeight="1" x14ac:dyDescent="0.3">
      <c r="A342" s="567" t="s">
        <v>4612</v>
      </c>
      <c r="B342" s="568" t="s">
        <v>4613</v>
      </c>
      <c r="C342" s="568" t="s">
        <v>2950</v>
      </c>
      <c r="D342" s="568" t="s">
        <v>4672</v>
      </c>
      <c r="E342" s="568" t="s">
        <v>4673</v>
      </c>
      <c r="F342" s="571">
        <v>822</v>
      </c>
      <c r="G342" s="571">
        <v>281946</v>
      </c>
      <c r="H342" s="571">
        <v>1</v>
      </c>
      <c r="I342" s="571">
        <v>343</v>
      </c>
      <c r="J342" s="571">
        <v>830</v>
      </c>
      <c r="K342" s="571">
        <v>286350</v>
      </c>
      <c r="L342" s="571">
        <v>1.015620012342789</v>
      </c>
      <c r="M342" s="571">
        <v>345</v>
      </c>
      <c r="N342" s="571">
        <v>765</v>
      </c>
      <c r="O342" s="571">
        <v>266220</v>
      </c>
      <c r="P342" s="592">
        <v>0.94422336192036771</v>
      </c>
      <c r="Q342" s="572">
        <v>348</v>
      </c>
    </row>
    <row r="343" spans="1:17" ht="14.4" customHeight="1" x14ac:dyDescent="0.3">
      <c r="A343" s="567" t="s">
        <v>4612</v>
      </c>
      <c r="B343" s="568" t="s">
        <v>4613</v>
      </c>
      <c r="C343" s="568" t="s">
        <v>2950</v>
      </c>
      <c r="D343" s="568" t="s">
        <v>4674</v>
      </c>
      <c r="E343" s="568" t="s">
        <v>4675</v>
      </c>
      <c r="F343" s="571"/>
      <c r="G343" s="571"/>
      <c r="H343" s="571"/>
      <c r="I343" s="571"/>
      <c r="J343" s="571">
        <v>2</v>
      </c>
      <c r="K343" s="571">
        <v>5748</v>
      </c>
      <c r="L343" s="571"/>
      <c r="M343" s="571">
        <v>2874</v>
      </c>
      <c r="N343" s="571"/>
      <c r="O343" s="571"/>
      <c r="P343" s="592"/>
      <c r="Q343" s="572"/>
    </row>
    <row r="344" spans="1:17" ht="14.4" customHeight="1" x14ac:dyDescent="0.3">
      <c r="A344" s="567" t="s">
        <v>4612</v>
      </c>
      <c r="B344" s="568" t="s">
        <v>4613</v>
      </c>
      <c r="C344" s="568" t="s">
        <v>2950</v>
      </c>
      <c r="D344" s="568" t="s">
        <v>4676</v>
      </c>
      <c r="E344" s="568" t="s">
        <v>4677</v>
      </c>
      <c r="F344" s="571">
        <v>2</v>
      </c>
      <c r="G344" s="571">
        <v>4318</v>
      </c>
      <c r="H344" s="571">
        <v>1</v>
      </c>
      <c r="I344" s="571">
        <v>2159</v>
      </c>
      <c r="J344" s="571">
        <v>3</v>
      </c>
      <c r="K344" s="571">
        <v>6483</v>
      </c>
      <c r="L344" s="571">
        <v>1.501389532190829</v>
      </c>
      <c r="M344" s="571">
        <v>2161</v>
      </c>
      <c r="N344" s="571">
        <v>1</v>
      </c>
      <c r="O344" s="571">
        <v>2164</v>
      </c>
      <c r="P344" s="592">
        <v>0.50115794349235754</v>
      </c>
      <c r="Q344" s="572">
        <v>2164</v>
      </c>
    </row>
    <row r="345" spans="1:17" ht="14.4" customHeight="1" x14ac:dyDescent="0.3">
      <c r="A345" s="567" t="s">
        <v>4612</v>
      </c>
      <c r="B345" s="568" t="s">
        <v>4613</v>
      </c>
      <c r="C345" s="568" t="s">
        <v>2950</v>
      </c>
      <c r="D345" s="568" t="s">
        <v>4054</v>
      </c>
      <c r="E345" s="568" t="s">
        <v>4055</v>
      </c>
      <c r="F345" s="571"/>
      <c r="G345" s="571"/>
      <c r="H345" s="571"/>
      <c r="I345" s="571"/>
      <c r="J345" s="571"/>
      <c r="K345" s="571"/>
      <c r="L345" s="571"/>
      <c r="M345" s="571"/>
      <c r="N345" s="571">
        <v>1</v>
      </c>
      <c r="O345" s="571">
        <v>1245</v>
      </c>
      <c r="P345" s="592"/>
      <c r="Q345" s="572">
        <v>1245</v>
      </c>
    </row>
    <row r="346" spans="1:17" ht="14.4" customHeight="1" x14ac:dyDescent="0.3">
      <c r="A346" s="567" t="s">
        <v>4612</v>
      </c>
      <c r="B346" s="568" t="s">
        <v>4613</v>
      </c>
      <c r="C346" s="568" t="s">
        <v>2950</v>
      </c>
      <c r="D346" s="568" t="s">
        <v>4056</v>
      </c>
      <c r="E346" s="568" t="s">
        <v>4057</v>
      </c>
      <c r="F346" s="571"/>
      <c r="G346" s="571"/>
      <c r="H346" s="571"/>
      <c r="I346" s="571"/>
      <c r="J346" s="571"/>
      <c r="K346" s="571"/>
      <c r="L346" s="571"/>
      <c r="M346" s="571"/>
      <c r="N346" s="571">
        <v>6</v>
      </c>
      <c r="O346" s="571">
        <v>13398</v>
      </c>
      <c r="P346" s="592"/>
      <c r="Q346" s="572">
        <v>2233</v>
      </c>
    </row>
    <row r="347" spans="1:17" ht="14.4" customHeight="1" x14ac:dyDescent="0.3">
      <c r="A347" s="567" t="s">
        <v>4612</v>
      </c>
      <c r="B347" s="568" t="s">
        <v>4613</v>
      </c>
      <c r="C347" s="568" t="s">
        <v>2950</v>
      </c>
      <c r="D347" s="568" t="s">
        <v>4062</v>
      </c>
      <c r="E347" s="568" t="s">
        <v>4063</v>
      </c>
      <c r="F347" s="571"/>
      <c r="G347" s="571"/>
      <c r="H347" s="571"/>
      <c r="I347" s="571"/>
      <c r="J347" s="571"/>
      <c r="K347" s="571"/>
      <c r="L347" s="571"/>
      <c r="M347" s="571"/>
      <c r="N347" s="571">
        <v>3</v>
      </c>
      <c r="O347" s="571">
        <v>3006</v>
      </c>
      <c r="P347" s="592"/>
      <c r="Q347" s="572">
        <v>1002</v>
      </c>
    </row>
    <row r="348" spans="1:17" ht="14.4" customHeight="1" x14ac:dyDescent="0.3">
      <c r="A348" s="567" t="s">
        <v>4612</v>
      </c>
      <c r="B348" s="568" t="s">
        <v>4613</v>
      </c>
      <c r="C348" s="568" t="s">
        <v>2950</v>
      </c>
      <c r="D348" s="568" t="s">
        <v>4678</v>
      </c>
      <c r="E348" s="568" t="s">
        <v>4679</v>
      </c>
      <c r="F348" s="571">
        <v>3</v>
      </c>
      <c r="G348" s="571">
        <v>38310</v>
      </c>
      <c r="H348" s="571">
        <v>1</v>
      </c>
      <c r="I348" s="571">
        <v>12770</v>
      </c>
      <c r="J348" s="571">
        <v>3</v>
      </c>
      <c r="K348" s="571">
        <v>38322</v>
      </c>
      <c r="L348" s="571">
        <v>1.0003132341425216</v>
      </c>
      <c r="M348" s="571">
        <v>12774</v>
      </c>
      <c r="N348" s="571"/>
      <c r="O348" s="571"/>
      <c r="P348" s="592"/>
      <c r="Q348" s="572"/>
    </row>
    <row r="349" spans="1:17" ht="14.4" customHeight="1" x14ac:dyDescent="0.3">
      <c r="A349" s="567" t="s">
        <v>4680</v>
      </c>
      <c r="B349" s="568" t="s">
        <v>573</v>
      </c>
      <c r="C349" s="568" t="s">
        <v>2950</v>
      </c>
      <c r="D349" s="568" t="s">
        <v>4681</v>
      </c>
      <c r="E349" s="568" t="s">
        <v>4682</v>
      </c>
      <c r="F349" s="571">
        <v>1205</v>
      </c>
      <c r="G349" s="571">
        <v>190390</v>
      </c>
      <c r="H349" s="571">
        <v>1</v>
      </c>
      <c r="I349" s="571">
        <v>158</v>
      </c>
      <c r="J349" s="571">
        <v>1226</v>
      </c>
      <c r="K349" s="571">
        <v>193708</v>
      </c>
      <c r="L349" s="571">
        <v>1.0174273858921161</v>
      </c>
      <c r="M349" s="571">
        <v>158</v>
      </c>
      <c r="N349" s="571">
        <v>1575</v>
      </c>
      <c r="O349" s="571">
        <v>250425</v>
      </c>
      <c r="P349" s="592">
        <v>1.3153264352119334</v>
      </c>
      <c r="Q349" s="572">
        <v>159</v>
      </c>
    </row>
    <row r="350" spans="1:17" ht="14.4" customHeight="1" x14ac:dyDescent="0.3">
      <c r="A350" s="567" t="s">
        <v>4680</v>
      </c>
      <c r="B350" s="568" t="s">
        <v>573</v>
      </c>
      <c r="C350" s="568" t="s">
        <v>2950</v>
      </c>
      <c r="D350" s="568" t="s">
        <v>4683</v>
      </c>
      <c r="E350" s="568" t="s">
        <v>4684</v>
      </c>
      <c r="F350" s="571">
        <v>391</v>
      </c>
      <c r="G350" s="571">
        <v>32453</v>
      </c>
      <c r="H350" s="571">
        <v>1</v>
      </c>
      <c r="I350" s="571">
        <v>83</v>
      </c>
      <c r="J350" s="571">
        <v>450</v>
      </c>
      <c r="K350" s="571">
        <v>37350</v>
      </c>
      <c r="L350" s="571">
        <v>1.1508951406649617</v>
      </c>
      <c r="M350" s="571">
        <v>83</v>
      </c>
      <c r="N350" s="571">
        <v>633</v>
      </c>
      <c r="O350" s="571">
        <v>53172</v>
      </c>
      <c r="P350" s="592">
        <v>1.6384309616984563</v>
      </c>
      <c r="Q350" s="572">
        <v>84</v>
      </c>
    </row>
    <row r="351" spans="1:17" ht="14.4" customHeight="1" x14ac:dyDescent="0.3">
      <c r="A351" s="567" t="s">
        <v>4680</v>
      </c>
      <c r="B351" s="568" t="s">
        <v>573</v>
      </c>
      <c r="C351" s="568" t="s">
        <v>2950</v>
      </c>
      <c r="D351" s="568" t="s">
        <v>4685</v>
      </c>
      <c r="E351" s="568" t="s">
        <v>4686</v>
      </c>
      <c r="F351" s="571">
        <v>9</v>
      </c>
      <c r="G351" s="571">
        <v>846</v>
      </c>
      <c r="H351" s="571">
        <v>1</v>
      </c>
      <c r="I351" s="571">
        <v>94</v>
      </c>
      <c r="J351" s="571">
        <v>2</v>
      </c>
      <c r="K351" s="571">
        <v>190</v>
      </c>
      <c r="L351" s="571">
        <v>0.22458628841607564</v>
      </c>
      <c r="M351" s="571">
        <v>95</v>
      </c>
      <c r="N351" s="571">
        <v>4</v>
      </c>
      <c r="O351" s="571">
        <v>384</v>
      </c>
      <c r="P351" s="592">
        <v>0.45390070921985815</v>
      </c>
      <c r="Q351" s="572">
        <v>96</v>
      </c>
    </row>
    <row r="352" spans="1:17" ht="14.4" customHeight="1" x14ac:dyDescent="0.3">
      <c r="A352" s="567" t="s">
        <v>4680</v>
      </c>
      <c r="B352" s="568" t="s">
        <v>573</v>
      </c>
      <c r="C352" s="568" t="s">
        <v>2950</v>
      </c>
      <c r="D352" s="568" t="s">
        <v>4687</v>
      </c>
      <c r="E352" s="568" t="s">
        <v>4688</v>
      </c>
      <c r="F352" s="571">
        <v>5</v>
      </c>
      <c r="G352" s="571">
        <v>5810</v>
      </c>
      <c r="H352" s="571">
        <v>1</v>
      </c>
      <c r="I352" s="571">
        <v>1162</v>
      </c>
      <c r="J352" s="571"/>
      <c r="K352" s="571"/>
      <c r="L352" s="571"/>
      <c r="M352" s="571"/>
      <c r="N352" s="571">
        <v>12</v>
      </c>
      <c r="O352" s="571">
        <v>13980</v>
      </c>
      <c r="P352" s="592">
        <v>2.4061962134251291</v>
      </c>
      <c r="Q352" s="572">
        <v>1165</v>
      </c>
    </row>
    <row r="353" spans="1:17" ht="14.4" customHeight="1" x14ac:dyDescent="0.3">
      <c r="A353" s="567" t="s">
        <v>4680</v>
      </c>
      <c r="B353" s="568" t="s">
        <v>573</v>
      </c>
      <c r="C353" s="568" t="s">
        <v>2950</v>
      </c>
      <c r="D353" s="568" t="s">
        <v>4689</v>
      </c>
      <c r="E353" s="568" t="s">
        <v>4690</v>
      </c>
      <c r="F353" s="571">
        <v>197</v>
      </c>
      <c r="G353" s="571">
        <v>7486</v>
      </c>
      <c r="H353" s="571">
        <v>1</v>
      </c>
      <c r="I353" s="571">
        <v>38</v>
      </c>
      <c r="J353" s="571">
        <v>221</v>
      </c>
      <c r="K353" s="571">
        <v>8619</v>
      </c>
      <c r="L353" s="571">
        <v>1.151349185145605</v>
      </c>
      <c r="M353" s="571">
        <v>39</v>
      </c>
      <c r="N353" s="571">
        <v>277</v>
      </c>
      <c r="O353" s="571">
        <v>10803</v>
      </c>
      <c r="P353" s="592">
        <v>1.4430937750467538</v>
      </c>
      <c r="Q353" s="572">
        <v>39</v>
      </c>
    </row>
    <row r="354" spans="1:17" ht="14.4" customHeight="1" x14ac:dyDescent="0.3">
      <c r="A354" s="567" t="s">
        <v>4680</v>
      </c>
      <c r="B354" s="568" t="s">
        <v>573</v>
      </c>
      <c r="C354" s="568" t="s">
        <v>2950</v>
      </c>
      <c r="D354" s="568" t="s">
        <v>4691</v>
      </c>
      <c r="E354" s="568" t="s">
        <v>4692</v>
      </c>
      <c r="F354" s="571">
        <v>2</v>
      </c>
      <c r="G354" s="571">
        <v>806</v>
      </c>
      <c r="H354" s="571">
        <v>1</v>
      </c>
      <c r="I354" s="571">
        <v>403</v>
      </c>
      <c r="J354" s="571">
        <v>5</v>
      </c>
      <c r="K354" s="571">
        <v>2020</v>
      </c>
      <c r="L354" s="571">
        <v>2.5062034739454093</v>
      </c>
      <c r="M354" s="571">
        <v>404</v>
      </c>
      <c r="N354" s="571"/>
      <c r="O354" s="571"/>
      <c r="P354" s="592"/>
      <c r="Q354" s="572"/>
    </row>
    <row r="355" spans="1:17" ht="14.4" customHeight="1" x14ac:dyDescent="0.3">
      <c r="A355" s="567" t="s">
        <v>4680</v>
      </c>
      <c r="B355" s="568" t="s">
        <v>573</v>
      </c>
      <c r="C355" s="568" t="s">
        <v>2950</v>
      </c>
      <c r="D355" s="568" t="s">
        <v>4693</v>
      </c>
      <c r="E355" s="568" t="s">
        <v>4694</v>
      </c>
      <c r="F355" s="571">
        <v>98</v>
      </c>
      <c r="G355" s="571">
        <v>3822</v>
      </c>
      <c r="H355" s="571">
        <v>1</v>
      </c>
      <c r="I355" s="571">
        <v>39</v>
      </c>
      <c r="J355" s="571">
        <v>98</v>
      </c>
      <c r="K355" s="571">
        <v>3920</v>
      </c>
      <c r="L355" s="571">
        <v>1.0256410256410255</v>
      </c>
      <c r="M355" s="571">
        <v>40</v>
      </c>
      <c r="N355" s="571">
        <v>124</v>
      </c>
      <c r="O355" s="571">
        <v>4960</v>
      </c>
      <c r="P355" s="592">
        <v>1.2977498691784406</v>
      </c>
      <c r="Q355" s="572">
        <v>40</v>
      </c>
    </row>
    <row r="356" spans="1:17" ht="14.4" customHeight="1" x14ac:dyDescent="0.3">
      <c r="A356" s="567" t="s">
        <v>4680</v>
      </c>
      <c r="B356" s="568" t="s">
        <v>573</v>
      </c>
      <c r="C356" s="568" t="s">
        <v>2950</v>
      </c>
      <c r="D356" s="568" t="s">
        <v>4695</v>
      </c>
      <c r="E356" s="568" t="s">
        <v>4696</v>
      </c>
      <c r="F356" s="571">
        <v>796</v>
      </c>
      <c r="G356" s="571">
        <v>88356</v>
      </c>
      <c r="H356" s="571">
        <v>1</v>
      </c>
      <c r="I356" s="571">
        <v>111</v>
      </c>
      <c r="J356" s="571">
        <v>910</v>
      </c>
      <c r="K356" s="571">
        <v>101920</v>
      </c>
      <c r="L356" s="571">
        <v>1.1535153243695957</v>
      </c>
      <c r="M356" s="571">
        <v>112</v>
      </c>
      <c r="N356" s="571">
        <v>1178</v>
      </c>
      <c r="O356" s="571">
        <v>133114</v>
      </c>
      <c r="P356" s="592">
        <v>1.5065643532980217</v>
      </c>
      <c r="Q356" s="572">
        <v>113</v>
      </c>
    </row>
    <row r="357" spans="1:17" ht="14.4" customHeight="1" x14ac:dyDescent="0.3">
      <c r="A357" s="567" t="s">
        <v>4680</v>
      </c>
      <c r="B357" s="568" t="s">
        <v>573</v>
      </c>
      <c r="C357" s="568" t="s">
        <v>2950</v>
      </c>
      <c r="D357" s="568" t="s">
        <v>4697</v>
      </c>
      <c r="E357" s="568" t="s">
        <v>4698</v>
      </c>
      <c r="F357" s="571">
        <v>145</v>
      </c>
      <c r="G357" s="571">
        <v>3045</v>
      </c>
      <c r="H357" s="571">
        <v>1</v>
      </c>
      <c r="I357" s="571">
        <v>21</v>
      </c>
      <c r="J357" s="571">
        <v>76</v>
      </c>
      <c r="K357" s="571">
        <v>1596</v>
      </c>
      <c r="L357" s="571">
        <v>0.52413793103448281</v>
      </c>
      <c r="M357" s="571">
        <v>21</v>
      </c>
      <c r="N357" s="571">
        <v>85</v>
      </c>
      <c r="O357" s="571">
        <v>1785</v>
      </c>
      <c r="P357" s="592">
        <v>0.58620689655172409</v>
      </c>
      <c r="Q357" s="572">
        <v>21</v>
      </c>
    </row>
    <row r="358" spans="1:17" ht="14.4" customHeight="1" x14ac:dyDescent="0.3">
      <c r="A358" s="567" t="s">
        <v>4680</v>
      </c>
      <c r="B358" s="568" t="s">
        <v>573</v>
      </c>
      <c r="C358" s="568" t="s">
        <v>2950</v>
      </c>
      <c r="D358" s="568" t="s">
        <v>4608</v>
      </c>
      <c r="E358" s="568" t="s">
        <v>4609</v>
      </c>
      <c r="F358" s="571">
        <v>14</v>
      </c>
      <c r="G358" s="571">
        <v>5348</v>
      </c>
      <c r="H358" s="571">
        <v>1</v>
      </c>
      <c r="I358" s="571">
        <v>382</v>
      </c>
      <c r="J358" s="571">
        <v>5</v>
      </c>
      <c r="K358" s="571">
        <v>1910</v>
      </c>
      <c r="L358" s="571">
        <v>0.35714285714285715</v>
      </c>
      <c r="M358" s="571">
        <v>382</v>
      </c>
      <c r="N358" s="571">
        <v>5</v>
      </c>
      <c r="O358" s="571">
        <v>1910</v>
      </c>
      <c r="P358" s="592">
        <v>0.35714285714285715</v>
      </c>
      <c r="Q358" s="572">
        <v>382</v>
      </c>
    </row>
    <row r="359" spans="1:17" ht="14.4" customHeight="1" x14ac:dyDescent="0.3">
      <c r="A359" s="567" t="s">
        <v>4680</v>
      </c>
      <c r="B359" s="568" t="s">
        <v>573</v>
      </c>
      <c r="C359" s="568" t="s">
        <v>2950</v>
      </c>
      <c r="D359" s="568" t="s">
        <v>4610</v>
      </c>
      <c r="E359" s="568" t="s">
        <v>4611</v>
      </c>
      <c r="F359" s="571">
        <v>35</v>
      </c>
      <c r="G359" s="571">
        <v>17010</v>
      </c>
      <c r="H359" s="571">
        <v>1</v>
      </c>
      <c r="I359" s="571">
        <v>486</v>
      </c>
      <c r="J359" s="571">
        <v>29</v>
      </c>
      <c r="K359" s="571">
        <v>14094</v>
      </c>
      <c r="L359" s="571">
        <v>0.82857142857142863</v>
      </c>
      <c r="M359" s="571">
        <v>486</v>
      </c>
      <c r="N359" s="571">
        <v>106</v>
      </c>
      <c r="O359" s="571">
        <v>51516</v>
      </c>
      <c r="P359" s="592">
        <v>3.0285714285714285</v>
      </c>
      <c r="Q359" s="572">
        <v>486</v>
      </c>
    </row>
    <row r="360" spans="1:17" ht="14.4" customHeight="1" x14ac:dyDescent="0.3">
      <c r="A360" s="567" t="s">
        <v>4680</v>
      </c>
      <c r="B360" s="568" t="s">
        <v>573</v>
      </c>
      <c r="C360" s="568" t="s">
        <v>2950</v>
      </c>
      <c r="D360" s="568" t="s">
        <v>4699</v>
      </c>
      <c r="E360" s="568" t="s">
        <v>4700</v>
      </c>
      <c r="F360" s="571">
        <v>3</v>
      </c>
      <c r="G360" s="571">
        <v>1803</v>
      </c>
      <c r="H360" s="571">
        <v>1</v>
      </c>
      <c r="I360" s="571">
        <v>601</v>
      </c>
      <c r="J360" s="571">
        <v>4</v>
      </c>
      <c r="K360" s="571">
        <v>2412</v>
      </c>
      <c r="L360" s="571">
        <v>1.3377703826955074</v>
      </c>
      <c r="M360" s="571">
        <v>603</v>
      </c>
      <c r="N360" s="571">
        <v>6</v>
      </c>
      <c r="O360" s="571">
        <v>3624</v>
      </c>
      <c r="P360" s="592">
        <v>2.0099833610648918</v>
      </c>
      <c r="Q360" s="572">
        <v>604</v>
      </c>
    </row>
    <row r="361" spans="1:17" ht="14.4" customHeight="1" x14ac:dyDescent="0.3">
      <c r="A361" s="567" t="s">
        <v>4680</v>
      </c>
      <c r="B361" s="568" t="s">
        <v>573</v>
      </c>
      <c r="C361" s="568" t="s">
        <v>2950</v>
      </c>
      <c r="D361" s="568" t="s">
        <v>4701</v>
      </c>
      <c r="E361" s="568" t="s">
        <v>4702</v>
      </c>
      <c r="F361" s="571">
        <v>11</v>
      </c>
      <c r="G361" s="571">
        <v>396</v>
      </c>
      <c r="H361" s="571">
        <v>1</v>
      </c>
      <c r="I361" s="571">
        <v>36</v>
      </c>
      <c r="J361" s="571">
        <v>11</v>
      </c>
      <c r="K361" s="571">
        <v>396</v>
      </c>
      <c r="L361" s="571">
        <v>1</v>
      </c>
      <c r="M361" s="571">
        <v>36</v>
      </c>
      <c r="N361" s="571">
        <v>22</v>
      </c>
      <c r="O361" s="571">
        <v>814</v>
      </c>
      <c r="P361" s="592">
        <v>2.0555555555555554</v>
      </c>
      <c r="Q361" s="572">
        <v>37</v>
      </c>
    </row>
    <row r="362" spans="1:17" ht="14.4" customHeight="1" x14ac:dyDescent="0.3">
      <c r="A362" s="567" t="s">
        <v>4680</v>
      </c>
      <c r="B362" s="568" t="s">
        <v>573</v>
      </c>
      <c r="C362" s="568" t="s">
        <v>2950</v>
      </c>
      <c r="D362" s="568" t="s">
        <v>4703</v>
      </c>
      <c r="E362" s="568" t="s">
        <v>4704</v>
      </c>
      <c r="F362" s="571">
        <v>6</v>
      </c>
      <c r="G362" s="571">
        <v>2664</v>
      </c>
      <c r="H362" s="571">
        <v>1</v>
      </c>
      <c r="I362" s="571">
        <v>444</v>
      </c>
      <c r="J362" s="571">
        <v>6</v>
      </c>
      <c r="K362" s="571">
        <v>2664</v>
      </c>
      <c r="L362" s="571">
        <v>1</v>
      </c>
      <c r="M362" s="571">
        <v>444</v>
      </c>
      <c r="N362" s="571"/>
      <c r="O362" s="571"/>
      <c r="P362" s="592"/>
      <c r="Q362" s="572"/>
    </row>
    <row r="363" spans="1:17" ht="14.4" customHeight="1" x14ac:dyDescent="0.3">
      <c r="A363" s="567" t="s">
        <v>4680</v>
      </c>
      <c r="B363" s="568" t="s">
        <v>573</v>
      </c>
      <c r="C363" s="568" t="s">
        <v>2950</v>
      </c>
      <c r="D363" s="568" t="s">
        <v>4705</v>
      </c>
      <c r="E363" s="568" t="s">
        <v>4706</v>
      </c>
      <c r="F363" s="571">
        <v>5</v>
      </c>
      <c r="G363" s="571">
        <v>200</v>
      </c>
      <c r="H363" s="571">
        <v>1</v>
      </c>
      <c r="I363" s="571">
        <v>40</v>
      </c>
      <c r="J363" s="571">
        <v>3</v>
      </c>
      <c r="K363" s="571">
        <v>120</v>
      </c>
      <c r="L363" s="571">
        <v>0.6</v>
      </c>
      <c r="M363" s="571">
        <v>40</v>
      </c>
      <c r="N363" s="571">
        <v>2</v>
      </c>
      <c r="O363" s="571">
        <v>82</v>
      </c>
      <c r="P363" s="592">
        <v>0.41</v>
      </c>
      <c r="Q363" s="572">
        <v>41</v>
      </c>
    </row>
    <row r="364" spans="1:17" ht="14.4" customHeight="1" x14ac:dyDescent="0.3">
      <c r="A364" s="567" t="s">
        <v>4680</v>
      </c>
      <c r="B364" s="568" t="s">
        <v>573</v>
      </c>
      <c r="C364" s="568" t="s">
        <v>2950</v>
      </c>
      <c r="D364" s="568" t="s">
        <v>4707</v>
      </c>
      <c r="E364" s="568" t="s">
        <v>4708</v>
      </c>
      <c r="F364" s="571">
        <v>2</v>
      </c>
      <c r="G364" s="571">
        <v>980</v>
      </c>
      <c r="H364" s="571">
        <v>1</v>
      </c>
      <c r="I364" s="571">
        <v>490</v>
      </c>
      <c r="J364" s="571">
        <v>2</v>
      </c>
      <c r="K364" s="571">
        <v>980</v>
      </c>
      <c r="L364" s="571">
        <v>1</v>
      </c>
      <c r="M364" s="571">
        <v>490</v>
      </c>
      <c r="N364" s="571">
        <v>2</v>
      </c>
      <c r="O364" s="571">
        <v>980</v>
      </c>
      <c r="P364" s="592">
        <v>1</v>
      </c>
      <c r="Q364" s="572">
        <v>490</v>
      </c>
    </row>
    <row r="365" spans="1:17" ht="14.4" customHeight="1" x14ac:dyDescent="0.3">
      <c r="A365" s="567" t="s">
        <v>4680</v>
      </c>
      <c r="B365" s="568" t="s">
        <v>573</v>
      </c>
      <c r="C365" s="568" t="s">
        <v>2950</v>
      </c>
      <c r="D365" s="568" t="s">
        <v>4709</v>
      </c>
      <c r="E365" s="568" t="s">
        <v>4710</v>
      </c>
      <c r="F365" s="571"/>
      <c r="G365" s="571"/>
      <c r="H365" s="571"/>
      <c r="I365" s="571"/>
      <c r="J365" s="571"/>
      <c r="K365" s="571"/>
      <c r="L365" s="571"/>
      <c r="M365" s="571"/>
      <c r="N365" s="571">
        <v>1</v>
      </c>
      <c r="O365" s="571">
        <v>327</v>
      </c>
      <c r="P365" s="592"/>
      <c r="Q365" s="572">
        <v>327</v>
      </c>
    </row>
    <row r="366" spans="1:17" ht="14.4" customHeight="1" x14ac:dyDescent="0.3">
      <c r="A366" s="567" t="s">
        <v>4680</v>
      </c>
      <c r="B366" s="568" t="s">
        <v>573</v>
      </c>
      <c r="C366" s="568" t="s">
        <v>2950</v>
      </c>
      <c r="D366" s="568" t="s">
        <v>4711</v>
      </c>
      <c r="E366" s="568" t="s">
        <v>4712</v>
      </c>
      <c r="F366" s="571">
        <v>8</v>
      </c>
      <c r="G366" s="571">
        <v>248</v>
      </c>
      <c r="H366" s="571">
        <v>1</v>
      </c>
      <c r="I366" s="571">
        <v>31</v>
      </c>
      <c r="J366" s="571">
        <v>17</v>
      </c>
      <c r="K366" s="571">
        <v>527</v>
      </c>
      <c r="L366" s="571">
        <v>2.125</v>
      </c>
      <c r="M366" s="571">
        <v>31</v>
      </c>
      <c r="N366" s="571">
        <v>30</v>
      </c>
      <c r="O366" s="571">
        <v>930</v>
      </c>
      <c r="P366" s="592">
        <v>3.75</v>
      </c>
      <c r="Q366" s="572">
        <v>31</v>
      </c>
    </row>
    <row r="367" spans="1:17" ht="14.4" customHeight="1" x14ac:dyDescent="0.3">
      <c r="A367" s="567" t="s">
        <v>4680</v>
      </c>
      <c r="B367" s="568" t="s">
        <v>573</v>
      </c>
      <c r="C367" s="568" t="s">
        <v>2950</v>
      </c>
      <c r="D367" s="568" t="s">
        <v>4713</v>
      </c>
      <c r="E367" s="568" t="s">
        <v>4714</v>
      </c>
      <c r="F367" s="571"/>
      <c r="G367" s="571"/>
      <c r="H367" s="571"/>
      <c r="I367" s="571"/>
      <c r="J367" s="571"/>
      <c r="K367" s="571"/>
      <c r="L367" s="571"/>
      <c r="M367" s="571"/>
      <c r="N367" s="571">
        <v>5</v>
      </c>
      <c r="O367" s="571">
        <v>1025</v>
      </c>
      <c r="P367" s="592"/>
      <c r="Q367" s="572">
        <v>205</v>
      </c>
    </row>
    <row r="368" spans="1:17" ht="14.4" customHeight="1" x14ac:dyDescent="0.3">
      <c r="A368" s="567" t="s">
        <v>4680</v>
      </c>
      <c r="B368" s="568" t="s">
        <v>573</v>
      </c>
      <c r="C368" s="568" t="s">
        <v>2950</v>
      </c>
      <c r="D368" s="568" t="s">
        <v>4715</v>
      </c>
      <c r="E368" s="568" t="s">
        <v>4716</v>
      </c>
      <c r="F368" s="571"/>
      <c r="G368" s="571"/>
      <c r="H368" s="571"/>
      <c r="I368" s="571"/>
      <c r="J368" s="571"/>
      <c r="K368" s="571"/>
      <c r="L368" s="571"/>
      <c r="M368" s="571"/>
      <c r="N368" s="571">
        <v>5</v>
      </c>
      <c r="O368" s="571">
        <v>1885</v>
      </c>
      <c r="P368" s="592"/>
      <c r="Q368" s="572">
        <v>377</v>
      </c>
    </row>
    <row r="369" spans="1:17" ht="14.4" customHeight="1" x14ac:dyDescent="0.3">
      <c r="A369" s="567" t="s">
        <v>4717</v>
      </c>
      <c r="B369" s="568" t="s">
        <v>4343</v>
      </c>
      <c r="C369" s="568" t="s">
        <v>2950</v>
      </c>
      <c r="D369" s="568" t="s">
        <v>4718</v>
      </c>
      <c r="E369" s="568" t="s">
        <v>4719</v>
      </c>
      <c r="F369" s="571">
        <v>5</v>
      </c>
      <c r="G369" s="571">
        <v>4115</v>
      </c>
      <c r="H369" s="571">
        <v>1</v>
      </c>
      <c r="I369" s="571">
        <v>823</v>
      </c>
      <c r="J369" s="571">
        <v>4</v>
      </c>
      <c r="K369" s="571">
        <v>3300</v>
      </c>
      <c r="L369" s="571">
        <v>0.80194410692588092</v>
      </c>
      <c r="M369" s="571">
        <v>825</v>
      </c>
      <c r="N369" s="571">
        <v>2</v>
      </c>
      <c r="O369" s="571">
        <v>1652</v>
      </c>
      <c r="P369" s="592">
        <v>0.4014580801944107</v>
      </c>
      <c r="Q369" s="572">
        <v>826</v>
      </c>
    </row>
    <row r="370" spans="1:17" ht="14.4" customHeight="1" x14ac:dyDescent="0.3">
      <c r="A370" s="567" t="s">
        <v>4717</v>
      </c>
      <c r="B370" s="568" t="s">
        <v>4343</v>
      </c>
      <c r="C370" s="568" t="s">
        <v>2950</v>
      </c>
      <c r="D370" s="568" t="s">
        <v>4285</v>
      </c>
      <c r="E370" s="568" t="s">
        <v>4286</v>
      </c>
      <c r="F370" s="571">
        <v>5</v>
      </c>
      <c r="G370" s="571">
        <v>845</v>
      </c>
      <c r="H370" s="571">
        <v>1</v>
      </c>
      <c r="I370" s="571">
        <v>169</v>
      </c>
      <c r="J370" s="571">
        <v>7</v>
      </c>
      <c r="K370" s="571">
        <v>1183</v>
      </c>
      <c r="L370" s="571">
        <v>1.4</v>
      </c>
      <c r="M370" s="571">
        <v>169</v>
      </c>
      <c r="N370" s="571">
        <v>36</v>
      </c>
      <c r="O370" s="571">
        <v>6084</v>
      </c>
      <c r="P370" s="592">
        <v>7.2</v>
      </c>
      <c r="Q370" s="572">
        <v>169</v>
      </c>
    </row>
    <row r="371" spans="1:17" ht="14.4" customHeight="1" x14ac:dyDescent="0.3">
      <c r="A371" s="567" t="s">
        <v>4717</v>
      </c>
      <c r="B371" s="568" t="s">
        <v>4343</v>
      </c>
      <c r="C371" s="568" t="s">
        <v>2950</v>
      </c>
      <c r="D371" s="568" t="s">
        <v>4287</v>
      </c>
      <c r="E371" s="568" t="s">
        <v>4288</v>
      </c>
      <c r="F371" s="571">
        <v>4</v>
      </c>
      <c r="G371" s="571">
        <v>664</v>
      </c>
      <c r="H371" s="571">
        <v>1</v>
      </c>
      <c r="I371" s="571">
        <v>166</v>
      </c>
      <c r="J371" s="571">
        <v>7</v>
      </c>
      <c r="K371" s="571">
        <v>1162</v>
      </c>
      <c r="L371" s="571">
        <v>1.75</v>
      </c>
      <c r="M371" s="571">
        <v>166</v>
      </c>
      <c r="N371" s="571">
        <v>36</v>
      </c>
      <c r="O371" s="571">
        <v>5976</v>
      </c>
      <c r="P371" s="592">
        <v>9</v>
      </c>
      <c r="Q371" s="572">
        <v>166</v>
      </c>
    </row>
    <row r="372" spans="1:17" ht="14.4" customHeight="1" x14ac:dyDescent="0.3">
      <c r="A372" s="567" t="s">
        <v>4717</v>
      </c>
      <c r="B372" s="568" t="s">
        <v>4343</v>
      </c>
      <c r="C372" s="568" t="s">
        <v>2950</v>
      </c>
      <c r="D372" s="568" t="s">
        <v>4289</v>
      </c>
      <c r="E372" s="568" t="s">
        <v>4290</v>
      </c>
      <c r="F372" s="571">
        <v>5</v>
      </c>
      <c r="G372" s="571">
        <v>860</v>
      </c>
      <c r="H372" s="571">
        <v>1</v>
      </c>
      <c r="I372" s="571">
        <v>172</v>
      </c>
      <c r="J372" s="571">
        <v>7</v>
      </c>
      <c r="K372" s="571">
        <v>1204</v>
      </c>
      <c r="L372" s="571">
        <v>1.4</v>
      </c>
      <c r="M372" s="571">
        <v>172</v>
      </c>
      <c r="N372" s="571">
        <v>36</v>
      </c>
      <c r="O372" s="571">
        <v>6192</v>
      </c>
      <c r="P372" s="592">
        <v>7.2</v>
      </c>
      <c r="Q372" s="572">
        <v>172</v>
      </c>
    </row>
    <row r="373" spans="1:17" ht="14.4" customHeight="1" x14ac:dyDescent="0.3">
      <c r="A373" s="567" t="s">
        <v>4717</v>
      </c>
      <c r="B373" s="568" t="s">
        <v>4343</v>
      </c>
      <c r="C373" s="568" t="s">
        <v>2950</v>
      </c>
      <c r="D373" s="568" t="s">
        <v>4295</v>
      </c>
      <c r="E373" s="568" t="s">
        <v>4296</v>
      </c>
      <c r="F373" s="571"/>
      <c r="G373" s="571"/>
      <c r="H373" s="571"/>
      <c r="I373" s="571"/>
      <c r="J373" s="571">
        <v>1</v>
      </c>
      <c r="K373" s="571">
        <v>147</v>
      </c>
      <c r="L373" s="571"/>
      <c r="M373" s="571">
        <v>147</v>
      </c>
      <c r="N373" s="571"/>
      <c r="O373" s="571"/>
      <c r="P373" s="592"/>
      <c r="Q373" s="572"/>
    </row>
    <row r="374" spans="1:17" ht="14.4" customHeight="1" x14ac:dyDescent="0.3">
      <c r="A374" s="567" t="s">
        <v>4717</v>
      </c>
      <c r="B374" s="568" t="s">
        <v>4343</v>
      </c>
      <c r="C374" s="568" t="s">
        <v>2950</v>
      </c>
      <c r="D374" s="568" t="s">
        <v>4720</v>
      </c>
      <c r="E374" s="568" t="s">
        <v>4721</v>
      </c>
      <c r="F374" s="571">
        <v>3</v>
      </c>
      <c r="G374" s="571">
        <v>498</v>
      </c>
      <c r="H374" s="571">
        <v>1</v>
      </c>
      <c r="I374" s="571">
        <v>166</v>
      </c>
      <c r="J374" s="571">
        <v>9</v>
      </c>
      <c r="K374" s="571">
        <v>1494</v>
      </c>
      <c r="L374" s="571">
        <v>3</v>
      </c>
      <c r="M374" s="571">
        <v>166</v>
      </c>
      <c r="N374" s="571">
        <v>38</v>
      </c>
      <c r="O374" s="571">
        <v>6308</v>
      </c>
      <c r="P374" s="592">
        <v>12.666666666666666</v>
      </c>
      <c r="Q374" s="572">
        <v>166</v>
      </c>
    </row>
    <row r="375" spans="1:17" ht="14.4" customHeight="1" x14ac:dyDescent="0.3">
      <c r="A375" s="567" t="s">
        <v>4717</v>
      </c>
      <c r="B375" s="568" t="s">
        <v>4343</v>
      </c>
      <c r="C375" s="568" t="s">
        <v>2950</v>
      </c>
      <c r="D375" s="568" t="s">
        <v>4722</v>
      </c>
      <c r="E375" s="568" t="s">
        <v>4723</v>
      </c>
      <c r="F375" s="571">
        <v>3</v>
      </c>
      <c r="G375" s="571">
        <v>516</v>
      </c>
      <c r="H375" s="571">
        <v>1</v>
      </c>
      <c r="I375" s="571">
        <v>172</v>
      </c>
      <c r="J375" s="571">
        <v>9</v>
      </c>
      <c r="K375" s="571">
        <v>1548</v>
      </c>
      <c r="L375" s="571">
        <v>3</v>
      </c>
      <c r="M375" s="571">
        <v>172</v>
      </c>
      <c r="N375" s="571">
        <v>39</v>
      </c>
      <c r="O375" s="571">
        <v>6708</v>
      </c>
      <c r="P375" s="592">
        <v>13</v>
      </c>
      <c r="Q375" s="572">
        <v>172</v>
      </c>
    </row>
    <row r="376" spans="1:17" ht="14.4" customHeight="1" x14ac:dyDescent="0.3">
      <c r="A376" s="567" t="s">
        <v>4717</v>
      </c>
      <c r="B376" s="568" t="s">
        <v>4343</v>
      </c>
      <c r="C376" s="568" t="s">
        <v>2950</v>
      </c>
      <c r="D376" s="568" t="s">
        <v>4724</v>
      </c>
      <c r="E376" s="568" t="s">
        <v>4725</v>
      </c>
      <c r="F376" s="571">
        <v>1</v>
      </c>
      <c r="G376" s="571">
        <v>347</v>
      </c>
      <c r="H376" s="571">
        <v>1</v>
      </c>
      <c r="I376" s="571">
        <v>347</v>
      </c>
      <c r="J376" s="571">
        <v>3</v>
      </c>
      <c r="K376" s="571">
        <v>1041</v>
      </c>
      <c r="L376" s="571">
        <v>3</v>
      </c>
      <c r="M376" s="571">
        <v>347</v>
      </c>
      <c r="N376" s="571">
        <v>3</v>
      </c>
      <c r="O376" s="571">
        <v>1041</v>
      </c>
      <c r="P376" s="592">
        <v>3</v>
      </c>
      <c r="Q376" s="572">
        <v>347</v>
      </c>
    </row>
    <row r="377" spans="1:17" ht="14.4" customHeight="1" x14ac:dyDescent="0.3">
      <c r="A377" s="567" t="s">
        <v>4717</v>
      </c>
      <c r="B377" s="568" t="s">
        <v>4343</v>
      </c>
      <c r="C377" s="568" t="s">
        <v>2950</v>
      </c>
      <c r="D377" s="568" t="s">
        <v>4726</v>
      </c>
      <c r="E377" s="568" t="s">
        <v>4727</v>
      </c>
      <c r="F377" s="571">
        <v>4</v>
      </c>
      <c r="G377" s="571">
        <v>152</v>
      </c>
      <c r="H377" s="571">
        <v>1</v>
      </c>
      <c r="I377" s="571">
        <v>38</v>
      </c>
      <c r="J377" s="571">
        <v>9</v>
      </c>
      <c r="K377" s="571">
        <v>342</v>
      </c>
      <c r="L377" s="571">
        <v>2.25</v>
      </c>
      <c r="M377" s="571">
        <v>38</v>
      </c>
      <c r="N377" s="571">
        <v>37</v>
      </c>
      <c r="O377" s="571">
        <v>1406</v>
      </c>
      <c r="P377" s="592">
        <v>9.25</v>
      </c>
      <c r="Q377" s="572">
        <v>38</v>
      </c>
    </row>
    <row r="378" spans="1:17" ht="14.4" customHeight="1" x14ac:dyDescent="0.3">
      <c r="A378" s="567" t="s">
        <v>4717</v>
      </c>
      <c r="B378" s="568" t="s">
        <v>4343</v>
      </c>
      <c r="C378" s="568" t="s">
        <v>2950</v>
      </c>
      <c r="D378" s="568" t="s">
        <v>4103</v>
      </c>
      <c r="E378" s="568" t="s">
        <v>4104</v>
      </c>
      <c r="F378" s="571">
        <v>12</v>
      </c>
      <c r="G378" s="571">
        <v>4164</v>
      </c>
      <c r="H378" s="571">
        <v>1</v>
      </c>
      <c r="I378" s="571">
        <v>347</v>
      </c>
      <c r="J378" s="571">
        <v>30</v>
      </c>
      <c r="K378" s="571">
        <v>10410</v>
      </c>
      <c r="L378" s="571">
        <v>2.5</v>
      </c>
      <c r="M378" s="571">
        <v>347</v>
      </c>
      <c r="N378" s="571">
        <v>116</v>
      </c>
      <c r="O378" s="571">
        <v>40368</v>
      </c>
      <c r="P378" s="592">
        <v>9.6945244956772338</v>
      </c>
      <c r="Q378" s="572">
        <v>348</v>
      </c>
    </row>
    <row r="379" spans="1:17" ht="14.4" customHeight="1" x14ac:dyDescent="0.3">
      <c r="A379" s="567" t="s">
        <v>4717</v>
      </c>
      <c r="B379" s="568" t="s">
        <v>4343</v>
      </c>
      <c r="C379" s="568" t="s">
        <v>2950</v>
      </c>
      <c r="D379" s="568" t="s">
        <v>4728</v>
      </c>
      <c r="E379" s="568" t="s">
        <v>4729</v>
      </c>
      <c r="F379" s="571">
        <v>1</v>
      </c>
      <c r="G379" s="571">
        <v>110</v>
      </c>
      <c r="H379" s="571">
        <v>1</v>
      </c>
      <c r="I379" s="571">
        <v>110</v>
      </c>
      <c r="J379" s="571"/>
      <c r="K379" s="571"/>
      <c r="L379" s="571"/>
      <c r="M379" s="571"/>
      <c r="N379" s="571"/>
      <c r="O379" s="571"/>
      <c r="P379" s="592"/>
      <c r="Q379" s="572"/>
    </row>
    <row r="380" spans="1:17" ht="14.4" customHeight="1" x14ac:dyDescent="0.3">
      <c r="A380" s="567" t="s">
        <v>436</v>
      </c>
      <c r="B380" s="568" t="s">
        <v>2987</v>
      </c>
      <c r="C380" s="568" t="s">
        <v>2950</v>
      </c>
      <c r="D380" s="568" t="s">
        <v>3814</v>
      </c>
      <c r="E380" s="568" t="s">
        <v>3815</v>
      </c>
      <c r="F380" s="571">
        <v>1</v>
      </c>
      <c r="G380" s="571">
        <v>323</v>
      </c>
      <c r="H380" s="571">
        <v>1</v>
      </c>
      <c r="I380" s="571">
        <v>323</v>
      </c>
      <c r="J380" s="571"/>
      <c r="K380" s="571"/>
      <c r="L380" s="571"/>
      <c r="M380" s="571"/>
      <c r="N380" s="571"/>
      <c r="O380" s="571"/>
      <c r="P380" s="592"/>
      <c r="Q380" s="572"/>
    </row>
    <row r="381" spans="1:17" ht="14.4" customHeight="1" x14ac:dyDescent="0.3">
      <c r="A381" s="567" t="s">
        <v>436</v>
      </c>
      <c r="B381" s="568" t="s">
        <v>2987</v>
      </c>
      <c r="C381" s="568" t="s">
        <v>2950</v>
      </c>
      <c r="D381" s="568" t="s">
        <v>3816</v>
      </c>
      <c r="E381" s="568" t="s">
        <v>3817</v>
      </c>
      <c r="F381" s="571">
        <v>1</v>
      </c>
      <c r="G381" s="571">
        <v>277</v>
      </c>
      <c r="H381" s="571">
        <v>1</v>
      </c>
      <c r="I381" s="571">
        <v>277</v>
      </c>
      <c r="J381" s="571"/>
      <c r="K381" s="571"/>
      <c r="L381" s="571"/>
      <c r="M381" s="571"/>
      <c r="N381" s="571"/>
      <c r="O381" s="571"/>
      <c r="P381" s="592"/>
      <c r="Q381" s="572"/>
    </row>
    <row r="382" spans="1:17" ht="14.4" customHeight="1" x14ac:dyDescent="0.3">
      <c r="A382" s="567" t="s">
        <v>436</v>
      </c>
      <c r="B382" s="568" t="s">
        <v>2987</v>
      </c>
      <c r="C382" s="568" t="s">
        <v>2950</v>
      </c>
      <c r="D382" s="568" t="s">
        <v>3818</v>
      </c>
      <c r="E382" s="568" t="s">
        <v>3819</v>
      </c>
      <c r="F382" s="571">
        <v>1</v>
      </c>
      <c r="G382" s="571">
        <v>5567</v>
      </c>
      <c r="H382" s="571">
        <v>1</v>
      </c>
      <c r="I382" s="571">
        <v>5567</v>
      </c>
      <c r="J382" s="571"/>
      <c r="K382" s="571"/>
      <c r="L382" s="571"/>
      <c r="M382" s="571"/>
      <c r="N382" s="571"/>
      <c r="O382" s="571"/>
      <c r="P382" s="592"/>
      <c r="Q382" s="572"/>
    </row>
    <row r="383" spans="1:17" ht="14.4" customHeight="1" x14ac:dyDescent="0.3">
      <c r="A383" s="567" t="s">
        <v>436</v>
      </c>
      <c r="B383" s="568" t="s">
        <v>3839</v>
      </c>
      <c r="C383" s="568" t="s">
        <v>2950</v>
      </c>
      <c r="D383" s="568" t="s">
        <v>3840</v>
      </c>
      <c r="E383" s="568" t="s">
        <v>3841</v>
      </c>
      <c r="F383" s="571"/>
      <c r="G383" s="571"/>
      <c r="H383" s="571"/>
      <c r="I383" s="571"/>
      <c r="J383" s="571"/>
      <c r="K383" s="571"/>
      <c r="L383" s="571"/>
      <c r="M383" s="571"/>
      <c r="N383" s="571">
        <v>1</v>
      </c>
      <c r="O383" s="571">
        <v>1114</v>
      </c>
      <c r="P383" s="592"/>
      <c r="Q383" s="572">
        <v>1114</v>
      </c>
    </row>
    <row r="384" spans="1:17" ht="14.4" customHeight="1" x14ac:dyDescent="0.3">
      <c r="A384" s="567" t="s">
        <v>436</v>
      </c>
      <c r="B384" s="568" t="s">
        <v>3839</v>
      </c>
      <c r="C384" s="568" t="s">
        <v>2950</v>
      </c>
      <c r="D384" s="568" t="s">
        <v>3842</v>
      </c>
      <c r="E384" s="568" t="s">
        <v>3843</v>
      </c>
      <c r="F384" s="571"/>
      <c r="G384" s="571"/>
      <c r="H384" s="571"/>
      <c r="I384" s="571"/>
      <c r="J384" s="571"/>
      <c r="K384" s="571"/>
      <c r="L384" s="571"/>
      <c r="M384" s="571"/>
      <c r="N384" s="571">
        <v>1</v>
      </c>
      <c r="O384" s="571">
        <v>742</v>
      </c>
      <c r="P384" s="592"/>
      <c r="Q384" s="572">
        <v>742</v>
      </c>
    </row>
    <row r="385" spans="1:17" ht="14.4" customHeight="1" x14ac:dyDescent="0.3">
      <c r="A385" s="567" t="s">
        <v>436</v>
      </c>
      <c r="B385" s="568" t="s">
        <v>3839</v>
      </c>
      <c r="C385" s="568" t="s">
        <v>2950</v>
      </c>
      <c r="D385" s="568" t="s">
        <v>3814</v>
      </c>
      <c r="E385" s="568" t="s">
        <v>3815</v>
      </c>
      <c r="F385" s="571"/>
      <c r="G385" s="571"/>
      <c r="H385" s="571"/>
      <c r="I385" s="571"/>
      <c r="J385" s="571"/>
      <c r="K385" s="571"/>
      <c r="L385" s="571"/>
      <c r="M385" s="571"/>
      <c r="N385" s="571">
        <v>2</v>
      </c>
      <c r="O385" s="571">
        <v>652</v>
      </c>
      <c r="P385" s="592"/>
      <c r="Q385" s="572">
        <v>326</v>
      </c>
    </row>
    <row r="386" spans="1:17" ht="14.4" customHeight="1" x14ac:dyDescent="0.3">
      <c r="A386" s="567" t="s">
        <v>436</v>
      </c>
      <c r="B386" s="568" t="s">
        <v>3839</v>
      </c>
      <c r="C386" s="568" t="s">
        <v>2950</v>
      </c>
      <c r="D386" s="568" t="s">
        <v>3816</v>
      </c>
      <c r="E386" s="568" t="s">
        <v>3817</v>
      </c>
      <c r="F386" s="571"/>
      <c r="G386" s="571"/>
      <c r="H386" s="571"/>
      <c r="I386" s="571"/>
      <c r="J386" s="571"/>
      <c r="K386" s="571"/>
      <c r="L386" s="571"/>
      <c r="M386" s="571"/>
      <c r="N386" s="571">
        <v>1</v>
      </c>
      <c r="O386" s="571">
        <v>278</v>
      </c>
      <c r="P386" s="592"/>
      <c r="Q386" s="572">
        <v>278</v>
      </c>
    </row>
    <row r="387" spans="1:17" ht="14.4" customHeight="1" thickBot="1" x14ac:dyDescent="0.35">
      <c r="A387" s="573" t="s">
        <v>436</v>
      </c>
      <c r="B387" s="574" t="s">
        <v>3839</v>
      </c>
      <c r="C387" s="574" t="s">
        <v>2950</v>
      </c>
      <c r="D387" s="574" t="s">
        <v>3818</v>
      </c>
      <c r="E387" s="574" t="s">
        <v>3819</v>
      </c>
      <c r="F387" s="577"/>
      <c r="G387" s="577"/>
      <c r="H387" s="577"/>
      <c r="I387" s="577"/>
      <c r="J387" s="577"/>
      <c r="K387" s="577"/>
      <c r="L387" s="577"/>
      <c r="M387" s="577"/>
      <c r="N387" s="577">
        <v>2</v>
      </c>
      <c r="O387" s="577">
        <v>11144</v>
      </c>
      <c r="P387" s="585"/>
      <c r="Q387" s="578">
        <v>5572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69" bestFit="1" customWidth="1"/>
    <col min="2" max="2" width="15.6640625" style="269" bestFit="1" customWidth="1"/>
    <col min="3" max="5" width="8.33203125" style="279" customWidth="1"/>
    <col min="6" max="6" width="6.109375" style="280" customWidth="1"/>
    <col min="7" max="9" width="8.33203125" style="281" customWidth="1"/>
    <col min="10" max="10" width="6.109375" style="280" customWidth="1"/>
    <col min="11" max="13" width="8.33203125" style="281" customWidth="1"/>
    <col min="14" max="14" width="8.33203125" style="279" customWidth="1"/>
    <col min="15" max="16384" width="8.88671875" style="269"/>
  </cols>
  <sheetData>
    <row r="1" spans="1:14" ht="18.600000000000001" customHeight="1" thickBot="1" x14ac:dyDescent="0.4">
      <c r="A1" s="513" t="s">
        <v>223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4" ht="14.4" customHeight="1" thickBot="1" x14ac:dyDescent="0.35">
      <c r="A2" s="521" t="s">
        <v>245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4.4" customHeight="1" thickBot="1" x14ac:dyDescent="0.35">
      <c r="A3" s="271"/>
      <c r="B3" s="272" t="s">
        <v>203</v>
      </c>
      <c r="C3" s="273">
        <f>SUBTOTAL(9,C6:C1048576)</f>
        <v>2443</v>
      </c>
      <c r="D3" s="274">
        <f>SUBTOTAL(9,D6:D1048576)</f>
        <v>2395</v>
      </c>
      <c r="E3" s="274">
        <f>SUBTOTAL(9,E6:E1048576)</f>
        <v>2615</v>
      </c>
      <c r="F3" s="275">
        <f>IF(OR(E3=0,C3=0),"",E3/C3)</f>
        <v>1.0704052394596808</v>
      </c>
      <c r="G3" s="276">
        <f>SUBTOTAL(9,G6:G1048576)</f>
        <v>31144178</v>
      </c>
      <c r="H3" s="277">
        <f>SUBTOTAL(9,H6:H1048576)</f>
        <v>27436070</v>
      </c>
      <c r="I3" s="277">
        <f>SUBTOTAL(9,I6:I1048576)</f>
        <v>30633648</v>
      </c>
      <c r="J3" s="275">
        <f>IF(OR(I3=0,G3=0),"",I3/G3)</f>
        <v>0.98360753011365398</v>
      </c>
      <c r="K3" s="276">
        <f>SUBTOTAL(9,K6:K1048576)</f>
        <v>7519000</v>
      </c>
      <c r="L3" s="277">
        <f>SUBTOTAL(9,L6:L1048576)</f>
        <v>5916500</v>
      </c>
      <c r="M3" s="277">
        <f>SUBTOTAL(9,M6:M1048576)</f>
        <v>6880000</v>
      </c>
      <c r="N3" s="278">
        <f>IF(OR(M3=0,E3=0),"",M3/E3)</f>
        <v>2630.9751434034415</v>
      </c>
    </row>
    <row r="4" spans="1:14" ht="14.4" customHeight="1" x14ac:dyDescent="0.3">
      <c r="A4" s="515" t="s">
        <v>127</v>
      </c>
      <c r="B4" s="516" t="s">
        <v>14</v>
      </c>
      <c r="C4" s="517" t="s">
        <v>128</v>
      </c>
      <c r="D4" s="517"/>
      <c r="E4" s="517"/>
      <c r="F4" s="518"/>
      <c r="G4" s="519" t="s">
        <v>17</v>
      </c>
      <c r="H4" s="517"/>
      <c r="I4" s="517"/>
      <c r="J4" s="518"/>
      <c r="K4" s="519" t="s">
        <v>129</v>
      </c>
      <c r="L4" s="517"/>
      <c r="M4" s="517"/>
      <c r="N4" s="520"/>
    </row>
    <row r="5" spans="1:14" ht="14.4" customHeight="1" thickBot="1" x14ac:dyDescent="0.35">
      <c r="A5" s="755"/>
      <c r="B5" s="756"/>
      <c r="C5" s="763">
        <v>2011</v>
      </c>
      <c r="D5" s="763">
        <v>2012</v>
      </c>
      <c r="E5" s="763">
        <v>2013</v>
      </c>
      <c r="F5" s="764" t="s">
        <v>5</v>
      </c>
      <c r="G5" s="774">
        <v>2011</v>
      </c>
      <c r="H5" s="763">
        <v>2012</v>
      </c>
      <c r="I5" s="763">
        <v>2013</v>
      </c>
      <c r="J5" s="764" t="s">
        <v>5</v>
      </c>
      <c r="K5" s="774">
        <v>2011</v>
      </c>
      <c r="L5" s="763">
        <v>2012</v>
      </c>
      <c r="M5" s="763">
        <v>2013</v>
      </c>
      <c r="N5" s="781" t="s">
        <v>130</v>
      </c>
    </row>
    <row r="6" spans="1:14" ht="14.4" customHeight="1" x14ac:dyDescent="0.3">
      <c r="A6" s="757" t="s">
        <v>3738</v>
      </c>
      <c r="B6" s="760" t="s">
        <v>4730</v>
      </c>
      <c r="C6" s="765">
        <v>28</v>
      </c>
      <c r="D6" s="766">
        <v>10</v>
      </c>
      <c r="E6" s="766">
        <v>15</v>
      </c>
      <c r="F6" s="771">
        <v>0.5357142857142857</v>
      </c>
      <c r="G6" s="775">
        <v>806249</v>
      </c>
      <c r="H6" s="776">
        <v>287676</v>
      </c>
      <c r="I6" s="776">
        <v>431541</v>
      </c>
      <c r="J6" s="771">
        <v>0.53524531503294892</v>
      </c>
      <c r="K6" s="775">
        <v>308000</v>
      </c>
      <c r="L6" s="776">
        <v>110000</v>
      </c>
      <c r="M6" s="776">
        <v>165000</v>
      </c>
      <c r="N6" s="782">
        <v>11000</v>
      </c>
    </row>
    <row r="7" spans="1:14" ht="14.4" customHeight="1" x14ac:dyDescent="0.3">
      <c r="A7" s="758" t="s">
        <v>3740</v>
      </c>
      <c r="B7" s="761" t="s">
        <v>4730</v>
      </c>
      <c r="C7" s="767">
        <v>159</v>
      </c>
      <c r="D7" s="768">
        <v>54</v>
      </c>
      <c r="E7" s="768">
        <v>106</v>
      </c>
      <c r="F7" s="772">
        <v>0.66666666666666663</v>
      </c>
      <c r="G7" s="777">
        <v>4002180</v>
      </c>
      <c r="H7" s="778">
        <v>1358920</v>
      </c>
      <c r="I7" s="778">
        <v>2667956</v>
      </c>
      <c r="J7" s="772">
        <v>0.66662568899949526</v>
      </c>
      <c r="K7" s="777">
        <v>1431000</v>
      </c>
      <c r="L7" s="778">
        <v>486000</v>
      </c>
      <c r="M7" s="778">
        <v>954000</v>
      </c>
      <c r="N7" s="783">
        <v>9000</v>
      </c>
    </row>
    <row r="8" spans="1:14" ht="14.4" customHeight="1" x14ac:dyDescent="0.3">
      <c r="A8" s="758" t="s">
        <v>3742</v>
      </c>
      <c r="B8" s="761" t="s">
        <v>4730</v>
      </c>
      <c r="C8" s="767">
        <v>300</v>
      </c>
      <c r="D8" s="768">
        <v>181</v>
      </c>
      <c r="E8" s="768">
        <v>225</v>
      </c>
      <c r="F8" s="772">
        <v>0.75</v>
      </c>
      <c r="G8" s="777">
        <v>6469078</v>
      </c>
      <c r="H8" s="778">
        <v>3903390</v>
      </c>
      <c r="I8" s="778">
        <v>4853109</v>
      </c>
      <c r="J8" s="772">
        <v>0.75020103328480503</v>
      </c>
      <c r="K8" s="777">
        <v>2100000</v>
      </c>
      <c r="L8" s="778">
        <v>1267000</v>
      </c>
      <c r="M8" s="778">
        <v>1575000</v>
      </c>
      <c r="N8" s="783">
        <v>7000</v>
      </c>
    </row>
    <row r="9" spans="1:14" ht="14.4" customHeight="1" x14ac:dyDescent="0.3">
      <c r="A9" s="758" t="s">
        <v>3744</v>
      </c>
      <c r="B9" s="761" t="s">
        <v>4730</v>
      </c>
      <c r="C9" s="767">
        <v>1736</v>
      </c>
      <c r="D9" s="768">
        <v>1916</v>
      </c>
      <c r="E9" s="768">
        <v>1933</v>
      </c>
      <c r="F9" s="772">
        <v>1.1134792626728112</v>
      </c>
      <c r="G9" s="777">
        <v>18572724</v>
      </c>
      <c r="H9" s="778">
        <v>20508037</v>
      </c>
      <c r="I9" s="778">
        <v>20696847</v>
      </c>
      <c r="J9" s="772">
        <v>1.1143678762469091</v>
      </c>
      <c r="K9" s="777">
        <v>3472000</v>
      </c>
      <c r="L9" s="778">
        <v>3832000</v>
      </c>
      <c r="M9" s="778">
        <v>3866000</v>
      </c>
      <c r="N9" s="783">
        <v>2000</v>
      </c>
    </row>
    <row r="10" spans="1:14" ht="14.4" customHeight="1" x14ac:dyDescent="0.3">
      <c r="A10" s="758" t="s">
        <v>3746</v>
      </c>
      <c r="B10" s="761" t="s">
        <v>4730</v>
      </c>
      <c r="C10" s="767">
        <v>196</v>
      </c>
      <c r="D10" s="768">
        <v>209</v>
      </c>
      <c r="E10" s="768">
        <v>304</v>
      </c>
      <c r="F10" s="772">
        <v>1.5510204081632653</v>
      </c>
      <c r="G10" s="777">
        <v>1175882</v>
      </c>
      <c r="H10" s="778">
        <v>1254911</v>
      </c>
      <c r="I10" s="778">
        <v>1826488</v>
      </c>
      <c r="J10" s="772">
        <v>1.5532919119435453</v>
      </c>
      <c r="K10" s="777">
        <v>196000</v>
      </c>
      <c r="L10" s="778">
        <v>209000</v>
      </c>
      <c r="M10" s="778">
        <v>304000</v>
      </c>
      <c r="N10" s="783">
        <v>1000</v>
      </c>
    </row>
    <row r="11" spans="1:14" ht="14.4" customHeight="1" thickBot="1" x14ac:dyDescent="0.35">
      <c r="A11" s="759" t="s">
        <v>3748</v>
      </c>
      <c r="B11" s="762" t="s">
        <v>4730</v>
      </c>
      <c r="C11" s="769">
        <v>24</v>
      </c>
      <c r="D11" s="770">
        <v>25</v>
      </c>
      <c r="E11" s="770">
        <v>32</v>
      </c>
      <c r="F11" s="773">
        <v>1.3333333333333333</v>
      </c>
      <c r="G11" s="779">
        <v>118065</v>
      </c>
      <c r="H11" s="780">
        <v>123136</v>
      </c>
      <c r="I11" s="780">
        <v>157707</v>
      </c>
      <c r="J11" s="773">
        <v>1.3357641976877144</v>
      </c>
      <c r="K11" s="779">
        <v>12000</v>
      </c>
      <c r="L11" s="780">
        <v>12500</v>
      </c>
      <c r="M11" s="780">
        <v>16000</v>
      </c>
      <c r="N11" s="78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92" t="s">
        <v>214</v>
      </c>
      <c r="B1" s="392"/>
      <c r="C1" s="392"/>
      <c r="D1" s="392"/>
      <c r="E1" s="392"/>
      <c r="F1" s="392"/>
      <c r="G1" s="392"/>
    </row>
    <row r="2" spans="1:7" ht="14.4" customHeight="1" thickBot="1" x14ac:dyDescent="0.35">
      <c r="A2" s="521" t="s">
        <v>245</v>
      </c>
      <c r="B2" s="70"/>
      <c r="C2" s="70"/>
      <c r="D2" s="70"/>
      <c r="E2" s="70"/>
      <c r="F2" s="70"/>
      <c r="G2" s="70"/>
    </row>
    <row r="3" spans="1:7" ht="14.4" customHeight="1" x14ac:dyDescent="0.3">
      <c r="A3" s="395"/>
      <c r="B3" s="397" t="s">
        <v>131</v>
      </c>
      <c r="C3" s="398"/>
      <c r="D3" s="399"/>
      <c r="E3" s="14"/>
      <c r="F3" s="52" t="s">
        <v>132</v>
      </c>
      <c r="G3" s="53" t="s">
        <v>133</v>
      </c>
    </row>
    <row r="4" spans="1:7" ht="14.4" customHeight="1" thickBot="1" x14ac:dyDescent="0.35">
      <c r="A4" s="396"/>
      <c r="B4" s="59">
        <v>2011</v>
      </c>
      <c r="C4" s="50">
        <v>2012</v>
      </c>
      <c r="D4" s="51">
        <v>2013</v>
      </c>
      <c r="E4" s="14"/>
      <c r="F4" s="400">
        <v>2013</v>
      </c>
      <c r="G4" s="401"/>
    </row>
    <row r="5" spans="1:7" ht="14.4" customHeight="1" x14ac:dyDescent="0.3">
      <c r="A5" s="365" t="str">
        <f>HYPERLINK("#'Léky Žádanky'!A1","Léky (Kč)")</f>
        <v>Léky (Kč)</v>
      </c>
      <c r="B5" s="37">
        <v>5066.4012448309104</v>
      </c>
      <c r="C5" s="38">
        <v>4804.8831499999997</v>
      </c>
      <c r="D5" s="39">
        <v>5274.7180200000003</v>
      </c>
      <c r="E5" s="15"/>
      <c r="F5" s="16">
        <v>5707</v>
      </c>
      <c r="G5" s="17">
        <f>IF(F5&lt;0.00000001,"",D5/F5)</f>
        <v>0.92425407744874721</v>
      </c>
    </row>
    <row r="6" spans="1:7" ht="14.4" customHeight="1" x14ac:dyDescent="0.3">
      <c r="A6" s="365" t="str">
        <f>HYPERLINK("#'Materiál Žádanky'!A1","Materiál - SZM (Kč)")</f>
        <v>Materiál - SZM (Kč)</v>
      </c>
      <c r="B6" s="18">
        <v>2121.82121920283</v>
      </c>
      <c r="C6" s="40">
        <v>2186.7372500000001</v>
      </c>
      <c r="D6" s="41">
        <v>2520.7483900000002</v>
      </c>
      <c r="E6" s="15"/>
      <c r="F6" s="18">
        <v>2842</v>
      </c>
      <c r="G6" s="19">
        <f>IF(F6&lt;0.00000001,"",D6/F6)</f>
        <v>0.88696283954961297</v>
      </c>
    </row>
    <row r="7" spans="1:7" ht="14.4" customHeight="1" x14ac:dyDescent="0.3">
      <c r="A7" s="365" t="str">
        <f>HYPERLINK("#'Osobní náklady'!A1","Osobní náklady (Kč)")</f>
        <v>Osobní náklady (Kč)</v>
      </c>
      <c r="B7" s="18">
        <v>19332.128546070799</v>
      </c>
      <c r="C7" s="40">
        <v>20701.788980000001</v>
      </c>
      <c r="D7" s="41">
        <v>23201.618600000002</v>
      </c>
      <c r="E7" s="15"/>
      <c r="F7" s="18">
        <v>22392</v>
      </c>
      <c r="G7" s="19">
        <f>IF(F7&lt;0.00000001,"",D7/F7)</f>
        <v>1.0361566005716327</v>
      </c>
    </row>
    <row r="8" spans="1:7" ht="14.4" customHeight="1" thickBot="1" x14ac:dyDescent="0.35">
      <c r="A8" s="1" t="s">
        <v>134</v>
      </c>
      <c r="B8" s="20">
        <v>5865.6877719287204</v>
      </c>
      <c r="C8" s="42">
        <v>6320.3319799999999</v>
      </c>
      <c r="D8" s="43">
        <v>6205.6701300000004</v>
      </c>
      <c r="E8" s="15"/>
      <c r="F8" s="20">
        <v>5781</v>
      </c>
      <c r="G8" s="21">
        <f>IF(F8&lt;0.00000001,"",D8/F8)</f>
        <v>1.0734596315516347</v>
      </c>
    </row>
    <row r="9" spans="1:7" ht="14.4" customHeight="1" thickBot="1" x14ac:dyDescent="0.35">
      <c r="A9" s="2" t="s">
        <v>135</v>
      </c>
      <c r="B9" s="3">
        <v>32386.038782033302</v>
      </c>
      <c r="C9" s="44">
        <v>34013.74136</v>
      </c>
      <c r="D9" s="45">
        <v>37202.755140000001</v>
      </c>
      <c r="E9" s="15"/>
      <c r="F9" s="3">
        <v>36722</v>
      </c>
      <c r="G9" s="4">
        <f>IF(F9&lt;0.00000001,"",D9/F9)</f>
        <v>1.0130917471815262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367" t="str">
        <f>HYPERLINK("#'ZV Vykáz.-A'!A1","Ambulance (body)")</f>
        <v>Ambulance (body)</v>
      </c>
      <c r="B11" s="16">
        <f>IF(ISERROR(VLOOKUP("Celkem:",'ZV Vykáz.-A'!A:F,2,0)),0,VLOOKUP("Celkem:",'ZV Vykáz.-A'!A:F,2,0)/1000)</f>
        <v>485.399</v>
      </c>
      <c r="C11" s="38">
        <f>IF(ISERROR(VLOOKUP("Celkem:",'ZV Vykáz.-A'!A:F,4,0)),0,VLOOKUP("Celkem:",'ZV Vykáz.-A'!A:F,4,0)/1000)</f>
        <v>553.88499999999999</v>
      </c>
      <c r="D11" s="39">
        <f>IF(ISERROR(VLOOKUP("Celkem:",'ZV Vykáz.-A'!A:F,6,0)),0,VLOOKUP("Celkem:",'ZV Vykáz.-A'!A:F,6,0)/1000)</f>
        <v>660.76599999999996</v>
      </c>
      <c r="E11" s="15"/>
      <c r="F11" s="16">
        <f>B11*0.98</f>
        <v>475.69101999999998</v>
      </c>
      <c r="G11" s="17">
        <f>IF(F11=0,"",D11/F11)</f>
        <v>1.3890655324962831</v>
      </c>
    </row>
    <row r="12" spans="1:7" ht="14.4" customHeight="1" thickBot="1" x14ac:dyDescent="0.35">
      <c r="A12" s="368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10359.4265</v>
      </c>
      <c r="C12" s="42">
        <f>IF(ISERROR(VLOOKUP("Celkem",CaseMix!A:D,3,0)),0,VLOOKUP("Celkem",CaseMix!A:D,3,0)*29.5)</f>
        <v>11857.200499999999</v>
      </c>
      <c r="D12" s="43">
        <f>IF(ISERROR(VLOOKUP("Celkem",CaseMix!A:D,4,0)),0,VLOOKUP("Celkem",CaseMix!A:D,4,0)*29.5)</f>
        <v>8885.4590000000007</v>
      </c>
      <c r="E12" s="15"/>
      <c r="F12" s="20">
        <f>B12*0.95</f>
        <v>9841.4551749999991</v>
      </c>
      <c r="G12" s="21">
        <f>IF(F12=0,"",D12/F12)</f>
        <v>0.90286028254962825</v>
      </c>
    </row>
    <row r="13" spans="1:7" ht="14.4" customHeight="1" thickBot="1" x14ac:dyDescent="0.35">
      <c r="A13" s="5" t="s">
        <v>138</v>
      </c>
      <c r="B13" s="10">
        <f>SUM(B11:B12)</f>
        <v>10844.825499999999</v>
      </c>
      <c r="C13" s="46">
        <f>SUM(C11:C12)</f>
        <v>12411.085499999999</v>
      </c>
      <c r="D13" s="47">
        <f>SUM(D11:D12)</f>
        <v>9546.2250000000004</v>
      </c>
      <c r="E13" s="15"/>
      <c r="F13" s="10">
        <f>SUM(F11:F12)</f>
        <v>10317.146194999999</v>
      </c>
      <c r="G13" s="11">
        <f>IF(F13=0,"",D13/F13)</f>
        <v>0.92527767074061518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376" t="str">
        <f>HYPERLINK("#'HI Graf'!A1","Hospodářský index (Výnosy / Náklady)")</f>
        <v>Hospodářský index (Výnosy / Náklady)</v>
      </c>
      <c r="B15" s="12">
        <f>IF(B9=0,"",B13/B9)</f>
        <v>0.33486112867919948</v>
      </c>
      <c r="C15" s="48">
        <f>IF(C9=0,"",C13/C9)</f>
        <v>0.36488445562755345</v>
      </c>
      <c r="D15" s="49">
        <f>IF(D9=0,"",D13/D9)</f>
        <v>0.25659994707585521</v>
      </c>
      <c r="E15" s="15"/>
      <c r="F15" s="12">
        <f>IF(F9=0,"",F13/F9)</f>
        <v>0.28095273119655789</v>
      </c>
      <c r="G15" s="13">
        <f>IF(OR(F15=0,F15=""),"",D15/F15)</f>
        <v>0.91332070694957868</v>
      </c>
    </row>
    <row r="17" spans="1:1" ht="14.4" customHeight="1" x14ac:dyDescent="0.3">
      <c r="A17" s="3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5" priority="6" operator="greaterThan">
      <formula>1</formula>
    </cfRule>
  </conditionalFormatting>
  <conditionalFormatting sqref="G11:G15">
    <cfRule type="cellIs" dxfId="7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9"/>
    <col min="2" max="13" width="8.88671875" style="149" customWidth="1"/>
    <col min="14" max="16384" width="8.88671875" style="149"/>
  </cols>
  <sheetData>
    <row r="1" spans="1:13" ht="18.600000000000001" customHeight="1" thickBot="1" x14ac:dyDescent="0.4">
      <c r="A1" s="392" t="s">
        <v>169</v>
      </c>
      <c r="B1" s="392"/>
      <c r="C1" s="392"/>
      <c r="D1" s="392"/>
      <c r="E1" s="392"/>
      <c r="F1" s="392"/>
      <c r="G1" s="392"/>
      <c r="H1" s="402"/>
      <c r="I1" s="402"/>
      <c r="J1" s="402"/>
      <c r="K1" s="402"/>
      <c r="L1" s="402"/>
      <c r="M1" s="402"/>
    </row>
    <row r="2" spans="1:13" ht="14.4" customHeight="1" x14ac:dyDescent="0.3">
      <c r="A2" s="521" t="s">
        <v>245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4.4" customHeight="1" x14ac:dyDescent="0.3">
      <c r="A3" s="300"/>
      <c r="B3" s="301" t="s">
        <v>140</v>
      </c>
      <c r="C3" s="302" t="s">
        <v>141</v>
      </c>
      <c r="D3" s="302" t="s">
        <v>142</v>
      </c>
      <c r="E3" s="301" t="s">
        <v>143</v>
      </c>
      <c r="F3" s="302" t="s">
        <v>144</v>
      </c>
      <c r="G3" s="302" t="s">
        <v>145</v>
      </c>
      <c r="H3" s="302" t="s">
        <v>146</v>
      </c>
      <c r="I3" s="302" t="s">
        <v>147</v>
      </c>
      <c r="J3" s="302" t="s">
        <v>148</v>
      </c>
      <c r="K3" s="302" t="s">
        <v>149</v>
      </c>
      <c r="L3" s="302" t="s">
        <v>150</v>
      </c>
      <c r="M3" s="302" t="s">
        <v>151</v>
      </c>
    </row>
    <row r="4" spans="1:13" ht="14.4" customHeight="1" x14ac:dyDescent="0.3">
      <c r="A4" s="300" t="s">
        <v>139</v>
      </c>
      <c r="B4" s="303">
        <f>(B10+B8)/B6</f>
        <v>0.65556991935686126</v>
      </c>
      <c r="C4" s="303">
        <f t="shared" ref="C4:M4" si="0">(C10+C8)/C6</f>
        <v>0.5003248618077335</v>
      </c>
      <c r="D4" s="303">
        <f t="shared" si="0"/>
        <v>0.55088844273836279</v>
      </c>
      <c r="E4" s="303">
        <f t="shared" si="0"/>
        <v>0.49749077002958086</v>
      </c>
      <c r="F4" s="303">
        <f t="shared" si="0"/>
        <v>0.48575047417549316</v>
      </c>
      <c r="G4" s="303">
        <f t="shared" si="0"/>
        <v>0.2825781620672993</v>
      </c>
      <c r="H4" s="303">
        <f t="shared" si="0"/>
        <v>0.24674025150407145</v>
      </c>
      <c r="I4" s="303">
        <f t="shared" si="0"/>
        <v>0.28411339714964184</v>
      </c>
      <c r="J4" s="303">
        <f t="shared" si="0"/>
        <v>0.25659994707585526</v>
      </c>
      <c r="K4" s="303">
        <f t="shared" si="0"/>
        <v>1.7761211434836759E-2</v>
      </c>
      <c r="L4" s="303">
        <f t="shared" si="0"/>
        <v>1.7761211434836759E-2</v>
      </c>
      <c r="M4" s="303">
        <f t="shared" si="0"/>
        <v>1.7761211434836759E-2</v>
      </c>
    </row>
    <row r="5" spans="1:13" ht="14.4" customHeight="1" x14ac:dyDescent="0.3">
      <c r="A5" s="304" t="s">
        <v>69</v>
      </c>
      <c r="B5" s="303">
        <f>IF(ISERROR(VLOOKUP($A5,'Man Tab'!$A:$Q,COLUMN()+2,0)),0,VLOOKUP($A5,'Man Tab'!$A:$Q,COLUMN()+2,0))</f>
        <v>3886.4595899999999</v>
      </c>
      <c r="C5" s="303">
        <f>IF(ISERROR(VLOOKUP($A5,'Man Tab'!$A:$Q,COLUMN()+2,0)),0,VLOOKUP($A5,'Man Tab'!$A:$Q,COLUMN()+2,0))</f>
        <v>3927.1397299999999</v>
      </c>
      <c r="D5" s="303">
        <f>IF(ISERROR(VLOOKUP($A5,'Man Tab'!$A:$Q,COLUMN()+2,0)),0,VLOOKUP($A5,'Man Tab'!$A:$Q,COLUMN()+2,0))</f>
        <v>4325.6270299999996</v>
      </c>
      <c r="E5" s="303">
        <f>IF(ISERROR(VLOOKUP($A5,'Man Tab'!$A:$Q,COLUMN()+2,0)),0,VLOOKUP($A5,'Man Tab'!$A:$Q,COLUMN()+2,0))</f>
        <v>4304.2445499999903</v>
      </c>
      <c r="F5" s="303">
        <f>IF(ISERROR(VLOOKUP($A5,'Man Tab'!$A:$Q,COLUMN()+2,0)),0,VLOOKUP($A5,'Man Tab'!$A:$Q,COLUMN()+2,0))</f>
        <v>4114.18685</v>
      </c>
      <c r="G5" s="303">
        <f>IF(ISERROR(VLOOKUP($A5,'Man Tab'!$A:$Q,COLUMN()+2,0)),0,VLOOKUP($A5,'Man Tab'!$A:$Q,COLUMN()+2,0))</f>
        <v>3748.8702199999998</v>
      </c>
      <c r="H5" s="303">
        <f>IF(ISERROR(VLOOKUP($A5,'Man Tab'!$A:$Q,COLUMN()+2,0)),0,VLOOKUP($A5,'Man Tab'!$A:$Q,COLUMN()+2,0))</f>
        <v>4739.0916900000002</v>
      </c>
      <c r="I5" s="303">
        <f>IF(ISERROR(VLOOKUP($A5,'Man Tab'!$A:$Q,COLUMN()+2,0)),0,VLOOKUP($A5,'Man Tab'!$A:$Q,COLUMN()+2,0))</f>
        <v>3531.89725</v>
      </c>
      <c r="J5" s="303">
        <f>IF(ISERROR(VLOOKUP($A5,'Man Tab'!$A:$Q,COLUMN()+2,0)),0,VLOOKUP($A5,'Man Tab'!$A:$Q,COLUMN()+2,0))</f>
        <v>4625.2382299999999</v>
      </c>
      <c r="K5" s="303">
        <f>IF(ISERROR(VLOOKUP($A5,'Man Tab'!$A:$Q,COLUMN()+2,0)),0,VLOOKUP($A5,'Man Tab'!$A:$Q,COLUMN()+2,0))</f>
        <v>4.9406564584124654E-324</v>
      </c>
      <c r="L5" s="303">
        <f>IF(ISERROR(VLOOKUP($A5,'Man Tab'!$A:$Q,COLUMN()+2,0)),0,VLOOKUP($A5,'Man Tab'!$A:$Q,COLUMN()+2,0))</f>
        <v>4.9406564584124654E-324</v>
      </c>
      <c r="M5" s="303">
        <f>IF(ISERROR(VLOOKUP($A5,'Man Tab'!$A:$Q,COLUMN()+2,0)),0,VLOOKUP($A5,'Man Tab'!$A:$Q,COLUMN()+2,0))</f>
        <v>4.9406564584124654E-324</v>
      </c>
    </row>
    <row r="6" spans="1:13" ht="14.4" customHeight="1" x14ac:dyDescent="0.3">
      <c r="A6" s="304" t="s">
        <v>135</v>
      </c>
      <c r="B6" s="305">
        <f>B5</f>
        <v>3886.4595899999999</v>
      </c>
      <c r="C6" s="305">
        <f t="shared" ref="C6:M6" si="1">C5+B6</f>
        <v>7813.5993199999994</v>
      </c>
      <c r="D6" s="305">
        <f t="shared" si="1"/>
        <v>12139.226349999999</v>
      </c>
      <c r="E6" s="305">
        <f t="shared" si="1"/>
        <v>16443.470899999989</v>
      </c>
      <c r="F6" s="305">
        <f t="shared" si="1"/>
        <v>20557.657749999991</v>
      </c>
      <c r="G6" s="305">
        <f t="shared" si="1"/>
        <v>24306.527969999992</v>
      </c>
      <c r="H6" s="305">
        <f t="shared" si="1"/>
        <v>29045.619659999993</v>
      </c>
      <c r="I6" s="305">
        <f t="shared" si="1"/>
        <v>32577.516909999991</v>
      </c>
      <c r="J6" s="305">
        <f t="shared" si="1"/>
        <v>37202.755139999994</v>
      </c>
      <c r="K6" s="305">
        <f t="shared" si="1"/>
        <v>37202.755139999994</v>
      </c>
      <c r="L6" s="305">
        <f t="shared" si="1"/>
        <v>37202.755139999994</v>
      </c>
      <c r="M6" s="305">
        <f t="shared" si="1"/>
        <v>37202.755139999994</v>
      </c>
    </row>
    <row r="7" spans="1:13" ht="14.4" customHeight="1" x14ac:dyDescent="0.3">
      <c r="A7" s="304" t="s">
        <v>167</v>
      </c>
      <c r="B7" s="304">
        <v>83.866</v>
      </c>
      <c r="C7" s="304">
        <v>127.96</v>
      </c>
      <c r="D7" s="304">
        <v>219.61099999999999</v>
      </c>
      <c r="E7" s="304">
        <v>267.322</v>
      </c>
      <c r="F7" s="304">
        <v>326.12599999999998</v>
      </c>
      <c r="G7" s="304">
        <v>217.97800000000001</v>
      </c>
      <c r="H7" s="304">
        <v>225.411</v>
      </c>
      <c r="I7" s="304">
        <v>293.43799999999999</v>
      </c>
      <c r="J7" s="304">
        <v>301.202</v>
      </c>
      <c r="K7" s="304"/>
      <c r="L7" s="304"/>
      <c r="M7" s="304"/>
    </row>
    <row r="8" spans="1:13" ht="14.4" customHeight="1" x14ac:dyDescent="0.3">
      <c r="A8" s="304" t="s">
        <v>136</v>
      </c>
      <c r="B8" s="305">
        <f>B7*29.5</f>
        <v>2474.047</v>
      </c>
      <c r="C8" s="305">
        <f t="shared" ref="C8:M8" si="2">C7*29.5</f>
        <v>3774.8199999999997</v>
      </c>
      <c r="D8" s="305">
        <f t="shared" si="2"/>
        <v>6478.5244999999995</v>
      </c>
      <c r="E8" s="305">
        <f t="shared" si="2"/>
        <v>7885.9989999999998</v>
      </c>
      <c r="F8" s="305">
        <f t="shared" si="2"/>
        <v>9620.7169999999987</v>
      </c>
      <c r="G8" s="305">
        <f t="shared" si="2"/>
        <v>6430.3510000000006</v>
      </c>
      <c r="H8" s="305">
        <f t="shared" si="2"/>
        <v>6649.6244999999999</v>
      </c>
      <c r="I8" s="305">
        <f t="shared" si="2"/>
        <v>8656.4210000000003</v>
      </c>
      <c r="J8" s="305">
        <f t="shared" si="2"/>
        <v>8885.4590000000007</v>
      </c>
      <c r="K8" s="305">
        <f t="shared" si="2"/>
        <v>0</v>
      </c>
      <c r="L8" s="305">
        <f t="shared" si="2"/>
        <v>0</v>
      </c>
      <c r="M8" s="305">
        <f t="shared" si="2"/>
        <v>0</v>
      </c>
    </row>
    <row r="9" spans="1:13" ht="14.4" customHeight="1" x14ac:dyDescent="0.3">
      <c r="A9" s="304" t="s">
        <v>168</v>
      </c>
      <c r="B9" s="304">
        <v>73799</v>
      </c>
      <c r="C9" s="304">
        <v>60719</v>
      </c>
      <c r="D9" s="304">
        <v>74317</v>
      </c>
      <c r="E9" s="304">
        <v>85641</v>
      </c>
      <c r="F9" s="304">
        <v>70699</v>
      </c>
      <c r="G9" s="304">
        <v>72968</v>
      </c>
      <c r="H9" s="304">
        <v>78956</v>
      </c>
      <c r="I9" s="304">
        <v>82189</v>
      </c>
      <c r="J9" s="304">
        <v>61478</v>
      </c>
      <c r="K9" s="304">
        <v>0</v>
      </c>
      <c r="L9" s="304">
        <v>0</v>
      </c>
      <c r="M9" s="304">
        <v>0</v>
      </c>
    </row>
    <row r="10" spans="1:13" ht="14.4" customHeight="1" x14ac:dyDescent="0.3">
      <c r="A10" s="304" t="s">
        <v>137</v>
      </c>
      <c r="B10" s="305">
        <f>B9/1000</f>
        <v>73.799000000000007</v>
      </c>
      <c r="C10" s="305">
        <f t="shared" ref="C10:M10" si="3">C9/1000+B10</f>
        <v>134.518</v>
      </c>
      <c r="D10" s="305">
        <f t="shared" si="3"/>
        <v>208.83499999999998</v>
      </c>
      <c r="E10" s="305">
        <f t="shared" si="3"/>
        <v>294.476</v>
      </c>
      <c r="F10" s="305">
        <f t="shared" si="3"/>
        <v>365.17500000000001</v>
      </c>
      <c r="G10" s="305">
        <f t="shared" si="3"/>
        <v>438.14300000000003</v>
      </c>
      <c r="H10" s="305">
        <f t="shared" si="3"/>
        <v>517.09900000000005</v>
      </c>
      <c r="I10" s="305">
        <f t="shared" si="3"/>
        <v>599.28800000000001</v>
      </c>
      <c r="J10" s="305">
        <f t="shared" si="3"/>
        <v>660.76599999999996</v>
      </c>
      <c r="K10" s="305">
        <f t="shared" si="3"/>
        <v>660.76599999999996</v>
      </c>
      <c r="L10" s="305">
        <f t="shared" si="3"/>
        <v>660.76599999999996</v>
      </c>
      <c r="M10" s="305">
        <f t="shared" si="3"/>
        <v>660.76599999999996</v>
      </c>
    </row>
    <row r="11" spans="1:13" ht="14.4" customHeight="1" x14ac:dyDescent="0.3">
      <c r="A11" s="300"/>
      <c r="B11" s="300" t="s">
        <v>153</v>
      </c>
      <c r="C11" s="300">
        <f>COUNTIF(B7:M7,"&lt;&gt;")</f>
        <v>9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" customHeight="1" x14ac:dyDescent="0.3">
      <c r="A12" s="300">
        <v>0</v>
      </c>
      <c r="B12" s="303">
        <f>IF(ISERROR(HI!F15),#REF!,HI!F15)</f>
        <v>0.28095273119655789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" customHeight="1" x14ac:dyDescent="0.3">
      <c r="A13" s="300">
        <v>1</v>
      </c>
      <c r="B13" s="303">
        <f>IF(ISERROR(HI!F15),#REF!,HI!F15)</f>
        <v>0.28095273119655789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04" t="s">
        <v>247</v>
      </c>
      <c r="B1" s="404"/>
      <c r="C1" s="404"/>
      <c r="D1" s="404"/>
      <c r="E1" s="404"/>
      <c r="F1" s="404"/>
      <c r="G1" s="404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s="71" customFormat="1" ht="14.4" customHeight="1" thickBot="1" x14ac:dyDescent="0.35">
      <c r="A2" s="521" t="s">
        <v>245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52"/>
      <c r="B3" s="405" t="s">
        <v>32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0"/>
      <c r="Q3" s="62"/>
    </row>
    <row r="4" spans="1:17" ht="14.4" customHeight="1" x14ac:dyDescent="0.3">
      <c r="A4" s="153"/>
      <c r="B4" s="30" t="s">
        <v>33</v>
      </c>
      <c r="C4" s="61" t="s">
        <v>34</v>
      </c>
      <c r="D4" s="61" t="s">
        <v>35</v>
      </c>
      <c r="E4" s="61" t="s">
        <v>36</v>
      </c>
      <c r="F4" s="61" t="s">
        <v>37</v>
      </c>
      <c r="G4" s="61" t="s">
        <v>38</v>
      </c>
      <c r="H4" s="61" t="s">
        <v>39</v>
      </c>
      <c r="I4" s="61" t="s">
        <v>40</v>
      </c>
      <c r="J4" s="61" t="s">
        <v>41</v>
      </c>
      <c r="K4" s="61" t="s">
        <v>42</v>
      </c>
      <c r="L4" s="61" t="s">
        <v>43</v>
      </c>
      <c r="M4" s="61" t="s">
        <v>44</v>
      </c>
      <c r="N4" s="61" t="s">
        <v>45</v>
      </c>
      <c r="O4" s="61" t="s">
        <v>46</v>
      </c>
      <c r="P4" s="407" t="s">
        <v>6</v>
      </c>
      <c r="Q4" s="408"/>
    </row>
    <row r="5" spans="1:17" ht="14.4" customHeight="1" thickBot="1" x14ac:dyDescent="0.35">
      <c r="A5" s="154"/>
      <c r="B5" s="31" t="s">
        <v>47</v>
      </c>
      <c r="C5" s="32" t="s">
        <v>47</v>
      </c>
      <c r="D5" s="32" t="s">
        <v>48</v>
      </c>
      <c r="E5" s="32" t="s">
        <v>48</v>
      </c>
      <c r="F5" s="32" t="s">
        <v>48</v>
      </c>
      <c r="G5" s="32" t="s">
        <v>48</v>
      </c>
      <c r="H5" s="32" t="s">
        <v>48</v>
      </c>
      <c r="I5" s="32" t="s">
        <v>48</v>
      </c>
      <c r="J5" s="32" t="s">
        <v>48</v>
      </c>
      <c r="K5" s="32" t="s">
        <v>48</v>
      </c>
      <c r="L5" s="32" t="s">
        <v>48</v>
      </c>
      <c r="M5" s="32" t="s">
        <v>48</v>
      </c>
      <c r="N5" s="32" t="s">
        <v>48</v>
      </c>
      <c r="O5" s="32" t="s">
        <v>48</v>
      </c>
      <c r="P5" s="32" t="s">
        <v>48</v>
      </c>
      <c r="Q5" s="33" t="s">
        <v>49</v>
      </c>
    </row>
    <row r="6" spans="1:17" ht="14.4" customHeight="1" x14ac:dyDescent="0.3">
      <c r="A6" s="24" t="s">
        <v>50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4.4465908125712189E-323</v>
      </c>
      <c r="Q6" s="264" t="s">
        <v>246</v>
      </c>
    </row>
    <row r="7" spans="1:17" ht="14.4" customHeight="1" x14ac:dyDescent="0.3">
      <c r="A7" s="25" t="s">
        <v>51</v>
      </c>
      <c r="B7" s="76">
        <v>7593.9190081377801</v>
      </c>
      <c r="C7" s="77">
        <v>632.82658401148103</v>
      </c>
      <c r="D7" s="77">
        <v>578.36311999999998</v>
      </c>
      <c r="E7" s="77">
        <v>645.26170000000002</v>
      </c>
      <c r="F7" s="77">
        <v>775.32965999999999</v>
      </c>
      <c r="G7" s="77">
        <v>776.69322999999895</v>
      </c>
      <c r="H7" s="77">
        <v>602.06304999999998</v>
      </c>
      <c r="I7" s="77">
        <v>456.80236000000002</v>
      </c>
      <c r="J7" s="77">
        <v>536.53414999999995</v>
      </c>
      <c r="K7" s="77">
        <v>427.06817999999998</v>
      </c>
      <c r="L7" s="77">
        <v>476.60257000000001</v>
      </c>
      <c r="M7" s="77">
        <v>4.9406564584124654E-324</v>
      </c>
      <c r="N7" s="77">
        <v>4.9406564584124654E-324</v>
      </c>
      <c r="O7" s="77">
        <v>4.9406564584124654E-324</v>
      </c>
      <c r="P7" s="78">
        <v>5274.7180200000003</v>
      </c>
      <c r="Q7" s="265">
        <v>0.926130151304</v>
      </c>
    </row>
    <row r="8" spans="1:17" ht="14.4" customHeight="1" x14ac:dyDescent="0.3">
      <c r="A8" s="25" t="s">
        <v>52</v>
      </c>
      <c r="B8" s="76">
        <v>3540.0635855801002</v>
      </c>
      <c r="C8" s="77">
        <v>295.00529879834198</v>
      </c>
      <c r="D8" s="77">
        <v>255.625</v>
      </c>
      <c r="E8" s="77">
        <v>332.01400000000001</v>
      </c>
      <c r="F8" s="77">
        <v>341.88799999999998</v>
      </c>
      <c r="G8" s="77">
        <v>288.04500000000002</v>
      </c>
      <c r="H8" s="77">
        <v>195.76900000000001</v>
      </c>
      <c r="I8" s="77">
        <v>248.07300000000001</v>
      </c>
      <c r="J8" s="77">
        <v>300.67399999999998</v>
      </c>
      <c r="K8" s="77">
        <v>191.6</v>
      </c>
      <c r="L8" s="77">
        <v>493.517</v>
      </c>
      <c r="M8" s="77">
        <v>4.9406564584124654E-324</v>
      </c>
      <c r="N8" s="77">
        <v>4.9406564584124654E-324</v>
      </c>
      <c r="O8" s="77">
        <v>4.9406564584124654E-324</v>
      </c>
      <c r="P8" s="78">
        <v>2647.2049999999999</v>
      </c>
      <c r="Q8" s="265">
        <v>0.997046121161</v>
      </c>
    </row>
    <row r="9" spans="1:17" ht="14.4" customHeight="1" x14ac:dyDescent="0.3">
      <c r="A9" s="25" t="s">
        <v>53</v>
      </c>
      <c r="B9" s="76">
        <v>3815.01892257497</v>
      </c>
      <c r="C9" s="77">
        <v>317.91824354791402</v>
      </c>
      <c r="D9" s="77">
        <v>263.47748000000001</v>
      </c>
      <c r="E9" s="77">
        <v>247.06718000000001</v>
      </c>
      <c r="F9" s="77">
        <v>300.31142999999997</v>
      </c>
      <c r="G9" s="77">
        <v>310.15442999999999</v>
      </c>
      <c r="H9" s="77">
        <v>307.94526999999999</v>
      </c>
      <c r="I9" s="77">
        <v>316.63310999999999</v>
      </c>
      <c r="J9" s="77">
        <v>320.67718000000002</v>
      </c>
      <c r="K9" s="77">
        <v>233.98256000000001</v>
      </c>
      <c r="L9" s="77">
        <v>220.49975000000001</v>
      </c>
      <c r="M9" s="77">
        <v>4.9406564584124654E-324</v>
      </c>
      <c r="N9" s="77">
        <v>4.9406564584124654E-324</v>
      </c>
      <c r="O9" s="77">
        <v>4.9406564584124654E-324</v>
      </c>
      <c r="P9" s="78">
        <v>2520.7483900000002</v>
      </c>
      <c r="Q9" s="265">
        <v>0.88099113570400001</v>
      </c>
    </row>
    <row r="10" spans="1:17" ht="14.4" customHeight="1" x14ac:dyDescent="0.3">
      <c r="A10" s="25" t="s">
        <v>54</v>
      </c>
      <c r="B10" s="76">
        <v>55.002182034937</v>
      </c>
      <c r="C10" s="77">
        <v>4.5835151695779999</v>
      </c>
      <c r="D10" s="77">
        <v>3.2006299999999999</v>
      </c>
      <c r="E10" s="77">
        <v>5.2642800000000003</v>
      </c>
      <c r="F10" s="77">
        <v>3.3155399999999999</v>
      </c>
      <c r="G10" s="77">
        <v>3.7672099999999999</v>
      </c>
      <c r="H10" s="77">
        <v>3.4806400000000002</v>
      </c>
      <c r="I10" s="77">
        <v>3.06473</v>
      </c>
      <c r="J10" s="77">
        <v>4.5243200000000003</v>
      </c>
      <c r="K10" s="77">
        <v>5.3401399999999999</v>
      </c>
      <c r="L10" s="77">
        <v>5.9039000000000001</v>
      </c>
      <c r="M10" s="77">
        <v>4.9406564584124654E-324</v>
      </c>
      <c r="N10" s="77">
        <v>4.9406564584124654E-324</v>
      </c>
      <c r="O10" s="77">
        <v>4.9406564584124654E-324</v>
      </c>
      <c r="P10" s="78">
        <v>37.86139</v>
      </c>
      <c r="Q10" s="265">
        <v>0.91781546596200003</v>
      </c>
    </row>
    <row r="11" spans="1:17" ht="14.4" customHeight="1" x14ac:dyDescent="0.3">
      <c r="A11" s="25" t="s">
        <v>55</v>
      </c>
      <c r="B11" s="76">
        <v>270.86943004891901</v>
      </c>
      <c r="C11" s="77">
        <v>22.572452504076001</v>
      </c>
      <c r="D11" s="77">
        <v>24.50328</v>
      </c>
      <c r="E11" s="77">
        <v>30.61177</v>
      </c>
      <c r="F11" s="77">
        <v>22.487719999999999</v>
      </c>
      <c r="G11" s="77">
        <v>31.499949999999998</v>
      </c>
      <c r="H11" s="77">
        <v>24.506910000000001</v>
      </c>
      <c r="I11" s="77">
        <v>28.80198</v>
      </c>
      <c r="J11" s="77">
        <v>28.161819999999999</v>
      </c>
      <c r="K11" s="77">
        <v>20.635169999999999</v>
      </c>
      <c r="L11" s="77">
        <v>30.213349999999998</v>
      </c>
      <c r="M11" s="77">
        <v>4.9406564584124654E-324</v>
      </c>
      <c r="N11" s="77">
        <v>4.9406564584124654E-324</v>
      </c>
      <c r="O11" s="77">
        <v>4.9406564584124654E-324</v>
      </c>
      <c r="P11" s="78">
        <v>241.42195000000001</v>
      </c>
      <c r="Q11" s="265">
        <v>1.1883804432089999</v>
      </c>
    </row>
    <row r="12" spans="1:17" ht="14.4" customHeight="1" x14ac:dyDescent="0.3">
      <c r="A12" s="25" t="s">
        <v>56</v>
      </c>
      <c r="B12" s="76">
        <v>267.303611409187</v>
      </c>
      <c r="C12" s="77">
        <v>22.275300950765001</v>
      </c>
      <c r="D12" s="77">
        <v>8.2279999999999998</v>
      </c>
      <c r="E12" s="77">
        <v>29.504999999999999</v>
      </c>
      <c r="F12" s="77">
        <v>0.13583000000000001</v>
      </c>
      <c r="G12" s="77">
        <v>8.6141399999990007</v>
      </c>
      <c r="H12" s="77">
        <v>0.61314999999999997</v>
      </c>
      <c r="I12" s="77">
        <v>2.28193</v>
      </c>
      <c r="J12" s="77">
        <v>15.042999999999999</v>
      </c>
      <c r="K12" s="77">
        <v>9.0014000000000003</v>
      </c>
      <c r="L12" s="77">
        <v>-3.0381</v>
      </c>
      <c r="M12" s="77">
        <v>4.9406564584124654E-324</v>
      </c>
      <c r="N12" s="77">
        <v>4.9406564584124654E-324</v>
      </c>
      <c r="O12" s="77">
        <v>4.9406564584124654E-324</v>
      </c>
      <c r="P12" s="78">
        <v>70.384349999999998</v>
      </c>
      <c r="Q12" s="265">
        <v>0.35108317282000001</v>
      </c>
    </row>
    <row r="13" spans="1:17" ht="14.4" customHeight="1" x14ac:dyDescent="0.3">
      <c r="A13" s="25" t="s">
        <v>57</v>
      </c>
      <c r="B13" s="76">
        <v>142.69670109671</v>
      </c>
      <c r="C13" s="77">
        <v>11.891391758058999</v>
      </c>
      <c r="D13" s="77">
        <v>4.1355199999999996</v>
      </c>
      <c r="E13" s="77">
        <v>6.1502800000000004</v>
      </c>
      <c r="F13" s="77">
        <v>5.6460999999999997</v>
      </c>
      <c r="G13" s="77">
        <v>15.65535</v>
      </c>
      <c r="H13" s="77">
        <v>11.388170000000001</v>
      </c>
      <c r="I13" s="77">
        <v>15.212870000000001</v>
      </c>
      <c r="J13" s="77">
        <v>3.0715499999999998</v>
      </c>
      <c r="K13" s="77">
        <v>12.5343</v>
      </c>
      <c r="L13" s="77">
        <v>7.8434900000000001</v>
      </c>
      <c r="M13" s="77">
        <v>4.9406564584124654E-324</v>
      </c>
      <c r="N13" s="77">
        <v>4.9406564584124654E-324</v>
      </c>
      <c r="O13" s="77">
        <v>4.9406564584124654E-324</v>
      </c>
      <c r="P13" s="78">
        <v>81.637630000000001</v>
      </c>
      <c r="Q13" s="265">
        <v>0.76280791704799999</v>
      </c>
    </row>
    <row r="14" spans="1:17" ht="14.4" customHeight="1" x14ac:dyDescent="0.3">
      <c r="A14" s="25" t="s">
        <v>58</v>
      </c>
      <c r="B14" s="76">
        <v>347.59181330674102</v>
      </c>
      <c r="C14" s="77">
        <v>28.965984442227999</v>
      </c>
      <c r="D14" s="77">
        <v>40.616999999999997</v>
      </c>
      <c r="E14" s="77">
        <v>34.872999999999998</v>
      </c>
      <c r="F14" s="77">
        <v>36.966999999999999</v>
      </c>
      <c r="G14" s="77">
        <v>25.396000000000001</v>
      </c>
      <c r="H14" s="77">
        <v>19.791</v>
      </c>
      <c r="I14" s="77">
        <v>21.539000000000001</v>
      </c>
      <c r="J14" s="77">
        <v>20.683</v>
      </c>
      <c r="K14" s="77">
        <v>19.672000000000001</v>
      </c>
      <c r="L14" s="77">
        <v>21.823</v>
      </c>
      <c r="M14" s="77">
        <v>4.9406564584124654E-324</v>
      </c>
      <c r="N14" s="77">
        <v>4.9406564584124654E-324</v>
      </c>
      <c r="O14" s="77">
        <v>4.9406564584124654E-324</v>
      </c>
      <c r="P14" s="78">
        <v>241.36099999999999</v>
      </c>
      <c r="Q14" s="265">
        <v>0.92584075443299996</v>
      </c>
    </row>
    <row r="15" spans="1:17" ht="14.4" customHeight="1" x14ac:dyDescent="0.3">
      <c r="A15" s="25" t="s">
        <v>59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4.4465908125712189E-323</v>
      </c>
      <c r="Q15" s="265" t="s">
        <v>246</v>
      </c>
    </row>
    <row r="16" spans="1:17" ht="14.4" customHeight="1" x14ac:dyDescent="0.3">
      <c r="A16" s="25" t="s">
        <v>60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4.4465908125712189E-323</v>
      </c>
      <c r="Q16" s="265" t="s">
        <v>246</v>
      </c>
    </row>
    <row r="17" spans="1:17" ht="14.4" customHeight="1" x14ac:dyDescent="0.3">
      <c r="A17" s="25" t="s">
        <v>61</v>
      </c>
      <c r="B17" s="76">
        <v>369.147707294209</v>
      </c>
      <c r="C17" s="77">
        <v>30.762308941183999</v>
      </c>
      <c r="D17" s="77">
        <v>83.922939999999997</v>
      </c>
      <c r="E17" s="77">
        <v>8.4567800000000002</v>
      </c>
      <c r="F17" s="77">
        <v>14.564909999999999</v>
      </c>
      <c r="G17" s="77">
        <v>23.1814</v>
      </c>
      <c r="H17" s="77">
        <v>9.1208600000000004</v>
      </c>
      <c r="I17" s="77">
        <v>1.72607</v>
      </c>
      <c r="J17" s="77">
        <v>75.909170000000003</v>
      </c>
      <c r="K17" s="77">
        <v>4.3807</v>
      </c>
      <c r="L17" s="77">
        <v>57.22672</v>
      </c>
      <c r="M17" s="77">
        <v>4.9406564584124654E-324</v>
      </c>
      <c r="N17" s="77">
        <v>4.9406564584124654E-324</v>
      </c>
      <c r="O17" s="77">
        <v>4.9406564584124654E-324</v>
      </c>
      <c r="P17" s="78">
        <v>278.48955000000001</v>
      </c>
      <c r="Q17" s="265">
        <v>1.0058829911789999</v>
      </c>
    </row>
    <row r="18" spans="1:17" ht="14.4" customHeight="1" x14ac:dyDescent="0.3">
      <c r="A18" s="25" t="s">
        <v>62</v>
      </c>
      <c r="B18" s="76">
        <v>0</v>
      </c>
      <c r="C18" s="77">
        <v>0</v>
      </c>
      <c r="D18" s="77">
        <v>9.9920000000000009</v>
      </c>
      <c r="E18" s="77">
        <v>0.12</v>
      </c>
      <c r="F18" s="77">
        <v>10.885999999999999</v>
      </c>
      <c r="G18" s="77">
        <v>8.7479999999989992</v>
      </c>
      <c r="H18" s="77">
        <v>4.9406564584124654E-324</v>
      </c>
      <c r="I18" s="77">
        <v>12.765000000000001</v>
      </c>
      <c r="J18" s="77">
        <v>4.9406564584124654E-324</v>
      </c>
      <c r="K18" s="77">
        <v>4.9406564584124654E-324</v>
      </c>
      <c r="L18" s="77">
        <v>9.6829999999999998</v>
      </c>
      <c r="M18" s="77">
        <v>4.9406564584124654E-324</v>
      </c>
      <c r="N18" s="77">
        <v>4.9406564584124654E-324</v>
      </c>
      <c r="O18" s="77">
        <v>4.9406564584124654E-324</v>
      </c>
      <c r="P18" s="78">
        <v>52.194000000000003</v>
      </c>
      <c r="Q18" s="265" t="s">
        <v>246</v>
      </c>
    </row>
    <row r="19" spans="1:17" ht="14.4" customHeight="1" x14ac:dyDescent="0.3">
      <c r="A19" s="25" t="s">
        <v>63</v>
      </c>
      <c r="B19" s="76">
        <v>942.34390959382301</v>
      </c>
      <c r="C19" s="77">
        <v>78.528659132818007</v>
      </c>
      <c r="D19" s="77">
        <v>49.77534</v>
      </c>
      <c r="E19" s="77">
        <v>74.00112</v>
      </c>
      <c r="F19" s="77">
        <v>129.82750999999999</v>
      </c>
      <c r="G19" s="77">
        <v>49.282179999999002</v>
      </c>
      <c r="H19" s="77">
        <v>131.11053999999999</v>
      </c>
      <c r="I19" s="77">
        <v>66.198170000000005</v>
      </c>
      <c r="J19" s="77">
        <v>38.003590000000003</v>
      </c>
      <c r="K19" s="77">
        <v>47.61121</v>
      </c>
      <c r="L19" s="77">
        <v>113.27812</v>
      </c>
      <c r="M19" s="77">
        <v>4.9406564584124654E-324</v>
      </c>
      <c r="N19" s="77">
        <v>4.9406564584124654E-324</v>
      </c>
      <c r="O19" s="77">
        <v>4.9406564584124654E-324</v>
      </c>
      <c r="P19" s="78">
        <v>699.08777999999995</v>
      </c>
      <c r="Q19" s="265">
        <v>0.98914741264799999</v>
      </c>
    </row>
    <row r="20" spans="1:17" ht="14.4" customHeight="1" x14ac:dyDescent="0.3">
      <c r="A20" s="25" t="s">
        <v>64</v>
      </c>
      <c r="B20" s="76">
        <v>29857.992033085899</v>
      </c>
      <c r="C20" s="77">
        <v>2488.1660027571602</v>
      </c>
      <c r="D20" s="77">
        <v>2292.9312799999998</v>
      </c>
      <c r="E20" s="77">
        <v>2361.5566199999998</v>
      </c>
      <c r="F20" s="77">
        <v>2520.9413300000001</v>
      </c>
      <c r="G20" s="77">
        <v>2592.9546599999999</v>
      </c>
      <c r="H20" s="77">
        <v>2650.0352600000001</v>
      </c>
      <c r="I20" s="77">
        <v>2425.4137000000001</v>
      </c>
      <c r="J20" s="77">
        <v>3247.8670499999998</v>
      </c>
      <c r="K20" s="77">
        <v>2414.34103</v>
      </c>
      <c r="L20" s="77">
        <v>2695.5776700000001</v>
      </c>
      <c r="M20" s="77">
        <v>4.9406564584124654E-324</v>
      </c>
      <c r="N20" s="77">
        <v>4.9406564584124654E-324</v>
      </c>
      <c r="O20" s="77">
        <v>4.9406564584124654E-324</v>
      </c>
      <c r="P20" s="78">
        <v>23201.618600000002</v>
      </c>
      <c r="Q20" s="265">
        <v>1.0360874713999999</v>
      </c>
    </row>
    <row r="21" spans="1:17" ht="14.4" customHeight="1" x14ac:dyDescent="0.3">
      <c r="A21" s="26" t="s">
        <v>65</v>
      </c>
      <c r="B21" s="76">
        <v>1799.9999999999</v>
      </c>
      <c r="C21" s="77">
        <v>149.99999999999201</v>
      </c>
      <c r="D21" s="77">
        <v>146.52000000000001</v>
      </c>
      <c r="E21" s="77">
        <v>146.221</v>
      </c>
      <c r="F21" s="77">
        <v>139.94200000000001</v>
      </c>
      <c r="G21" s="77">
        <v>143.971</v>
      </c>
      <c r="H21" s="77">
        <v>143.96899999999999</v>
      </c>
      <c r="I21" s="77">
        <v>143.96700000000001</v>
      </c>
      <c r="J21" s="77">
        <v>143.976</v>
      </c>
      <c r="K21" s="77">
        <v>145.72999999999999</v>
      </c>
      <c r="L21" s="77">
        <v>172.364</v>
      </c>
      <c r="M21" s="77">
        <v>1.4821969375237396E-323</v>
      </c>
      <c r="N21" s="77">
        <v>1.4821969375237396E-323</v>
      </c>
      <c r="O21" s="77">
        <v>1.4821969375237396E-323</v>
      </c>
      <c r="P21" s="78">
        <v>1326.66</v>
      </c>
      <c r="Q21" s="265">
        <v>0.98271111111099996</v>
      </c>
    </row>
    <row r="22" spans="1:17" ht="14.4" customHeight="1" x14ac:dyDescent="0.3">
      <c r="A22" s="25" t="s">
        <v>66</v>
      </c>
      <c r="B22" s="76">
        <v>0</v>
      </c>
      <c r="C22" s="77">
        <v>0</v>
      </c>
      <c r="D22" s="77">
        <v>109.496</v>
      </c>
      <c r="E22" s="77">
        <v>4.9406564584124654E-324</v>
      </c>
      <c r="F22" s="77">
        <v>4.9406564584124654E-324</v>
      </c>
      <c r="G22" s="77">
        <v>4.9406564584124654E-324</v>
      </c>
      <c r="H22" s="77">
        <v>4.9406564584124654E-324</v>
      </c>
      <c r="I22" s="77">
        <v>4.9406564584124654E-324</v>
      </c>
      <c r="J22" s="77">
        <v>4.9406564584124654E-324</v>
      </c>
      <c r="K22" s="77">
        <v>4.9406564584124654E-324</v>
      </c>
      <c r="L22" s="77">
        <v>4.9406564584124654E-324</v>
      </c>
      <c r="M22" s="77">
        <v>4.9406564584124654E-324</v>
      </c>
      <c r="N22" s="77">
        <v>4.9406564584124654E-324</v>
      </c>
      <c r="O22" s="77">
        <v>4.9406564584124654E-324</v>
      </c>
      <c r="P22" s="78">
        <v>109.496</v>
      </c>
      <c r="Q22" s="265" t="s">
        <v>246</v>
      </c>
    </row>
    <row r="23" spans="1:17" ht="14.4" customHeight="1" x14ac:dyDescent="0.3">
      <c r="A23" s="26" t="s">
        <v>67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1.7786363250284876E-322</v>
      </c>
      <c r="Q23" s="265" t="s">
        <v>246</v>
      </c>
    </row>
    <row r="24" spans="1:17" ht="14.4" customHeight="1" x14ac:dyDescent="0.3">
      <c r="A24" s="26" t="s">
        <v>68</v>
      </c>
      <c r="B24" s="76">
        <v>7.2759576141834308E-12</v>
      </c>
      <c r="C24" s="77">
        <v>0</v>
      </c>
      <c r="D24" s="77">
        <v>15.672000000000001</v>
      </c>
      <c r="E24" s="77">
        <v>6.0369999999979997</v>
      </c>
      <c r="F24" s="77">
        <v>23.384</v>
      </c>
      <c r="G24" s="77">
        <v>26.282</v>
      </c>
      <c r="H24" s="77">
        <v>14.393999999999</v>
      </c>
      <c r="I24" s="77">
        <v>6.3912999999990001</v>
      </c>
      <c r="J24" s="77">
        <v>3.9668600000000001</v>
      </c>
      <c r="K24" s="77">
        <v>5.5999999899999995E-4</v>
      </c>
      <c r="L24" s="77">
        <v>323.74376000000098</v>
      </c>
      <c r="M24" s="77">
        <v>-1.0869444208507424E-322</v>
      </c>
      <c r="N24" s="77">
        <v>-1.0869444208507424E-322</v>
      </c>
      <c r="O24" s="77">
        <v>-1.0869444208507424E-322</v>
      </c>
      <c r="P24" s="78">
        <v>419.87148000000099</v>
      </c>
      <c r="Q24" s="265"/>
    </row>
    <row r="25" spans="1:17" ht="14.4" customHeight="1" x14ac:dyDescent="0.3">
      <c r="A25" s="27" t="s">
        <v>69</v>
      </c>
      <c r="B25" s="79">
        <v>49001.948904163197</v>
      </c>
      <c r="C25" s="80">
        <v>4083.4957420136002</v>
      </c>
      <c r="D25" s="80">
        <v>3886.4595899999999</v>
      </c>
      <c r="E25" s="80">
        <v>3927.1397299999999</v>
      </c>
      <c r="F25" s="80">
        <v>4325.6270299999996</v>
      </c>
      <c r="G25" s="80">
        <v>4304.2445499999903</v>
      </c>
      <c r="H25" s="80">
        <v>4114.18685</v>
      </c>
      <c r="I25" s="80">
        <v>3748.8702199999998</v>
      </c>
      <c r="J25" s="80">
        <v>4739.0916900000002</v>
      </c>
      <c r="K25" s="80">
        <v>3531.89725</v>
      </c>
      <c r="L25" s="80">
        <v>4625.2382299999999</v>
      </c>
      <c r="M25" s="80">
        <v>4.9406564584124654E-324</v>
      </c>
      <c r="N25" s="80">
        <v>4.9406564584124654E-324</v>
      </c>
      <c r="O25" s="80">
        <v>4.9406564584124654E-324</v>
      </c>
      <c r="P25" s="81">
        <v>37202.755140000001</v>
      </c>
      <c r="Q25" s="266">
        <v>1.012279605797</v>
      </c>
    </row>
    <row r="26" spans="1:17" ht="14.4" customHeight="1" x14ac:dyDescent="0.3">
      <c r="A26" s="25" t="s">
        <v>70</v>
      </c>
      <c r="B26" s="76">
        <v>4928.5239242703401</v>
      </c>
      <c r="C26" s="77">
        <v>410.71032702252802</v>
      </c>
      <c r="D26" s="77">
        <v>445.55808999999999</v>
      </c>
      <c r="E26" s="77">
        <v>443.93495000000001</v>
      </c>
      <c r="F26" s="77">
        <v>487.25322</v>
      </c>
      <c r="G26" s="77">
        <v>482.46114</v>
      </c>
      <c r="H26" s="77">
        <v>468.86040000000003</v>
      </c>
      <c r="I26" s="77">
        <v>530.48911999999996</v>
      </c>
      <c r="J26" s="77">
        <v>534.05080999999996</v>
      </c>
      <c r="K26" s="77">
        <v>435.65226000000001</v>
      </c>
      <c r="L26" s="77">
        <v>463.05806000000001</v>
      </c>
      <c r="M26" s="77">
        <v>4.9406564584124654E-324</v>
      </c>
      <c r="N26" s="77">
        <v>4.9406564584124654E-324</v>
      </c>
      <c r="O26" s="77">
        <v>4.9406564584124654E-324</v>
      </c>
      <c r="P26" s="78">
        <v>4291.3180499999999</v>
      </c>
      <c r="Q26" s="265">
        <v>1.160947473912</v>
      </c>
    </row>
    <row r="27" spans="1:17" ht="14.4" customHeight="1" x14ac:dyDescent="0.3">
      <c r="A27" s="28" t="s">
        <v>71</v>
      </c>
      <c r="B27" s="79">
        <v>53930.4728284335</v>
      </c>
      <c r="C27" s="80">
        <v>4494.2060690361304</v>
      </c>
      <c r="D27" s="80">
        <v>4332.0176799999999</v>
      </c>
      <c r="E27" s="80">
        <v>4371.0746799999997</v>
      </c>
      <c r="F27" s="80">
        <v>4812.8802500000002</v>
      </c>
      <c r="G27" s="80">
        <v>4786.7056899999898</v>
      </c>
      <c r="H27" s="80">
        <v>4583.0472499999996</v>
      </c>
      <c r="I27" s="80">
        <v>4279.35934</v>
      </c>
      <c r="J27" s="80">
        <v>5273.1424999999999</v>
      </c>
      <c r="K27" s="80">
        <v>3967.5495099999998</v>
      </c>
      <c r="L27" s="80">
        <v>5088.2962900000002</v>
      </c>
      <c r="M27" s="80">
        <v>9.8813129168249309E-324</v>
      </c>
      <c r="N27" s="80">
        <v>9.8813129168249309E-324</v>
      </c>
      <c r="O27" s="80">
        <v>9.8813129168249309E-324</v>
      </c>
      <c r="P27" s="81">
        <v>41494.073190000003</v>
      </c>
      <c r="Q27" s="266">
        <v>1.025865860586</v>
      </c>
    </row>
    <row r="28" spans="1:17" ht="14.4" customHeight="1" x14ac:dyDescent="0.3">
      <c r="A28" s="26" t="s">
        <v>72</v>
      </c>
      <c r="B28" s="76">
        <v>0.65494229075800003</v>
      </c>
      <c r="C28" s="77">
        <v>5.4578524229000003E-2</v>
      </c>
      <c r="D28" s="77">
        <v>1.2351641146031164E-322</v>
      </c>
      <c r="E28" s="77">
        <v>4.9590000000000002E-2</v>
      </c>
      <c r="F28" s="77">
        <v>1.2351641146031164E-322</v>
      </c>
      <c r="G28" s="77">
        <v>1.2351641146031164E-322</v>
      </c>
      <c r="H28" s="77">
        <v>1.2351641146031164E-322</v>
      </c>
      <c r="I28" s="77">
        <v>1.2351641146031164E-322</v>
      </c>
      <c r="J28" s="77">
        <v>1.2351641146031164E-322</v>
      </c>
      <c r="K28" s="77">
        <v>0.15536</v>
      </c>
      <c r="L28" s="77">
        <v>0.10992</v>
      </c>
      <c r="M28" s="77">
        <v>1.2351641146031164E-322</v>
      </c>
      <c r="N28" s="77">
        <v>1.2351641146031164E-322</v>
      </c>
      <c r="O28" s="77">
        <v>1.2351641146031164E-322</v>
      </c>
      <c r="P28" s="78">
        <v>0.31486999999999998</v>
      </c>
      <c r="Q28" s="265">
        <v>0.64101321992799998</v>
      </c>
    </row>
    <row r="29" spans="1:17" ht="14.4" customHeight="1" x14ac:dyDescent="0.3">
      <c r="A29" s="26" t="s">
        <v>73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8.8931816251424378E-323</v>
      </c>
      <c r="Q29" s="265" t="s">
        <v>246</v>
      </c>
    </row>
    <row r="30" spans="1:17" ht="14.4" customHeight="1" x14ac:dyDescent="0.3">
      <c r="A30" s="26" t="s">
        <v>74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4.4465908125712189E-322</v>
      </c>
      <c r="Q30" s="265">
        <v>0</v>
      </c>
    </row>
    <row r="31" spans="1:17" ht="14.4" customHeight="1" thickBot="1" x14ac:dyDescent="0.35">
      <c r="A31" s="29" t="s">
        <v>75</v>
      </c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4"/>
      <c r="Q31" s="267"/>
    </row>
    <row r="32" spans="1:17" ht="14.4" customHeight="1" x14ac:dyDescent="0.3">
      <c r="A32" s="409" t="s">
        <v>76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</row>
    <row r="33" spans="1:17" ht="14.4" customHeight="1" x14ac:dyDescent="0.3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</row>
    <row r="34" spans="1:17" ht="14.4" customHeight="1" x14ac:dyDescent="0.3">
      <c r="A34" s="409" t="s">
        <v>77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</row>
    <row r="35" spans="1:17" ht="14.4" customHeight="1" x14ac:dyDescent="0.3">
      <c r="A35" s="40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03"/>
      <c r="Q36" s="40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04" t="s">
        <v>78</v>
      </c>
      <c r="B1" s="404"/>
      <c r="C1" s="404"/>
      <c r="D1" s="404"/>
      <c r="E1" s="404"/>
      <c r="F1" s="404"/>
      <c r="G1" s="404"/>
      <c r="H1" s="410"/>
      <c r="I1" s="410"/>
      <c r="J1" s="410"/>
      <c r="K1" s="410"/>
    </row>
    <row r="2" spans="1:11" s="85" customFormat="1" ht="14.4" customHeight="1" thickBot="1" x14ac:dyDescent="0.35">
      <c r="A2" s="521" t="s">
        <v>245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52"/>
      <c r="B3" s="405" t="s">
        <v>79</v>
      </c>
      <c r="C3" s="406"/>
      <c r="D3" s="406"/>
      <c r="E3" s="406"/>
      <c r="F3" s="413" t="s">
        <v>80</v>
      </c>
      <c r="G3" s="406"/>
      <c r="H3" s="406"/>
      <c r="I3" s="406"/>
      <c r="J3" s="406"/>
      <c r="K3" s="414"/>
    </row>
    <row r="4" spans="1:11" ht="14.4" customHeight="1" x14ac:dyDescent="0.3">
      <c r="A4" s="153"/>
      <c r="B4" s="411"/>
      <c r="C4" s="412"/>
      <c r="D4" s="412"/>
      <c r="E4" s="412"/>
      <c r="F4" s="415" t="s">
        <v>165</v>
      </c>
      <c r="G4" s="417" t="s">
        <v>81</v>
      </c>
      <c r="H4" s="63" t="s">
        <v>225</v>
      </c>
      <c r="I4" s="415" t="s">
        <v>82</v>
      </c>
      <c r="J4" s="417" t="s">
        <v>83</v>
      </c>
      <c r="K4" s="418" t="s">
        <v>84</v>
      </c>
    </row>
    <row r="5" spans="1:11" ht="42" thickBot="1" x14ac:dyDescent="0.35">
      <c r="A5" s="154"/>
      <c r="B5" s="34" t="s">
        <v>166</v>
      </c>
      <c r="C5" s="35" t="s">
        <v>85</v>
      </c>
      <c r="D5" s="36" t="s">
        <v>86</v>
      </c>
      <c r="E5" s="36" t="s">
        <v>87</v>
      </c>
      <c r="F5" s="416"/>
      <c r="G5" s="416"/>
      <c r="H5" s="35" t="s">
        <v>88</v>
      </c>
      <c r="I5" s="416"/>
      <c r="J5" s="416"/>
      <c r="K5" s="419"/>
    </row>
    <row r="6" spans="1:11" ht="14.4" customHeight="1" thickBot="1" x14ac:dyDescent="0.35">
      <c r="A6" s="540" t="s">
        <v>248</v>
      </c>
      <c r="B6" s="522">
        <v>44127.325873371403</v>
      </c>
      <c r="C6" s="522">
        <v>46710.853349999998</v>
      </c>
      <c r="D6" s="523">
        <v>2583.5274766286602</v>
      </c>
      <c r="E6" s="524">
        <v>1.0585471116930001</v>
      </c>
      <c r="F6" s="522">
        <v>49001.948904163197</v>
      </c>
      <c r="G6" s="523">
        <v>36751.461678122403</v>
      </c>
      <c r="H6" s="525">
        <v>4625.2382299999999</v>
      </c>
      <c r="I6" s="522">
        <v>37202.755140000001</v>
      </c>
      <c r="J6" s="523">
        <v>451.29346187762002</v>
      </c>
      <c r="K6" s="526">
        <v>0.75920970434699997</v>
      </c>
    </row>
    <row r="7" spans="1:11" ht="14.4" customHeight="1" thickBot="1" x14ac:dyDescent="0.35">
      <c r="A7" s="541" t="s">
        <v>249</v>
      </c>
      <c r="B7" s="522">
        <v>13773.3486406907</v>
      </c>
      <c r="C7" s="522">
        <v>13766.420620000001</v>
      </c>
      <c r="D7" s="523">
        <v>-6.9280206907019997</v>
      </c>
      <c r="E7" s="524">
        <v>0.99949699808799997</v>
      </c>
      <c r="F7" s="522">
        <v>16032.465254189299</v>
      </c>
      <c r="G7" s="523">
        <v>12024.348940641999</v>
      </c>
      <c r="H7" s="525">
        <v>1253.36572</v>
      </c>
      <c r="I7" s="522">
        <v>11115.341210000001</v>
      </c>
      <c r="J7" s="523">
        <v>-909.00773064201496</v>
      </c>
      <c r="K7" s="526">
        <v>0.69330206139600004</v>
      </c>
    </row>
    <row r="8" spans="1:11" ht="14.4" customHeight="1" thickBot="1" x14ac:dyDescent="0.35">
      <c r="A8" s="542" t="s">
        <v>250</v>
      </c>
      <c r="B8" s="522">
        <v>13419.1971420146</v>
      </c>
      <c r="C8" s="522">
        <v>13422.51562</v>
      </c>
      <c r="D8" s="523">
        <v>3.3184779854249999</v>
      </c>
      <c r="E8" s="524">
        <v>1.0002472933319999</v>
      </c>
      <c r="F8" s="522">
        <v>15684.8734408826</v>
      </c>
      <c r="G8" s="523">
        <v>11763.655080662</v>
      </c>
      <c r="H8" s="525">
        <v>1231.5427199999999</v>
      </c>
      <c r="I8" s="522">
        <v>10873.98021</v>
      </c>
      <c r="J8" s="523">
        <v>-889.67487066195804</v>
      </c>
      <c r="K8" s="526">
        <v>0.69327816070500003</v>
      </c>
    </row>
    <row r="9" spans="1:11" ht="14.4" customHeight="1" thickBot="1" x14ac:dyDescent="0.35">
      <c r="A9" s="543" t="s">
        <v>251</v>
      </c>
      <c r="B9" s="527">
        <v>4.9406564584124654E-324</v>
      </c>
      <c r="C9" s="527">
        <v>4.9406564584124654E-324</v>
      </c>
      <c r="D9" s="528">
        <v>0</v>
      </c>
      <c r="E9" s="529">
        <v>1</v>
      </c>
      <c r="F9" s="527">
        <v>4.9406564584124654E-324</v>
      </c>
      <c r="G9" s="528">
        <v>0</v>
      </c>
      <c r="H9" s="530">
        <v>7.6000000000000004E-4</v>
      </c>
      <c r="I9" s="527">
        <v>3.48E-3</v>
      </c>
      <c r="J9" s="528">
        <v>3.48E-3</v>
      </c>
      <c r="K9" s="531" t="s">
        <v>252</v>
      </c>
    </row>
    <row r="10" spans="1:11" ht="14.4" customHeight="1" thickBot="1" x14ac:dyDescent="0.35">
      <c r="A10" s="544" t="s">
        <v>253</v>
      </c>
      <c r="B10" s="522">
        <v>4.9406564584124654E-324</v>
      </c>
      <c r="C10" s="522">
        <v>4.9406564584124654E-324</v>
      </c>
      <c r="D10" s="523">
        <v>0</v>
      </c>
      <c r="E10" s="524">
        <v>1</v>
      </c>
      <c r="F10" s="522">
        <v>4.9406564584124654E-324</v>
      </c>
      <c r="G10" s="523">
        <v>0</v>
      </c>
      <c r="H10" s="525">
        <v>7.6000000000000004E-4</v>
      </c>
      <c r="I10" s="522">
        <v>3.48E-3</v>
      </c>
      <c r="J10" s="523">
        <v>3.48E-3</v>
      </c>
      <c r="K10" s="532" t="s">
        <v>252</v>
      </c>
    </row>
    <row r="11" spans="1:11" ht="14.4" customHeight="1" thickBot="1" x14ac:dyDescent="0.35">
      <c r="A11" s="543" t="s">
        <v>254</v>
      </c>
      <c r="B11" s="527">
        <v>6549.3643356551702</v>
      </c>
      <c r="C11" s="527">
        <v>6535.1899700000004</v>
      </c>
      <c r="D11" s="528">
        <v>-14.174365655176</v>
      </c>
      <c r="E11" s="529">
        <v>0.99783576467400004</v>
      </c>
      <c r="F11" s="527">
        <v>7593.9190081377801</v>
      </c>
      <c r="G11" s="528">
        <v>5695.4392561033301</v>
      </c>
      <c r="H11" s="530">
        <v>476.60257000000001</v>
      </c>
      <c r="I11" s="527">
        <v>5274.7180200000003</v>
      </c>
      <c r="J11" s="528">
        <v>-420.72123610333398</v>
      </c>
      <c r="K11" s="533">
        <v>0.69459761347799998</v>
      </c>
    </row>
    <row r="12" spans="1:11" ht="14.4" customHeight="1" thickBot="1" x14ac:dyDescent="0.35">
      <c r="A12" s="544" t="s">
        <v>255</v>
      </c>
      <c r="B12" s="522">
        <v>3009.3331388045599</v>
      </c>
      <c r="C12" s="522">
        <v>3198.9217199999998</v>
      </c>
      <c r="D12" s="523">
        <v>189.58858119544101</v>
      </c>
      <c r="E12" s="524">
        <v>1.0630001972030001</v>
      </c>
      <c r="F12" s="522">
        <v>3995.9980111987302</v>
      </c>
      <c r="G12" s="523">
        <v>2996.99850839905</v>
      </c>
      <c r="H12" s="525">
        <v>243.26736</v>
      </c>
      <c r="I12" s="522">
        <v>2557.1134000000002</v>
      </c>
      <c r="J12" s="523">
        <v>-439.885108399047</v>
      </c>
      <c r="K12" s="526">
        <v>0.63991858675400004</v>
      </c>
    </row>
    <row r="13" spans="1:11" ht="14.4" customHeight="1" thickBot="1" x14ac:dyDescent="0.35">
      <c r="A13" s="544" t="s">
        <v>256</v>
      </c>
      <c r="B13" s="522">
        <v>1360.78127806578</v>
      </c>
      <c r="C13" s="522">
        <v>1201.7806700000001</v>
      </c>
      <c r="D13" s="523">
        <v>-159.00060806578099</v>
      </c>
      <c r="E13" s="524">
        <v>0.88315491208700003</v>
      </c>
      <c r="F13" s="522">
        <v>1439.5347154585399</v>
      </c>
      <c r="G13" s="523">
        <v>1079.65103659391</v>
      </c>
      <c r="H13" s="525">
        <v>92.440640000000002</v>
      </c>
      <c r="I13" s="522">
        <v>1081.99956</v>
      </c>
      <c r="J13" s="523">
        <v>2.3485234060920002</v>
      </c>
      <c r="K13" s="526">
        <v>0.751631446175</v>
      </c>
    </row>
    <row r="14" spans="1:11" ht="14.4" customHeight="1" thickBot="1" x14ac:dyDescent="0.35">
      <c r="A14" s="544" t="s">
        <v>257</v>
      </c>
      <c r="B14" s="522">
        <v>4.9406564584124654E-324</v>
      </c>
      <c r="C14" s="522">
        <v>66.540030000000002</v>
      </c>
      <c r="D14" s="523">
        <v>66.540030000000002</v>
      </c>
      <c r="E14" s="534" t="s">
        <v>252</v>
      </c>
      <c r="F14" s="522">
        <v>63.626758242942003</v>
      </c>
      <c r="G14" s="523">
        <v>47.720068682205998</v>
      </c>
      <c r="H14" s="525">
        <v>4.9406564584124654E-324</v>
      </c>
      <c r="I14" s="522">
        <v>27.062760000000001</v>
      </c>
      <c r="J14" s="523">
        <v>-20.657308682206001</v>
      </c>
      <c r="K14" s="526">
        <v>0.425336143901</v>
      </c>
    </row>
    <row r="15" spans="1:11" ht="14.4" customHeight="1" thickBot="1" x14ac:dyDescent="0.35">
      <c r="A15" s="544" t="s">
        <v>258</v>
      </c>
      <c r="B15" s="522">
        <v>179.00002922220099</v>
      </c>
      <c r="C15" s="522">
        <v>158.27233000000001</v>
      </c>
      <c r="D15" s="523">
        <v>-20.727699222199998</v>
      </c>
      <c r="E15" s="524">
        <v>0.88420281654499999</v>
      </c>
      <c r="F15" s="522">
        <v>149.79259747347399</v>
      </c>
      <c r="G15" s="523">
        <v>112.344448105105</v>
      </c>
      <c r="H15" s="525">
        <v>-3.4614600000000002</v>
      </c>
      <c r="I15" s="522">
        <v>316.98611</v>
      </c>
      <c r="J15" s="523">
        <v>204.64166189489501</v>
      </c>
      <c r="K15" s="526">
        <v>2.1161667221639999</v>
      </c>
    </row>
    <row r="16" spans="1:11" ht="14.4" customHeight="1" thickBot="1" x14ac:dyDescent="0.35">
      <c r="A16" s="544" t="s">
        <v>259</v>
      </c>
      <c r="B16" s="522">
        <v>99.999953978885998</v>
      </c>
      <c r="C16" s="522">
        <v>72.162000000000006</v>
      </c>
      <c r="D16" s="523">
        <v>-27.837953978885999</v>
      </c>
      <c r="E16" s="524">
        <v>0.72162033209700005</v>
      </c>
      <c r="F16" s="522">
        <v>67.663492218779993</v>
      </c>
      <c r="G16" s="523">
        <v>50.747619164085002</v>
      </c>
      <c r="H16" s="525">
        <v>4.9406564584124654E-324</v>
      </c>
      <c r="I16" s="522">
        <v>4.4465908125712189E-323</v>
      </c>
      <c r="J16" s="523">
        <v>-50.747619164085002</v>
      </c>
      <c r="K16" s="526">
        <v>0</v>
      </c>
    </row>
    <row r="17" spans="1:11" ht="14.4" customHeight="1" thickBot="1" x14ac:dyDescent="0.35">
      <c r="A17" s="544" t="s">
        <v>260</v>
      </c>
      <c r="B17" s="522">
        <v>1534.9998875758799</v>
      </c>
      <c r="C17" s="522">
        <v>1491.61761</v>
      </c>
      <c r="D17" s="523">
        <v>-43.382277575876003</v>
      </c>
      <c r="E17" s="524">
        <v>0.97173792784799995</v>
      </c>
      <c r="F17" s="522">
        <v>1497.3038787042201</v>
      </c>
      <c r="G17" s="523">
        <v>1122.97790902816</v>
      </c>
      <c r="H17" s="525">
        <v>127.05064</v>
      </c>
      <c r="I17" s="522">
        <v>1100.231</v>
      </c>
      <c r="J17" s="523">
        <v>-22.746909028164001</v>
      </c>
      <c r="K17" s="526">
        <v>0.73480808782200002</v>
      </c>
    </row>
    <row r="18" spans="1:11" ht="14.4" customHeight="1" thickBot="1" x14ac:dyDescent="0.35">
      <c r="A18" s="544" t="s">
        <v>261</v>
      </c>
      <c r="B18" s="522">
        <v>224.25001649764599</v>
      </c>
      <c r="C18" s="522">
        <v>223.30416</v>
      </c>
      <c r="D18" s="523">
        <v>-0.94585649764599999</v>
      </c>
      <c r="E18" s="524">
        <v>0.99578213410000005</v>
      </c>
      <c r="F18" s="522">
        <v>252.331954000873</v>
      </c>
      <c r="G18" s="523">
        <v>189.248965500655</v>
      </c>
      <c r="H18" s="525">
        <v>8.1542700000000004</v>
      </c>
      <c r="I18" s="522">
        <v>81.517539999999997</v>
      </c>
      <c r="J18" s="523">
        <v>-107.73142550065501</v>
      </c>
      <c r="K18" s="526">
        <v>0.323056746113</v>
      </c>
    </row>
    <row r="19" spans="1:11" ht="14.4" customHeight="1" thickBot="1" x14ac:dyDescent="0.35">
      <c r="A19" s="544" t="s">
        <v>262</v>
      </c>
      <c r="B19" s="522">
        <v>141.000031510225</v>
      </c>
      <c r="C19" s="522">
        <v>122.59144999999999</v>
      </c>
      <c r="D19" s="523">
        <v>-18.408581510224</v>
      </c>
      <c r="E19" s="524">
        <v>0.869442713501</v>
      </c>
      <c r="F19" s="522">
        <v>127.667600840219</v>
      </c>
      <c r="G19" s="523">
        <v>95.750700630164005</v>
      </c>
      <c r="H19" s="525">
        <v>9.1511200000000006</v>
      </c>
      <c r="I19" s="522">
        <v>109.80765</v>
      </c>
      <c r="J19" s="523">
        <v>14.056949369834999</v>
      </c>
      <c r="K19" s="526">
        <v>0.86010584735100004</v>
      </c>
    </row>
    <row r="20" spans="1:11" ht="14.4" customHeight="1" thickBot="1" x14ac:dyDescent="0.35">
      <c r="A20" s="543" t="s">
        <v>263</v>
      </c>
      <c r="B20" s="527">
        <v>2797.9977915293098</v>
      </c>
      <c r="C20" s="527">
        <v>3197.54</v>
      </c>
      <c r="D20" s="528">
        <v>399.54220847069399</v>
      </c>
      <c r="E20" s="529">
        <v>1.142795755479</v>
      </c>
      <c r="F20" s="527">
        <v>3540.0635855801002</v>
      </c>
      <c r="G20" s="528">
        <v>2655.0476891850799</v>
      </c>
      <c r="H20" s="530">
        <v>493.517</v>
      </c>
      <c r="I20" s="527">
        <v>2647.2049999999999</v>
      </c>
      <c r="J20" s="528">
        <v>-7.842689185077</v>
      </c>
      <c r="K20" s="533">
        <v>0.74778459087000004</v>
      </c>
    </row>
    <row r="21" spans="1:11" ht="14.4" customHeight="1" thickBot="1" x14ac:dyDescent="0.35">
      <c r="A21" s="544" t="s">
        <v>264</v>
      </c>
      <c r="B21" s="522">
        <v>2311.9978407919298</v>
      </c>
      <c r="C21" s="522">
        <v>2776.1</v>
      </c>
      <c r="D21" s="523">
        <v>464.10215920807298</v>
      </c>
      <c r="E21" s="524">
        <v>1.2007364155010001</v>
      </c>
      <c r="F21" s="522">
        <v>3041.29174018909</v>
      </c>
      <c r="G21" s="523">
        <v>2280.9688051418202</v>
      </c>
      <c r="H21" s="525">
        <v>444.41699999999997</v>
      </c>
      <c r="I21" s="522">
        <v>2282.2109999999998</v>
      </c>
      <c r="J21" s="523">
        <v>1.2421948581810001</v>
      </c>
      <c r="K21" s="526">
        <v>0.75040844317599997</v>
      </c>
    </row>
    <row r="22" spans="1:11" ht="14.4" customHeight="1" thickBot="1" x14ac:dyDescent="0.35">
      <c r="A22" s="544" t="s">
        <v>265</v>
      </c>
      <c r="B22" s="522">
        <v>485.99995073737898</v>
      </c>
      <c r="C22" s="522">
        <v>421.44</v>
      </c>
      <c r="D22" s="523">
        <v>-64.559950737378998</v>
      </c>
      <c r="E22" s="524">
        <v>0.86716058172499999</v>
      </c>
      <c r="F22" s="522">
        <v>498.77184539101103</v>
      </c>
      <c r="G22" s="523">
        <v>374.07888404325797</v>
      </c>
      <c r="H22" s="525">
        <v>49.1</v>
      </c>
      <c r="I22" s="522">
        <v>364.99400000000003</v>
      </c>
      <c r="J22" s="523">
        <v>-9.0848840432580005</v>
      </c>
      <c r="K22" s="526">
        <v>0.73178549144799998</v>
      </c>
    </row>
    <row r="23" spans="1:11" ht="14.4" customHeight="1" thickBot="1" x14ac:dyDescent="0.35">
      <c r="A23" s="543" t="s">
        <v>266</v>
      </c>
      <c r="B23" s="527">
        <v>3358.09040780548</v>
      </c>
      <c r="C23" s="527">
        <v>2874.58682</v>
      </c>
      <c r="D23" s="528">
        <v>-483.50358780547998</v>
      </c>
      <c r="E23" s="529">
        <v>0.85601829340799995</v>
      </c>
      <c r="F23" s="527">
        <v>3815.01892257497</v>
      </c>
      <c r="G23" s="528">
        <v>2861.26419193123</v>
      </c>
      <c r="H23" s="530">
        <v>220.49975000000001</v>
      </c>
      <c r="I23" s="527">
        <v>2520.7483900000002</v>
      </c>
      <c r="J23" s="528">
        <v>-340.51580193122999</v>
      </c>
      <c r="K23" s="533">
        <v>0.66074335177800003</v>
      </c>
    </row>
    <row r="24" spans="1:11" ht="14.4" customHeight="1" thickBot="1" x14ac:dyDescent="0.35">
      <c r="A24" s="544" t="s">
        <v>267</v>
      </c>
      <c r="B24" s="522">
        <v>209.97868735693999</v>
      </c>
      <c r="C24" s="522">
        <v>193.33395999999999</v>
      </c>
      <c r="D24" s="523">
        <v>-16.644727356939001</v>
      </c>
      <c r="E24" s="524">
        <v>0.92073134865899997</v>
      </c>
      <c r="F24" s="522">
        <v>372.49998328630301</v>
      </c>
      <c r="G24" s="523">
        <v>279.37498746472801</v>
      </c>
      <c r="H24" s="525">
        <v>32.852699999999999</v>
      </c>
      <c r="I24" s="522">
        <v>231.90034</v>
      </c>
      <c r="J24" s="523">
        <v>-47.474647464726999</v>
      </c>
      <c r="K24" s="526">
        <v>0.62255127625499995</v>
      </c>
    </row>
    <row r="25" spans="1:11" ht="14.4" customHeight="1" thickBot="1" x14ac:dyDescent="0.35">
      <c r="A25" s="544" t="s">
        <v>268</v>
      </c>
      <c r="B25" s="522">
        <v>0.99995993979099995</v>
      </c>
      <c r="C25" s="522">
        <v>1.2705599999999999</v>
      </c>
      <c r="D25" s="523">
        <v>0.27060006020799998</v>
      </c>
      <c r="E25" s="524">
        <v>1.2706109009369999</v>
      </c>
      <c r="F25" s="522">
        <v>0.94990943338099998</v>
      </c>
      <c r="G25" s="523">
        <v>0.71243207503600003</v>
      </c>
      <c r="H25" s="525">
        <v>0.15215999999999999</v>
      </c>
      <c r="I25" s="522">
        <v>0.15215999999999999</v>
      </c>
      <c r="J25" s="523">
        <v>-0.56027207503599996</v>
      </c>
      <c r="K25" s="526">
        <v>0.160183691889</v>
      </c>
    </row>
    <row r="26" spans="1:11" ht="14.4" customHeight="1" thickBot="1" x14ac:dyDescent="0.35">
      <c r="A26" s="544" t="s">
        <v>269</v>
      </c>
      <c r="B26" s="522">
        <v>429.27735415271297</v>
      </c>
      <c r="C26" s="522">
        <v>383.69094000000001</v>
      </c>
      <c r="D26" s="523">
        <v>-45.586414152712003</v>
      </c>
      <c r="E26" s="524">
        <v>0.89380661776799997</v>
      </c>
      <c r="F26" s="522">
        <v>366.672213054054</v>
      </c>
      <c r="G26" s="523">
        <v>275.004159790541</v>
      </c>
      <c r="H26" s="525">
        <v>21.516829999999999</v>
      </c>
      <c r="I26" s="522">
        <v>249.26482999999999</v>
      </c>
      <c r="J26" s="523">
        <v>-25.739329790540001</v>
      </c>
      <c r="K26" s="526">
        <v>0.679802889681</v>
      </c>
    </row>
    <row r="27" spans="1:11" ht="14.4" customHeight="1" thickBot="1" x14ac:dyDescent="0.35">
      <c r="A27" s="544" t="s">
        <v>270</v>
      </c>
      <c r="B27" s="522">
        <v>2242.26646499053</v>
      </c>
      <c r="C27" s="522">
        <v>1900.2605000000001</v>
      </c>
      <c r="D27" s="523">
        <v>-342.00596499053501</v>
      </c>
      <c r="E27" s="524">
        <v>0.84747309459800002</v>
      </c>
      <c r="F27" s="522">
        <v>2570.1361796951201</v>
      </c>
      <c r="G27" s="523">
        <v>1927.6021347713399</v>
      </c>
      <c r="H27" s="525">
        <v>135.92766</v>
      </c>
      <c r="I27" s="522">
        <v>1615.5074099999999</v>
      </c>
      <c r="J27" s="523">
        <v>-312.09472477133801</v>
      </c>
      <c r="K27" s="526">
        <v>0.62856879832400003</v>
      </c>
    </row>
    <row r="28" spans="1:11" ht="14.4" customHeight="1" thickBot="1" x14ac:dyDescent="0.35">
      <c r="A28" s="544" t="s">
        <v>271</v>
      </c>
      <c r="B28" s="522">
        <v>137.666691710929</v>
      </c>
      <c r="C28" s="522">
        <v>92.168099999999995</v>
      </c>
      <c r="D28" s="523">
        <v>-45.498591710927997</v>
      </c>
      <c r="E28" s="524">
        <v>0.66950181524999997</v>
      </c>
      <c r="F28" s="522">
        <v>153.57745708972399</v>
      </c>
      <c r="G28" s="523">
        <v>115.183092817293</v>
      </c>
      <c r="H28" s="525">
        <v>7.5860000000000003</v>
      </c>
      <c r="I28" s="522">
        <v>116.95571</v>
      </c>
      <c r="J28" s="523">
        <v>1.772617182706</v>
      </c>
      <c r="K28" s="526">
        <v>0.76154217042100003</v>
      </c>
    </row>
    <row r="29" spans="1:11" ht="14.4" customHeight="1" thickBot="1" x14ac:dyDescent="0.35">
      <c r="A29" s="544" t="s">
        <v>272</v>
      </c>
      <c r="B29" s="522">
        <v>12.13329926944</v>
      </c>
      <c r="C29" s="522">
        <v>12.13138</v>
      </c>
      <c r="D29" s="523">
        <v>-1.9192694389999999E-3</v>
      </c>
      <c r="E29" s="524">
        <v>0.99984181800799998</v>
      </c>
      <c r="F29" s="522">
        <v>17.605757069342999</v>
      </c>
      <c r="G29" s="523">
        <v>13.204317802006999</v>
      </c>
      <c r="H29" s="525">
        <v>1.1706700000000001</v>
      </c>
      <c r="I29" s="522">
        <v>13.895720000000001</v>
      </c>
      <c r="J29" s="523">
        <v>0.69140219799199998</v>
      </c>
      <c r="K29" s="526">
        <v>0.78927136988500002</v>
      </c>
    </row>
    <row r="30" spans="1:11" ht="14.4" customHeight="1" thickBot="1" x14ac:dyDescent="0.35">
      <c r="A30" s="544" t="s">
        <v>273</v>
      </c>
      <c r="B30" s="522">
        <v>22.499998645249001</v>
      </c>
      <c r="C30" s="522">
        <v>21.259699999999999</v>
      </c>
      <c r="D30" s="523">
        <v>-1.240298645248</v>
      </c>
      <c r="E30" s="524">
        <v>0.94487561244700002</v>
      </c>
      <c r="F30" s="522">
        <v>26.878079302730001</v>
      </c>
      <c r="G30" s="523">
        <v>20.158559477047</v>
      </c>
      <c r="H30" s="525">
        <v>0.62658999999999998</v>
      </c>
      <c r="I30" s="522">
        <v>17.935410000000001</v>
      </c>
      <c r="J30" s="523">
        <v>-2.2231494770469999</v>
      </c>
      <c r="K30" s="526">
        <v>0.66728763606899999</v>
      </c>
    </row>
    <row r="31" spans="1:11" ht="14.4" customHeight="1" thickBot="1" x14ac:dyDescent="0.35">
      <c r="A31" s="544" t="s">
        <v>274</v>
      </c>
      <c r="B31" s="522">
        <v>178.58330924729199</v>
      </c>
      <c r="C31" s="522">
        <v>147.66514000000001</v>
      </c>
      <c r="D31" s="523">
        <v>-30.918169247291001</v>
      </c>
      <c r="E31" s="524">
        <v>0.82686977087799995</v>
      </c>
      <c r="F31" s="522">
        <v>171.78704753045301</v>
      </c>
      <c r="G31" s="523">
        <v>128.84028564783901</v>
      </c>
      <c r="H31" s="525">
        <v>13.9459</v>
      </c>
      <c r="I31" s="522">
        <v>131.97837000000001</v>
      </c>
      <c r="J31" s="523">
        <v>3.1380843521599999</v>
      </c>
      <c r="K31" s="526">
        <v>0.76826729312399999</v>
      </c>
    </row>
    <row r="32" spans="1:11" ht="14.4" customHeight="1" thickBot="1" x14ac:dyDescent="0.35">
      <c r="A32" s="544" t="s">
        <v>275</v>
      </c>
      <c r="B32" s="522">
        <v>124.684642492593</v>
      </c>
      <c r="C32" s="522">
        <v>120.46521</v>
      </c>
      <c r="D32" s="523">
        <v>-4.2194324925929996</v>
      </c>
      <c r="E32" s="524">
        <v>0.96615916436600002</v>
      </c>
      <c r="F32" s="522">
        <v>133.91229611386601</v>
      </c>
      <c r="G32" s="523">
        <v>100.43422208539999</v>
      </c>
      <c r="H32" s="525">
        <v>6.3982400000000004</v>
      </c>
      <c r="I32" s="522">
        <v>140.90744000000001</v>
      </c>
      <c r="J32" s="523">
        <v>40.473217914599999</v>
      </c>
      <c r="K32" s="526">
        <v>1.0522367556159999</v>
      </c>
    </row>
    <row r="33" spans="1:11" ht="14.4" customHeight="1" thickBot="1" x14ac:dyDescent="0.35">
      <c r="A33" s="544" t="s">
        <v>276</v>
      </c>
      <c r="B33" s="522">
        <v>4.9406564584124654E-324</v>
      </c>
      <c r="C33" s="522">
        <v>2.3413300000000001</v>
      </c>
      <c r="D33" s="523">
        <v>2.3413300000000001</v>
      </c>
      <c r="E33" s="534" t="s">
        <v>252</v>
      </c>
      <c r="F33" s="522">
        <v>1</v>
      </c>
      <c r="G33" s="523">
        <v>0.75</v>
      </c>
      <c r="H33" s="525">
        <v>0.32300000000000001</v>
      </c>
      <c r="I33" s="522">
        <v>2.2509999999999999</v>
      </c>
      <c r="J33" s="523">
        <v>1.5009999999999999</v>
      </c>
      <c r="K33" s="526">
        <v>2.2509999999999999</v>
      </c>
    </row>
    <row r="34" spans="1:11" ht="14.4" customHeight="1" thickBot="1" x14ac:dyDescent="0.35">
      <c r="A34" s="543" t="s">
        <v>277</v>
      </c>
      <c r="B34" s="527">
        <v>58.999996447541001</v>
      </c>
      <c r="C34" s="527">
        <v>61.609430000000003</v>
      </c>
      <c r="D34" s="528">
        <v>2.6094335524579999</v>
      </c>
      <c r="E34" s="529">
        <v>1.044227689992</v>
      </c>
      <c r="F34" s="527">
        <v>55.002182034937</v>
      </c>
      <c r="G34" s="528">
        <v>41.251636526203001</v>
      </c>
      <c r="H34" s="530">
        <v>5.9039000000000001</v>
      </c>
      <c r="I34" s="527">
        <v>37.86139</v>
      </c>
      <c r="J34" s="528">
        <v>-3.3902465262030002</v>
      </c>
      <c r="K34" s="533">
        <v>0.68836159947099995</v>
      </c>
    </row>
    <row r="35" spans="1:11" ht="14.4" customHeight="1" thickBot="1" x14ac:dyDescent="0.35">
      <c r="A35" s="544" t="s">
        <v>278</v>
      </c>
      <c r="B35" s="522">
        <v>41.999997471131003</v>
      </c>
      <c r="C35" s="522">
        <v>43.618389999999998</v>
      </c>
      <c r="D35" s="523">
        <v>1.6183925288679999</v>
      </c>
      <c r="E35" s="524">
        <v>1.038533157769</v>
      </c>
      <c r="F35" s="522">
        <v>40.002701039649999</v>
      </c>
      <c r="G35" s="523">
        <v>30.002025779737</v>
      </c>
      <c r="H35" s="525">
        <v>4.9392500000000004</v>
      </c>
      <c r="I35" s="522">
        <v>27.434699999999999</v>
      </c>
      <c r="J35" s="523">
        <v>-2.5673257797370002</v>
      </c>
      <c r="K35" s="526">
        <v>0.68582118924400004</v>
      </c>
    </row>
    <row r="36" spans="1:11" ht="14.4" customHeight="1" thickBot="1" x14ac:dyDescent="0.35">
      <c r="A36" s="544" t="s">
        <v>279</v>
      </c>
      <c r="B36" s="522">
        <v>16.999998976410001</v>
      </c>
      <c r="C36" s="522">
        <v>17.991040000000002</v>
      </c>
      <c r="D36" s="523">
        <v>0.99104102358900004</v>
      </c>
      <c r="E36" s="524">
        <v>1.0582965343090001</v>
      </c>
      <c r="F36" s="522">
        <v>14.999480995287</v>
      </c>
      <c r="G36" s="523">
        <v>11.249610746465001</v>
      </c>
      <c r="H36" s="525">
        <v>0.96465000000000001</v>
      </c>
      <c r="I36" s="522">
        <v>10.426690000000001</v>
      </c>
      <c r="J36" s="523">
        <v>-0.82292074646500002</v>
      </c>
      <c r="K36" s="526">
        <v>0.69513671861500004</v>
      </c>
    </row>
    <row r="37" spans="1:11" ht="14.4" customHeight="1" thickBot="1" x14ac:dyDescent="0.35">
      <c r="A37" s="543" t="s">
        <v>280</v>
      </c>
      <c r="B37" s="527">
        <v>353.26397872956602</v>
      </c>
      <c r="C37" s="527">
        <v>346.9819</v>
      </c>
      <c r="D37" s="528">
        <v>-6.2820787295649998</v>
      </c>
      <c r="E37" s="529">
        <v>0.98221704133999999</v>
      </c>
      <c r="F37" s="527">
        <v>270.86943004891901</v>
      </c>
      <c r="G37" s="528">
        <v>203.15207253668899</v>
      </c>
      <c r="H37" s="530">
        <v>30.213349999999998</v>
      </c>
      <c r="I37" s="527">
        <v>241.42195000000001</v>
      </c>
      <c r="J37" s="528">
        <v>38.269877463310998</v>
      </c>
      <c r="K37" s="533">
        <v>0.89128533240600005</v>
      </c>
    </row>
    <row r="38" spans="1:11" ht="14.4" customHeight="1" thickBot="1" x14ac:dyDescent="0.35">
      <c r="A38" s="544" t="s">
        <v>281</v>
      </c>
      <c r="B38" s="522">
        <v>112.269233240139</v>
      </c>
      <c r="C38" s="522">
        <v>64.584639999999993</v>
      </c>
      <c r="D38" s="523">
        <v>-47.684593240139002</v>
      </c>
      <c r="E38" s="524">
        <v>0.575265708476</v>
      </c>
      <c r="F38" s="522">
        <v>64.827605943910996</v>
      </c>
      <c r="G38" s="523">
        <v>48.620704457933002</v>
      </c>
      <c r="H38" s="525">
        <v>0.7</v>
      </c>
      <c r="I38" s="522">
        <v>0.7</v>
      </c>
      <c r="J38" s="523">
        <v>-47.920704457932999</v>
      </c>
      <c r="K38" s="526">
        <v>1.0797869052E-2</v>
      </c>
    </row>
    <row r="39" spans="1:11" ht="14.4" customHeight="1" thickBot="1" x14ac:dyDescent="0.35">
      <c r="A39" s="544" t="s">
        <v>282</v>
      </c>
      <c r="B39" s="522">
        <v>6.9999995785209999</v>
      </c>
      <c r="C39" s="522">
        <v>3.6939299999999999</v>
      </c>
      <c r="D39" s="523">
        <v>-3.3060695785209999</v>
      </c>
      <c r="E39" s="524">
        <v>0.52770431748699997</v>
      </c>
      <c r="F39" s="522">
        <v>3.4696875352990002</v>
      </c>
      <c r="G39" s="523">
        <v>2.6022656514740001</v>
      </c>
      <c r="H39" s="525">
        <v>0.49348999999999998</v>
      </c>
      <c r="I39" s="522">
        <v>4.1218899999999996</v>
      </c>
      <c r="J39" s="523">
        <v>1.5196243485250001</v>
      </c>
      <c r="K39" s="526">
        <v>1.1879715271369999</v>
      </c>
    </row>
    <row r="40" spans="1:11" ht="14.4" customHeight="1" thickBot="1" x14ac:dyDescent="0.35">
      <c r="A40" s="544" t="s">
        <v>283</v>
      </c>
      <c r="B40" s="522">
        <v>154.99999066727099</v>
      </c>
      <c r="C40" s="522">
        <v>190.82320999999999</v>
      </c>
      <c r="D40" s="523">
        <v>35.823219332729003</v>
      </c>
      <c r="E40" s="524">
        <v>1.231117557997</v>
      </c>
      <c r="F40" s="522">
        <v>127.38805109333001</v>
      </c>
      <c r="G40" s="523">
        <v>95.541038319997</v>
      </c>
      <c r="H40" s="525">
        <v>16.126580000000001</v>
      </c>
      <c r="I40" s="522">
        <v>122.97371</v>
      </c>
      <c r="J40" s="523">
        <v>27.432671680001999</v>
      </c>
      <c r="K40" s="526">
        <v>0.96534729077400006</v>
      </c>
    </row>
    <row r="41" spans="1:11" ht="14.4" customHeight="1" thickBot="1" x14ac:dyDescent="0.35">
      <c r="A41" s="544" t="s">
        <v>284</v>
      </c>
      <c r="B41" s="522">
        <v>47.999957109866003</v>
      </c>
      <c r="C41" s="522">
        <v>44.839320000000001</v>
      </c>
      <c r="D41" s="523">
        <v>-3.1606371098660002</v>
      </c>
      <c r="E41" s="524">
        <v>0.93415333470700002</v>
      </c>
      <c r="F41" s="522">
        <v>44.774924083598997</v>
      </c>
      <c r="G41" s="523">
        <v>33.581193062699001</v>
      </c>
      <c r="H41" s="525">
        <v>2.4206799999999999</v>
      </c>
      <c r="I41" s="522">
        <v>30.287189999999999</v>
      </c>
      <c r="J41" s="523">
        <v>-3.2940030626989998</v>
      </c>
      <c r="K41" s="526">
        <v>0.676431967666</v>
      </c>
    </row>
    <row r="42" spans="1:11" ht="14.4" customHeight="1" thickBot="1" x14ac:dyDescent="0.35">
      <c r="A42" s="544" t="s">
        <v>285</v>
      </c>
      <c r="B42" s="522">
        <v>3.3333597992940001</v>
      </c>
      <c r="C42" s="522">
        <v>1.43401</v>
      </c>
      <c r="D42" s="523">
        <v>-1.8993497992940001</v>
      </c>
      <c r="E42" s="524">
        <v>0.43019958430600003</v>
      </c>
      <c r="F42" s="522">
        <v>1.398466479651</v>
      </c>
      <c r="G42" s="523">
        <v>1.048849859738</v>
      </c>
      <c r="H42" s="525">
        <v>1.2658799999999999</v>
      </c>
      <c r="I42" s="522">
        <v>4.2998000000000003</v>
      </c>
      <c r="J42" s="523">
        <v>3.2509501402610002</v>
      </c>
      <c r="K42" s="526">
        <v>3.0746536027600002</v>
      </c>
    </row>
    <row r="43" spans="1:11" ht="14.4" customHeight="1" thickBot="1" x14ac:dyDescent="0.35">
      <c r="A43" s="544" t="s">
        <v>286</v>
      </c>
      <c r="B43" s="522">
        <v>14.661479117215</v>
      </c>
      <c r="C43" s="522">
        <v>26.52075</v>
      </c>
      <c r="D43" s="523">
        <v>11.859270882783999</v>
      </c>
      <c r="E43" s="524">
        <v>1.8088727466009999</v>
      </c>
      <c r="F43" s="522">
        <v>15.58604926292</v>
      </c>
      <c r="G43" s="523">
        <v>11.68953694719</v>
      </c>
      <c r="H43" s="525">
        <v>2.3100999999999998</v>
      </c>
      <c r="I43" s="522">
        <v>20.19849</v>
      </c>
      <c r="J43" s="523">
        <v>8.5089530528089998</v>
      </c>
      <c r="K43" s="526">
        <v>1.2959339252219999</v>
      </c>
    </row>
    <row r="44" spans="1:11" ht="14.4" customHeight="1" thickBot="1" x14ac:dyDescent="0.35">
      <c r="A44" s="544" t="s">
        <v>287</v>
      </c>
      <c r="B44" s="522">
        <v>12.999959217257</v>
      </c>
      <c r="C44" s="522">
        <v>13.9848</v>
      </c>
      <c r="D44" s="523">
        <v>0.98484078274200004</v>
      </c>
      <c r="E44" s="524">
        <v>1.075757220948</v>
      </c>
      <c r="F44" s="522">
        <v>12.425198657939999</v>
      </c>
      <c r="G44" s="523">
        <v>9.3188989934550008</v>
      </c>
      <c r="H44" s="525">
        <v>0.41139999999999999</v>
      </c>
      <c r="I44" s="522">
        <v>11.67465</v>
      </c>
      <c r="J44" s="523">
        <v>2.3557510065440002</v>
      </c>
      <c r="K44" s="526">
        <v>0.93959463517599995</v>
      </c>
    </row>
    <row r="45" spans="1:11" ht="14.4" customHeight="1" thickBot="1" x14ac:dyDescent="0.35">
      <c r="A45" s="544" t="s">
        <v>288</v>
      </c>
      <c r="B45" s="522">
        <v>4.9406564584124654E-324</v>
      </c>
      <c r="C45" s="522">
        <v>4.9406564584124654E-324</v>
      </c>
      <c r="D45" s="523">
        <v>0</v>
      </c>
      <c r="E45" s="524">
        <v>1</v>
      </c>
      <c r="F45" s="522">
        <v>4.9406564584124654E-324</v>
      </c>
      <c r="G45" s="523">
        <v>0</v>
      </c>
      <c r="H45" s="525">
        <v>2.97</v>
      </c>
      <c r="I45" s="522">
        <v>2.97</v>
      </c>
      <c r="J45" s="523">
        <v>2.97</v>
      </c>
      <c r="K45" s="532" t="s">
        <v>252</v>
      </c>
    </row>
    <row r="46" spans="1:11" ht="14.4" customHeight="1" thickBot="1" x14ac:dyDescent="0.35">
      <c r="A46" s="544" t="s">
        <v>289</v>
      </c>
      <c r="B46" s="522">
        <v>4.9406564584124654E-324</v>
      </c>
      <c r="C46" s="522">
        <v>4.9406564584124654E-324</v>
      </c>
      <c r="D46" s="523">
        <v>0</v>
      </c>
      <c r="E46" s="524">
        <v>1</v>
      </c>
      <c r="F46" s="522">
        <v>4.9406564584124654E-324</v>
      </c>
      <c r="G46" s="523">
        <v>0</v>
      </c>
      <c r="H46" s="525">
        <v>4.9406564584124654E-324</v>
      </c>
      <c r="I46" s="522">
        <v>0.12139999999999999</v>
      </c>
      <c r="J46" s="523">
        <v>0.12139999999999999</v>
      </c>
      <c r="K46" s="532" t="s">
        <v>252</v>
      </c>
    </row>
    <row r="47" spans="1:11" ht="14.4" customHeight="1" thickBot="1" x14ac:dyDescent="0.35">
      <c r="A47" s="544" t="s">
        <v>290</v>
      </c>
      <c r="B47" s="522">
        <v>4.9406564584124654E-324</v>
      </c>
      <c r="C47" s="522">
        <v>4.9406564584124654E-324</v>
      </c>
      <c r="D47" s="523">
        <v>0</v>
      </c>
      <c r="E47" s="524">
        <v>1</v>
      </c>
      <c r="F47" s="522">
        <v>4.9406564584124654E-324</v>
      </c>
      <c r="G47" s="523">
        <v>0</v>
      </c>
      <c r="H47" s="525">
        <v>3.5152199999999998</v>
      </c>
      <c r="I47" s="522">
        <v>42.223320000000001</v>
      </c>
      <c r="J47" s="523">
        <v>42.223320000000001</v>
      </c>
      <c r="K47" s="532" t="s">
        <v>252</v>
      </c>
    </row>
    <row r="48" spans="1:11" ht="14.4" customHeight="1" thickBot="1" x14ac:dyDescent="0.35">
      <c r="A48" s="544" t="s">
        <v>291</v>
      </c>
      <c r="B48" s="522">
        <v>4.9406564584124654E-324</v>
      </c>
      <c r="C48" s="522">
        <v>1.10124</v>
      </c>
      <c r="D48" s="523">
        <v>1.10124</v>
      </c>
      <c r="E48" s="534" t="s">
        <v>252</v>
      </c>
      <c r="F48" s="522">
        <v>0.999446992265</v>
      </c>
      <c r="G48" s="523">
        <v>0.74958524419899997</v>
      </c>
      <c r="H48" s="525">
        <v>4.9406564584124654E-324</v>
      </c>
      <c r="I48" s="522">
        <v>1.8514999999999999</v>
      </c>
      <c r="J48" s="523">
        <v>1.1019147558</v>
      </c>
      <c r="K48" s="526">
        <v>1.852524460355</v>
      </c>
    </row>
    <row r="49" spans="1:11" ht="14.4" customHeight="1" thickBot="1" x14ac:dyDescent="0.35">
      <c r="A49" s="543" t="s">
        <v>292</v>
      </c>
      <c r="B49" s="527">
        <v>135.48056184255799</v>
      </c>
      <c r="C49" s="527">
        <v>261.96550999999999</v>
      </c>
      <c r="D49" s="528">
        <v>126.48494815744201</v>
      </c>
      <c r="E49" s="529">
        <v>1.9336021820189999</v>
      </c>
      <c r="F49" s="527">
        <v>267.303611409187</v>
      </c>
      <c r="G49" s="528">
        <v>200.47770855689001</v>
      </c>
      <c r="H49" s="530">
        <v>-3.0381</v>
      </c>
      <c r="I49" s="527">
        <v>70.384349999999998</v>
      </c>
      <c r="J49" s="528">
        <v>-130.09335855689</v>
      </c>
      <c r="K49" s="533">
        <v>0.26331237961499998</v>
      </c>
    </row>
    <row r="50" spans="1:11" ht="14.4" customHeight="1" thickBot="1" x14ac:dyDescent="0.35">
      <c r="A50" s="544" t="s">
        <v>293</v>
      </c>
      <c r="B50" s="522">
        <v>35.000037892606997</v>
      </c>
      <c r="C50" s="522">
        <v>4.9406564584124654E-324</v>
      </c>
      <c r="D50" s="523">
        <v>-35.000037892606997</v>
      </c>
      <c r="E50" s="524">
        <v>0</v>
      </c>
      <c r="F50" s="522">
        <v>0</v>
      </c>
      <c r="G50" s="523">
        <v>0</v>
      </c>
      <c r="H50" s="525">
        <v>4.9406564584124654E-324</v>
      </c>
      <c r="I50" s="522">
        <v>15.042999999999999</v>
      </c>
      <c r="J50" s="523">
        <v>15.042999999999999</v>
      </c>
      <c r="K50" s="532" t="s">
        <v>246</v>
      </c>
    </row>
    <row r="51" spans="1:11" ht="14.4" customHeight="1" thickBot="1" x14ac:dyDescent="0.35">
      <c r="A51" s="544" t="s">
        <v>294</v>
      </c>
      <c r="B51" s="522">
        <v>94.615404303096</v>
      </c>
      <c r="C51" s="522">
        <v>259.29586</v>
      </c>
      <c r="D51" s="523">
        <v>164.68045569690301</v>
      </c>
      <c r="E51" s="524">
        <v>2.7405247793399998</v>
      </c>
      <c r="F51" s="522">
        <v>264.51489095328299</v>
      </c>
      <c r="G51" s="523">
        <v>198.38616821496299</v>
      </c>
      <c r="H51" s="525">
        <v>-3.0975999999999999</v>
      </c>
      <c r="I51" s="522">
        <v>54.1038</v>
      </c>
      <c r="J51" s="523">
        <v>-144.28236821496299</v>
      </c>
      <c r="K51" s="526">
        <v>0.20453971345399999</v>
      </c>
    </row>
    <row r="52" spans="1:11" ht="14.4" customHeight="1" thickBot="1" x14ac:dyDescent="0.35">
      <c r="A52" s="544" t="s">
        <v>295</v>
      </c>
      <c r="B52" s="522">
        <v>1.0487999368500001</v>
      </c>
      <c r="C52" s="522">
        <v>2.6696499999999999</v>
      </c>
      <c r="D52" s="523">
        <v>1.6208500631489999</v>
      </c>
      <c r="E52" s="524">
        <v>2.5454330289299998</v>
      </c>
      <c r="F52" s="522">
        <v>2.7887204559029999</v>
      </c>
      <c r="G52" s="523">
        <v>2.0915403419269998</v>
      </c>
      <c r="H52" s="525">
        <v>5.9499999999999997E-2</v>
      </c>
      <c r="I52" s="522">
        <v>1.2375499999999999</v>
      </c>
      <c r="J52" s="523">
        <v>-0.85399034192699996</v>
      </c>
      <c r="K52" s="526">
        <v>0.44376982905500001</v>
      </c>
    </row>
    <row r="53" spans="1:11" ht="14.4" customHeight="1" thickBot="1" x14ac:dyDescent="0.35">
      <c r="A53" s="543" t="s">
        <v>296</v>
      </c>
      <c r="B53" s="527">
        <v>166.00007000494301</v>
      </c>
      <c r="C53" s="527">
        <v>144.64198999999999</v>
      </c>
      <c r="D53" s="528">
        <v>-21.358080004943002</v>
      </c>
      <c r="E53" s="529">
        <v>0.87133692169900001</v>
      </c>
      <c r="F53" s="527">
        <v>142.69670109671</v>
      </c>
      <c r="G53" s="528">
        <v>107.022525822533</v>
      </c>
      <c r="H53" s="530">
        <v>7.8434900000000001</v>
      </c>
      <c r="I53" s="527">
        <v>81.637630000000001</v>
      </c>
      <c r="J53" s="528">
        <v>-25.384895822531998</v>
      </c>
      <c r="K53" s="533">
        <v>0.57210593778600005</v>
      </c>
    </row>
    <row r="54" spans="1:11" ht="14.4" customHeight="1" thickBot="1" x14ac:dyDescent="0.35">
      <c r="A54" s="544" t="s">
        <v>297</v>
      </c>
      <c r="B54" s="522">
        <v>30.999998133454</v>
      </c>
      <c r="C54" s="522">
        <v>16.20983</v>
      </c>
      <c r="D54" s="523">
        <v>-14.790168133453999</v>
      </c>
      <c r="E54" s="524">
        <v>0.52289777341900001</v>
      </c>
      <c r="F54" s="522">
        <v>15.211462959817</v>
      </c>
      <c r="G54" s="523">
        <v>11.408597219862999</v>
      </c>
      <c r="H54" s="525">
        <v>0.13219</v>
      </c>
      <c r="I54" s="522">
        <v>11.842650000000001</v>
      </c>
      <c r="J54" s="523">
        <v>0.43405278013600002</v>
      </c>
      <c r="K54" s="526">
        <v>0.77853458482399995</v>
      </c>
    </row>
    <row r="55" spans="1:11" ht="14.4" customHeight="1" thickBot="1" x14ac:dyDescent="0.35">
      <c r="A55" s="544" t="s">
        <v>298</v>
      </c>
      <c r="B55" s="522">
        <v>4.9406564584124654E-324</v>
      </c>
      <c r="C55" s="522">
        <v>1.08</v>
      </c>
      <c r="D55" s="523">
        <v>1.08</v>
      </c>
      <c r="E55" s="534" t="s">
        <v>252</v>
      </c>
      <c r="F55" s="522">
        <v>1.0782963312880001</v>
      </c>
      <c r="G55" s="523">
        <v>0.80872224846600005</v>
      </c>
      <c r="H55" s="525">
        <v>0.34484999999999999</v>
      </c>
      <c r="I55" s="522">
        <v>1.4048099999999999</v>
      </c>
      <c r="J55" s="523">
        <v>0.59608775153299998</v>
      </c>
      <c r="K55" s="526">
        <v>1.3028051373609999</v>
      </c>
    </row>
    <row r="56" spans="1:11" ht="14.4" customHeight="1" thickBot="1" x14ac:dyDescent="0.35">
      <c r="A56" s="544" t="s">
        <v>299</v>
      </c>
      <c r="B56" s="522">
        <v>5.0000396989410003</v>
      </c>
      <c r="C56" s="522">
        <v>4.0880200000000002</v>
      </c>
      <c r="D56" s="523">
        <v>-0.91201969894099999</v>
      </c>
      <c r="E56" s="524">
        <v>0.81759750844800005</v>
      </c>
      <c r="F56" s="522">
        <v>4.1458153478790001</v>
      </c>
      <c r="G56" s="523">
        <v>3.1093615109089998</v>
      </c>
      <c r="H56" s="525">
        <v>4.9406564584124654E-324</v>
      </c>
      <c r="I56" s="522">
        <v>1.94292</v>
      </c>
      <c r="J56" s="523">
        <v>-1.1664415109090001</v>
      </c>
      <c r="K56" s="526">
        <v>0.46864605318000002</v>
      </c>
    </row>
    <row r="57" spans="1:11" ht="14.4" customHeight="1" thickBot="1" x14ac:dyDescent="0.35">
      <c r="A57" s="544" t="s">
        <v>300</v>
      </c>
      <c r="B57" s="522">
        <v>130.00003217254701</v>
      </c>
      <c r="C57" s="522">
        <v>123.26414</v>
      </c>
      <c r="D57" s="523">
        <v>-6.7358921725469996</v>
      </c>
      <c r="E57" s="524">
        <v>0.94818545764899997</v>
      </c>
      <c r="F57" s="522">
        <v>122.261126457725</v>
      </c>
      <c r="G57" s="523">
        <v>91.695844843293003</v>
      </c>
      <c r="H57" s="525">
        <v>7.3664500000000004</v>
      </c>
      <c r="I57" s="522">
        <v>66.447249999999997</v>
      </c>
      <c r="J57" s="523">
        <v>-25.248594843292999</v>
      </c>
      <c r="K57" s="526">
        <v>0.54348632247299999</v>
      </c>
    </row>
    <row r="58" spans="1:11" ht="14.4" customHeight="1" thickBot="1" x14ac:dyDescent="0.35">
      <c r="A58" s="542" t="s">
        <v>58</v>
      </c>
      <c r="B58" s="522">
        <v>354.15149867612701</v>
      </c>
      <c r="C58" s="522">
        <v>343.90499999999997</v>
      </c>
      <c r="D58" s="523">
        <v>-10.246498676127</v>
      </c>
      <c r="E58" s="524">
        <v>0.971067470519</v>
      </c>
      <c r="F58" s="522">
        <v>347.59181330674102</v>
      </c>
      <c r="G58" s="523">
        <v>260.69385998005498</v>
      </c>
      <c r="H58" s="525">
        <v>21.823</v>
      </c>
      <c r="I58" s="522">
        <v>241.36099999999999</v>
      </c>
      <c r="J58" s="523">
        <v>-19.332859980055002</v>
      </c>
      <c r="K58" s="526">
        <v>0.69438056582399998</v>
      </c>
    </row>
    <row r="59" spans="1:11" ht="14.4" customHeight="1" thickBot="1" x14ac:dyDescent="0.35">
      <c r="A59" s="543" t="s">
        <v>301</v>
      </c>
      <c r="B59" s="527">
        <v>354.15149867612701</v>
      </c>
      <c r="C59" s="527">
        <v>343.90499999999997</v>
      </c>
      <c r="D59" s="528">
        <v>-10.246498676127</v>
      </c>
      <c r="E59" s="529">
        <v>0.971067470519</v>
      </c>
      <c r="F59" s="527">
        <v>347.59181330674102</v>
      </c>
      <c r="G59" s="528">
        <v>260.69385998005498</v>
      </c>
      <c r="H59" s="530">
        <v>21.823</v>
      </c>
      <c r="I59" s="527">
        <v>241.36099999999999</v>
      </c>
      <c r="J59" s="528">
        <v>-19.332859980055002</v>
      </c>
      <c r="K59" s="533">
        <v>0.69438056582399998</v>
      </c>
    </row>
    <row r="60" spans="1:11" ht="14.4" customHeight="1" thickBot="1" x14ac:dyDescent="0.35">
      <c r="A60" s="544" t="s">
        <v>302</v>
      </c>
      <c r="B60" s="522">
        <v>115.15151306659401</v>
      </c>
      <c r="C60" s="522">
        <v>124.73099999999999</v>
      </c>
      <c r="D60" s="523">
        <v>9.5794869334060007</v>
      </c>
      <c r="E60" s="524">
        <v>1.08319028277</v>
      </c>
      <c r="F60" s="522">
        <v>122.575603571641</v>
      </c>
      <c r="G60" s="523">
        <v>91.931702678730005</v>
      </c>
      <c r="H60" s="525">
        <v>10.132</v>
      </c>
      <c r="I60" s="522">
        <v>93.69</v>
      </c>
      <c r="J60" s="523">
        <v>1.7582973212690001</v>
      </c>
      <c r="K60" s="526">
        <v>0.76434459443799996</v>
      </c>
    </row>
    <row r="61" spans="1:11" ht="14.4" customHeight="1" thickBot="1" x14ac:dyDescent="0.35">
      <c r="A61" s="544" t="s">
        <v>303</v>
      </c>
      <c r="B61" s="522">
        <v>29.999998193665</v>
      </c>
      <c r="C61" s="522">
        <v>30.882000000000001</v>
      </c>
      <c r="D61" s="523">
        <v>0.88200180633400005</v>
      </c>
      <c r="E61" s="524">
        <v>1.029400061981</v>
      </c>
      <c r="F61" s="522">
        <v>30.001289398349002</v>
      </c>
      <c r="G61" s="523">
        <v>22.500967048762</v>
      </c>
      <c r="H61" s="525">
        <v>2.262</v>
      </c>
      <c r="I61" s="522">
        <v>22.721</v>
      </c>
      <c r="J61" s="523">
        <v>0.22003295123700001</v>
      </c>
      <c r="K61" s="526">
        <v>0.75733411648799998</v>
      </c>
    </row>
    <row r="62" spans="1:11" ht="14.4" customHeight="1" thickBot="1" x14ac:dyDescent="0.35">
      <c r="A62" s="544" t="s">
        <v>304</v>
      </c>
      <c r="B62" s="522">
        <v>208.99998741586799</v>
      </c>
      <c r="C62" s="522">
        <v>188.292</v>
      </c>
      <c r="D62" s="523">
        <v>-20.707987415868001</v>
      </c>
      <c r="E62" s="524">
        <v>0.90091871453200001</v>
      </c>
      <c r="F62" s="522">
        <v>195.01492033675001</v>
      </c>
      <c r="G62" s="523">
        <v>146.26119025256199</v>
      </c>
      <c r="H62" s="525">
        <v>9.4290000000000003</v>
      </c>
      <c r="I62" s="522">
        <v>124.95</v>
      </c>
      <c r="J62" s="523">
        <v>-21.311190252562</v>
      </c>
      <c r="K62" s="526">
        <v>0.640720206352</v>
      </c>
    </row>
    <row r="63" spans="1:11" ht="14.4" customHeight="1" thickBot="1" x14ac:dyDescent="0.35">
      <c r="A63" s="545" t="s">
        <v>305</v>
      </c>
      <c r="B63" s="527">
        <v>1266.2677337565499</v>
      </c>
      <c r="C63" s="527">
        <v>1463.3467800000001</v>
      </c>
      <c r="D63" s="528">
        <v>197.07904624344999</v>
      </c>
      <c r="E63" s="529">
        <v>1.155637738362</v>
      </c>
      <c r="F63" s="527">
        <v>1311.49161688803</v>
      </c>
      <c r="G63" s="528">
        <v>983.61871266602395</v>
      </c>
      <c r="H63" s="530">
        <v>180.18783999999999</v>
      </c>
      <c r="I63" s="527">
        <v>1029.77133</v>
      </c>
      <c r="J63" s="528">
        <v>46.152617333975002</v>
      </c>
      <c r="K63" s="533">
        <v>0.78519093583099997</v>
      </c>
    </row>
    <row r="64" spans="1:11" ht="14.4" customHeight="1" thickBot="1" x14ac:dyDescent="0.35">
      <c r="A64" s="542" t="s">
        <v>61</v>
      </c>
      <c r="B64" s="522">
        <v>413.22246511939602</v>
      </c>
      <c r="C64" s="522">
        <v>427.29897999999997</v>
      </c>
      <c r="D64" s="523">
        <v>14.076514880604</v>
      </c>
      <c r="E64" s="524">
        <v>1.0340652216870001</v>
      </c>
      <c r="F64" s="522">
        <v>369.147707294209</v>
      </c>
      <c r="G64" s="523">
        <v>276.86078047065701</v>
      </c>
      <c r="H64" s="525">
        <v>57.22672</v>
      </c>
      <c r="I64" s="522">
        <v>278.48955000000001</v>
      </c>
      <c r="J64" s="523">
        <v>1.628769529343</v>
      </c>
      <c r="K64" s="526">
        <v>0.75441224338400004</v>
      </c>
    </row>
    <row r="65" spans="1:11" ht="14.4" customHeight="1" thickBot="1" x14ac:dyDescent="0.35">
      <c r="A65" s="543" t="s">
        <v>306</v>
      </c>
      <c r="B65" s="527">
        <v>413.22246511939602</v>
      </c>
      <c r="C65" s="527">
        <v>427.29897999999997</v>
      </c>
      <c r="D65" s="528">
        <v>14.076514880604</v>
      </c>
      <c r="E65" s="529">
        <v>1.0340652216870001</v>
      </c>
      <c r="F65" s="527">
        <v>369.147707294209</v>
      </c>
      <c r="G65" s="528">
        <v>276.86078047065701</v>
      </c>
      <c r="H65" s="530">
        <v>57.22672</v>
      </c>
      <c r="I65" s="527">
        <v>278.48955000000001</v>
      </c>
      <c r="J65" s="528">
        <v>1.628769529343</v>
      </c>
      <c r="K65" s="533">
        <v>0.75441224338400004</v>
      </c>
    </row>
    <row r="66" spans="1:11" ht="14.4" customHeight="1" thickBot="1" x14ac:dyDescent="0.35">
      <c r="A66" s="544" t="s">
        <v>307</v>
      </c>
      <c r="B66" s="522">
        <v>329.774980143866</v>
      </c>
      <c r="C66" s="522">
        <v>341.63774000000001</v>
      </c>
      <c r="D66" s="523">
        <v>11.862759856134</v>
      </c>
      <c r="E66" s="524">
        <v>1.035972285862</v>
      </c>
      <c r="F66" s="522">
        <v>293.654558718224</v>
      </c>
      <c r="G66" s="523">
        <v>220.24091903866801</v>
      </c>
      <c r="H66" s="525">
        <v>55.495440000000002</v>
      </c>
      <c r="I66" s="522">
        <v>145.55002999999999</v>
      </c>
      <c r="J66" s="523">
        <v>-74.690889038666995</v>
      </c>
      <c r="K66" s="526">
        <v>0.49565050389499998</v>
      </c>
    </row>
    <row r="67" spans="1:11" ht="14.4" customHeight="1" thickBot="1" x14ac:dyDescent="0.35">
      <c r="A67" s="544" t="s">
        <v>308</v>
      </c>
      <c r="B67" s="522">
        <v>4.9406564584124654E-324</v>
      </c>
      <c r="C67" s="522">
        <v>4.9406564584124654E-324</v>
      </c>
      <c r="D67" s="523">
        <v>0</v>
      </c>
      <c r="E67" s="524">
        <v>1</v>
      </c>
      <c r="F67" s="522">
        <v>4.9406564584124654E-324</v>
      </c>
      <c r="G67" s="523">
        <v>0</v>
      </c>
      <c r="H67" s="525">
        <v>4.9406564584124654E-324</v>
      </c>
      <c r="I67" s="522">
        <v>4.0540000000000003</v>
      </c>
      <c r="J67" s="523">
        <v>4.0540000000000003</v>
      </c>
      <c r="K67" s="532" t="s">
        <v>252</v>
      </c>
    </row>
    <row r="68" spans="1:11" ht="14.4" customHeight="1" thickBot="1" x14ac:dyDescent="0.35">
      <c r="A68" s="544" t="s">
        <v>309</v>
      </c>
      <c r="B68" s="522">
        <v>0.44756997305099999</v>
      </c>
      <c r="C68" s="522">
        <v>0.58799999999999997</v>
      </c>
      <c r="D68" s="523">
        <v>0.140430026948</v>
      </c>
      <c r="E68" s="524">
        <v>1.313761055039</v>
      </c>
      <c r="F68" s="522">
        <v>0.49899020546400003</v>
      </c>
      <c r="G68" s="523">
        <v>0.374242654098</v>
      </c>
      <c r="H68" s="525">
        <v>1.2375</v>
      </c>
      <c r="I68" s="522">
        <v>4.4272</v>
      </c>
      <c r="J68" s="523">
        <v>4.0529573459010004</v>
      </c>
      <c r="K68" s="526">
        <v>8.8723184373550001</v>
      </c>
    </row>
    <row r="69" spans="1:11" ht="14.4" customHeight="1" thickBot="1" x14ac:dyDescent="0.35">
      <c r="A69" s="544" t="s">
        <v>310</v>
      </c>
      <c r="B69" s="522">
        <v>54.999956688387996</v>
      </c>
      <c r="C69" s="522">
        <v>64.488119999999995</v>
      </c>
      <c r="D69" s="523">
        <v>9.4881633116110002</v>
      </c>
      <c r="E69" s="524">
        <v>1.1725121960610001</v>
      </c>
      <c r="F69" s="522">
        <v>44.996371158099997</v>
      </c>
      <c r="G69" s="523">
        <v>33.747278368575003</v>
      </c>
      <c r="H69" s="525">
        <v>4.9406564584124654E-324</v>
      </c>
      <c r="I69" s="522">
        <v>116.78792</v>
      </c>
      <c r="J69" s="523">
        <v>83.040641631425004</v>
      </c>
      <c r="K69" s="526">
        <v>2.5954964143580002</v>
      </c>
    </row>
    <row r="70" spans="1:11" ht="14.4" customHeight="1" thickBot="1" x14ac:dyDescent="0.35">
      <c r="A70" s="544" t="s">
        <v>311</v>
      </c>
      <c r="B70" s="522">
        <v>27.999958314090001</v>
      </c>
      <c r="C70" s="522">
        <v>20.58512</v>
      </c>
      <c r="D70" s="523">
        <v>-7.4148383140899998</v>
      </c>
      <c r="E70" s="524">
        <v>0.73518395167100004</v>
      </c>
      <c r="F70" s="522">
        <v>29.997787212420999</v>
      </c>
      <c r="G70" s="523">
        <v>22.498340409314999</v>
      </c>
      <c r="H70" s="525">
        <v>0.49378</v>
      </c>
      <c r="I70" s="522">
        <v>7.6703999999999999</v>
      </c>
      <c r="J70" s="523">
        <v>-14.827940409315</v>
      </c>
      <c r="K70" s="526">
        <v>0.255698860242</v>
      </c>
    </row>
    <row r="71" spans="1:11" ht="14.4" customHeight="1" thickBot="1" x14ac:dyDescent="0.35">
      <c r="A71" s="546" t="s">
        <v>62</v>
      </c>
      <c r="B71" s="527">
        <v>71.999995664796003</v>
      </c>
      <c r="C71" s="527">
        <v>60.237000000000002</v>
      </c>
      <c r="D71" s="528">
        <v>-11.762995664796</v>
      </c>
      <c r="E71" s="529">
        <v>0.83662505037400003</v>
      </c>
      <c r="F71" s="527">
        <v>0</v>
      </c>
      <c r="G71" s="528">
        <v>0</v>
      </c>
      <c r="H71" s="530">
        <v>9.6829999999999998</v>
      </c>
      <c r="I71" s="527">
        <v>52.194000000000003</v>
      </c>
      <c r="J71" s="528">
        <v>52.194000000000003</v>
      </c>
      <c r="K71" s="531" t="s">
        <v>246</v>
      </c>
    </row>
    <row r="72" spans="1:11" ht="14.4" customHeight="1" thickBot="1" x14ac:dyDescent="0.35">
      <c r="A72" s="543" t="s">
        <v>312</v>
      </c>
      <c r="B72" s="527">
        <v>71.999995664796003</v>
      </c>
      <c r="C72" s="527">
        <v>60.237000000000002</v>
      </c>
      <c r="D72" s="528">
        <v>-11.762995664796</v>
      </c>
      <c r="E72" s="529">
        <v>0.83662505037400003</v>
      </c>
      <c r="F72" s="527">
        <v>0</v>
      </c>
      <c r="G72" s="528">
        <v>0</v>
      </c>
      <c r="H72" s="530">
        <v>9.6829999999999998</v>
      </c>
      <c r="I72" s="527">
        <v>52.194000000000003</v>
      </c>
      <c r="J72" s="528">
        <v>52.194000000000003</v>
      </c>
      <c r="K72" s="531" t="s">
        <v>246</v>
      </c>
    </row>
    <row r="73" spans="1:11" ht="14.4" customHeight="1" thickBot="1" x14ac:dyDescent="0.35">
      <c r="A73" s="544" t="s">
        <v>313</v>
      </c>
      <c r="B73" s="522">
        <v>71.999995664796003</v>
      </c>
      <c r="C73" s="522">
        <v>26.445</v>
      </c>
      <c r="D73" s="523">
        <v>-45.554995664796003</v>
      </c>
      <c r="E73" s="524">
        <v>0.36729168878099999</v>
      </c>
      <c r="F73" s="522">
        <v>0</v>
      </c>
      <c r="G73" s="523">
        <v>0</v>
      </c>
      <c r="H73" s="525">
        <v>3.5230000000000001</v>
      </c>
      <c r="I73" s="522">
        <v>24.353999999999999</v>
      </c>
      <c r="J73" s="523">
        <v>24.353999999999999</v>
      </c>
      <c r="K73" s="532" t="s">
        <v>246</v>
      </c>
    </row>
    <row r="74" spans="1:11" ht="14.4" customHeight="1" thickBot="1" x14ac:dyDescent="0.35">
      <c r="A74" s="544" t="s">
        <v>314</v>
      </c>
      <c r="B74" s="522">
        <v>4.9406564584124654E-324</v>
      </c>
      <c r="C74" s="522">
        <v>33.792000000000002</v>
      </c>
      <c r="D74" s="523">
        <v>33.792000000000002</v>
      </c>
      <c r="E74" s="534" t="s">
        <v>252</v>
      </c>
      <c r="F74" s="522">
        <v>0</v>
      </c>
      <c r="G74" s="523">
        <v>0</v>
      </c>
      <c r="H74" s="525">
        <v>6.16</v>
      </c>
      <c r="I74" s="522">
        <v>27.84</v>
      </c>
      <c r="J74" s="523">
        <v>27.84</v>
      </c>
      <c r="K74" s="532" t="s">
        <v>246</v>
      </c>
    </row>
    <row r="75" spans="1:11" ht="14.4" customHeight="1" thickBot="1" x14ac:dyDescent="0.35">
      <c r="A75" s="542" t="s">
        <v>63</v>
      </c>
      <c r="B75" s="522">
        <v>781.04527297235802</v>
      </c>
      <c r="C75" s="522">
        <v>975.81079999999997</v>
      </c>
      <c r="D75" s="523">
        <v>194.76552702764201</v>
      </c>
      <c r="E75" s="524">
        <v>1.249365220899</v>
      </c>
      <c r="F75" s="522">
        <v>942.34390959382301</v>
      </c>
      <c r="G75" s="523">
        <v>706.75793219536695</v>
      </c>
      <c r="H75" s="525">
        <v>113.27812</v>
      </c>
      <c r="I75" s="522">
        <v>699.08777999999995</v>
      </c>
      <c r="J75" s="523">
        <v>-7.6701521953669998</v>
      </c>
      <c r="K75" s="526">
        <v>0.74186055948600005</v>
      </c>
    </row>
    <row r="76" spans="1:11" ht="14.4" customHeight="1" thickBot="1" x14ac:dyDescent="0.35">
      <c r="A76" s="543" t="s">
        <v>315</v>
      </c>
      <c r="B76" s="527">
        <v>0.99995993979099995</v>
      </c>
      <c r="C76" s="527">
        <v>11.7643</v>
      </c>
      <c r="D76" s="528">
        <v>10.764340060207999</v>
      </c>
      <c r="E76" s="529">
        <v>11.764771299194001</v>
      </c>
      <c r="F76" s="527">
        <v>11.284946544835</v>
      </c>
      <c r="G76" s="528">
        <v>8.4637099086260008</v>
      </c>
      <c r="H76" s="530">
        <v>0.104</v>
      </c>
      <c r="I76" s="527">
        <v>0.51800000000000002</v>
      </c>
      <c r="J76" s="528">
        <v>-7.9457099086260001</v>
      </c>
      <c r="K76" s="533">
        <v>4.5901856773000002E-2</v>
      </c>
    </row>
    <row r="77" spans="1:11" ht="14.4" customHeight="1" thickBot="1" x14ac:dyDescent="0.35">
      <c r="A77" s="544" t="s">
        <v>316</v>
      </c>
      <c r="B77" s="522">
        <v>0.99995993979099995</v>
      </c>
      <c r="C77" s="522">
        <v>11.7643</v>
      </c>
      <c r="D77" s="523">
        <v>10.764340060207999</v>
      </c>
      <c r="E77" s="524">
        <v>11.764771299194001</v>
      </c>
      <c r="F77" s="522">
        <v>11.284946544835</v>
      </c>
      <c r="G77" s="523">
        <v>8.4637099086260008</v>
      </c>
      <c r="H77" s="525">
        <v>0.104</v>
      </c>
      <c r="I77" s="522">
        <v>0.51800000000000002</v>
      </c>
      <c r="J77" s="523">
        <v>-7.9457099086260001</v>
      </c>
      <c r="K77" s="526">
        <v>4.5901856773000002E-2</v>
      </c>
    </row>
    <row r="78" spans="1:11" ht="14.4" customHeight="1" thickBot="1" x14ac:dyDescent="0.35">
      <c r="A78" s="543" t="s">
        <v>317</v>
      </c>
      <c r="B78" s="527">
        <v>11.249279322667</v>
      </c>
      <c r="C78" s="527">
        <v>7.4336700000000002</v>
      </c>
      <c r="D78" s="528">
        <v>-3.815609322667</v>
      </c>
      <c r="E78" s="529">
        <v>0.66081299848399999</v>
      </c>
      <c r="F78" s="527">
        <v>6.4491310371879997</v>
      </c>
      <c r="G78" s="528">
        <v>4.8368482778909998</v>
      </c>
      <c r="H78" s="530">
        <v>0.90776000000000001</v>
      </c>
      <c r="I78" s="527">
        <v>5.37113</v>
      </c>
      <c r="J78" s="528">
        <v>0.53428172210799996</v>
      </c>
      <c r="K78" s="533">
        <v>0.83284553671299999</v>
      </c>
    </row>
    <row r="79" spans="1:11" ht="14.4" customHeight="1" thickBot="1" x14ac:dyDescent="0.35">
      <c r="A79" s="544" t="s">
        <v>318</v>
      </c>
      <c r="B79" s="522">
        <v>2.2492798645679999</v>
      </c>
      <c r="C79" s="522">
        <v>1.3936999999999999</v>
      </c>
      <c r="D79" s="523">
        <v>-0.85557986456799995</v>
      </c>
      <c r="E79" s="524">
        <v>0.61962053808999995</v>
      </c>
      <c r="F79" s="522">
        <v>1.60928824368</v>
      </c>
      <c r="G79" s="523">
        <v>1.20696618276</v>
      </c>
      <c r="H79" s="525">
        <v>7.5999999999999998E-2</v>
      </c>
      <c r="I79" s="522">
        <v>0.78849999999999998</v>
      </c>
      <c r="J79" s="523">
        <v>-0.41846618276000003</v>
      </c>
      <c r="K79" s="526">
        <v>0.48996816020700001</v>
      </c>
    </row>
    <row r="80" spans="1:11" ht="14.4" customHeight="1" thickBot="1" x14ac:dyDescent="0.35">
      <c r="A80" s="544" t="s">
        <v>319</v>
      </c>
      <c r="B80" s="522">
        <v>8.9999994580989995</v>
      </c>
      <c r="C80" s="522">
        <v>6.0399700000000003</v>
      </c>
      <c r="D80" s="523">
        <v>-2.9600294580990001</v>
      </c>
      <c r="E80" s="524">
        <v>0.67110781818499998</v>
      </c>
      <c r="F80" s="522">
        <v>4.8398427935079997</v>
      </c>
      <c r="G80" s="523">
        <v>3.6298820951309998</v>
      </c>
      <c r="H80" s="525">
        <v>0.83176000000000005</v>
      </c>
      <c r="I80" s="522">
        <v>4.58263</v>
      </c>
      <c r="J80" s="523">
        <v>0.95274790486799998</v>
      </c>
      <c r="K80" s="526">
        <v>0.94685513466399995</v>
      </c>
    </row>
    <row r="81" spans="1:11" ht="14.4" customHeight="1" thickBot="1" x14ac:dyDescent="0.35">
      <c r="A81" s="543" t="s">
        <v>320</v>
      </c>
      <c r="B81" s="527">
        <v>23.999998554931999</v>
      </c>
      <c r="C81" s="527">
        <v>26.152799999999999</v>
      </c>
      <c r="D81" s="528">
        <v>2.1528014450669999</v>
      </c>
      <c r="E81" s="529">
        <v>1.0897000656119999</v>
      </c>
      <c r="F81" s="527">
        <v>26.288204153319999</v>
      </c>
      <c r="G81" s="528">
        <v>19.71615311499</v>
      </c>
      <c r="H81" s="530">
        <v>1.6262399999999999</v>
      </c>
      <c r="I81" s="527">
        <v>23.739000000000001</v>
      </c>
      <c r="J81" s="528">
        <v>4.0228468850089998</v>
      </c>
      <c r="K81" s="533">
        <v>0.90302859265400004</v>
      </c>
    </row>
    <row r="82" spans="1:11" ht="14.4" customHeight="1" thickBot="1" x14ac:dyDescent="0.35">
      <c r="A82" s="544" t="s">
        <v>321</v>
      </c>
      <c r="B82" s="522">
        <v>14.000039157041</v>
      </c>
      <c r="C82" s="522">
        <v>13.5</v>
      </c>
      <c r="D82" s="523">
        <v>-0.50003915704099999</v>
      </c>
      <c r="E82" s="524">
        <v>0.96428301725200005</v>
      </c>
      <c r="F82" s="522">
        <v>13.996366320678</v>
      </c>
      <c r="G82" s="523">
        <v>10.497274740508001</v>
      </c>
      <c r="H82" s="525">
        <v>4.9406564584124654E-324</v>
      </c>
      <c r="I82" s="522">
        <v>9.8550000000000004</v>
      </c>
      <c r="J82" s="523">
        <v>-0.64227474050800004</v>
      </c>
      <c r="K82" s="526">
        <v>0.70411132248200003</v>
      </c>
    </row>
    <row r="83" spans="1:11" ht="14.4" customHeight="1" thickBot="1" x14ac:dyDescent="0.35">
      <c r="A83" s="544" t="s">
        <v>322</v>
      </c>
      <c r="B83" s="522">
        <v>9.9999593978900005</v>
      </c>
      <c r="C83" s="522">
        <v>12.652799999999999</v>
      </c>
      <c r="D83" s="523">
        <v>2.6528406021089999</v>
      </c>
      <c r="E83" s="524">
        <v>1.2652851373239999</v>
      </c>
      <c r="F83" s="522">
        <v>12.291837832642001</v>
      </c>
      <c r="G83" s="523">
        <v>9.2188783744809992</v>
      </c>
      <c r="H83" s="525">
        <v>1.6262399999999999</v>
      </c>
      <c r="I83" s="522">
        <v>13.884</v>
      </c>
      <c r="J83" s="523">
        <v>4.6651216255180001</v>
      </c>
      <c r="K83" s="526">
        <v>1.1295300335909999</v>
      </c>
    </row>
    <row r="84" spans="1:11" ht="14.4" customHeight="1" thickBot="1" x14ac:dyDescent="0.35">
      <c r="A84" s="543" t="s">
        <v>323</v>
      </c>
      <c r="B84" s="527">
        <v>420.74421466650301</v>
      </c>
      <c r="C84" s="527">
        <v>424.54597999999999</v>
      </c>
      <c r="D84" s="528">
        <v>3.8017653334969999</v>
      </c>
      <c r="E84" s="529">
        <v>1.0090358113090001</v>
      </c>
      <c r="F84" s="527">
        <v>409.00041530669603</v>
      </c>
      <c r="G84" s="528">
        <v>306.75031148002199</v>
      </c>
      <c r="H84" s="530">
        <v>44.677239999999998</v>
      </c>
      <c r="I84" s="527">
        <v>336.87063000000001</v>
      </c>
      <c r="J84" s="528">
        <v>30.120318519977999</v>
      </c>
      <c r="K84" s="533">
        <v>0.82364373578200001</v>
      </c>
    </row>
    <row r="85" spans="1:11" ht="14.4" customHeight="1" thickBot="1" x14ac:dyDescent="0.35">
      <c r="A85" s="544" t="s">
        <v>324</v>
      </c>
      <c r="B85" s="522">
        <v>419.999974711314</v>
      </c>
      <c r="C85" s="522">
        <v>424.54597999999999</v>
      </c>
      <c r="D85" s="523">
        <v>4.5460052886850004</v>
      </c>
      <c r="E85" s="524">
        <v>1.0108238227669999</v>
      </c>
      <c r="F85" s="522">
        <v>409.00041530669603</v>
      </c>
      <c r="G85" s="523">
        <v>306.75031148002199</v>
      </c>
      <c r="H85" s="525">
        <v>44.677239999999998</v>
      </c>
      <c r="I85" s="522">
        <v>336.87063000000001</v>
      </c>
      <c r="J85" s="523">
        <v>30.120318519977999</v>
      </c>
      <c r="K85" s="526">
        <v>0.82364373578200001</v>
      </c>
    </row>
    <row r="86" spans="1:11" ht="14.4" customHeight="1" thickBot="1" x14ac:dyDescent="0.35">
      <c r="A86" s="543" t="s">
        <v>325</v>
      </c>
      <c r="B86" s="527">
        <v>324.05182048846399</v>
      </c>
      <c r="C86" s="527">
        <v>505.88405</v>
      </c>
      <c r="D86" s="528">
        <v>181.83222951153601</v>
      </c>
      <c r="E86" s="529">
        <v>1.5611208393680001</v>
      </c>
      <c r="F86" s="527">
        <v>489.32121255178299</v>
      </c>
      <c r="G86" s="528">
        <v>366.99090941383702</v>
      </c>
      <c r="H86" s="530">
        <v>65.962879999999998</v>
      </c>
      <c r="I86" s="527">
        <v>332.58902</v>
      </c>
      <c r="J86" s="528">
        <v>-34.401889413836997</v>
      </c>
      <c r="K86" s="533">
        <v>0.679694669817</v>
      </c>
    </row>
    <row r="87" spans="1:11" ht="14.4" customHeight="1" thickBot="1" x14ac:dyDescent="0.35">
      <c r="A87" s="544" t="s">
        <v>326</v>
      </c>
      <c r="B87" s="522">
        <v>11.999999277465999</v>
      </c>
      <c r="C87" s="522">
        <v>4.9406564584124654E-324</v>
      </c>
      <c r="D87" s="523">
        <v>-11.999999277465999</v>
      </c>
      <c r="E87" s="524">
        <v>0</v>
      </c>
      <c r="F87" s="522">
        <v>1.001306779394</v>
      </c>
      <c r="G87" s="523">
        <v>0.75098008454499998</v>
      </c>
      <c r="H87" s="525">
        <v>4.9406564584124654E-324</v>
      </c>
      <c r="I87" s="522">
        <v>14.260999999999999</v>
      </c>
      <c r="J87" s="523">
        <v>13.510019915454</v>
      </c>
      <c r="K87" s="526">
        <v>14.242388340392999</v>
      </c>
    </row>
    <row r="88" spans="1:11" ht="14.4" customHeight="1" thickBot="1" x14ac:dyDescent="0.35">
      <c r="A88" s="544" t="s">
        <v>327</v>
      </c>
      <c r="B88" s="522">
        <v>243.22582535509099</v>
      </c>
      <c r="C88" s="522">
        <v>360.12380999999999</v>
      </c>
      <c r="D88" s="523">
        <v>116.897984644909</v>
      </c>
      <c r="E88" s="524">
        <v>1.4806150188789999</v>
      </c>
      <c r="F88" s="522">
        <v>331.99047281781702</v>
      </c>
      <c r="G88" s="523">
        <v>248.99285461336299</v>
      </c>
      <c r="H88" s="525">
        <v>57.022480000000002</v>
      </c>
      <c r="I88" s="522">
        <v>275.13432</v>
      </c>
      <c r="J88" s="523">
        <v>26.141465386637002</v>
      </c>
      <c r="K88" s="526">
        <v>0.82874161316899997</v>
      </c>
    </row>
    <row r="89" spans="1:11" ht="14.4" customHeight="1" thickBot="1" x14ac:dyDescent="0.35">
      <c r="A89" s="544" t="s">
        <v>328</v>
      </c>
      <c r="B89" s="522">
        <v>0.99995993979099995</v>
      </c>
      <c r="C89" s="522">
        <v>4.9406564584124654E-324</v>
      </c>
      <c r="D89" s="523">
        <v>-0.99995993979099995</v>
      </c>
      <c r="E89" s="524">
        <v>4.9406564584124654E-324</v>
      </c>
      <c r="F89" s="522">
        <v>8.9953601129309995</v>
      </c>
      <c r="G89" s="523">
        <v>6.746520084698</v>
      </c>
      <c r="H89" s="525">
        <v>4.9406564584124654E-324</v>
      </c>
      <c r="I89" s="522">
        <v>1.389</v>
      </c>
      <c r="J89" s="523">
        <v>-5.3575200846979998</v>
      </c>
      <c r="K89" s="526">
        <v>0.15441293984400001</v>
      </c>
    </row>
    <row r="90" spans="1:11" ht="14.4" customHeight="1" thickBot="1" x14ac:dyDescent="0.35">
      <c r="A90" s="544" t="s">
        <v>329</v>
      </c>
      <c r="B90" s="522">
        <v>4.9406564584124654E-324</v>
      </c>
      <c r="C90" s="522">
        <v>4.1954399999999996</v>
      </c>
      <c r="D90" s="523">
        <v>4.1954399999999996</v>
      </c>
      <c r="E90" s="534" t="s">
        <v>252</v>
      </c>
      <c r="F90" s="522">
        <v>4.9146522645899999</v>
      </c>
      <c r="G90" s="523">
        <v>3.6859891984419999</v>
      </c>
      <c r="H90" s="525">
        <v>4.9406564584124654E-324</v>
      </c>
      <c r="I90" s="522">
        <v>4.4465908125712189E-323</v>
      </c>
      <c r="J90" s="523">
        <v>-3.6859891984419999</v>
      </c>
      <c r="K90" s="526">
        <v>9.8813129168249309E-324</v>
      </c>
    </row>
    <row r="91" spans="1:11" ht="14.4" customHeight="1" thickBot="1" x14ac:dyDescent="0.35">
      <c r="A91" s="544" t="s">
        <v>330</v>
      </c>
      <c r="B91" s="522">
        <v>67.826035916115003</v>
      </c>
      <c r="C91" s="522">
        <v>141.56479999999999</v>
      </c>
      <c r="D91" s="523">
        <v>73.738764083884007</v>
      </c>
      <c r="E91" s="524">
        <v>2.0871749039709999</v>
      </c>
      <c r="F91" s="522">
        <v>142.41942057705</v>
      </c>
      <c r="G91" s="523">
        <v>106.81456543278701</v>
      </c>
      <c r="H91" s="525">
        <v>8.9404000000000003</v>
      </c>
      <c r="I91" s="522">
        <v>41.804699999999997</v>
      </c>
      <c r="J91" s="523">
        <v>-65.009865432786995</v>
      </c>
      <c r="K91" s="526">
        <v>0.29353229939100001</v>
      </c>
    </row>
    <row r="92" spans="1:11" ht="14.4" customHeight="1" thickBot="1" x14ac:dyDescent="0.35">
      <c r="A92" s="543" t="s">
        <v>331</v>
      </c>
      <c r="B92" s="527">
        <v>4.9406564584124654E-324</v>
      </c>
      <c r="C92" s="527">
        <v>0.03</v>
      </c>
      <c r="D92" s="528">
        <v>0.03</v>
      </c>
      <c r="E92" s="535" t="s">
        <v>252</v>
      </c>
      <c r="F92" s="527">
        <v>0</v>
      </c>
      <c r="G92" s="528">
        <v>0</v>
      </c>
      <c r="H92" s="530">
        <v>4.9406564584124654E-324</v>
      </c>
      <c r="I92" s="527">
        <v>4.4465908125712189E-323</v>
      </c>
      <c r="J92" s="528">
        <v>4.4465908125712189E-323</v>
      </c>
      <c r="K92" s="531" t="s">
        <v>246</v>
      </c>
    </row>
    <row r="93" spans="1:11" ht="14.4" customHeight="1" thickBot="1" x14ac:dyDescent="0.35">
      <c r="A93" s="544" t="s">
        <v>332</v>
      </c>
      <c r="B93" s="522">
        <v>4.9406564584124654E-324</v>
      </c>
      <c r="C93" s="522">
        <v>0.03</v>
      </c>
      <c r="D93" s="523">
        <v>0.03</v>
      </c>
      <c r="E93" s="534" t="s">
        <v>252</v>
      </c>
      <c r="F93" s="522">
        <v>0</v>
      </c>
      <c r="G93" s="523">
        <v>0</v>
      </c>
      <c r="H93" s="525">
        <v>4.9406564584124654E-324</v>
      </c>
      <c r="I93" s="522">
        <v>4.4465908125712189E-323</v>
      </c>
      <c r="J93" s="523">
        <v>4.4465908125712189E-323</v>
      </c>
      <c r="K93" s="532" t="s">
        <v>246</v>
      </c>
    </row>
    <row r="94" spans="1:11" ht="14.4" customHeight="1" thickBot="1" x14ac:dyDescent="0.35">
      <c r="A94" s="541" t="s">
        <v>64</v>
      </c>
      <c r="B94" s="522">
        <v>25968.998756376499</v>
      </c>
      <c r="C94" s="522">
        <v>28422.045549999999</v>
      </c>
      <c r="D94" s="523">
        <v>2453.04679362355</v>
      </c>
      <c r="E94" s="524">
        <v>1.0944605841999999</v>
      </c>
      <c r="F94" s="522">
        <v>29857.992033085899</v>
      </c>
      <c r="G94" s="523">
        <v>22393.494024814401</v>
      </c>
      <c r="H94" s="525">
        <v>2695.5776700000001</v>
      </c>
      <c r="I94" s="522">
        <v>23201.618600000002</v>
      </c>
      <c r="J94" s="523">
        <v>808.12457518558199</v>
      </c>
      <c r="K94" s="526">
        <v>0.77706560354999998</v>
      </c>
    </row>
    <row r="95" spans="1:11" ht="14.4" customHeight="1" thickBot="1" x14ac:dyDescent="0.35">
      <c r="A95" s="546" t="s">
        <v>333</v>
      </c>
      <c r="B95" s="527">
        <v>19233.998921898601</v>
      </c>
      <c r="C95" s="527">
        <v>21152.198</v>
      </c>
      <c r="D95" s="528">
        <v>1918.1990781013999</v>
      </c>
      <c r="E95" s="529">
        <v>1.0997296030779999</v>
      </c>
      <c r="F95" s="527">
        <v>22216.999999998799</v>
      </c>
      <c r="G95" s="528">
        <v>16662.749999999101</v>
      </c>
      <c r="H95" s="530">
        <v>1998.6089999999999</v>
      </c>
      <c r="I95" s="527">
        <v>17197.883999999998</v>
      </c>
      <c r="J95" s="528">
        <v>535.13400000091099</v>
      </c>
      <c r="K95" s="533">
        <v>0.77408669037199995</v>
      </c>
    </row>
    <row r="96" spans="1:11" ht="14.4" customHeight="1" thickBot="1" x14ac:dyDescent="0.35">
      <c r="A96" s="543" t="s">
        <v>334</v>
      </c>
      <c r="B96" s="527">
        <v>19174.998885451099</v>
      </c>
      <c r="C96" s="527">
        <v>20612.251</v>
      </c>
      <c r="D96" s="528">
        <v>1437.25211454893</v>
      </c>
      <c r="E96" s="529">
        <v>1.074954482299</v>
      </c>
      <c r="F96" s="527">
        <v>21830.999999998799</v>
      </c>
      <c r="G96" s="528">
        <v>16373.2499999991</v>
      </c>
      <c r="H96" s="530">
        <v>1978.653</v>
      </c>
      <c r="I96" s="527">
        <v>16964.888999999999</v>
      </c>
      <c r="J96" s="528">
        <v>591.63900000089097</v>
      </c>
      <c r="K96" s="533">
        <v>0.77710086574100001</v>
      </c>
    </row>
    <row r="97" spans="1:11" ht="14.4" customHeight="1" thickBot="1" x14ac:dyDescent="0.35">
      <c r="A97" s="544" t="s">
        <v>335</v>
      </c>
      <c r="B97" s="522">
        <v>19174.998885451099</v>
      </c>
      <c r="C97" s="522">
        <v>20612.251</v>
      </c>
      <c r="D97" s="523">
        <v>1437.25211454893</v>
      </c>
      <c r="E97" s="524">
        <v>1.074954482299</v>
      </c>
      <c r="F97" s="522">
        <v>21830.999999998799</v>
      </c>
      <c r="G97" s="523">
        <v>16373.2499999991</v>
      </c>
      <c r="H97" s="525">
        <v>1978.653</v>
      </c>
      <c r="I97" s="522">
        <v>16964.888999999999</v>
      </c>
      <c r="J97" s="523">
        <v>591.63900000089097</v>
      </c>
      <c r="K97" s="526">
        <v>0.77710086574100001</v>
      </c>
    </row>
    <row r="98" spans="1:11" ht="14.4" customHeight="1" thickBot="1" x14ac:dyDescent="0.35">
      <c r="A98" s="543" t="s">
        <v>336</v>
      </c>
      <c r="B98" s="527">
        <v>4.9406564584124654E-324</v>
      </c>
      <c r="C98" s="527">
        <v>-0.125</v>
      </c>
      <c r="D98" s="528">
        <v>-0.125</v>
      </c>
      <c r="E98" s="535" t="s">
        <v>252</v>
      </c>
      <c r="F98" s="527">
        <v>0</v>
      </c>
      <c r="G98" s="528">
        <v>0</v>
      </c>
      <c r="H98" s="530">
        <v>4.9406564584124654E-324</v>
      </c>
      <c r="I98" s="527">
        <v>4.4465908125712189E-323</v>
      </c>
      <c r="J98" s="528">
        <v>4.4465908125712189E-323</v>
      </c>
      <c r="K98" s="531" t="s">
        <v>246</v>
      </c>
    </row>
    <row r="99" spans="1:11" ht="14.4" customHeight="1" thickBot="1" x14ac:dyDescent="0.35">
      <c r="A99" s="544" t="s">
        <v>337</v>
      </c>
      <c r="B99" s="522">
        <v>4.9406564584124654E-324</v>
      </c>
      <c r="C99" s="522">
        <v>-0.125</v>
      </c>
      <c r="D99" s="523">
        <v>-0.125</v>
      </c>
      <c r="E99" s="534" t="s">
        <v>252</v>
      </c>
      <c r="F99" s="522">
        <v>0</v>
      </c>
      <c r="G99" s="523">
        <v>0</v>
      </c>
      <c r="H99" s="525">
        <v>4.9406564584124654E-324</v>
      </c>
      <c r="I99" s="522">
        <v>4.4465908125712189E-323</v>
      </c>
      <c r="J99" s="523">
        <v>4.4465908125712189E-323</v>
      </c>
      <c r="K99" s="532" t="s">
        <v>246</v>
      </c>
    </row>
    <row r="100" spans="1:11" ht="14.4" customHeight="1" thickBot="1" x14ac:dyDescent="0.35">
      <c r="A100" s="543" t="s">
        <v>338</v>
      </c>
      <c r="B100" s="527">
        <v>4.9406564584124654E-324</v>
      </c>
      <c r="C100" s="527">
        <v>486.9</v>
      </c>
      <c r="D100" s="528">
        <v>486.9</v>
      </c>
      <c r="E100" s="535" t="s">
        <v>252</v>
      </c>
      <c r="F100" s="527">
        <v>385.99999999997902</v>
      </c>
      <c r="G100" s="528">
        <v>289.49999999998403</v>
      </c>
      <c r="H100" s="530">
        <v>12.85</v>
      </c>
      <c r="I100" s="527">
        <v>193</v>
      </c>
      <c r="J100" s="528">
        <v>-96.499999999983999</v>
      </c>
      <c r="K100" s="533">
        <v>0.5</v>
      </c>
    </row>
    <row r="101" spans="1:11" ht="14.4" customHeight="1" thickBot="1" x14ac:dyDescent="0.35">
      <c r="A101" s="544" t="s">
        <v>339</v>
      </c>
      <c r="B101" s="522">
        <v>4.9406564584124654E-324</v>
      </c>
      <c r="C101" s="522">
        <v>486.9</v>
      </c>
      <c r="D101" s="523">
        <v>486.9</v>
      </c>
      <c r="E101" s="534" t="s">
        <v>252</v>
      </c>
      <c r="F101" s="522">
        <v>385.99999999997902</v>
      </c>
      <c r="G101" s="523">
        <v>289.49999999998403</v>
      </c>
      <c r="H101" s="525">
        <v>12.85</v>
      </c>
      <c r="I101" s="522">
        <v>193</v>
      </c>
      <c r="J101" s="523">
        <v>-96.499999999983999</v>
      </c>
      <c r="K101" s="526">
        <v>0.5</v>
      </c>
    </row>
    <row r="102" spans="1:11" ht="14.4" customHeight="1" thickBot="1" x14ac:dyDescent="0.35">
      <c r="A102" s="543" t="s">
        <v>340</v>
      </c>
      <c r="B102" s="527">
        <v>59.000036447539003</v>
      </c>
      <c r="C102" s="527">
        <v>53.171999999999997</v>
      </c>
      <c r="D102" s="528">
        <v>-5.8280364475389996</v>
      </c>
      <c r="E102" s="529">
        <v>0.90121978224999999</v>
      </c>
      <c r="F102" s="527">
        <v>0</v>
      </c>
      <c r="G102" s="528">
        <v>0</v>
      </c>
      <c r="H102" s="530">
        <v>7.1059999999999999</v>
      </c>
      <c r="I102" s="527">
        <v>39.994999999999997</v>
      </c>
      <c r="J102" s="528">
        <v>39.994999999999997</v>
      </c>
      <c r="K102" s="531" t="s">
        <v>246</v>
      </c>
    </row>
    <row r="103" spans="1:11" ht="14.4" customHeight="1" thickBot="1" x14ac:dyDescent="0.35">
      <c r="A103" s="544" t="s">
        <v>341</v>
      </c>
      <c r="B103" s="522">
        <v>59.000036447539003</v>
      </c>
      <c r="C103" s="522">
        <v>53.171999999999997</v>
      </c>
      <c r="D103" s="523">
        <v>-5.8280364475389996</v>
      </c>
      <c r="E103" s="524">
        <v>0.90121978224999999</v>
      </c>
      <c r="F103" s="522">
        <v>0</v>
      </c>
      <c r="G103" s="523">
        <v>0</v>
      </c>
      <c r="H103" s="525">
        <v>7.1059999999999999</v>
      </c>
      <c r="I103" s="522">
        <v>39.994999999999997</v>
      </c>
      <c r="J103" s="523">
        <v>39.994999999999997</v>
      </c>
      <c r="K103" s="532" t="s">
        <v>246</v>
      </c>
    </row>
    <row r="104" spans="1:11" ht="14.4" customHeight="1" thickBot="1" x14ac:dyDescent="0.35">
      <c r="A104" s="542" t="s">
        <v>342</v>
      </c>
      <c r="B104" s="522">
        <v>6541.9997660986</v>
      </c>
      <c r="C104" s="522">
        <v>7063.1932699999998</v>
      </c>
      <c r="D104" s="523">
        <v>521.19350390139505</v>
      </c>
      <c r="E104" s="524">
        <v>1.079668835606</v>
      </c>
      <c r="F104" s="522">
        <v>7422.99203308711</v>
      </c>
      <c r="G104" s="523">
        <v>5567.2440248153298</v>
      </c>
      <c r="H104" s="525">
        <v>677.11144000000002</v>
      </c>
      <c r="I104" s="522">
        <v>5833.6842900000001</v>
      </c>
      <c r="J104" s="523">
        <v>266.44026518466501</v>
      </c>
      <c r="K104" s="526">
        <v>0.78589391770799999</v>
      </c>
    </row>
    <row r="105" spans="1:11" ht="14.4" customHeight="1" thickBot="1" x14ac:dyDescent="0.35">
      <c r="A105" s="543" t="s">
        <v>343</v>
      </c>
      <c r="B105" s="527">
        <v>1731.99997571427</v>
      </c>
      <c r="C105" s="527">
        <v>1898.91833</v>
      </c>
      <c r="D105" s="528">
        <v>166.91835428572699</v>
      </c>
      <c r="E105" s="529">
        <v>1.0963731851189999</v>
      </c>
      <c r="F105" s="527">
        <v>1964.9999848755599</v>
      </c>
      <c r="G105" s="528">
        <v>1473.74998865667</v>
      </c>
      <c r="H105" s="530">
        <v>179.23570000000001</v>
      </c>
      <c r="I105" s="527">
        <v>1544.2117800000001</v>
      </c>
      <c r="J105" s="528">
        <v>70.461791343331001</v>
      </c>
      <c r="K105" s="533">
        <v>0.78585841826199998</v>
      </c>
    </row>
    <row r="106" spans="1:11" ht="14.4" customHeight="1" thickBot="1" x14ac:dyDescent="0.35">
      <c r="A106" s="544" t="s">
        <v>344</v>
      </c>
      <c r="B106" s="522">
        <v>1731.99997571427</v>
      </c>
      <c r="C106" s="522">
        <v>1898.91833</v>
      </c>
      <c r="D106" s="523">
        <v>166.91835428572699</v>
      </c>
      <c r="E106" s="524">
        <v>1.0963731851189999</v>
      </c>
      <c r="F106" s="522">
        <v>1964.9999848755599</v>
      </c>
      <c r="G106" s="523">
        <v>1473.74998865667</v>
      </c>
      <c r="H106" s="525">
        <v>179.23570000000001</v>
      </c>
      <c r="I106" s="522">
        <v>1544.2117800000001</v>
      </c>
      <c r="J106" s="523">
        <v>70.461791343331001</v>
      </c>
      <c r="K106" s="526">
        <v>0.78585841826199998</v>
      </c>
    </row>
    <row r="107" spans="1:11" ht="14.4" customHeight="1" thickBot="1" x14ac:dyDescent="0.35">
      <c r="A107" s="543" t="s">
        <v>345</v>
      </c>
      <c r="B107" s="527">
        <v>4809.9997903843296</v>
      </c>
      <c r="C107" s="527">
        <v>5164.2749400000002</v>
      </c>
      <c r="D107" s="528">
        <v>354.27514961566698</v>
      </c>
      <c r="E107" s="529">
        <v>1.073653880468</v>
      </c>
      <c r="F107" s="527">
        <v>5457.9920482115504</v>
      </c>
      <c r="G107" s="528">
        <v>4093.49403615867</v>
      </c>
      <c r="H107" s="530">
        <v>497.87574000000001</v>
      </c>
      <c r="I107" s="527">
        <v>4289.4725099999996</v>
      </c>
      <c r="J107" s="528">
        <v>195.978473841333</v>
      </c>
      <c r="K107" s="533">
        <v>0.785906698307</v>
      </c>
    </row>
    <row r="108" spans="1:11" ht="14.4" customHeight="1" thickBot="1" x14ac:dyDescent="0.35">
      <c r="A108" s="544" t="s">
        <v>346</v>
      </c>
      <c r="B108" s="522">
        <v>4809.9997903843296</v>
      </c>
      <c r="C108" s="522">
        <v>5164.2749400000002</v>
      </c>
      <c r="D108" s="523">
        <v>354.27514961566698</v>
      </c>
      <c r="E108" s="524">
        <v>1.073653880468</v>
      </c>
      <c r="F108" s="522">
        <v>5457.9920482115504</v>
      </c>
      <c r="G108" s="523">
        <v>4093.49403615867</v>
      </c>
      <c r="H108" s="525">
        <v>497.87574000000001</v>
      </c>
      <c r="I108" s="522">
        <v>4289.4725099999996</v>
      </c>
      <c r="J108" s="523">
        <v>195.978473841333</v>
      </c>
      <c r="K108" s="526">
        <v>0.785906698307</v>
      </c>
    </row>
    <row r="109" spans="1:11" ht="14.4" customHeight="1" thickBot="1" x14ac:dyDescent="0.35">
      <c r="A109" s="542" t="s">
        <v>347</v>
      </c>
      <c r="B109" s="522">
        <v>193.00006837924201</v>
      </c>
      <c r="C109" s="522">
        <v>206.65428</v>
      </c>
      <c r="D109" s="523">
        <v>13.654211620758</v>
      </c>
      <c r="E109" s="524">
        <v>1.070747185404</v>
      </c>
      <c r="F109" s="522">
        <v>217.99999999998801</v>
      </c>
      <c r="G109" s="523">
        <v>163.49999999999099</v>
      </c>
      <c r="H109" s="525">
        <v>19.857230000000001</v>
      </c>
      <c r="I109" s="522">
        <v>170.05031</v>
      </c>
      <c r="J109" s="523">
        <v>6.5503100000080003</v>
      </c>
      <c r="K109" s="526">
        <v>0.78004729357799996</v>
      </c>
    </row>
    <row r="110" spans="1:11" ht="14.4" customHeight="1" thickBot="1" x14ac:dyDescent="0.35">
      <c r="A110" s="543" t="s">
        <v>348</v>
      </c>
      <c r="B110" s="527">
        <v>193.00006837924201</v>
      </c>
      <c r="C110" s="527">
        <v>206.65428</v>
      </c>
      <c r="D110" s="528">
        <v>13.654211620758</v>
      </c>
      <c r="E110" s="529">
        <v>1.070747185404</v>
      </c>
      <c r="F110" s="527">
        <v>217.99999999998801</v>
      </c>
      <c r="G110" s="528">
        <v>163.49999999999099</v>
      </c>
      <c r="H110" s="530">
        <v>19.857230000000001</v>
      </c>
      <c r="I110" s="527">
        <v>170.05031</v>
      </c>
      <c r="J110" s="528">
        <v>6.5503100000080003</v>
      </c>
      <c r="K110" s="533">
        <v>0.78004729357799996</v>
      </c>
    </row>
    <row r="111" spans="1:11" ht="14.4" customHeight="1" thickBot="1" x14ac:dyDescent="0.35">
      <c r="A111" s="544" t="s">
        <v>349</v>
      </c>
      <c r="B111" s="522">
        <v>193.00006837924201</v>
      </c>
      <c r="C111" s="522">
        <v>206.65428</v>
      </c>
      <c r="D111" s="523">
        <v>13.654211620758</v>
      </c>
      <c r="E111" s="524">
        <v>1.070747185404</v>
      </c>
      <c r="F111" s="522">
        <v>217.99999999998801</v>
      </c>
      <c r="G111" s="523">
        <v>163.49999999999099</v>
      </c>
      <c r="H111" s="525">
        <v>19.857230000000001</v>
      </c>
      <c r="I111" s="522">
        <v>170.05031</v>
      </c>
      <c r="J111" s="523">
        <v>6.5503100000080003</v>
      </c>
      <c r="K111" s="526">
        <v>0.78004729357799996</v>
      </c>
    </row>
    <row r="112" spans="1:11" ht="14.4" customHeight="1" thickBot="1" x14ac:dyDescent="0.35">
      <c r="A112" s="541" t="s">
        <v>350</v>
      </c>
      <c r="B112" s="522">
        <v>4.9406564584124654E-324</v>
      </c>
      <c r="C112" s="522">
        <v>97.067999999999998</v>
      </c>
      <c r="D112" s="523">
        <v>97.067999999999998</v>
      </c>
      <c r="E112" s="534" t="s">
        <v>252</v>
      </c>
      <c r="F112" s="522">
        <v>0</v>
      </c>
      <c r="G112" s="523">
        <v>0</v>
      </c>
      <c r="H112" s="525">
        <v>323.74299999999999</v>
      </c>
      <c r="I112" s="522">
        <v>419.86799999999999</v>
      </c>
      <c r="J112" s="523">
        <v>419.86799999999999</v>
      </c>
      <c r="K112" s="532" t="s">
        <v>246</v>
      </c>
    </row>
    <row r="113" spans="1:11" ht="14.4" customHeight="1" thickBot="1" x14ac:dyDescent="0.35">
      <c r="A113" s="542" t="s">
        <v>351</v>
      </c>
      <c r="B113" s="522">
        <v>4.9406564584124654E-324</v>
      </c>
      <c r="C113" s="522">
        <v>3.302</v>
      </c>
      <c r="D113" s="523">
        <v>3.302</v>
      </c>
      <c r="E113" s="534" t="s">
        <v>252</v>
      </c>
      <c r="F113" s="522">
        <v>0</v>
      </c>
      <c r="G113" s="523">
        <v>0</v>
      </c>
      <c r="H113" s="525">
        <v>298.35500000000002</v>
      </c>
      <c r="I113" s="522">
        <v>298.35500000000002</v>
      </c>
      <c r="J113" s="523">
        <v>298.35500000000002</v>
      </c>
      <c r="K113" s="532" t="s">
        <v>246</v>
      </c>
    </row>
    <row r="114" spans="1:11" ht="14.4" customHeight="1" thickBot="1" x14ac:dyDescent="0.35">
      <c r="A114" s="543" t="s">
        <v>352</v>
      </c>
      <c r="B114" s="527">
        <v>4.9406564584124654E-324</v>
      </c>
      <c r="C114" s="527">
        <v>3.302</v>
      </c>
      <c r="D114" s="528">
        <v>3.302</v>
      </c>
      <c r="E114" s="535" t="s">
        <v>252</v>
      </c>
      <c r="F114" s="527">
        <v>0</v>
      </c>
      <c r="G114" s="528">
        <v>0</v>
      </c>
      <c r="H114" s="530">
        <v>298.35500000000002</v>
      </c>
      <c r="I114" s="527">
        <v>298.35500000000002</v>
      </c>
      <c r="J114" s="528">
        <v>298.35500000000002</v>
      </c>
      <c r="K114" s="531" t="s">
        <v>246</v>
      </c>
    </row>
    <row r="115" spans="1:11" ht="14.4" customHeight="1" thickBot="1" x14ac:dyDescent="0.35">
      <c r="A115" s="544" t="s">
        <v>353</v>
      </c>
      <c r="B115" s="522">
        <v>4.9406564584124654E-324</v>
      </c>
      <c r="C115" s="522">
        <v>3.302</v>
      </c>
      <c r="D115" s="523">
        <v>3.302</v>
      </c>
      <c r="E115" s="534" t="s">
        <v>252</v>
      </c>
      <c r="F115" s="522">
        <v>0</v>
      </c>
      <c r="G115" s="523">
        <v>0</v>
      </c>
      <c r="H115" s="525">
        <v>298.35500000000002</v>
      </c>
      <c r="I115" s="522">
        <v>298.35500000000002</v>
      </c>
      <c r="J115" s="523">
        <v>298.35500000000002</v>
      </c>
      <c r="K115" s="532" t="s">
        <v>246</v>
      </c>
    </row>
    <row r="116" spans="1:11" ht="14.4" customHeight="1" thickBot="1" x14ac:dyDescent="0.35">
      <c r="A116" s="542" t="s">
        <v>354</v>
      </c>
      <c r="B116" s="522">
        <v>4.9406564584124654E-324</v>
      </c>
      <c r="C116" s="522">
        <v>93.766000000000005</v>
      </c>
      <c r="D116" s="523">
        <v>93.766000000000005</v>
      </c>
      <c r="E116" s="534" t="s">
        <v>252</v>
      </c>
      <c r="F116" s="522">
        <v>0</v>
      </c>
      <c r="G116" s="523">
        <v>0</v>
      </c>
      <c r="H116" s="525">
        <v>25.388000000000002</v>
      </c>
      <c r="I116" s="522">
        <v>121.51300000000001</v>
      </c>
      <c r="J116" s="523">
        <v>121.51300000000001</v>
      </c>
      <c r="K116" s="532" t="s">
        <v>246</v>
      </c>
    </row>
    <row r="117" spans="1:11" ht="14.4" customHeight="1" thickBot="1" x14ac:dyDescent="0.35">
      <c r="A117" s="543" t="s">
        <v>355</v>
      </c>
      <c r="B117" s="527">
        <v>4.9406564584124654E-324</v>
      </c>
      <c r="C117" s="527">
        <v>90.766000000000005</v>
      </c>
      <c r="D117" s="528">
        <v>90.766000000000005</v>
      </c>
      <c r="E117" s="535" t="s">
        <v>252</v>
      </c>
      <c r="F117" s="527">
        <v>0</v>
      </c>
      <c r="G117" s="528">
        <v>0</v>
      </c>
      <c r="H117" s="530">
        <v>23.388000000000002</v>
      </c>
      <c r="I117" s="527">
        <v>103.639</v>
      </c>
      <c r="J117" s="528">
        <v>103.639</v>
      </c>
      <c r="K117" s="531" t="s">
        <v>246</v>
      </c>
    </row>
    <row r="118" spans="1:11" ht="14.4" customHeight="1" thickBot="1" x14ac:dyDescent="0.35">
      <c r="A118" s="544" t="s">
        <v>356</v>
      </c>
      <c r="B118" s="522">
        <v>4.9406564584124654E-324</v>
      </c>
      <c r="C118" s="522">
        <v>4.9406564584124654E-324</v>
      </c>
      <c r="D118" s="523">
        <v>0</v>
      </c>
      <c r="E118" s="524">
        <v>1</v>
      </c>
      <c r="F118" s="522">
        <v>4.9406564584124654E-324</v>
      </c>
      <c r="G118" s="523">
        <v>0</v>
      </c>
      <c r="H118" s="525">
        <v>4.9406564584124654E-324</v>
      </c>
      <c r="I118" s="522">
        <v>3.9649999999999999</v>
      </c>
      <c r="J118" s="523">
        <v>3.9649999999999999</v>
      </c>
      <c r="K118" s="532" t="s">
        <v>252</v>
      </c>
    </row>
    <row r="119" spans="1:11" ht="14.4" customHeight="1" thickBot="1" x14ac:dyDescent="0.35">
      <c r="A119" s="544" t="s">
        <v>357</v>
      </c>
      <c r="B119" s="522">
        <v>4.9406564584124654E-324</v>
      </c>
      <c r="C119" s="522">
        <v>90.766000000000005</v>
      </c>
      <c r="D119" s="523">
        <v>90.766000000000005</v>
      </c>
      <c r="E119" s="534" t="s">
        <v>252</v>
      </c>
      <c r="F119" s="522">
        <v>0</v>
      </c>
      <c r="G119" s="523">
        <v>0</v>
      </c>
      <c r="H119" s="525">
        <v>23.388000000000002</v>
      </c>
      <c r="I119" s="522">
        <v>99.573999999999998</v>
      </c>
      <c r="J119" s="523">
        <v>99.573999999999998</v>
      </c>
      <c r="K119" s="532" t="s">
        <v>246</v>
      </c>
    </row>
    <row r="120" spans="1:11" ht="14.4" customHeight="1" thickBot="1" x14ac:dyDescent="0.35">
      <c r="A120" s="544" t="s">
        <v>358</v>
      </c>
      <c r="B120" s="522">
        <v>4.9406564584124654E-324</v>
      </c>
      <c r="C120" s="522">
        <v>4.9406564584124654E-324</v>
      </c>
      <c r="D120" s="523">
        <v>0</v>
      </c>
      <c r="E120" s="524">
        <v>1</v>
      </c>
      <c r="F120" s="522">
        <v>4.9406564584124654E-324</v>
      </c>
      <c r="G120" s="523">
        <v>0</v>
      </c>
      <c r="H120" s="525">
        <v>4.9406564584124654E-324</v>
      </c>
      <c r="I120" s="522">
        <v>9.9999999999E-2</v>
      </c>
      <c r="J120" s="523">
        <v>9.9999999999E-2</v>
      </c>
      <c r="K120" s="532" t="s">
        <v>252</v>
      </c>
    </row>
    <row r="121" spans="1:11" ht="14.4" customHeight="1" thickBot="1" x14ac:dyDescent="0.35">
      <c r="A121" s="543" t="s">
        <v>359</v>
      </c>
      <c r="B121" s="527">
        <v>4.9406564584124654E-324</v>
      </c>
      <c r="C121" s="527">
        <v>4.9406564584124654E-324</v>
      </c>
      <c r="D121" s="528">
        <v>0</v>
      </c>
      <c r="E121" s="529">
        <v>1</v>
      </c>
      <c r="F121" s="527">
        <v>4.9406564584124654E-324</v>
      </c>
      <c r="G121" s="528">
        <v>0</v>
      </c>
      <c r="H121" s="530">
        <v>4.9406564584124654E-324</v>
      </c>
      <c r="I121" s="527">
        <v>1.48</v>
      </c>
      <c r="J121" s="528">
        <v>1.48</v>
      </c>
      <c r="K121" s="531" t="s">
        <v>252</v>
      </c>
    </row>
    <row r="122" spans="1:11" ht="14.4" customHeight="1" thickBot="1" x14ac:dyDescent="0.35">
      <c r="A122" s="544" t="s">
        <v>360</v>
      </c>
      <c r="B122" s="522">
        <v>4.9406564584124654E-324</v>
      </c>
      <c r="C122" s="522">
        <v>4.9406564584124654E-324</v>
      </c>
      <c r="D122" s="523">
        <v>0</v>
      </c>
      <c r="E122" s="524">
        <v>1</v>
      </c>
      <c r="F122" s="522">
        <v>4.9406564584124654E-324</v>
      </c>
      <c r="G122" s="523">
        <v>0</v>
      </c>
      <c r="H122" s="525">
        <v>4.9406564584124654E-324</v>
      </c>
      <c r="I122" s="522">
        <v>1.48</v>
      </c>
      <c r="J122" s="523">
        <v>1.48</v>
      </c>
      <c r="K122" s="532" t="s">
        <v>252</v>
      </c>
    </row>
    <row r="123" spans="1:11" ht="14.4" customHeight="1" thickBot="1" x14ac:dyDescent="0.35">
      <c r="A123" s="543" t="s">
        <v>361</v>
      </c>
      <c r="B123" s="527">
        <v>4.9406564584124654E-324</v>
      </c>
      <c r="C123" s="527">
        <v>4.9406564584124654E-324</v>
      </c>
      <c r="D123" s="528">
        <v>0</v>
      </c>
      <c r="E123" s="529">
        <v>1</v>
      </c>
      <c r="F123" s="527">
        <v>4.9406564584124654E-324</v>
      </c>
      <c r="G123" s="528">
        <v>0</v>
      </c>
      <c r="H123" s="530">
        <v>4.9406564584124654E-324</v>
      </c>
      <c r="I123" s="527">
        <v>14.394</v>
      </c>
      <c r="J123" s="528">
        <v>14.394</v>
      </c>
      <c r="K123" s="531" t="s">
        <v>252</v>
      </c>
    </row>
    <row r="124" spans="1:11" ht="14.4" customHeight="1" thickBot="1" x14ac:dyDescent="0.35">
      <c r="A124" s="544" t="s">
        <v>362</v>
      </c>
      <c r="B124" s="522">
        <v>4.9406564584124654E-324</v>
      </c>
      <c r="C124" s="522">
        <v>4.9406564584124654E-324</v>
      </c>
      <c r="D124" s="523">
        <v>0</v>
      </c>
      <c r="E124" s="524">
        <v>1</v>
      </c>
      <c r="F124" s="522">
        <v>4.9406564584124654E-324</v>
      </c>
      <c r="G124" s="523">
        <v>0</v>
      </c>
      <c r="H124" s="525">
        <v>4.9406564584124654E-324</v>
      </c>
      <c r="I124" s="522">
        <v>14.394</v>
      </c>
      <c r="J124" s="523">
        <v>14.394</v>
      </c>
      <c r="K124" s="532" t="s">
        <v>252</v>
      </c>
    </row>
    <row r="125" spans="1:11" ht="14.4" customHeight="1" thickBot="1" x14ac:dyDescent="0.35">
      <c r="A125" s="547" t="s">
        <v>363</v>
      </c>
      <c r="B125" s="522">
        <v>4.9406564584124654E-324</v>
      </c>
      <c r="C125" s="522">
        <v>1.7</v>
      </c>
      <c r="D125" s="523">
        <v>1.7</v>
      </c>
      <c r="E125" s="534" t="s">
        <v>252</v>
      </c>
      <c r="F125" s="522">
        <v>0</v>
      </c>
      <c r="G125" s="523">
        <v>0</v>
      </c>
      <c r="H125" s="525">
        <v>2</v>
      </c>
      <c r="I125" s="522">
        <v>2</v>
      </c>
      <c r="J125" s="523">
        <v>2</v>
      </c>
      <c r="K125" s="532" t="s">
        <v>246</v>
      </c>
    </row>
    <row r="126" spans="1:11" ht="14.4" customHeight="1" thickBot="1" x14ac:dyDescent="0.35">
      <c r="A126" s="544" t="s">
        <v>364</v>
      </c>
      <c r="B126" s="522">
        <v>4.9406564584124654E-324</v>
      </c>
      <c r="C126" s="522">
        <v>1.7</v>
      </c>
      <c r="D126" s="523">
        <v>1.7</v>
      </c>
      <c r="E126" s="534" t="s">
        <v>252</v>
      </c>
      <c r="F126" s="522">
        <v>0</v>
      </c>
      <c r="G126" s="523">
        <v>0</v>
      </c>
      <c r="H126" s="525">
        <v>2</v>
      </c>
      <c r="I126" s="522">
        <v>2</v>
      </c>
      <c r="J126" s="523">
        <v>2</v>
      </c>
      <c r="K126" s="532" t="s">
        <v>246</v>
      </c>
    </row>
    <row r="127" spans="1:11" ht="14.4" customHeight="1" thickBot="1" x14ac:dyDescent="0.35">
      <c r="A127" s="543" t="s">
        <v>365</v>
      </c>
      <c r="B127" s="527">
        <v>4.9406564584124654E-324</v>
      </c>
      <c r="C127" s="527">
        <v>1.3</v>
      </c>
      <c r="D127" s="528">
        <v>1.3</v>
      </c>
      <c r="E127" s="535" t="s">
        <v>252</v>
      </c>
      <c r="F127" s="527">
        <v>0</v>
      </c>
      <c r="G127" s="528">
        <v>0</v>
      </c>
      <c r="H127" s="530">
        <v>4.9406564584124654E-324</v>
      </c>
      <c r="I127" s="527">
        <v>4.4465908125712189E-323</v>
      </c>
      <c r="J127" s="528">
        <v>4.4465908125712189E-323</v>
      </c>
      <c r="K127" s="531" t="s">
        <v>246</v>
      </c>
    </row>
    <row r="128" spans="1:11" ht="14.4" customHeight="1" thickBot="1" x14ac:dyDescent="0.35">
      <c r="A128" s="544" t="s">
        <v>366</v>
      </c>
      <c r="B128" s="522">
        <v>4.9406564584124654E-324</v>
      </c>
      <c r="C128" s="522">
        <v>1.3</v>
      </c>
      <c r="D128" s="523">
        <v>1.3</v>
      </c>
      <c r="E128" s="534" t="s">
        <v>252</v>
      </c>
      <c r="F128" s="522">
        <v>0</v>
      </c>
      <c r="G128" s="523">
        <v>0</v>
      </c>
      <c r="H128" s="525">
        <v>4.9406564584124654E-324</v>
      </c>
      <c r="I128" s="522">
        <v>4.4465908125712189E-323</v>
      </c>
      <c r="J128" s="523">
        <v>4.4465908125712189E-323</v>
      </c>
      <c r="K128" s="532" t="s">
        <v>246</v>
      </c>
    </row>
    <row r="129" spans="1:11" ht="14.4" customHeight="1" thickBot="1" x14ac:dyDescent="0.35">
      <c r="A129" s="541" t="s">
        <v>367</v>
      </c>
      <c r="B129" s="522">
        <v>3118.7107425476702</v>
      </c>
      <c r="C129" s="522">
        <v>2961.9724000000001</v>
      </c>
      <c r="D129" s="523">
        <v>-156.738342547672</v>
      </c>
      <c r="E129" s="524">
        <v>0.94974258420000002</v>
      </c>
      <c r="F129" s="522">
        <v>1799.9999999999</v>
      </c>
      <c r="G129" s="523">
        <v>1349.99999999993</v>
      </c>
      <c r="H129" s="525">
        <v>172.364</v>
      </c>
      <c r="I129" s="522">
        <v>1436.1559999999999</v>
      </c>
      <c r="J129" s="523">
        <v>86.156000000074002</v>
      </c>
      <c r="K129" s="526">
        <v>0.79786444444399995</v>
      </c>
    </row>
    <row r="130" spans="1:11" ht="14.4" customHeight="1" thickBot="1" x14ac:dyDescent="0.35">
      <c r="A130" s="542" t="s">
        <v>368</v>
      </c>
      <c r="B130" s="522">
        <v>2737.9997551418601</v>
      </c>
      <c r="C130" s="522">
        <v>2537.92</v>
      </c>
      <c r="D130" s="523">
        <v>-200.07975514185799</v>
      </c>
      <c r="E130" s="524">
        <v>0.926924845494</v>
      </c>
      <c r="F130" s="522">
        <v>1799.9999999999</v>
      </c>
      <c r="G130" s="523">
        <v>1349.99999999993</v>
      </c>
      <c r="H130" s="525">
        <v>172.364</v>
      </c>
      <c r="I130" s="522">
        <v>1326.66</v>
      </c>
      <c r="J130" s="523">
        <v>-23.339999999924999</v>
      </c>
      <c r="K130" s="526">
        <v>0.73703333333300003</v>
      </c>
    </row>
    <row r="131" spans="1:11" ht="14.4" customHeight="1" thickBot="1" x14ac:dyDescent="0.35">
      <c r="A131" s="543" t="s">
        <v>369</v>
      </c>
      <c r="B131" s="527">
        <v>2737.9997551418601</v>
      </c>
      <c r="C131" s="527">
        <v>2537.0819999999999</v>
      </c>
      <c r="D131" s="528">
        <v>-200.91775514185801</v>
      </c>
      <c r="E131" s="529">
        <v>0.92661878264700004</v>
      </c>
      <c r="F131" s="527">
        <v>1799.9999999999</v>
      </c>
      <c r="G131" s="528">
        <v>1349.99999999993</v>
      </c>
      <c r="H131" s="530">
        <v>159.059</v>
      </c>
      <c r="I131" s="527">
        <v>1313.355</v>
      </c>
      <c r="J131" s="528">
        <v>-36.644999999924998</v>
      </c>
      <c r="K131" s="533">
        <v>0.72964166666600005</v>
      </c>
    </row>
    <row r="132" spans="1:11" ht="14.4" customHeight="1" thickBot="1" x14ac:dyDescent="0.35">
      <c r="A132" s="544" t="s">
        <v>370</v>
      </c>
      <c r="B132" s="522">
        <v>89.999994580994993</v>
      </c>
      <c r="C132" s="522">
        <v>90.831000000000003</v>
      </c>
      <c r="D132" s="523">
        <v>0.83100541900400005</v>
      </c>
      <c r="E132" s="524">
        <v>1.0092333941</v>
      </c>
      <c r="F132" s="522">
        <v>65.999999999996007</v>
      </c>
      <c r="G132" s="523">
        <v>49.499999999997002</v>
      </c>
      <c r="H132" s="525">
        <v>6.0369999999999999</v>
      </c>
      <c r="I132" s="522">
        <v>52.825000000000003</v>
      </c>
      <c r="J132" s="523">
        <v>3.3250000000019999</v>
      </c>
      <c r="K132" s="526">
        <v>0.80037878787799999</v>
      </c>
    </row>
    <row r="133" spans="1:11" ht="14.4" customHeight="1" thickBot="1" x14ac:dyDescent="0.35">
      <c r="A133" s="544" t="s">
        <v>371</v>
      </c>
      <c r="B133" s="522">
        <v>1143.99989111844</v>
      </c>
      <c r="C133" s="522">
        <v>950.904</v>
      </c>
      <c r="D133" s="523">
        <v>-193.09589111843999</v>
      </c>
      <c r="E133" s="524">
        <v>0.83120986932100005</v>
      </c>
      <c r="F133" s="522">
        <v>871.99999999995202</v>
      </c>
      <c r="G133" s="523">
        <v>653.99999999996396</v>
      </c>
      <c r="H133" s="525">
        <v>78.093999999999994</v>
      </c>
      <c r="I133" s="522">
        <v>586.92200000000003</v>
      </c>
      <c r="J133" s="523">
        <v>-67.077999999964007</v>
      </c>
      <c r="K133" s="526">
        <v>0.673075688073</v>
      </c>
    </row>
    <row r="134" spans="1:11" ht="14.4" customHeight="1" thickBot="1" x14ac:dyDescent="0.35">
      <c r="A134" s="544" t="s">
        <v>372</v>
      </c>
      <c r="B134" s="522">
        <v>872.99994743566003</v>
      </c>
      <c r="C134" s="522">
        <v>864.96199999999999</v>
      </c>
      <c r="D134" s="523">
        <v>-8.0379474356599996</v>
      </c>
      <c r="E134" s="524">
        <v>0.99079272861400003</v>
      </c>
      <c r="F134" s="522">
        <v>548.99999999996999</v>
      </c>
      <c r="G134" s="523">
        <v>411.74999999997698</v>
      </c>
      <c r="H134" s="525">
        <v>49.384999999999998</v>
      </c>
      <c r="I134" s="522">
        <v>433.65899999999999</v>
      </c>
      <c r="J134" s="523">
        <v>21.909000000022001</v>
      </c>
      <c r="K134" s="526">
        <v>0.78990710382499996</v>
      </c>
    </row>
    <row r="135" spans="1:11" ht="14.4" customHeight="1" thickBot="1" x14ac:dyDescent="0.35">
      <c r="A135" s="544" t="s">
        <v>373</v>
      </c>
      <c r="B135" s="522">
        <v>630.99992200676297</v>
      </c>
      <c r="C135" s="522">
        <v>630.38499999999999</v>
      </c>
      <c r="D135" s="523">
        <v>-0.61492200676200004</v>
      </c>
      <c r="E135" s="524">
        <v>0.99902548005900005</v>
      </c>
      <c r="F135" s="522">
        <v>312.999999999983</v>
      </c>
      <c r="G135" s="523">
        <v>234.74999999998701</v>
      </c>
      <c r="H135" s="525">
        <v>25.542999999999999</v>
      </c>
      <c r="I135" s="522">
        <v>239.94900000000001</v>
      </c>
      <c r="J135" s="523">
        <v>5.199000000012</v>
      </c>
      <c r="K135" s="526">
        <v>0.76661022364200004</v>
      </c>
    </row>
    <row r="136" spans="1:11" ht="14.4" customHeight="1" thickBot="1" x14ac:dyDescent="0.35">
      <c r="A136" s="543" t="s">
        <v>374</v>
      </c>
      <c r="B136" s="527">
        <v>4.9406564584124654E-324</v>
      </c>
      <c r="C136" s="527">
        <v>0.83799999999999997</v>
      </c>
      <c r="D136" s="528">
        <v>0.83799999999999997</v>
      </c>
      <c r="E136" s="535" t="s">
        <v>252</v>
      </c>
      <c r="F136" s="527">
        <v>0</v>
      </c>
      <c r="G136" s="528">
        <v>0</v>
      </c>
      <c r="H136" s="530">
        <v>13.305</v>
      </c>
      <c r="I136" s="527">
        <v>13.305</v>
      </c>
      <c r="J136" s="528">
        <v>13.305</v>
      </c>
      <c r="K136" s="531" t="s">
        <v>246</v>
      </c>
    </row>
    <row r="137" spans="1:11" ht="14.4" customHeight="1" thickBot="1" x14ac:dyDescent="0.35">
      <c r="A137" s="544" t="s">
        <v>375</v>
      </c>
      <c r="B137" s="522">
        <v>4.9406564584124654E-324</v>
      </c>
      <c r="C137" s="522">
        <v>0.83799999999999997</v>
      </c>
      <c r="D137" s="523">
        <v>0.83799999999999997</v>
      </c>
      <c r="E137" s="534" t="s">
        <v>252</v>
      </c>
      <c r="F137" s="522">
        <v>0</v>
      </c>
      <c r="G137" s="523">
        <v>0</v>
      </c>
      <c r="H137" s="525">
        <v>13.305</v>
      </c>
      <c r="I137" s="522">
        <v>13.305</v>
      </c>
      <c r="J137" s="523">
        <v>13.305</v>
      </c>
      <c r="K137" s="532" t="s">
        <v>246</v>
      </c>
    </row>
    <row r="138" spans="1:11" ht="14.4" customHeight="1" thickBot="1" x14ac:dyDescent="0.35">
      <c r="A138" s="542" t="s">
        <v>376</v>
      </c>
      <c r="B138" s="522">
        <v>380.710987405813</v>
      </c>
      <c r="C138" s="522">
        <v>424.05239999999998</v>
      </c>
      <c r="D138" s="523">
        <v>43.341412594185996</v>
      </c>
      <c r="E138" s="524">
        <v>1.1138433458129999</v>
      </c>
      <c r="F138" s="522">
        <v>0</v>
      </c>
      <c r="G138" s="523">
        <v>0</v>
      </c>
      <c r="H138" s="525">
        <v>4.9406564584124654E-324</v>
      </c>
      <c r="I138" s="522">
        <v>109.496</v>
      </c>
      <c r="J138" s="523">
        <v>109.496</v>
      </c>
      <c r="K138" s="532" t="s">
        <v>246</v>
      </c>
    </row>
    <row r="139" spans="1:11" ht="14.4" customHeight="1" thickBot="1" x14ac:dyDescent="0.35">
      <c r="A139" s="543" t="s">
        <v>377</v>
      </c>
      <c r="B139" s="527">
        <v>380.710987405813</v>
      </c>
      <c r="C139" s="527">
        <v>411.72239999999999</v>
      </c>
      <c r="D139" s="528">
        <v>31.011412594186002</v>
      </c>
      <c r="E139" s="529">
        <v>1.0814565736740001</v>
      </c>
      <c r="F139" s="527">
        <v>0</v>
      </c>
      <c r="G139" s="528">
        <v>0</v>
      </c>
      <c r="H139" s="530">
        <v>4.9406564584124654E-324</v>
      </c>
      <c r="I139" s="527">
        <v>105.762</v>
      </c>
      <c r="J139" s="528">
        <v>105.762</v>
      </c>
      <c r="K139" s="531" t="s">
        <v>246</v>
      </c>
    </row>
    <row r="140" spans="1:11" ht="14.4" customHeight="1" thickBot="1" x14ac:dyDescent="0.35">
      <c r="A140" s="544" t="s">
        <v>378</v>
      </c>
      <c r="B140" s="522">
        <v>380.710987405813</v>
      </c>
      <c r="C140" s="522">
        <v>411.72239999999999</v>
      </c>
      <c r="D140" s="523">
        <v>31.011412594186002</v>
      </c>
      <c r="E140" s="524">
        <v>1.0814565736740001</v>
      </c>
      <c r="F140" s="522">
        <v>0</v>
      </c>
      <c r="G140" s="523">
        <v>0</v>
      </c>
      <c r="H140" s="525">
        <v>4.9406564584124654E-324</v>
      </c>
      <c r="I140" s="522">
        <v>4.4465908125712189E-323</v>
      </c>
      <c r="J140" s="523">
        <v>4.4465908125712189E-323</v>
      </c>
      <c r="K140" s="532" t="s">
        <v>246</v>
      </c>
    </row>
    <row r="141" spans="1:11" ht="14.4" customHeight="1" thickBot="1" x14ac:dyDescent="0.35">
      <c r="A141" s="544" t="s">
        <v>379</v>
      </c>
      <c r="B141" s="522">
        <v>4.9406564584124654E-324</v>
      </c>
      <c r="C141" s="522">
        <v>4.9406564584124654E-324</v>
      </c>
      <c r="D141" s="523">
        <v>0</v>
      </c>
      <c r="E141" s="524">
        <v>1</v>
      </c>
      <c r="F141" s="522">
        <v>4.9406564584124654E-324</v>
      </c>
      <c r="G141" s="523">
        <v>0</v>
      </c>
      <c r="H141" s="525">
        <v>4.9406564584124654E-324</v>
      </c>
      <c r="I141" s="522">
        <v>105.762</v>
      </c>
      <c r="J141" s="523">
        <v>105.762</v>
      </c>
      <c r="K141" s="532" t="s">
        <v>252</v>
      </c>
    </row>
    <row r="142" spans="1:11" ht="14.4" customHeight="1" thickBot="1" x14ac:dyDescent="0.35">
      <c r="A142" s="543" t="s">
        <v>380</v>
      </c>
      <c r="B142" s="527">
        <v>4.9406564584124654E-324</v>
      </c>
      <c r="C142" s="527">
        <v>3</v>
      </c>
      <c r="D142" s="528">
        <v>3</v>
      </c>
      <c r="E142" s="535" t="s">
        <v>252</v>
      </c>
      <c r="F142" s="527">
        <v>0</v>
      </c>
      <c r="G142" s="528">
        <v>0</v>
      </c>
      <c r="H142" s="530">
        <v>4.9406564584124654E-324</v>
      </c>
      <c r="I142" s="527">
        <v>3.734</v>
      </c>
      <c r="J142" s="528">
        <v>3.734</v>
      </c>
      <c r="K142" s="531" t="s">
        <v>246</v>
      </c>
    </row>
    <row r="143" spans="1:11" ht="14.4" customHeight="1" thickBot="1" x14ac:dyDescent="0.35">
      <c r="A143" s="544" t="s">
        <v>381</v>
      </c>
      <c r="B143" s="522">
        <v>4.9406564584124654E-324</v>
      </c>
      <c r="C143" s="522">
        <v>3</v>
      </c>
      <c r="D143" s="523">
        <v>3</v>
      </c>
      <c r="E143" s="534" t="s">
        <v>252</v>
      </c>
      <c r="F143" s="522">
        <v>0</v>
      </c>
      <c r="G143" s="523">
        <v>0</v>
      </c>
      <c r="H143" s="525">
        <v>4.9406564584124654E-324</v>
      </c>
      <c r="I143" s="522">
        <v>3.734</v>
      </c>
      <c r="J143" s="523">
        <v>3.734</v>
      </c>
      <c r="K143" s="532" t="s">
        <v>246</v>
      </c>
    </row>
    <row r="144" spans="1:11" ht="14.4" customHeight="1" thickBot="1" x14ac:dyDescent="0.35">
      <c r="A144" s="543" t="s">
        <v>382</v>
      </c>
      <c r="B144" s="527">
        <v>4.9406564584124654E-324</v>
      </c>
      <c r="C144" s="527">
        <v>9.33</v>
      </c>
      <c r="D144" s="528">
        <v>9.33</v>
      </c>
      <c r="E144" s="535" t="s">
        <v>252</v>
      </c>
      <c r="F144" s="527">
        <v>0</v>
      </c>
      <c r="G144" s="528">
        <v>0</v>
      </c>
      <c r="H144" s="530">
        <v>4.9406564584124654E-324</v>
      </c>
      <c r="I144" s="527">
        <v>4.4465908125712189E-323</v>
      </c>
      <c r="J144" s="528">
        <v>4.4465908125712189E-323</v>
      </c>
      <c r="K144" s="531" t="s">
        <v>246</v>
      </c>
    </row>
    <row r="145" spans="1:11" ht="14.4" customHeight="1" thickBot="1" x14ac:dyDescent="0.35">
      <c r="A145" s="544" t="s">
        <v>383</v>
      </c>
      <c r="B145" s="522">
        <v>4.9406564584124654E-324</v>
      </c>
      <c r="C145" s="522">
        <v>9.33</v>
      </c>
      <c r="D145" s="523">
        <v>9.33</v>
      </c>
      <c r="E145" s="534" t="s">
        <v>252</v>
      </c>
      <c r="F145" s="522">
        <v>0</v>
      </c>
      <c r="G145" s="523">
        <v>0</v>
      </c>
      <c r="H145" s="525">
        <v>4.9406564584124654E-324</v>
      </c>
      <c r="I145" s="522">
        <v>4.4465908125712189E-323</v>
      </c>
      <c r="J145" s="523">
        <v>4.4465908125712189E-323</v>
      </c>
      <c r="K145" s="532" t="s">
        <v>246</v>
      </c>
    </row>
    <row r="146" spans="1:11" ht="14.4" customHeight="1" thickBot="1" x14ac:dyDescent="0.35">
      <c r="A146" s="540" t="s">
        <v>384</v>
      </c>
      <c r="B146" s="522">
        <v>49535.238907963503</v>
      </c>
      <c r="C146" s="522">
        <v>40668.021824894298</v>
      </c>
      <c r="D146" s="523">
        <v>-8867.2170830692194</v>
      </c>
      <c r="E146" s="524">
        <v>0.82099173682100002</v>
      </c>
      <c r="F146" s="522">
        <v>47539.789909440799</v>
      </c>
      <c r="G146" s="523">
        <v>35654.842432080601</v>
      </c>
      <c r="H146" s="525">
        <v>2939.6279100000002</v>
      </c>
      <c r="I146" s="522">
        <v>40092.106979999997</v>
      </c>
      <c r="J146" s="523">
        <v>4437.2645479193698</v>
      </c>
      <c r="K146" s="526">
        <v>0.84333790823099997</v>
      </c>
    </row>
    <row r="147" spans="1:11" ht="14.4" customHeight="1" thickBot="1" x14ac:dyDescent="0.35">
      <c r="A147" s="541" t="s">
        <v>385</v>
      </c>
      <c r="B147" s="522">
        <v>49301.238894368304</v>
      </c>
      <c r="C147" s="522">
        <v>40452.688392841002</v>
      </c>
      <c r="D147" s="523">
        <v>-8848.5505015273193</v>
      </c>
      <c r="E147" s="524">
        <v>0.82052072726799996</v>
      </c>
      <c r="F147" s="522">
        <v>47170.656048515899</v>
      </c>
      <c r="G147" s="523">
        <v>35377.992036386902</v>
      </c>
      <c r="H147" s="525">
        <v>2882.2502300000001</v>
      </c>
      <c r="I147" s="522">
        <v>39687.71847</v>
      </c>
      <c r="J147" s="523">
        <v>4309.7264336130502</v>
      </c>
      <c r="K147" s="526">
        <v>0.84136456421500005</v>
      </c>
    </row>
    <row r="148" spans="1:11" ht="14.4" customHeight="1" thickBot="1" x14ac:dyDescent="0.35">
      <c r="A148" s="542" t="s">
        <v>386</v>
      </c>
      <c r="B148" s="522">
        <v>49301.238894368304</v>
      </c>
      <c r="C148" s="522">
        <v>40452.688392841002</v>
      </c>
      <c r="D148" s="523">
        <v>-8848.5505015273193</v>
      </c>
      <c r="E148" s="524">
        <v>0.82052072726799996</v>
      </c>
      <c r="F148" s="522">
        <v>47170.656048515899</v>
      </c>
      <c r="G148" s="523">
        <v>35377.992036386902</v>
      </c>
      <c r="H148" s="525">
        <v>2882.2502300000001</v>
      </c>
      <c r="I148" s="522">
        <v>39687.71847</v>
      </c>
      <c r="J148" s="523">
        <v>4309.7264336130502</v>
      </c>
      <c r="K148" s="526">
        <v>0.84136456421500005</v>
      </c>
    </row>
    <row r="149" spans="1:11" ht="14.4" customHeight="1" thickBot="1" x14ac:dyDescent="0.35">
      <c r="A149" s="543" t="s">
        <v>387</v>
      </c>
      <c r="B149" s="527">
        <v>0.23611001371699999</v>
      </c>
      <c r="C149" s="527">
        <v>0.64337994108399998</v>
      </c>
      <c r="D149" s="528">
        <v>0.40726992736700002</v>
      </c>
      <c r="E149" s="529">
        <v>2.724915944708</v>
      </c>
      <c r="F149" s="527">
        <v>0.65494229075800003</v>
      </c>
      <c r="G149" s="528">
        <v>0.49120671806799998</v>
      </c>
      <c r="H149" s="530">
        <v>0.10992</v>
      </c>
      <c r="I149" s="527">
        <v>0.31486999999999998</v>
      </c>
      <c r="J149" s="528">
        <v>-0.176336718068</v>
      </c>
      <c r="K149" s="533">
        <v>0.48075991494600001</v>
      </c>
    </row>
    <row r="150" spans="1:11" ht="14.4" customHeight="1" thickBot="1" x14ac:dyDescent="0.35">
      <c r="A150" s="544" t="s">
        <v>388</v>
      </c>
      <c r="B150" s="522">
        <v>4.9406564584124654E-324</v>
      </c>
      <c r="C150" s="522">
        <v>0.32420997031100002</v>
      </c>
      <c r="D150" s="523">
        <v>0.32420997031100002</v>
      </c>
      <c r="E150" s="534" t="s">
        <v>252</v>
      </c>
      <c r="F150" s="522">
        <v>0.33163004944300001</v>
      </c>
      <c r="G150" s="523">
        <v>0.24872253708200001</v>
      </c>
      <c r="H150" s="525">
        <v>4.9406564584124654E-324</v>
      </c>
      <c r="I150" s="522">
        <v>4.4465908125712189E-323</v>
      </c>
      <c r="J150" s="523">
        <v>-0.24872253708200001</v>
      </c>
      <c r="K150" s="526">
        <v>1.3339772437713657E-322</v>
      </c>
    </row>
    <row r="151" spans="1:11" ht="14.4" customHeight="1" thickBot="1" x14ac:dyDescent="0.35">
      <c r="A151" s="544" t="s">
        <v>389</v>
      </c>
      <c r="B151" s="522">
        <v>4.9406564584124654E-324</v>
      </c>
      <c r="C151" s="522">
        <v>6.3329994200000003E-2</v>
      </c>
      <c r="D151" s="523">
        <v>6.3329994200000003E-2</v>
      </c>
      <c r="E151" s="534" t="s">
        <v>252</v>
      </c>
      <c r="F151" s="522">
        <v>6.1190644598999998E-2</v>
      </c>
      <c r="G151" s="523">
        <v>4.5892983449000002E-2</v>
      </c>
      <c r="H151" s="525">
        <v>4.9406564584124654E-324</v>
      </c>
      <c r="I151" s="522">
        <v>4.4465908125712189E-323</v>
      </c>
      <c r="J151" s="523">
        <v>-4.5892983449000002E-2</v>
      </c>
      <c r="K151" s="526">
        <v>7.2627649938663242E-322</v>
      </c>
    </row>
    <row r="152" spans="1:11" ht="14.4" customHeight="1" thickBot="1" x14ac:dyDescent="0.35">
      <c r="A152" s="544" t="s">
        <v>390</v>
      </c>
      <c r="B152" s="522">
        <v>0.23611001371699999</v>
      </c>
      <c r="C152" s="522">
        <v>0.25583997657200003</v>
      </c>
      <c r="D152" s="523">
        <v>1.9729962853999999E-2</v>
      </c>
      <c r="E152" s="524">
        <v>1.0835625840000001</v>
      </c>
      <c r="F152" s="522">
        <v>0.26212159671500002</v>
      </c>
      <c r="G152" s="523">
        <v>0.19659119753599999</v>
      </c>
      <c r="H152" s="525">
        <v>0.10992</v>
      </c>
      <c r="I152" s="522">
        <v>0.31486999999999998</v>
      </c>
      <c r="J152" s="523">
        <v>0.118278802463</v>
      </c>
      <c r="K152" s="526">
        <v>1.2012363877909999</v>
      </c>
    </row>
    <row r="153" spans="1:11" ht="14.4" customHeight="1" thickBot="1" x14ac:dyDescent="0.35">
      <c r="A153" s="543" t="s">
        <v>391</v>
      </c>
      <c r="B153" s="527">
        <v>135.00000784340801</v>
      </c>
      <c r="C153" s="527">
        <v>-63.742593855354997</v>
      </c>
      <c r="D153" s="528">
        <v>-198.742601698763</v>
      </c>
      <c r="E153" s="529">
        <v>-0.47216733445800002</v>
      </c>
      <c r="F153" s="527">
        <v>556.00775513628002</v>
      </c>
      <c r="G153" s="528">
        <v>417.00581635220999</v>
      </c>
      <c r="H153" s="530">
        <v>4.9406564584124654E-324</v>
      </c>
      <c r="I153" s="527">
        <v>12.8344</v>
      </c>
      <c r="J153" s="528">
        <v>-404.17141635220997</v>
      </c>
      <c r="K153" s="533">
        <v>2.3083131271E-2</v>
      </c>
    </row>
    <row r="154" spans="1:11" ht="14.4" customHeight="1" thickBot="1" x14ac:dyDescent="0.35">
      <c r="A154" s="544" t="s">
        <v>392</v>
      </c>
      <c r="B154" s="522">
        <v>135.00000784340801</v>
      </c>
      <c r="C154" s="522">
        <v>-63.742593855354997</v>
      </c>
      <c r="D154" s="523">
        <v>-198.742601698763</v>
      </c>
      <c r="E154" s="524">
        <v>-0.47216733445800002</v>
      </c>
      <c r="F154" s="522">
        <v>556.00775513628002</v>
      </c>
      <c r="G154" s="523">
        <v>417.00581635220999</v>
      </c>
      <c r="H154" s="525">
        <v>4.9406564584124654E-324</v>
      </c>
      <c r="I154" s="522">
        <v>12.8344</v>
      </c>
      <c r="J154" s="523">
        <v>-404.17141635220997</v>
      </c>
      <c r="K154" s="526">
        <v>2.3083131271E-2</v>
      </c>
    </row>
    <row r="155" spans="1:11" ht="14.4" customHeight="1" thickBot="1" x14ac:dyDescent="0.35">
      <c r="A155" s="543" t="s">
        <v>393</v>
      </c>
      <c r="B155" s="527">
        <v>4.9406564584124654E-324</v>
      </c>
      <c r="C155" s="527">
        <v>5.0999995329E-2</v>
      </c>
      <c r="D155" s="528">
        <v>5.0999995329E-2</v>
      </c>
      <c r="E155" s="535" t="s">
        <v>252</v>
      </c>
      <c r="F155" s="527">
        <v>191.993505072403</v>
      </c>
      <c r="G155" s="528">
        <v>143.995128804302</v>
      </c>
      <c r="H155" s="530">
        <v>4.9406564584124654E-324</v>
      </c>
      <c r="I155" s="527">
        <v>4.4465908125712189E-323</v>
      </c>
      <c r="J155" s="528">
        <v>-143.995128804302</v>
      </c>
      <c r="K155" s="533">
        <v>0</v>
      </c>
    </row>
    <row r="156" spans="1:11" ht="14.4" customHeight="1" thickBot="1" x14ac:dyDescent="0.35">
      <c r="A156" s="544" t="s">
        <v>394</v>
      </c>
      <c r="B156" s="522">
        <v>4.9406564584124654E-324</v>
      </c>
      <c r="C156" s="522">
        <v>5.0999995329E-2</v>
      </c>
      <c r="D156" s="523">
        <v>5.0999995329E-2</v>
      </c>
      <c r="E156" s="534" t="s">
        <v>252</v>
      </c>
      <c r="F156" s="522">
        <v>191.993505072403</v>
      </c>
      <c r="G156" s="523">
        <v>143.995128804302</v>
      </c>
      <c r="H156" s="525">
        <v>4.9406564584124654E-324</v>
      </c>
      <c r="I156" s="522">
        <v>4.4465908125712189E-323</v>
      </c>
      <c r="J156" s="523">
        <v>-143.995128804302</v>
      </c>
      <c r="K156" s="526">
        <v>0</v>
      </c>
    </row>
    <row r="157" spans="1:11" ht="14.4" customHeight="1" thickBot="1" x14ac:dyDescent="0.35">
      <c r="A157" s="543" t="s">
        <v>395</v>
      </c>
      <c r="B157" s="527">
        <v>49166.002776511101</v>
      </c>
      <c r="C157" s="527">
        <v>40480.601310316699</v>
      </c>
      <c r="D157" s="528">
        <v>-8685.4014661944093</v>
      </c>
      <c r="E157" s="529">
        <v>0.82334538144799996</v>
      </c>
      <c r="F157" s="527">
        <v>46421.999846016501</v>
      </c>
      <c r="G157" s="528">
        <v>34816.499884512399</v>
      </c>
      <c r="H157" s="530">
        <v>2623.2547800000002</v>
      </c>
      <c r="I157" s="527">
        <v>37464.339899999999</v>
      </c>
      <c r="J157" s="528">
        <v>2647.8400154876399</v>
      </c>
      <c r="K157" s="533">
        <v>0.80703847366000003</v>
      </c>
    </row>
    <row r="158" spans="1:11" ht="14.4" customHeight="1" thickBot="1" x14ac:dyDescent="0.35">
      <c r="A158" s="544" t="s">
        <v>396</v>
      </c>
      <c r="B158" s="522">
        <v>30310.0017209904</v>
      </c>
      <c r="C158" s="522">
        <v>21968.526071120799</v>
      </c>
      <c r="D158" s="523">
        <v>-8341.4756498695297</v>
      </c>
      <c r="E158" s="524">
        <v>0.72479461642200005</v>
      </c>
      <c r="F158" s="522">
        <v>23345.999929617599</v>
      </c>
      <c r="G158" s="523">
        <v>17509.4999472132</v>
      </c>
      <c r="H158" s="525">
        <v>1213.6404500000001</v>
      </c>
      <c r="I158" s="522">
        <v>19496.643820000001</v>
      </c>
      <c r="J158" s="523">
        <v>1987.1438727868101</v>
      </c>
      <c r="K158" s="526">
        <v>0.83511710266299999</v>
      </c>
    </row>
    <row r="159" spans="1:11" ht="14.4" customHeight="1" thickBot="1" x14ac:dyDescent="0.35">
      <c r="A159" s="544" t="s">
        <v>397</v>
      </c>
      <c r="B159" s="522">
        <v>18856.001055520799</v>
      </c>
      <c r="C159" s="522">
        <v>18512.075239195899</v>
      </c>
      <c r="D159" s="523">
        <v>-343.92581632488901</v>
      </c>
      <c r="E159" s="524">
        <v>0.98176040533099995</v>
      </c>
      <c r="F159" s="522">
        <v>23075.999916398901</v>
      </c>
      <c r="G159" s="523">
        <v>17306.999937299199</v>
      </c>
      <c r="H159" s="525">
        <v>1409.6143300000001</v>
      </c>
      <c r="I159" s="522">
        <v>17967.696080000002</v>
      </c>
      <c r="J159" s="523">
        <v>660.69614270082104</v>
      </c>
      <c r="K159" s="526">
        <v>0.778631311539</v>
      </c>
    </row>
    <row r="160" spans="1:11" ht="14.4" customHeight="1" thickBot="1" x14ac:dyDescent="0.35">
      <c r="A160" s="543" t="s">
        <v>398</v>
      </c>
      <c r="B160" s="527">
        <v>4.9406564584124654E-324</v>
      </c>
      <c r="C160" s="527">
        <v>35.135296443152001</v>
      </c>
      <c r="D160" s="528">
        <v>35.135296443152001</v>
      </c>
      <c r="E160" s="535" t="s">
        <v>252</v>
      </c>
      <c r="F160" s="527">
        <v>0</v>
      </c>
      <c r="G160" s="528">
        <v>0</v>
      </c>
      <c r="H160" s="530">
        <v>258.88553000000002</v>
      </c>
      <c r="I160" s="527">
        <v>2210.2293</v>
      </c>
      <c r="J160" s="528">
        <v>2210.2293</v>
      </c>
      <c r="K160" s="531" t="s">
        <v>246</v>
      </c>
    </row>
    <row r="161" spans="1:11" ht="14.4" customHeight="1" thickBot="1" x14ac:dyDescent="0.35">
      <c r="A161" s="544" t="s">
        <v>399</v>
      </c>
      <c r="B161" s="522">
        <v>4.9406564584124654E-324</v>
      </c>
      <c r="C161" s="522">
        <v>4.9406564584124654E-324</v>
      </c>
      <c r="D161" s="523">
        <v>0</v>
      </c>
      <c r="E161" s="524">
        <v>1</v>
      </c>
      <c r="F161" s="522">
        <v>4.9406564584124654E-324</v>
      </c>
      <c r="G161" s="523">
        <v>0</v>
      </c>
      <c r="H161" s="525">
        <v>4.9406564584124654E-324</v>
      </c>
      <c r="I161" s="522">
        <v>1532.20874</v>
      </c>
      <c r="J161" s="523">
        <v>1532.20874</v>
      </c>
      <c r="K161" s="532" t="s">
        <v>252</v>
      </c>
    </row>
    <row r="162" spans="1:11" ht="14.4" customHeight="1" thickBot="1" x14ac:dyDescent="0.35">
      <c r="A162" s="544" t="s">
        <v>400</v>
      </c>
      <c r="B162" s="522">
        <v>4.9406564584124654E-324</v>
      </c>
      <c r="C162" s="522">
        <v>35.135296443152001</v>
      </c>
      <c r="D162" s="523">
        <v>35.135296443152001</v>
      </c>
      <c r="E162" s="534" t="s">
        <v>252</v>
      </c>
      <c r="F162" s="522">
        <v>0</v>
      </c>
      <c r="G162" s="523">
        <v>0</v>
      </c>
      <c r="H162" s="525">
        <v>258.88553000000002</v>
      </c>
      <c r="I162" s="522">
        <v>678.02056000000005</v>
      </c>
      <c r="J162" s="523">
        <v>678.02056000000005</v>
      </c>
      <c r="K162" s="532" t="s">
        <v>246</v>
      </c>
    </row>
    <row r="163" spans="1:11" ht="14.4" customHeight="1" thickBot="1" x14ac:dyDescent="0.35">
      <c r="A163" s="541" t="s">
        <v>401</v>
      </c>
      <c r="B163" s="522">
        <v>234.000013595241</v>
      </c>
      <c r="C163" s="522">
        <v>215.33343205333</v>
      </c>
      <c r="D163" s="523">
        <v>-18.666581541909999</v>
      </c>
      <c r="E163" s="524">
        <v>0.92022828864299999</v>
      </c>
      <c r="F163" s="522">
        <v>369.13386092489702</v>
      </c>
      <c r="G163" s="523">
        <v>276.85039569367302</v>
      </c>
      <c r="H163" s="525">
        <v>57.377679999999998</v>
      </c>
      <c r="I163" s="522">
        <v>404.38851</v>
      </c>
      <c r="J163" s="523">
        <v>127.538114306327</v>
      </c>
      <c r="K163" s="526">
        <v>1.095506407856</v>
      </c>
    </row>
    <row r="164" spans="1:11" ht="14.4" customHeight="1" thickBot="1" x14ac:dyDescent="0.35">
      <c r="A164" s="542" t="s">
        <v>402</v>
      </c>
      <c r="B164" s="522">
        <v>234.000013595241</v>
      </c>
      <c r="C164" s="522">
        <v>211.75037237255199</v>
      </c>
      <c r="D164" s="523">
        <v>-22.249641222687998</v>
      </c>
      <c r="E164" s="524">
        <v>0.90491606867499996</v>
      </c>
      <c r="F164" s="522">
        <v>369.13386092489702</v>
      </c>
      <c r="G164" s="523">
        <v>276.85039569367302</v>
      </c>
      <c r="H164" s="525">
        <v>57.22672</v>
      </c>
      <c r="I164" s="522">
        <v>278.48955000000001</v>
      </c>
      <c r="J164" s="523">
        <v>1.6391543063259999</v>
      </c>
      <c r="K164" s="526">
        <v>0.75444054170999997</v>
      </c>
    </row>
    <row r="165" spans="1:11" ht="14.4" customHeight="1" thickBot="1" x14ac:dyDescent="0.35">
      <c r="A165" s="543" t="s">
        <v>403</v>
      </c>
      <c r="B165" s="527">
        <v>234.000013595241</v>
      </c>
      <c r="C165" s="527">
        <v>211.75037237255199</v>
      </c>
      <c r="D165" s="528">
        <v>-22.249641222687998</v>
      </c>
      <c r="E165" s="529">
        <v>0.90491606867499996</v>
      </c>
      <c r="F165" s="527">
        <v>369.13386092489702</v>
      </c>
      <c r="G165" s="528">
        <v>276.85039569367302</v>
      </c>
      <c r="H165" s="530">
        <v>57.22672</v>
      </c>
      <c r="I165" s="527">
        <v>278.48955000000001</v>
      </c>
      <c r="J165" s="528">
        <v>1.6391543063259999</v>
      </c>
      <c r="K165" s="533">
        <v>0.75444054170999997</v>
      </c>
    </row>
    <row r="166" spans="1:11" ht="14.4" customHeight="1" thickBot="1" x14ac:dyDescent="0.35">
      <c r="A166" s="544" t="s">
        <v>404</v>
      </c>
      <c r="B166" s="522">
        <v>234.000013595241</v>
      </c>
      <c r="C166" s="522">
        <v>-180.43598687565699</v>
      </c>
      <c r="D166" s="523">
        <v>-414.43600047089802</v>
      </c>
      <c r="E166" s="524">
        <v>-0.77109391620699996</v>
      </c>
      <c r="F166" s="522">
        <v>369.13386092489702</v>
      </c>
      <c r="G166" s="523">
        <v>276.85039569367302</v>
      </c>
      <c r="H166" s="525">
        <v>4.9406564584124654E-324</v>
      </c>
      <c r="I166" s="522">
        <v>4.4465908125712189E-323</v>
      </c>
      <c r="J166" s="523">
        <v>-276.85039569367302</v>
      </c>
      <c r="K166" s="526">
        <v>0</v>
      </c>
    </row>
    <row r="167" spans="1:11" ht="14.4" customHeight="1" thickBot="1" x14ac:dyDescent="0.35">
      <c r="A167" s="544" t="s">
        <v>405</v>
      </c>
      <c r="B167" s="522">
        <v>4.9406564584124654E-324</v>
      </c>
      <c r="C167" s="522">
        <v>310.22457671276197</v>
      </c>
      <c r="D167" s="523">
        <v>310.22457671276197</v>
      </c>
      <c r="E167" s="534" t="s">
        <v>252</v>
      </c>
      <c r="F167" s="522">
        <v>0</v>
      </c>
      <c r="G167" s="523">
        <v>0</v>
      </c>
      <c r="H167" s="525">
        <v>55.495440000000002</v>
      </c>
      <c r="I167" s="522">
        <v>145.55002999999999</v>
      </c>
      <c r="J167" s="523">
        <v>145.55002999999999</v>
      </c>
      <c r="K167" s="532" t="s">
        <v>246</v>
      </c>
    </row>
    <row r="168" spans="1:11" ht="14.4" customHeight="1" thickBot="1" x14ac:dyDescent="0.35">
      <c r="A168" s="544" t="s">
        <v>406</v>
      </c>
      <c r="B168" s="522">
        <v>4.9406564584124654E-324</v>
      </c>
      <c r="C168" s="522">
        <v>4.9406564584124654E-324</v>
      </c>
      <c r="D168" s="523">
        <v>0</v>
      </c>
      <c r="E168" s="524">
        <v>1</v>
      </c>
      <c r="F168" s="522">
        <v>4.9406564584124654E-324</v>
      </c>
      <c r="G168" s="523">
        <v>0</v>
      </c>
      <c r="H168" s="525">
        <v>4.9406564584124654E-324</v>
      </c>
      <c r="I168" s="522">
        <v>4.0540000000000003</v>
      </c>
      <c r="J168" s="523">
        <v>4.0540000000000003</v>
      </c>
      <c r="K168" s="532" t="s">
        <v>252</v>
      </c>
    </row>
    <row r="169" spans="1:11" ht="14.4" customHeight="1" thickBot="1" x14ac:dyDescent="0.35">
      <c r="A169" s="544" t="s">
        <v>407</v>
      </c>
      <c r="B169" s="522">
        <v>4.9406564584124654E-324</v>
      </c>
      <c r="C169" s="522">
        <v>0.58799994615600004</v>
      </c>
      <c r="D169" s="523">
        <v>0.58799994615600004</v>
      </c>
      <c r="E169" s="534" t="s">
        <v>252</v>
      </c>
      <c r="F169" s="522">
        <v>0</v>
      </c>
      <c r="G169" s="523">
        <v>0</v>
      </c>
      <c r="H169" s="525">
        <v>1.2375</v>
      </c>
      <c r="I169" s="522">
        <v>4.4272</v>
      </c>
      <c r="J169" s="523">
        <v>4.4272</v>
      </c>
      <c r="K169" s="532" t="s">
        <v>246</v>
      </c>
    </row>
    <row r="170" spans="1:11" ht="14.4" customHeight="1" thickBot="1" x14ac:dyDescent="0.35">
      <c r="A170" s="544" t="s">
        <v>408</v>
      </c>
      <c r="B170" s="522">
        <v>4.9406564584124654E-324</v>
      </c>
      <c r="C170" s="522">
        <v>61.256514390669999</v>
      </c>
      <c r="D170" s="523">
        <v>61.256514390669999</v>
      </c>
      <c r="E170" s="534" t="s">
        <v>252</v>
      </c>
      <c r="F170" s="522">
        <v>0</v>
      </c>
      <c r="G170" s="523">
        <v>0</v>
      </c>
      <c r="H170" s="525">
        <v>4.9406564584124654E-324</v>
      </c>
      <c r="I170" s="522">
        <v>116.78792</v>
      </c>
      <c r="J170" s="523">
        <v>116.78792</v>
      </c>
      <c r="K170" s="532" t="s">
        <v>246</v>
      </c>
    </row>
    <row r="171" spans="1:11" ht="14.4" customHeight="1" thickBot="1" x14ac:dyDescent="0.35">
      <c r="A171" s="544" t="s">
        <v>409</v>
      </c>
      <c r="B171" s="522">
        <v>4.9406564584124654E-324</v>
      </c>
      <c r="C171" s="522">
        <v>20.117268198621002</v>
      </c>
      <c r="D171" s="523">
        <v>20.117268198621002</v>
      </c>
      <c r="E171" s="534" t="s">
        <v>252</v>
      </c>
      <c r="F171" s="522">
        <v>0</v>
      </c>
      <c r="G171" s="523">
        <v>0</v>
      </c>
      <c r="H171" s="525">
        <v>0.49378</v>
      </c>
      <c r="I171" s="522">
        <v>7.6703999999999999</v>
      </c>
      <c r="J171" s="523">
        <v>7.6703999999999999</v>
      </c>
      <c r="K171" s="532" t="s">
        <v>246</v>
      </c>
    </row>
    <row r="172" spans="1:11" ht="14.4" customHeight="1" thickBot="1" x14ac:dyDescent="0.35">
      <c r="A172" s="546" t="s">
        <v>410</v>
      </c>
      <c r="B172" s="527">
        <v>4.9406564584124654E-324</v>
      </c>
      <c r="C172" s="527">
        <v>3.5830596807770001</v>
      </c>
      <c r="D172" s="528">
        <v>3.5830596807770001</v>
      </c>
      <c r="E172" s="535" t="s">
        <v>252</v>
      </c>
      <c r="F172" s="527">
        <v>0</v>
      </c>
      <c r="G172" s="528">
        <v>0</v>
      </c>
      <c r="H172" s="530">
        <v>0.15096000000000001</v>
      </c>
      <c r="I172" s="527">
        <v>125.89896</v>
      </c>
      <c r="J172" s="528">
        <v>125.89896</v>
      </c>
      <c r="K172" s="531" t="s">
        <v>246</v>
      </c>
    </row>
    <row r="173" spans="1:11" ht="14.4" customHeight="1" thickBot="1" x14ac:dyDescent="0.35">
      <c r="A173" s="543" t="s">
        <v>411</v>
      </c>
      <c r="B173" s="527">
        <v>4.9406564584124654E-324</v>
      </c>
      <c r="C173" s="527">
        <v>5.9999994505731197E-5</v>
      </c>
      <c r="D173" s="528">
        <v>5.9999994505731197E-5</v>
      </c>
      <c r="E173" s="535" t="s">
        <v>252</v>
      </c>
      <c r="F173" s="527">
        <v>0</v>
      </c>
      <c r="G173" s="528">
        <v>0</v>
      </c>
      <c r="H173" s="530">
        <v>-4.0000000000000003E-5</v>
      </c>
      <c r="I173" s="527">
        <v>15.87396</v>
      </c>
      <c r="J173" s="528">
        <v>15.87396</v>
      </c>
      <c r="K173" s="531" t="s">
        <v>246</v>
      </c>
    </row>
    <row r="174" spans="1:11" ht="14.4" customHeight="1" thickBot="1" x14ac:dyDescent="0.35">
      <c r="A174" s="544" t="s">
        <v>412</v>
      </c>
      <c r="B174" s="522">
        <v>4.9406564584124654E-324</v>
      </c>
      <c r="C174" s="522">
        <v>5.9999994505731197E-5</v>
      </c>
      <c r="D174" s="523">
        <v>5.9999994505731197E-5</v>
      </c>
      <c r="E174" s="534" t="s">
        <v>252</v>
      </c>
      <c r="F174" s="522">
        <v>0</v>
      </c>
      <c r="G174" s="523">
        <v>0</v>
      </c>
      <c r="H174" s="525">
        <v>-4.0000000000000003E-5</v>
      </c>
      <c r="I174" s="522">
        <v>-4.0000000000000003E-5</v>
      </c>
      <c r="J174" s="523">
        <v>-4.0000000000000003E-5</v>
      </c>
      <c r="K174" s="532" t="s">
        <v>246</v>
      </c>
    </row>
    <row r="175" spans="1:11" ht="14.4" customHeight="1" thickBot="1" x14ac:dyDescent="0.35">
      <c r="A175" s="544" t="s">
        <v>413</v>
      </c>
      <c r="B175" s="522">
        <v>4.9406564584124654E-324</v>
      </c>
      <c r="C175" s="522">
        <v>4.9406564584124654E-324</v>
      </c>
      <c r="D175" s="523">
        <v>0</v>
      </c>
      <c r="E175" s="524">
        <v>1</v>
      </c>
      <c r="F175" s="522">
        <v>4.9406564584124654E-324</v>
      </c>
      <c r="G175" s="523">
        <v>0</v>
      </c>
      <c r="H175" s="525">
        <v>4.9406564584124654E-324</v>
      </c>
      <c r="I175" s="522">
        <v>15.874000000000001</v>
      </c>
      <c r="J175" s="523">
        <v>15.874000000000001</v>
      </c>
      <c r="K175" s="532" t="s">
        <v>252</v>
      </c>
    </row>
    <row r="176" spans="1:11" ht="14.4" customHeight="1" thickBot="1" x14ac:dyDescent="0.35">
      <c r="A176" s="543" t="s">
        <v>414</v>
      </c>
      <c r="B176" s="527">
        <v>4.9406564584124654E-324</v>
      </c>
      <c r="C176" s="527">
        <v>0.58299995549600003</v>
      </c>
      <c r="D176" s="528">
        <v>0.58299995549600003</v>
      </c>
      <c r="E176" s="535" t="s">
        <v>252</v>
      </c>
      <c r="F176" s="527">
        <v>0</v>
      </c>
      <c r="G176" s="528">
        <v>0</v>
      </c>
      <c r="H176" s="530">
        <v>0.151</v>
      </c>
      <c r="I176" s="527">
        <v>0.52900000000000003</v>
      </c>
      <c r="J176" s="528">
        <v>0.52900000000000003</v>
      </c>
      <c r="K176" s="531" t="s">
        <v>246</v>
      </c>
    </row>
    <row r="177" spans="1:11" ht="14.4" customHeight="1" thickBot="1" x14ac:dyDescent="0.35">
      <c r="A177" s="544" t="s">
        <v>415</v>
      </c>
      <c r="B177" s="522">
        <v>4.9406564584124654E-324</v>
      </c>
      <c r="C177" s="522">
        <v>0.58299995549600003</v>
      </c>
      <c r="D177" s="523">
        <v>0.58299995549600003</v>
      </c>
      <c r="E177" s="534" t="s">
        <v>252</v>
      </c>
      <c r="F177" s="522">
        <v>0</v>
      </c>
      <c r="G177" s="523">
        <v>0</v>
      </c>
      <c r="H177" s="525">
        <v>0.151</v>
      </c>
      <c r="I177" s="522">
        <v>0.52900000000000003</v>
      </c>
      <c r="J177" s="523">
        <v>0.52900000000000003</v>
      </c>
      <c r="K177" s="532" t="s">
        <v>246</v>
      </c>
    </row>
    <row r="178" spans="1:11" ht="14.4" customHeight="1" thickBot="1" x14ac:dyDescent="0.35">
      <c r="A178" s="543" t="s">
        <v>416</v>
      </c>
      <c r="B178" s="527">
        <v>4.9406564584124654E-324</v>
      </c>
      <c r="C178" s="527">
        <v>2.999999725286</v>
      </c>
      <c r="D178" s="528">
        <v>2.999999725286</v>
      </c>
      <c r="E178" s="535" t="s">
        <v>252</v>
      </c>
      <c r="F178" s="527">
        <v>0</v>
      </c>
      <c r="G178" s="528">
        <v>0</v>
      </c>
      <c r="H178" s="530">
        <v>4.9406564584124654E-324</v>
      </c>
      <c r="I178" s="527">
        <v>109.496</v>
      </c>
      <c r="J178" s="528">
        <v>109.496</v>
      </c>
      <c r="K178" s="531" t="s">
        <v>246</v>
      </c>
    </row>
    <row r="179" spans="1:11" ht="14.4" customHeight="1" thickBot="1" x14ac:dyDescent="0.35">
      <c r="A179" s="544" t="s">
        <v>417</v>
      </c>
      <c r="B179" s="522">
        <v>4.9406564584124654E-324</v>
      </c>
      <c r="C179" s="522">
        <v>2.999999725286</v>
      </c>
      <c r="D179" s="523">
        <v>2.999999725286</v>
      </c>
      <c r="E179" s="534" t="s">
        <v>252</v>
      </c>
      <c r="F179" s="522">
        <v>0</v>
      </c>
      <c r="G179" s="523">
        <v>0</v>
      </c>
      <c r="H179" s="525">
        <v>4.9406564584124654E-324</v>
      </c>
      <c r="I179" s="522">
        <v>109.496</v>
      </c>
      <c r="J179" s="523">
        <v>109.496</v>
      </c>
      <c r="K179" s="532" t="s">
        <v>246</v>
      </c>
    </row>
    <row r="180" spans="1:11" ht="14.4" customHeight="1" thickBot="1" x14ac:dyDescent="0.35">
      <c r="A180" s="540" t="s">
        <v>418</v>
      </c>
      <c r="B180" s="522">
        <v>3848.9973341536102</v>
      </c>
      <c r="C180" s="522">
        <v>5195.4205307287702</v>
      </c>
      <c r="D180" s="523">
        <v>1346.4231965751601</v>
      </c>
      <c r="E180" s="524">
        <v>1.3498114131250001</v>
      </c>
      <c r="F180" s="522">
        <v>4928.5239242703401</v>
      </c>
      <c r="G180" s="523">
        <v>3696.3929432027498</v>
      </c>
      <c r="H180" s="525">
        <v>463.05806000000001</v>
      </c>
      <c r="I180" s="522">
        <v>4291.3180499999999</v>
      </c>
      <c r="J180" s="523">
        <v>594.92510679724603</v>
      </c>
      <c r="K180" s="526">
        <v>0.87071060543400003</v>
      </c>
    </row>
    <row r="181" spans="1:11" ht="14.4" customHeight="1" thickBot="1" x14ac:dyDescent="0.35">
      <c r="A181" s="545" t="s">
        <v>419</v>
      </c>
      <c r="B181" s="527">
        <v>3848.9973341536102</v>
      </c>
      <c r="C181" s="527">
        <v>5195.4205307287702</v>
      </c>
      <c r="D181" s="528">
        <v>1346.4231965751601</v>
      </c>
      <c r="E181" s="529">
        <v>1.3498114131250001</v>
      </c>
      <c r="F181" s="527">
        <v>4928.5239242703401</v>
      </c>
      <c r="G181" s="528">
        <v>3696.3929432027498</v>
      </c>
      <c r="H181" s="530">
        <v>463.05806000000001</v>
      </c>
      <c r="I181" s="527">
        <v>4291.3180499999999</v>
      </c>
      <c r="J181" s="528">
        <v>594.92510679724603</v>
      </c>
      <c r="K181" s="533">
        <v>0.87071060543400003</v>
      </c>
    </row>
    <row r="182" spans="1:11" ht="14.4" customHeight="1" thickBot="1" x14ac:dyDescent="0.35">
      <c r="A182" s="546" t="s">
        <v>70</v>
      </c>
      <c r="B182" s="527">
        <v>3848.9973341536102</v>
      </c>
      <c r="C182" s="527">
        <v>5195.4205307287702</v>
      </c>
      <c r="D182" s="528">
        <v>1346.4231965751601</v>
      </c>
      <c r="E182" s="529">
        <v>1.3498114131250001</v>
      </c>
      <c r="F182" s="527">
        <v>4928.5239242703401</v>
      </c>
      <c r="G182" s="528">
        <v>3696.3929432027498</v>
      </c>
      <c r="H182" s="530">
        <v>463.05806000000001</v>
      </c>
      <c r="I182" s="527">
        <v>4291.3180499999999</v>
      </c>
      <c r="J182" s="528">
        <v>594.92510679724603</v>
      </c>
      <c r="K182" s="533">
        <v>0.87071060543400003</v>
      </c>
    </row>
    <row r="183" spans="1:11" ht="14.4" customHeight="1" thickBot="1" x14ac:dyDescent="0.35">
      <c r="A183" s="543" t="s">
        <v>420</v>
      </c>
      <c r="B183" s="527">
        <v>38.000013680885999</v>
      </c>
      <c r="C183" s="527">
        <v>52.566356472800003</v>
      </c>
      <c r="D183" s="528">
        <v>14.566342791914</v>
      </c>
      <c r="E183" s="529">
        <v>1.3833246723070001</v>
      </c>
      <c r="F183" s="527">
        <v>24.999999999999002</v>
      </c>
      <c r="G183" s="528">
        <v>18.749999999999002</v>
      </c>
      <c r="H183" s="530">
        <v>4.3805300000000003</v>
      </c>
      <c r="I183" s="527">
        <v>39.424770000000002</v>
      </c>
      <c r="J183" s="528">
        <v>20.674769999999999</v>
      </c>
      <c r="K183" s="533">
        <v>1.5769907999999999</v>
      </c>
    </row>
    <row r="184" spans="1:11" ht="14.4" customHeight="1" thickBot="1" x14ac:dyDescent="0.35">
      <c r="A184" s="544" t="s">
        <v>421</v>
      </c>
      <c r="B184" s="522">
        <v>38.000013680885999</v>
      </c>
      <c r="C184" s="522">
        <v>52.566356472800003</v>
      </c>
      <c r="D184" s="523">
        <v>14.566342791914</v>
      </c>
      <c r="E184" s="524">
        <v>1.3833246723070001</v>
      </c>
      <c r="F184" s="522">
        <v>24.999999999999002</v>
      </c>
      <c r="G184" s="523">
        <v>18.749999999999002</v>
      </c>
      <c r="H184" s="525">
        <v>4.3805300000000003</v>
      </c>
      <c r="I184" s="522">
        <v>39.424770000000002</v>
      </c>
      <c r="J184" s="523">
        <v>20.674769999999999</v>
      </c>
      <c r="K184" s="526">
        <v>1.5769907999999999</v>
      </c>
    </row>
    <row r="185" spans="1:11" ht="14.4" customHeight="1" thickBot="1" x14ac:dyDescent="0.35">
      <c r="A185" s="543" t="s">
        <v>422</v>
      </c>
      <c r="B185" s="527">
        <v>114.999880350162</v>
      </c>
      <c r="C185" s="527">
        <v>86.299994141368998</v>
      </c>
      <c r="D185" s="528">
        <v>-28.699886208791</v>
      </c>
      <c r="E185" s="529">
        <v>0.75043551244200002</v>
      </c>
      <c r="F185" s="527">
        <v>110.50354723422301</v>
      </c>
      <c r="G185" s="528">
        <v>82.877660425667003</v>
      </c>
      <c r="H185" s="530">
        <v>8.34</v>
      </c>
      <c r="I185" s="527">
        <v>70.83</v>
      </c>
      <c r="J185" s="528">
        <v>-12.047660425667001</v>
      </c>
      <c r="K185" s="533">
        <v>0.64097489875000002</v>
      </c>
    </row>
    <row r="186" spans="1:11" ht="14.4" customHeight="1" thickBot="1" x14ac:dyDescent="0.35">
      <c r="A186" s="544" t="s">
        <v>423</v>
      </c>
      <c r="B186" s="522">
        <v>114.999880350162</v>
      </c>
      <c r="C186" s="522">
        <v>86.299994141368998</v>
      </c>
      <c r="D186" s="523">
        <v>-28.699886208791</v>
      </c>
      <c r="E186" s="524">
        <v>0.75043551244200002</v>
      </c>
      <c r="F186" s="522">
        <v>110.50354723422301</v>
      </c>
      <c r="G186" s="523">
        <v>82.877660425667003</v>
      </c>
      <c r="H186" s="525">
        <v>8.34</v>
      </c>
      <c r="I186" s="522">
        <v>70.83</v>
      </c>
      <c r="J186" s="523">
        <v>-12.047660425667001</v>
      </c>
      <c r="K186" s="526">
        <v>0.64097489875000002</v>
      </c>
    </row>
    <row r="187" spans="1:11" ht="14.4" customHeight="1" thickBot="1" x14ac:dyDescent="0.35">
      <c r="A187" s="543" t="s">
        <v>424</v>
      </c>
      <c r="B187" s="527">
        <v>578.99959898023997</v>
      </c>
      <c r="C187" s="527">
        <v>596.34496121288896</v>
      </c>
      <c r="D187" s="528">
        <v>17.345362232648998</v>
      </c>
      <c r="E187" s="529">
        <v>1.029957468473</v>
      </c>
      <c r="F187" s="527">
        <v>571.020377036171</v>
      </c>
      <c r="G187" s="528">
        <v>428.26528277712799</v>
      </c>
      <c r="H187" s="530">
        <v>72.134100000000004</v>
      </c>
      <c r="I187" s="527">
        <v>564.98540000000003</v>
      </c>
      <c r="J187" s="528">
        <v>136.72011722287201</v>
      </c>
      <c r="K187" s="533">
        <v>0.98943124049700004</v>
      </c>
    </row>
    <row r="188" spans="1:11" ht="14.4" customHeight="1" thickBot="1" x14ac:dyDescent="0.35">
      <c r="A188" s="544" t="s">
        <v>425</v>
      </c>
      <c r="B188" s="522">
        <v>578.99959898023997</v>
      </c>
      <c r="C188" s="522">
        <v>596.34496121288896</v>
      </c>
      <c r="D188" s="523">
        <v>17.345362232648998</v>
      </c>
      <c r="E188" s="524">
        <v>1.029957468473</v>
      </c>
      <c r="F188" s="522">
        <v>571.020377036171</v>
      </c>
      <c r="G188" s="523">
        <v>428.26528277712799</v>
      </c>
      <c r="H188" s="525">
        <v>72.134100000000004</v>
      </c>
      <c r="I188" s="522">
        <v>564.98540000000003</v>
      </c>
      <c r="J188" s="523">
        <v>136.72011722287201</v>
      </c>
      <c r="K188" s="526">
        <v>0.98943124049700004</v>
      </c>
    </row>
    <row r="189" spans="1:11" ht="14.4" customHeight="1" thickBot="1" x14ac:dyDescent="0.35">
      <c r="A189" s="543" t="s">
        <v>426</v>
      </c>
      <c r="B189" s="527">
        <v>4.9406564584124654E-324</v>
      </c>
      <c r="C189" s="527">
        <v>1.0409999161779999</v>
      </c>
      <c r="D189" s="528">
        <v>1.0409999161779999</v>
      </c>
      <c r="E189" s="535" t="s">
        <v>252</v>
      </c>
      <c r="F189" s="527">
        <v>0</v>
      </c>
      <c r="G189" s="528">
        <v>0</v>
      </c>
      <c r="H189" s="530">
        <v>0.23799999999999999</v>
      </c>
      <c r="I189" s="527">
        <v>3.492</v>
      </c>
      <c r="J189" s="528">
        <v>3.492</v>
      </c>
      <c r="K189" s="531" t="s">
        <v>246</v>
      </c>
    </row>
    <row r="190" spans="1:11" ht="14.4" customHeight="1" thickBot="1" x14ac:dyDescent="0.35">
      <c r="A190" s="544" t="s">
        <v>427</v>
      </c>
      <c r="B190" s="522">
        <v>4.9406564584124654E-324</v>
      </c>
      <c r="C190" s="522">
        <v>1.0409999161779999</v>
      </c>
      <c r="D190" s="523">
        <v>1.0409999161779999</v>
      </c>
      <c r="E190" s="534" t="s">
        <v>252</v>
      </c>
      <c r="F190" s="522">
        <v>0</v>
      </c>
      <c r="G190" s="523">
        <v>0</v>
      </c>
      <c r="H190" s="525">
        <v>0.23799999999999999</v>
      </c>
      <c r="I190" s="522">
        <v>3.492</v>
      </c>
      <c r="J190" s="523">
        <v>3.492</v>
      </c>
      <c r="K190" s="532" t="s">
        <v>246</v>
      </c>
    </row>
    <row r="191" spans="1:11" ht="14.4" customHeight="1" thickBot="1" x14ac:dyDescent="0.35">
      <c r="A191" s="543" t="s">
        <v>428</v>
      </c>
      <c r="B191" s="527">
        <v>240.99979308161301</v>
      </c>
      <c r="C191" s="527">
        <v>214.14918586876499</v>
      </c>
      <c r="D191" s="528">
        <v>-26.850607212846999</v>
      </c>
      <c r="E191" s="529">
        <v>0.88858659640500004</v>
      </c>
      <c r="F191" s="527">
        <v>213.99999999999699</v>
      </c>
      <c r="G191" s="528">
        <v>160.49999999999801</v>
      </c>
      <c r="H191" s="530">
        <v>11.53998</v>
      </c>
      <c r="I191" s="527">
        <v>141.22041999999999</v>
      </c>
      <c r="J191" s="528">
        <v>-19.279579999997001</v>
      </c>
      <c r="K191" s="533">
        <v>0.65990850467200002</v>
      </c>
    </row>
    <row r="192" spans="1:11" ht="14.4" customHeight="1" thickBot="1" x14ac:dyDescent="0.35">
      <c r="A192" s="544" t="s">
        <v>429</v>
      </c>
      <c r="B192" s="522">
        <v>239.99983377419301</v>
      </c>
      <c r="C192" s="522">
        <v>213.49143591967899</v>
      </c>
      <c r="D192" s="523">
        <v>-26.508397854514001</v>
      </c>
      <c r="E192" s="524">
        <v>0.88954826577299995</v>
      </c>
      <c r="F192" s="522">
        <v>213.99999999999699</v>
      </c>
      <c r="G192" s="523">
        <v>160.49999999999801</v>
      </c>
      <c r="H192" s="525">
        <v>11.527520000000001</v>
      </c>
      <c r="I192" s="522">
        <v>141.10828000000001</v>
      </c>
      <c r="J192" s="523">
        <v>-19.391719999997001</v>
      </c>
      <c r="K192" s="526">
        <v>0.65938448598099997</v>
      </c>
    </row>
    <row r="193" spans="1:11" ht="14.4" customHeight="1" thickBot="1" x14ac:dyDescent="0.35">
      <c r="A193" s="544" t="s">
        <v>430</v>
      </c>
      <c r="B193" s="522">
        <v>0.99995930742000005</v>
      </c>
      <c r="C193" s="522">
        <v>0.65774994908600004</v>
      </c>
      <c r="D193" s="523">
        <v>-0.34220935833299998</v>
      </c>
      <c r="E193" s="524">
        <v>0.65777671571700003</v>
      </c>
      <c r="F193" s="522">
        <v>0</v>
      </c>
      <c r="G193" s="523">
        <v>0</v>
      </c>
      <c r="H193" s="525">
        <v>1.2460000000000001E-2</v>
      </c>
      <c r="I193" s="522">
        <v>0.11214</v>
      </c>
      <c r="J193" s="523">
        <v>0.11214</v>
      </c>
      <c r="K193" s="532" t="s">
        <v>246</v>
      </c>
    </row>
    <row r="194" spans="1:11" ht="14.4" customHeight="1" thickBot="1" x14ac:dyDescent="0.35">
      <c r="A194" s="543" t="s">
        <v>431</v>
      </c>
      <c r="B194" s="527">
        <v>4.9406564584124654E-324</v>
      </c>
      <c r="C194" s="527">
        <v>1051.61644920914</v>
      </c>
      <c r="D194" s="528">
        <v>1051.61644920914</v>
      </c>
      <c r="E194" s="535" t="s">
        <v>252</v>
      </c>
      <c r="F194" s="527">
        <v>0</v>
      </c>
      <c r="G194" s="528">
        <v>0</v>
      </c>
      <c r="H194" s="530">
        <v>86.036460000000005</v>
      </c>
      <c r="I194" s="527">
        <v>1004.73166</v>
      </c>
      <c r="J194" s="528">
        <v>1004.73166</v>
      </c>
      <c r="K194" s="531" t="s">
        <v>246</v>
      </c>
    </row>
    <row r="195" spans="1:11" ht="14.4" customHeight="1" thickBot="1" x14ac:dyDescent="0.35">
      <c r="A195" s="544" t="s">
        <v>432</v>
      </c>
      <c r="B195" s="522">
        <v>4.9406564584124654E-324</v>
      </c>
      <c r="C195" s="522">
        <v>2.351899810625</v>
      </c>
      <c r="D195" s="523">
        <v>2.351899810625</v>
      </c>
      <c r="E195" s="534" t="s">
        <v>252</v>
      </c>
      <c r="F195" s="522">
        <v>0</v>
      </c>
      <c r="G195" s="523">
        <v>0</v>
      </c>
      <c r="H195" s="525">
        <v>4.9406564584124654E-324</v>
      </c>
      <c r="I195" s="522">
        <v>4.4465908125712189E-323</v>
      </c>
      <c r="J195" s="523">
        <v>4.4465908125712189E-323</v>
      </c>
      <c r="K195" s="532" t="s">
        <v>246</v>
      </c>
    </row>
    <row r="196" spans="1:11" ht="14.4" customHeight="1" thickBot="1" x14ac:dyDescent="0.35">
      <c r="A196" s="544" t="s">
        <v>433</v>
      </c>
      <c r="B196" s="522">
        <v>4.9406564584124654E-324</v>
      </c>
      <c r="C196" s="522">
        <v>1049.2645493985101</v>
      </c>
      <c r="D196" s="523">
        <v>1049.2645493985101</v>
      </c>
      <c r="E196" s="534" t="s">
        <v>252</v>
      </c>
      <c r="F196" s="522">
        <v>0</v>
      </c>
      <c r="G196" s="523">
        <v>0</v>
      </c>
      <c r="H196" s="525">
        <v>86.036460000000005</v>
      </c>
      <c r="I196" s="522">
        <v>1004.73166</v>
      </c>
      <c r="J196" s="523">
        <v>1004.73166</v>
      </c>
      <c r="K196" s="532" t="s">
        <v>246</v>
      </c>
    </row>
    <row r="197" spans="1:11" ht="14.4" customHeight="1" thickBot="1" x14ac:dyDescent="0.35">
      <c r="A197" s="543" t="s">
        <v>434</v>
      </c>
      <c r="B197" s="527">
        <v>2875.9980480607101</v>
      </c>
      <c r="C197" s="527">
        <v>3193.4025839076298</v>
      </c>
      <c r="D197" s="528">
        <v>317.404535846915</v>
      </c>
      <c r="E197" s="529">
        <v>1.1103632653919999</v>
      </c>
      <c r="F197" s="527">
        <v>4007.99999999995</v>
      </c>
      <c r="G197" s="528">
        <v>3005.99999999996</v>
      </c>
      <c r="H197" s="530">
        <v>280.38898999999998</v>
      </c>
      <c r="I197" s="527">
        <v>2466.6338000000001</v>
      </c>
      <c r="J197" s="528">
        <v>-539.36619999996105</v>
      </c>
      <c r="K197" s="533">
        <v>0.61542759480999998</v>
      </c>
    </row>
    <row r="198" spans="1:11" ht="14.4" customHeight="1" thickBot="1" x14ac:dyDescent="0.35">
      <c r="A198" s="544" t="s">
        <v>435</v>
      </c>
      <c r="B198" s="522">
        <v>2875.9980480607101</v>
      </c>
      <c r="C198" s="522">
        <v>3193.4025839076298</v>
      </c>
      <c r="D198" s="523">
        <v>317.404535846915</v>
      </c>
      <c r="E198" s="524">
        <v>1.1103632653919999</v>
      </c>
      <c r="F198" s="522">
        <v>4007.99999999995</v>
      </c>
      <c r="G198" s="523">
        <v>3005.99999999996</v>
      </c>
      <c r="H198" s="525">
        <v>280.38898999999998</v>
      </c>
      <c r="I198" s="522">
        <v>2466.6338000000001</v>
      </c>
      <c r="J198" s="523">
        <v>-539.36619999996105</v>
      </c>
      <c r="K198" s="526">
        <v>0.61542759480999998</v>
      </c>
    </row>
    <row r="199" spans="1:11" ht="14.4" customHeight="1" thickBot="1" x14ac:dyDescent="0.35">
      <c r="A199" s="548"/>
      <c r="B199" s="522">
        <v>1558.9157004385199</v>
      </c>
      <c r="C199" s="522">
        <v>4.9406564584124654E-324</v>
      </c>
      <c r="D199" s="523">
        <v>-1558.9157004385199</v>
      </c>
      <c r="E199" s="524">
        <v>0</v>
      </c>
      <c r="F199" s="522">
        <v>-6390.6829189926802</v>
      </c>
      <c r="G199" s="523">
        <v>-4793.0121892445104</v>
      </c>
      <c r="H199" s="525">
        <v>-2148.6683800000001</v>
      </c>
      <c r="I199" s="522">
        <v>-1401.96621</v>
      </c>
      <c r="J199" s="523">
        <v>3391.0459792445099</v>
      </c>
      <c r="K199" s="526">
        <v>0.219376587411</v>
      </c>
    </row>
    <row r="200" spans="1:11" ht="14.4" customHeight="1" thickBot="1" x14ac:dyDescent="0.35">
      <c r="A200" s="549" t="s">
        <v>89</v>
      </c>
      <c r="B200" s="536">
        <v>1558.9157004385199</v>
      </c>
      <c r="C200" s="536">
        <v>-11238.2520558345</v>
      </c>
      <c r="D200" s="537">
        <v>-12797.167756273</v>
      </c>
      <c r="E200" s="538">
        <v>-1.5873667879969999</v>
      </c>
      <c r="F200" s="536">
        <v>-6390.6829189926802</v>
      </c>
      <c r="G200" s="537">
        <v>-4793.0121892445004</v>
      </c>
      <c r="H200" s="536">
        <v>-2148.6683800000001</v>
      </c>
      <c r="I200" s="536">
        <v>-1401.96621</v>
      </c>
      <c r="J200" s="537">
        <v>3391.0459792445099</v>
      </c>
      <c r="K200" s="539">
        <v>0.219376587411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216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50" t="s">
        <v>436</v>
      </c>
      <c r="B4" s="551" t="s">
        <v>437</v>
      </c>
      <c r="C4" s="552" t="s">
        <v>438</v>
      </c>
      <c r="D4" s="552" t="s">
        <v>437</v>
      </c>
      <c r="E4" s="552" t="s">
        <v>437</v>
      </c>
      <c r="F4" s="553" t="s">
        <v>437</v>
      </c>
      <c r="G4" s="552" t="s">
        <v>437</v>
      </c>
      <c r="H4" s="552" t="s">
        <v>109</v>
      </c>
    </row>
    <row r="5" spans="1:8" ht="14.4" customHeight="1" x14ac:dyDescent="0.3">
      <c r="A5" s="550" t="s">
        <v>436</v>
      </c>
      <c r="B5" s="551" t="s">
        <v>439</v>
      </c>
      <c r="C5" s="552" t="s">
        <v>440</v>
      </c>
      <c r="D5" s="552">
        <v>2996998.5083990474</v>
      </c>
      <c r="E5" s="552">
        <v>2556626.511376773</v>
      </c>
      <c r="F5" s="553">
        <v>0.85306232359204115</v>
      </c>
      <c r="G5" s="552">
        <v>-440371.99702227442</v>
      </c>
      <c r="H5" s="552" t="s">
        <v>2</v>
      </c>
    </row>
    <row r="6" spans="1:8" ht="14.4" customHeight="1" x14ac:dyDescent="0.3">
      <c r="A6" s="550" t="s">
        <v>436</v>
      </c>
      <c r="B6" s="551" t="s">
        <v>441</v>
      </c>
      <c r="C6" s="552" t="s">
        <v>442</v>
      </c>
      <c r="D6" s="552">
        <v>1079651.036593905</v>
      </c>
      <c r="E6" s="552">
        <v>1082486.433902903</v>
      </c>
      <c r="F6" s="553">
        <v>1.0026262164466986</v>
      </c>
      <c r="G6" s="552">
        <v>2835.3973089980427</v>
      </c>
      <c r="H6" s="552" t="s">
        <v>2</v>
      </c>
    </row>
    <row r="7" spans="1:8" ht="14.4" customHeight="1" x14ac:dyDescent="0.3">
      <c r="A7" s="550" t="s">
        <v>436</v>
      </c>
      <c r="B7" s="551" t="s">
        <v>443</v>
      </c>
      <c r="C7" s="552" t="s">
        <v>444</v>
      </c>
      <c r="D7" s="552">
        <v>47720.068682206875</v>
      </c>
      <c r="E7" s="552">
        <v>27062.76</v>
      </c>
      <c r="F7" s="553">
        <v>0.5671148585352046</v>
      </c>
      <c r="G7" s="552">
        <v>-20657.308682206876</v>
      </c>
      <c r="H7" s="552" t="s">
        <v>2</v>
      </c>
    </row>
    <row r="8" spans="1:8" ht="14.4" customHeight="1" x14ac:dyDescent="0.3">
      <c r="A8" s="550" t="s">
        <v>436</v>
      </c>
      <c r="B8" s="551" t="s">
        <v>445</v>
      </c>
      <c r="C8" s="552" t="s">
        <v>446</v>
      </c>
      <c r="D8" s="552">
        <v>112344.44810510549</v>
      </c>
      <c r="E8" s="552">
        <v>324670.19</v>
      </c>
      <c r="F8" s="553">
        <v>2.8899531349893683</v>
      </c>
      <c r="G8" s="552">
        <v>212325.74189489451</v>
      </c>
      <c r="H8" s="552" t="s">
        <v>2</v>
      </c>
    </row>
    <row r="9" spans="1:8" ht="14.4" customHeight="1" x14ac:dyDescent="0.3">
      <c r="A9" s="550" t="s">
        <v>436</v>
      </c>
      <c r="B9" s="551" t="s">
        <v>447</v>
      </c>
      <c r="C9" s="552" t="s">
        <v>448</v>
      </c>
      <c r="D9" s="552">
        <v>1122977.909028165</v>
      </c>
      <c r="E9" s="552">
        <v>1100230.9657871735</v>
      </c>
      <c r="F9" s="553">
        <v>0.97974408663062929</v>
      </c>
      <c r="G9" s="552">
        <v>-22746.943240991561</v>
      </c>
      <c r="H9" s="552" t="s">
        <v>2</v>
      </c>
    </row>
    <row r="10" spans="1:8" ht="14.4" customHeight="1" x14ac:dyDescent="0.3">
      <c r="A10" s="550" t="s">
        <v>436</v>
      </c>
      <c r="B10" s="551" t="s">
        <v>449</v>
      </c>
      <c r="C10" s="552" t="s">
        <v>450</v>
      </c>
      <c r="D10" s="552">
        <v>189248.96550065474</v>
      </c>
      <c r="E10" s="552">
        <v>81517.589452094355</v>
      </c>
      <c r="F10" s="553">
        <v>0.43074258945850002</v>
      </c>
      <c r="G10" s="552">
        <v>-107731.37604856039</v>
      </c>
      <c r="H10" s="552" t="s">
        <v>2</v>
      </c>
    </row>
    <row r="11" spans="1:8" ht="14.4" customHeight="1" x14ac:dyDescent="0.3">
      <c r="A11" s="550" t="s">
        <v>436</v>
      </c>
      <c r="B11" s="551" t="s">
        <v>6</v>
      </c>
      <c r="C11" s="552" t="s">
        <v>438</v>
      </c>
      <c r="D11" s="552">
        <v>5599688.5554731702</v>
      </c>
      <c r="E11" s="552">
        <v>5172594.4505189434</v>
      </c>
      <c r="F11" s="553">
        <v>0.92372895372247399</v>
      </c>
      <c r="G11" s="552">
        <v>-427094.10495422687</v>
      </c>
      <c r="H11" s="552" t="s">
        <v>451</v>
      </c>
    </row>
    <row r="13" spans="1:8" ht="14.4" customHeight="1" x14ac:dyDescent="0.3">
      <c r="A13" s="550" t="s">
        <v>436</v>
      </c>
      <c r="B13" s="551" t="s">
        <v>437</v>
      </c>
      <c r="C13" s="552" t="s">
        <v>438</v>
      </c>
      <c r="D13" s="552" t="s">
        <v>437</v>
      </c>
      <c r="E13" s="552" t="s">
        <v>437</v>
      </c>
      <c r="F13" s="553" t="s">
        <v>437</v>
      </c>
      <c r="G13" s="552" t="s">
        <v>437</v>
      </c>
      <c r="H13" s="552" t="s">
        <v>109</v>
      </c>
    </row>
    <row r="14" spans="1:8" ht="14.4" customHeight="1" x14ac:dyDescent="0.3">
      <c r="A14" s="550" t="s">
        <v>452</v>
      </c>
      <c r="B14" s="551" t="s">
        <v>439</v>
      </c>
      <c r="C14" s="552" t="s">
        <v>440</v>
      </c>
      <c r="D14" s="552">
        <v>2996998.5083990474</v>
      </c>
      <c r="E14" s="552">
        <v>2556626.511376773</v>
      </c>
      <c r="F14" s="553">
        <v>0.85306232359204115</v>
      </c>
      <c r="G14" s="552">
        <v>-440371.99702227442</v>
      </c>
      <c r="H14" s="552" t="s">
        <v>2</v>
      </c>
    </row>
    <row r="15" spans="1:8" ht="14.4" customHeight="1" x14ac:dyDescent="0.3">
      <c r="A15" s="550" t="s">
        <v>452</v>
      </c>
      <c r="B15" s="551" t="s">
        <v>441</v>
      </c>
      <c r="C15" s="552" t="s">
        <v>442</v>
      </c>
      <c r="D15" s="552">
        <v>1079651.036593905</v>
      </c>
      <c r="E15" s="552">
        <v>1082486.433902903</v>
      </c>
      <c r="F15" s="553">
        <v>1.0026262164466986</v>
      </c>
      <c r="G15" s="552">
        <v>2835.3973089980427</v>
      </c>
      <c r="H15" s="552" t="s">
        <v>2</v>
      </c>
    </row>
    <row r="16" spans="1:8" ht="14.4" customHeight="1" x14ac:dyDescent="0.3">
      <c r="A16" s="550" t="s">
        <v>452</v>
      </c>
      <c r="B16" s="551" t="s">
        <v>443</v>
      </c>
      <c r="C16" s="552" t="s">
        <v>444</v>
      </c>
      <c r="D16" s="552">
        <v>47720.068682206875</v>
      </c>
      <c r="E16" s="552">
        <v>27062.76</v>
      </c>
      <c r="F16" s="553">
        <v>0.5671148585352046</v>
      </c>
      <c r="G16" s="552">
        <v>-20657.308682206876</v>
      </c>
      <c r="H16" s="552" t="s">
        <v>2</v>
      </c>
    </row>
    <row r="17" spans="1:8" ht="14.4" customHeight="1" x14ac:dyDescent="0.3">
      <c r="A17" s="550" t="s">
        <v>452</v>
      </c>
      <c r="B17" s="551" t="s">
        <v>445</v>
      </c>
      <c r="C17" s="552" t="s">
        <v>446</v>
      </c>
      <c r="D17" s="552">
        <v>112344.44810510549</v>
      </c>
      <c r="E17" s="552">
        <v>324670.19</v>
      </c>
      <c r="F17" s="553">
        <v>2.8899531349893683</v>
      </c>
      <c r="G17" s="552">
        <v>212325.74189489451</v>
      </c>
      <c r="H17" s="552" t="s">
        <v>2</v>
      </c>
    </row>
    <row r="18" spans="1:8" ht="14.4" customHeight="1" x14ac:dyDescent="0.3">
      <c r="A18" s="550" t="s">
        <v>452</v>
      </c>
      <c r="B18" s="551" t="s">
        <v>447</v>
      </c>
      <c r="C18" s="552" t="s">
        <v>448</v>
      </c>
      <c r="D18" s="552">
        <v>1122977.909028165</v>
      </c>
      <c r="E18" s="552">
        <v>1100230.9657871735</v>
      </c>
      <c r="F18" s="553">
        <v>0.97974408663062929</v>
      </c>
      <c r="G18" s="552">
        <v>-22746.943240991561</v>
      </c>
      <c r="H18" s="552" t="s">
        <v>2</v>
      </c>
    </row>
    <row r="19" spans="1:8" ht="14.4" customHeight="1" x14ac:dyDescent="0.3">
      <c r="A19" s="550" t="s">
        <v>452</v>
      </c>
      <c r="B19" s="551" t="s">
        <v>449</v>
      </c>
      <c r="C19" s="552" t="s">
        <v>450</v>
      </c>
      <c r="D19" s="552">
        <v>189248.96550065474</v>
      </c>
      <c r="E19" s="552">
        <v>81517.589452094355</v>
      </c>
      <c r="F19" s="553">
        <v>0.43074258945850002</v>
      </c>
      <c r="G19" s="552">
        <v>-107731.37604856039</v>
      </c>
      <c r="H19" s="552" t="s">
        <v>2</v>
      </c>
    </row>
    <row r="20" spans="1:8" ht="14.4" customHeight="1" x14ac:dyDescent="0.3">
      <c r="A20" s="550" t="s">
        <v>452</v>
      </c>
      <c r="B20" s="551" t="s">
        <v>6</v>
      </c>
      <c r="C20" s="552" t="s">
        <v>453</v>
      </c>
      <c r="D20" s="552">
        <v>5599688.5554731702</v>
      </c>
      <c r="E20" s="552">
        <v>5172594.4505189434</v>
      </c>
      <c r="F20" s="553">
        <v>0.92372895372247399</v>
      </c>
      <c r="G20" s="552">
        <v>-427094.10495422687</v>
      </c>
      <c r="H20" s="552" t="s">
        <v>454</v>
      </c>
    </row>
    <row r="21" spans="1:8" ht="14.4" customHeight="1" x14ac:dyDescent="0.3">
      <c r="A21" s="550" t="s">
        <v>437</v>
      </c>
      <c r="B21" s="551" t="s">
        <v>437</v>
      </c>
      <c r="C21" s="552" t="s">
        <v>437</v>
      </c>
      <c r="D21" s="552" t="s">
        <v>437</v>
      </c>
      <c r="E21" s="552" t="s">
        <v>437</v>
      </c>
      <c r="F21" s="553" t="s">
        <v>437</v>
      </c>
      <c r="G21" s="552" t="s">
        <v>437</v>
      </c>
      <c r="H21" s="552" t="s">
        <v>455</v>
      </c>
    </row>
    <row r="22" spans="1:8" ht="14.4" customHeight="1" x14ac:dyDescent="0.3">
      <c r="A22" s="550" t="s">
        <v>436</v>
      </c>
      <c r="B22" s="551" t="s">
        <v>6</v>
      </c>
      <c r="C22" s="552" t="s">
        <v>438</v>
      </c>
      <c r="D22" s="552">
        <v>5599688.5554731702</v>
      </c>
      <c r="E22" s="552">
        <v>5172594.4505189434</v>
      </c>
      <c r="F22" s="553">
        <v>0.92372895372247399</v>
      </c>
      <c r="G22" s="552">
        <v>-427094.10495422687</v>
      </c>
      <c r="H22" s="552" t="s">
        <v>451</v>
      </c>
    </row>
  </sheetData>
  <autoFilter ref="A3:G3"/>
  <mergeCells count="1">
    <mergeCell ref="A1:G1"/>
  </mergeCells>
  <conditionalFormatting sqref="F12 F23:F65536">
    <cfRule type="cellIs" dxfId="73" priority="19" stopIfTrue="1" operator="greaterThan">
      <formula>1</formula>
    </cfRule>
  </conditionalFormatting>
  <conditionalFormatting sqref="F4:F11">
    <cfRule type="cellIs" dxfId="72" priority="14" operator="greaterThan">
      <formula>1</formula>
    </cfRule>
  </conditionalFormatting>
  <conditionalFormatting sqref="B4:B11">
    <cfRule type="expression" dxfId="71" priority="18">
      <formula>AND(LEFT(H4,6)&lt;&gt;"mezera",H4&lt;&gt;"")</formula>
    </cfRule>
  </conditionalFormatting>
  <conditionalFormatting sqref="A4:A11">
    <cfRule type="expression" dxfId="70" priority="15">
      <formula>AND(H4&lt;&gt;"",H4&lt;&gt;"mezeraKL")</formula>
    </cfRule>
  </conditionalFormatting>
  <conditionalFormatting sqref="B4:G11">
    <cfRule type="expression" dxfId="69" priority="16">
      <formula>$H4="SumaNS"</formula>
    </cfRule>
    <cfRule type="expression" dxfId="68" priority="17">
      <formula>OR($H4="KL",$H4="SumaKL")</formula>
    </cfRule>
  </conditionalFormatting>
  <conditionalFormatting sqref="A4:G11">
    <cfRule type="expression" dxfId="67" priority="13">
      <formula>$H4&lt;&gt;""</formula>
    </cfRule>
  </conditionalFormatting>
  <conditionalFormatting sqref="G4:G11">
    <cfRule type="cellIs" dxfId="66" priority="12" operator="greaterThan">
      <formula>0</formula>
    </cfRule>
  </conditionalFormatting>
  <conditionalFormatting sqref="F4:F11">
    <cfRule type="cellIs" dxfId="65" priority="9" operator="greaterThan">
      <formula>1</formula>
    </cfRule>
  </conditionalFormatting>
  <conditionalFormatting sqref="F4:F11">
    <cfRule type="expression" dxfId="64" priority="10">
      <formula>$H4="SumaNS"</formula>
    </cfRule>
    <cfRule type="expression" dxfId="63" priority="11">
      <formula>OR($H4="KL",$H4="SumaKL")</formula>
    </cfRule>
  </conditionalFormatting>
  <conditionalFormatting sqref="F4:F11">
    <cfRule type="expression" dxfId="62" priority="8">
      <formula>$H4&lt;&gt;""</formula>
    </cfRule>
  </conditionalFormatting>
  <conditionalFormatting sqref="F13:F22">
    <cfRule type="cellIs" dxfId="61" priority="3" operator="greaterThan">
      <formula>1</formula>
    </cfRule>
  </conditionalFormatting>
  <conditionalFormatting sqref="B13:B22">
    <cfRule type="expression" dxfId="60" priority="7">
      <formula>AND(LEFT(H13,6)&lt;&gt;"mezera",H13&lt;&gt;"")</formula>
    </cfRule>
  </conditionalFormatting>
  <conditionalFormatting sqref="A13:A22">
    <cfRule type="expression" dxfId="59" priority="4">
      <formula>AND(H13&lt;&gt;"",H13&lt;&gt;"mezeraKL")</formula>
    </cfRule>
  </conditionalFormatting>
  <conditionalFormatting sqref="B13:G22">
    <cfRule type="expression" dxfId="58" priority="5">
      <formula>$H13="SumaNS"</formula>
    </cfRule>
    <cfRule type="expression" dxfId="57" priority="6">
      <formula>OR($H13="KL",$H13="SumaKL")</formula>
    </cfRule>
  </conditionalFormatting>
  <conditionalFormatting sqref="A13:G22">
    <cfRule type="expression" dxfId="56" priority="2">
      <formula>$H13&lt;&gt;""</formula>
    </cfRule>
  </conditionalFormatting>
  <conditionalFormatting sqref="G13:G22">
    <cfRule type="cellIs" dxfId="5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26" t="s">
        <v>215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2"/>
      <c r="J2" s="292"/>
      <c r="K2" s="292"/>
      <c r="L2" s="293"/>
      <c r="M2" s="293"/>
      <c r="N2" s="293"/>
    </row>
    <row r="3" spans="1:14" ht="14.4" customHeight="1" thickBot="1" x14ac:dyDescent="0.35">
      <c r="A3" s="88"/>
      <c r="B3" s="88"/>
      <c r="C3" s="422"/>
      <c r="D3" s="423"/>
      <c r="E3" s="423"/>
      <c r="F3" s="423"/>
      <c r="G3" s="423"/>
      <c r="H3" s="423"/>
      <c r="I3" s="423"/>
      <c r="J3" s="424" t="s">
        <v>203</v>
      </c>
      <c r="K3" s="425"/>
      <c r="L3" s="294">
        <f>IF(M3&lt;&gt;0,N3/M3,0)</f>
        <v>261.59331317085997</v>
      </c>
      <c r="M3" s="294">
        <f>SUBTOTAL(9,M5:M1048576)</f>
        <v>19773.419999999995</v>
      </c>
      <c r="N3" s="295">
        <f>SUBTOTAL(9,N5:N1048576)</f>
        <v>5172594.4505189443</v>
      </c>
    </row>
    <row r="4" spans="1:14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11</v>
      </c>
      <c r="H4" s="555" t="s">
        <v>12</v>
      </c>
      <c r="I4" s="555" t="s">
        <v>13</v>
      </c>
      <c r="J4" s="556" t="s">
        <v>14</v>
      </c>
      <c r="K4" s="556" t="s">
        <v>15</v>
      </c>
      <c r="L4" s="557" t="s">
        <v>227</v>
      </c>
      <c r="M4" s="557" t="s">
        <v>16</v>
      </c>
      <c r="N4" s="558" t="s">
        <v>244</v>
      </c>
    </row>
    <row r="5" spans="1:14" ht="14.4" customHeight="1" x14ac:dyDescent="0.3">
      <c r="A5" s="561" t="s">
        <v>436</v>
      </c>
      <c r="B5" s="562" t="s">
        <v>438</v>
      </c>
      <c r="C5" s="563" t="s">
        <v>452</v>
      </c>
      <c r="D5" s="564" t="s">
        <v>453</v>
      </c>
      <c r="E5" s="563" t="s">
        <v>439</v>
      </c>
      <c r="F5" s="564" t="s">
        <v>440</v>
      </c>
      <c r="G5" s="563"/>
      <c r="H5" s="563" t="s">
        <v>456</v>
      </c>
      <c r="I5" s="563" t="s">
        <v>457</v>
      </c>
      <c r="J5" s="563" t="s">
        <v>458</v>
      </c>
      <c r="K5" s="563" t="s">
        <v>459</v>
      </c>
      <c r="L5" s="565">
        <v>70.7</v>
      </c>
      <c r="M5" s="565">
        <v>1</v>
      </c>
      <c r="N5" s="566">
        <v>70.7</v>
      </c>
    </row>
    <row r="6" spans="1:14" ht="14.4" customHeight="1" x14ac:dyDescent="0.3">
      <c r="A6" s="567" t="s">
        <v>436</v>
      </c>
      <c r="B6" s="568" t="s">
        <v>438</v>
      </c>
      <c r="C6" s="569" t="s">
        <v>452</v>
      </c>
      <c r="D6" s="570" t="s">
        <v>453</v>
      </c>
      <c r="E6" s="569" t="s">
        <v>439</v>
      </c>
      <c r="F6" s="570" t="s">
        <v>440</v>
      </c>
      <c r="G6" s="569"/>
      <c r="H6" s="569" t="s">
        <v>460</v>
      </c>
      <c r="I6" s="569" t="s">
        <v>461</v>
      </c>
      <c r="J6" s="569" t="s">
        <v>462</v>
      </c>
      <c r="K6" s="569" t="s">
        <v>463</v>
      </c>
      <c r="L6" s="571">
        <v>64.48</v>
      </c>
      <c r="M6" s="571">
        <v>1</v>
      </c>
      <c r="N6" s="572">
        <v>64.48</v>
      </c>
    </row>
    <row r="7" spans="1:14" ht="14.4" customHeight="1" x14ac:dyDescent="0.3">
      <c r="A7" s="567" t="s">
        <v>436</v>
      </c>
      <c r="B7" s="568" t="s">
        <v>438</v>
      </c>
      <c r="C7" s="569" t="s">
        <v>452</v>
      </c>
      <c r="D7" s="570" t="s">
        <v>453</v>
      </c>
      <c r="E7" s="569" t="s">
        <v>439</v>
      </c>
      <c r="F7" s="570" t="s">
        <v>440</v>
      </c>
      <c r="G7" s="569"/>
      <c r="H7" s="569" t="s">
        <v>464</v>
      </c>
      <c r="I7" s="569" t="s">
        <v>465</v>
      </c>
      <c r="J7" s="569" t="s">
        <v>466</v>
      </c>
      <c r="K7" s="569" t="s">
        <v>467</v>
      </c>
      <c r="L7" s="571">
        <v>172.07</v>
      </c>
      <c r="M7" s="571">
        <v>1</v>
      </c>
      <c r="N7" s="572">
        <v>172.07</v>
      </c>
    </row>
    <row r="8" spans="1:14" ht="14.4" customHeight="1" x14ac:dyDescent="0.3">
      <c r="A8" s="567" t="s">
        <v>436</v>
      </c>
      <c r="B8" s="568" t="s">
        <v>438</v>
      </c>
      <c r="C8" s="569" t="s">
        <v>452</v>
      </c>
      <c r="D8" s="570" t="s">
        <v>453</v>
      </c>
      <c r="E8" s="569" t="s">
        <v>439</v>
      </c>
      <c r="F8" s="570" t="s">
        <v>440</v>
      </c>
      <c r="G8" s="569"/>
      <c r="H8" s="569" t="s">
        <v>468</v>
      </c>
      <c r="I8" s="569" t="s">
        <v>469</v>
      </c>
      <c r="J8" s="569" t="s">
        <v>470</v>
      </c>
      <c r="K8" s="569"/>
      <c r="L8" s="571">
        <v>79.496321012542381</v>
      </c>
      <c r="M8" s="571">
        <v>780</v>
      </c>
      <c r="N8" s="572">
        <v>62007.130389783058</v>
      </c>
    </row>
    <row r="9" spans="1:14" ht="14.4" customHeight="1" x14ac:dyDescent="0.3">
      <c r="A9" s="567" t="s">
        <v>436</v>
      </c>
      <c r="B9" s="568" t="s">
        <v>438</v>
      </c>
      <c r="C9" s="569" t="s">
        <v>452</v>
      </c>
      <c r="D9" s="570" t="s">
        <v>453</v>
      </c>
      <c r="E9" s="569" t="s">
        <v>439</v>
      </c>
      <c r="F9" s="570" t="s">
        <v>440</v>
      </c>
      <c r="G9" s="569"/>
      <c r="H9" s="569" t="s">
        <v>471</v>
      </c>
      <c r="I9" s="569" t="s">
        <v>472</v>
      </c>
      <c r="J9" s="569" t="s">
        <v>473</v>
      </c>
      <c r="K9" s="569" t="s">
        <v>474</v>
      </c>
      <c r="L9" s="571">
        <v>33.72</v>
      </c>
      <c r="M9" s="571">
        <v>1</v>
      </c>
      <c r="N9" s="572">
        <v>33.72</v>
      </c>
    </row>
    <row r="10" spans="1:14" ht="14.4" customHeight="1" x14ac:dyDescent="0.3">
      <c r="A10" s="567" t="s">
        <v>436</v>
      </c>
      <c r="B10" s="568" t="s">
        <v>438</v>
      </c>
      <c r="C10" s="569" t="s">
        <v>452</v>
      </c>
      <c r="D10" s="570" t="s">
        <v>453</v>
      </c>
      <c r="E10" s="569" t="s">
        <v>439</v>
      </c>
      <c r="F10" s="570" t="s">
        <v>440</v>
      </c>
      <c r="G10" s="569"/>
      <c r="H10" s="569" t="s">
        <v>475</v>
      </c>
      <c r="I10" s="569" t="s">
        <v>476</v>
      </c>
      <c r="J10" s="569" t="s">
        <v>477</v>
      </c>
      <c r="K10" s="569" t="s">
        <v>478</v>
      </c>
      <c r="L10" s="571">
        <v>103.98</v>
      </c>
      <c r="M10" s="571">
        <v>1</v>
      </c>
      <c r="N10" s="572">
        <v>103.98</v>
      </c>
    </row>
    <row r="11" spans="1:14" ht="14.4" customHeight="1" x14ac:dyDescent="0.3">
      <c r="A11" s="567" t="s">
        <v>436</v>
      </c>
      <c r="B11" s="568" t="s">
        <v>438</v>
      </c>
      <c r="C11" s="569" t="s">
        <v>452</v>
      </c>
      <c r="D11" s="570" t="s">
        <v>453</v>
      </c>
      <c r="E11" s="569" t="s">
        <v>439</v>
      </c>
      <c r="F11" s="570" t="s">
        <v>440</v>
      </c>
      <c r="G11" s="569"/>
      <c r="H11" s="569" t="s">
        <v>479</v>
      </c>
      <c r="I11" s="569" t="s">
        <v>480</v>
      </c>
      <c r="J11" s="569" t="s">
        <v>481</v>
      </c>
      <c r="K11" s="569" t="s">
        <v>482</v>
      </c>
      <c r="L11" s="571">
        <v>81.13</v>
      </c>
      <c r="M11" s="571">
        <v>1</v>
      </c>
      <c r="N11" s="572">
        <v>81.13</v>
      </c>
    </row>
    <row r="12" spans="1:14" ht="14.4" customHeight="1" x14ac:dyDescent="0.3">
      <c r="A12" s="567" t="s">
        <v>436</v>
      </c>
      <c r="B12" s="568" t="s">
        <v>438</v>
      </c>
      <c r="C12" s="569" t="s">
        <v>452</v>
      </c>
      <c r="D12" s="570" t="s">
        <v>453</v>
      </c>
      <c r="E12" s="569" t="s">
        <v>439</v>
      </c>
      <c r="F12" s="570" t="s">
        <v>440</v>
      </c>
      <c r="G12" s="569"/>
      <c r="H12" s="569" t="s">
        <v>483</v>
      </c>
      <c r="I12" s="569" t="s">
        <v>484</v>
      </c>
      <c r="J12" s="569" t="s">
        <v>485</v>
      </c>
      <c r="K12" s="569" t="s">
        <v>486</v>
      </c>
      <c r="L12" s="571">
        <v>143.08080464630149</v>
      </c>
      <c r="M12" s="571">
        <v>2</v>
      </c>
      <c r="N12" s="572">
        <v>286.16160929260298</v>
      </c>
    </row>
    <row r="13" spans="1:14" ht="14.4" customHeight="1" x14ac:dyDescent="0.3">
      <c r="A13" s="567" t="s">
        <v>436</v>
      </c>
      <c r="B13" s="568" t="s">
        <v>438</v>
      </c>
      <c r="C13" s="569" t="s">
        <v>452</v>
      </c>
      <c r="D13" s="570" t="s">
        <v>453</v>
      </c>
      <c r="E13" s="569" t="s">
        <v>439</v>
      </c>
      <c r="F13" s="570" t="s">
        <v>440</v>
      </c>
      <c r="G13" s="569"/>
      <c r="H13" s="569" t="s">
        <v>487</v>
      </c>
      <c r="I13" s="569" t="s">
        <v>488</v>
      </c>
      <c r="J13" s="569" t="s">
        <v>489</v>
      </c>
      <c r="K13" s="569" t="s">
        <v>490</v>
      </c>
      <c r="L13" s="571">
        <v>91.663771104196869</v>
      </c>
      <c r="M13" s="571">
        <v>8</v>
      </c>
      <c r="N13" s="572">
        <v>733.31016883357495</v>
      </c>
    </row>
    <row r="14" spans="1:14" ht="14.4" customHeight="1" x14ac:dyDescent="0.3">
      <c r="A14" s="567" t="s">
        <v>436</v>
      </c>
      <c r="B14" s="568" t="s">
        <v>438</v>
      </c>
      <c r="C14" s="569" t="s">
        <v>452</v>
      </c>
      <c r="D14" s="570" t="s">
        <v>453</v>
      </c>
      <c r="E14" s="569" t="s">
        <v>439</v>
      </c>
      <c r="F14" s="570" t="s">
        <v>440</v>
      </c>
      <c r="G14" s="569"/>
      <c r="H14" s="569" t="s">
        <v>491</v>
      </c>
      <c r="I14" s="569" t="s">
        <v>492</v>
      </c>
      <c r="J14" s="569" t="s">
        <v>493</v>
      </c>
      <c r="K14" s="569" t="s">
        <v>494</v>
      </c>
      <c r="L14" s="571">
        <v>108.269967322451</v>
      </c>
      <c r="M14" s="571">
        <v>3</v>
      </c>
      <c r="N14" s="572">
        <v>324.80990196735297</v>
      </c>
    </row>
    <row r="15" spans="1:14" ht="14.4" customHeight="1" x14ac:dyDescent="0.3">
      <c r="A15" s="567" t="s">
        <v>436</v>
      </c>
      <c r="B15" s="568" t="s">
        <v>438</v>
      </c>
      <c r="C15" s="569" t="s">
        <v>452</v>
      </c>
      <c r="D15" s="570" t="s">
        <v>453</v>
      </c>
      <c r="E15" s="569" t="s">
        <v>439</v>
      </c>
      <c r="F15" s="570" t="s">
        <v>440</v>
      </c>
      <c r="G15" s="569"/>
      <c r="H15" s="569" t="s">
        <v>495</v>
      </c>
      <c r="I15" s="569" t="s">
        <v>496</v>
      </c>
      <c r="J15" s="569" t="s">
        <v>497</v>
      </c>
      <c r="K15" s="569" t="s">
        <v>498</v>
      </c>
      <c r="L15" s="571">
        <v>260.72938119409486</v>
      </c>
      <c r="M15" s="571">
        <v>70</v>
      </c>
      <c r="N15" s="572">
        <v>18251.056683586641</v>
      </c>
    </row>
    <row r="16" spans="1:14" ht="14.4" customHeight="1" x14ac:dyDescent="0.3">
      <c r="A16" s="567" t="s">
        <v>436</v>
      </c>
      <c r="B16" s="568" t="s">
        <v>438</v>
      </c>
      <c r="C16" s="569" t="s">
        <v>452</v>
      </c>
      <c r="D16" s="570" t="s">
        <v>453</v>
      </c>
      <c r="E16" s="569" t="s">
        <v>439</v>
      </c>
      <c r="F16" s="570" t="s">
        <v>440</v>
      </c>
      <c r="G16" s="569"/>
      <c r="H16" s="569" t="s">
        <v>499</v>
      </c>
      <c r="I16" s="569" t="s">
        <v>500</v>
      </c>
      <c r="J16" s="569" t="s">
        <v>501</v>
      </c>
      <c r="K16" s="569" t="s">
        <v>502</v>
      </c>
      <c r="L16" s="571">
        <v>52.669959447492346</v>
      </c>
      <c r="M16" s="571">
        <v>30</v>
      </c>
      <c r="N16" s="572">
        <v>1580.0987834247703</v>
      </c>
    </row>
    <row r="17" spans="1:14" ht="14.4" customHeight="1" x14ac:dyDescent="0.3">
      <c r="A17" s="567" t="s">
        <v>436</v>
      </c>
      <c r="B17" s="568" t="s">
        <v>438</v>
      </c>
      <c r="C17" s="569" t="s">
        <v>452</v>
      </c>
      <c r="D17" s="570" t="s">
        <v>453</v>
      </c>
      <c r="E17" s="569" t="s">
        <v>439</v>
      </c>
      <c r="F17" s="570" t="s">
        <v>440</v>
      </c>
      <c r="G17" s="569"/>
      <c r="H17" s="569" t="s">
        <v>503</v>
      </c>
      <c r="I17" s="569" t="s">
        <v>504</v>
      </c>
      <c r="J17" s="569" t="s">
        <v>505</v>
      </c>
      <c r="K17" s="569" t="s">
        <v>506</v>
      </c>
      <c r="L17" s="571">
        <v>142.66</v>
      </c>
      <c r="M17" s="571">
        <v>1</v>
      </c>
      <c r="N17" s="572">
        <v>142.66</v>
      </c>
    </row>
    <row r="18" spans="1:14" ht="14.4" customHeight="1" x14ac:dyDescent="0.3">
      <c r="A18" s="567" t="s">
        <v>436</v>
      </c>
      <c r="B18" s="568" t="s">
        <v>438</v>
      </c>
      <c r="C18" s="569" t="s">
        <v>452</v>
      </c>
      <c r="D18" s="570" t="s">
        <v>453</v>
      </c>
      <c r="E18" s="569" t="s">
        <v>439</v>
      </c>
      <c r="F18" s="570" t="s">
        <v>440</v>
      </c>
      <c r="G18" s="569"/>
      <c r="H18" s="569" t="s">
        <v>507</v>
      </c>
      <c r="I18" s="569" t="s">
        <v>508</v>
      </c>
      <c r="J18" s="569" t="s">
        <v>509</v>
      </c>
      <c r="K18" s="569" t="s">
        <v>510</v>
      </c>
      <c r="L18" s="571">
        <v>580.12</v>
      </c>
      <c r="M18" s="571">
        <v>1</v>
      </c>
      <c r="N18" s="572">
        <v>580.12</v>
      </c>
    </row>
    <row r="19" spans="1:14" ht="14.4" customHeight="1" x14ac:dyDescent="0.3">
      <c r="A19" s="567" t="s">
        <v>436</v>
      </c>
      <c r="B19" s="568" t="s">
        <v>438</v>
      </c>
      <c r="C19" s="569" t="s">
        <v>452</v>
      </c>
      <c r="D19" s="570" t="s">
        <v>453</v>
      </c>
      <c r="E19" s="569" t="s">
        <v>439</v>
      </c>
      <c r="F19" s="570" t="s">
        <v>440</v>
      </c>
      <c r="G19" s="569"/>
      <c r="H19" s="569" t="s">
        <v>511</v>
      </c>
      <c r="I19" s="569" t="s">
        <v>512</v>
      </c>
      <c r="J19" s="569" t="s">
        <v>513</v>
      </c>
      <c r="K19" s="569" t="s">
        <v>514</v>
      </c>
      <c r="L19" s="571">
        <v>151.5166795500925</v>
      </c>
      <c r="M19" s="571">
        <v>6</v>
      </c>
      <c r="N19" s="572">
        <v>909.10007730055509</v>
      </c>
    </row>
    <row r="20" spans="1:14" ht="14.4" customHeight="1" x14ac:dyDescent="0.3">
      <c r="A20" s="567" t="s">
        <v>436</v>
      </c>
      <c r="B20" s="568" t="s">
        <v>438</v>
      </c>
      <c r="C20" s="569" t="s">
        <v>452</v>
      </c>
      <c r="D20" s="570" t="s">
        <v>453</v>
      </c>
      <c r="E20" s="569" t="s">
        <v>439</v>
      </c>
      <c r="F20" s="570" t="s">
        <v>440</v>
      </c>
      <c r="G20" s="569"/>
      <c r="H20" s="569" t="s">
        <v>515</v>
      </c>
      <c r="I20" s="569" t="s">
        <v>516</v>
      </c>
      <c r="J20" s="569" t="s">
        <v>517</v>
      </c>
      <c r="K20" s="569" t="s">
        <v>518</v>
      </c>
      <c r="L20" s="571">
        <v>221.69065655833401</v>
      </c>
      <c r="M20" s="571">
        <v>1</v>
      </c>
      <c r="N20" s="572">
        <v>221.69065655833401</v>
      </c>
    </row>
    <row r="21" spans="1:14" ht="14.4" customHeight="1" x14ac:dyDescent="0.3">
      <c r="A21" s="567" t="s">
        <v>436</v>
      </c>
      <c r="B21" s="568" t="s">
        <v>438</v>
      </c>
      <c r="C21" s="569" t="s">
        <v>452</v>
      </c>
      <c r="D21" s="570" t="s">
        <v>453</v>
      </c>
      <c r="E21" s="569" t="s">
        <v>439</v>
      </c>
      <c r="F21" s="570" t="s">
        <v>440</v>
      </c>
      <c r="G21" s="569"/>
      <c r="H21" s="569" t="s">
        <v>519</v>
      </c>
      <c r="I21" s="569" t="s">
        <v>520</v>
      </c>
      <c r="J21" s="569" t="s">
        <v>521</v>
      </c>
      <c r="K21" s="569" t="s">
        <v>522</v>
      </c>
      <c r="L21" s="571">
        <v>499.7679891294319</v>
      </c>
      <c r="M21" s="571">
        <v>113</v>
      </c>
      <c r="N21" s="572">
        <v>56473.782771625803</v>
      </c>
    </row>
    <row r="22" spans="1:14" ht="14.4" customHeight="1" x14ac:dyDescent="0.3">
      <c r="A22" s="567" t="s">
        <v>436</v>
      </c>
      <c r="B22" s="568" t="s">
        <v>438</v>
      </c>
      <c r="C22" s="569" t="s">
        <v>452</v>
      </c>
      <c r="D22" s="570" t="s">
        <v>453</v>
      </c>
      <c r="E22" s="569" t="s">
        <v>439</v>
      </c>
      <c r="F22" s="570" t="s">
        <v>440</v>
      </c>
      <c r="G22" s="569"/>
      <c r="H22" s="569" t="s">
        <v>523</v>
      </c>
      <c r="I22" s="569" t="s">
        <v>524</v>
      </c>
      <c r="J22" s="569" t="s">
        <v>525</v>
      </c>
      <c r="K22" s="569" t="s">
        <v>526</v>
      </c>
      <c r="L22" s="571">
        <v>107.280059300069</v>
      </c>
      <c r="M22" s="571">
        <v>1</v>
      </c>
      <c r="N22" s="572">
        <v>107.280059300069</v>
      </c>
    </row>
    <row r="23" spans="1:14" ht="14.4" customHeight="1" x14ac:dyDescent="0.3">
      <c r="A23" s="567" t="s">
        <v>436</v>
      </c>
      <c r="B23" s="568" t="s">
        <v>438</v>
      </c>
      <c r="C23" s="569" t="s">
        <v>452</v>
      </c>
      <c r="D23" s="570" t="s">
        <v>453</v>
      </c>
      <c r="E23" s="569" t="s">
        <v>439</v>
      </c>
      <c r="F23" s="570" t="s">
        <v>440</v>
      </c>
      <c r="G23" s="569" t="s">
        <v>527</v>
      </c>
      <c r="H23" s="569" t="s">
        <v>528</v>
      </c>
      <c r="I23" s="569" t="s">
        <v>528</v>
      </c>
      <c r="J23" s="569" t="s">
        <v>529</v>
      </c>
      <c r="K23" s="569" t="s">
        <v>530</v>
      </c>
      <c r="L23" s="571">
        <v>259.44103736281068</v>
      </c>
      <c r="M23" s="571">
        <v>220</v>
      </c>
      <c r="N23" s="572">
        <v>57077.028219818349</v>
      </c>
    </row>
    <row r="24" spans="1:14" ht="14.4" customHeight="1" x14ac:dyDescent="0.3">
      <c r="A24" s="567" t="s">
        <v>436</v>
      </c>
      <c r="B24" s="568" t="s">
        <v>438</v>
      </c>
      <c r="C24" s="569" t="s">
        <v>452</v>
      </c>
      <c r="D24" s="570" t="s">
        <v>453</v>
      </c>
      <c r="E24" s="569" t="s">
        <v>439</v>
      </c>
      <c r="F24" s="570" t="s">
        <v>440</v>
      </c>
      <c r="G24" s="569" t="s">
        <v>527</v>
      </c>
      <c r="H24" s="569" t="s">
        <v>531</v>
      </c>
      <c r="I24" s="569" t="s">
        <v>531</v>
      </c>
      <c r="J24" s="569" t="s">
        <v>532</v>
      </c>
      <c r="K24" s="569" t="s">
        <v>533</v>
      </c>
      <c r="L24" s="571">
        <v>181.58934497158597</v>
      </c>
      <c r="M24" s="571">
        <v>173</v>
      </c>
      <c r="N24" s="572">
        <v>31414.956680084371</v>
      </c>
    </row>
    <row r="25" spans="1:14" ht="14.4" customHeight="1" x14ac:dyDescent="0.3">
      <c r="A25" s="567" t="s">
        <v>436</v>
      </c>
      <c r="B25" s="568" t="s">
        <v>438</v>
      </c>
      <c r="C25" s="569" t="s">
        <v>452</v>
      </c>
      <c r="D25" s="570" t="s">
        <v>453</v>
      </c>
      <c r="E25" s="569" t="s">
        <v>439</v>
      </c>
      <c r="F25" s="570" t="s">
        <v>440</v>
      </c>
      <c r="G25" s="569" t="s">
        <v>527</v>
      </c>
      <c r="H25" s="569" t="s">
        <v>534</v>
      </c>
      <c r="I25" s="569" t="s">
        <v>534</v>
      </c>
      <c r="J25" s="569" t="s">
        <v>535</v>
      </c>
      <c r="K25" s="569" t="s">
        <v>533</v>
      </c>
      <c r="L25" s="571">
        <v>162.15000000000003</v>
      </c>
      <c r="M25" s="571">
        <v>44</v>
      </c>
      <c r="N25" s="572">
        <v>7134.6000000000013</v>
      </c>
    </row>
    <row r="26" spans="1:14" ht="14.4" customHeight="1" x14ac:dyDescent="0.3">
      <c r="A26" s="567" t="s">
        <v>436</v>
      </c>
      <c r="B26" s="568" t="s">
        <v>438</v>
      </c>
      <c r="C26" s="569" t="s">
        <v>452</v>
      </c>
      <c r="D26" s="570" t="s">
        <v>453</v>
      </c>
      <c r="E26" s="569" t="s">
        <v>439</v>
      </c>
      <c r="F26" s="570" t="s">
        <v>440</v>
      </c>
      <c r="G26" s="569" t="s">
        <v>527</v>
      </c>
      <c r="H26" s="569" t="s">
        <v>536</v>
      </c>
      <c r="I26" s="569" t="s">
        <v>536</v>
      </c>
      <c r="J26" s="569" t="s">
        <v>535</v>
      </c>
      <c r="K26" s="569" t="s">
        <v>537</v>
      </c>
      <c r="L26" s="571">
        <v>155.71136592819411</v>
      </c>
      <c r="M26" s="571">
        <v>48</v>
      </c>
      <c r="N26" s="572">
        <v>7474.1455645533179</v>
      </c>
    </row>
    <row r="27" spans="1:14" ht="14.4" customHeight="1" x14ac:dyDescent="0.3">
      <c r="A27" s="567" t="s">
        <v>436</v>
      </c>
      <c r="B27" s="568" t="s">
        <v>438</v>
      </c>
      <c r="C27" s="569" t="s">
        <v>452</v>
      </c>
      <c r="D27" s="570" t="s">
        <v>453</v>
      </c>
      <c r="E27" s="569" t="s">
        <v>439</v>
      </c>
      <c r="F27" s="570" t="s">
        <v>440</v>
      </c>
      <c r="G27" s="569" t="s">
        <v>527</v>
      </c>
      <c r="H27" s="569" t="s">
        <v>538</v>
      </c>
      <c r="I27" s="569" t="s">
        <v>538</v>
      </c>
      <c r="J27" s="569" t="s">
        <v>529</v>
      </c>
      <c r="K27" s="569" t="s">
        <v>539</v>
      </c>
      <c r="L27" s="571">
        <v>145.8086565830267</v>
      </c>
      <c r="M27" s="571">
        <v>141</v>
      </c>
      <c r="N27" s="572">
        <v>20559.020578206764</v>
      </c>
    </row>
    <row r="28" spans="1:14" ht="14.4" customHeight="1" x14ac:dyDescent="0.3">
      <c r="A28" s="567" t="s">
        <v>436</v>
      </c>
      <c r="B28" s="568" t="s">
        <v>438</v>
      </c>
      <c r="C28" s="569" t="s">
        <v>452</v>
      </c>
      <c r="D28" s="570" t="s">
        <v>453</v>
      </c>
      <c r="E28" s="569" t="s">
        <v>439</v>
      </c>
      <c r="F28" s="570" t="s">
        <v>440</v>
      </c>
      <c r="G28" s="569" t="s">
        <v>527</v>
      </c>
      <c r="H28" s="569" t="s">
        <v>540</v>
      </c>
      <c r="I28" s="569" t="s">
        <v>540</v>
      </c>
      <c r="J28" s="569" t="s">
        <v>529</v>
      </c>
      <c r="K28" s="569" t="s">
        <v>541</v>
      </c>
      <c r="L28" s="571">
        <v>152.48989668049146</v>
      </c>
      <c r="M28" s="571">
        <v>141</v>
      </c>
      <c r="N28" s="572">
        <v>21501.075431949295</v>
      </c>
    </row>
    <row r="29" spans="1:14" ht="14.4" customHeight="1" x14ac:dyDescent="0.3">
      <c r="A29" s="567" t="s">
        <v>436</v>
      </c>
      <c r="B29" s="568" t="s">
        <v>438</v>
      </c>
      <c r="C29" s="569" t="s">
        <v>452</v>
      </c>
      <c r="D29" s="570" t="s">
        <v>453</v>
      </c>
      <c r="E29" s="569" t="s">
        <v>439</v>
      </c>
      <c r="F29" s="570" t="s">
        <v>440</v>
      </c>
      <c r="G29" s="569" t="s">
        <v>527</v>
      </c>
      <c r="H29" s="569" t="s">
        <v>542</v>
      </c>
      <c r="I29" s="569" t="s">
        <v>542</v>
      </c>
      <c r="J29" s="569" t="s">
        <v>543</v>
      </c>
      <c r="K29" s="569" t="s">
        <v>544</v>
      </c>
      <c r="L29" s="571">
        <v>72.792243600697461</v>
      </c>
      <c r="M29" s="571">
        <v>11.9</v>
      </c>
      <c r="N29" s="572">
        <v>866.22769884829972</v>
      </c>
    </row>
    <row r="30" spans="1:14" ht="14.4" customHeight="1" x14ac:dyDescent="0.3">
      <c r="A30" s="567" t="s">
        <v>436</v>
      </c>
      <c r="B30" s="568" t="s">
        <v>438</v>
      </c>
      <c r="C30" s="569" t="s">
        <v>452</v>
      </c>
      <c r="D30" s="570" t="s">
        <v>453</v>
      </c>
      <c r="E30" s="569" t="s">
        <v>439</v>
      </c>
      <c r="F30" s="570" t="s">
        <v>440</v>
      </c>
      <c r="G30" s="569" t="s">
        <v>527</v>
      </c>
      <c r="H30" s="569" t="s">
        <v>545</v>
      </c>
      <c r="I30" s="569" t="s">
        <v>546</v>
      </c>
      <c r="J30" s="569" t="s">
        <v>547</v>
      </c>
      <c r="K30" s="569" t="s">
        <v>548</v>
      </c>
      <c r="L30" s="571">
        <v>53.65</v>
      </c>
      <c r="M30" s="571">
        <v>1</v>
      </c>
      <c r="N30" s="572">
        <v>53.65</v>
      </c>
    </row>
    <row r="31" spans="1:14" ht="14.4" customHeight="1" x14ac:dyDescent="0.3">
      <c r="A31" s="567" t="s">
        <v>436</v>
      </c>
      <c r="B31" s="568" t="s">
        <v>438</v>
      </c>
      <c r="C31" s="569" t="s">
        <v>452</v>
      </c>
      <c r="D31" s="570" t="s">
        <v>453</v>
      </c>
      <c r="E31" s="569" t="s">
        <v>439</v>
      </c>
      <c r="F31" s="570" t="s">
        <v>440</v>
      </c>
      <c r="G31" s="569" t="s">
        <v>527</v>
      </c>
      <c r="H31" s="569" t="s">
        <v>549</v>
      </c>
      <c r="I31" s="569" t="s">
        <v>550</v>
      </c>
      <c r="J31" s="569" t="s">
        <v>551</v>
      </c>
      <c r="K31" s="569" t="s">
        <v>552</v>
      </c>
      <c r="L31" s="571">
        <v>84.608389085513807</v>
      </c>
      <c r="M31" s="571">
        <v>18</v>
      </c>
      <c r="N31" s="572">
        <v>1522.9510035392486</v>
      </c>
    </row>
    <row r="32" spans="1:14" ht="14.4" customHeight="1" x14ac:dyDescent="0.3">
      <c r="A32" s="567" t="s">
        <v>436</v>
      </c>
      <c r="B32" s="568" t="s">
        <v>438</v>
      </c>
      <c r="C32" s="569" t="s">
        <v>452</v>
      </c>
      <c r="D32" s="570" t="s">
        <v>453</v>
      </c>
      <c r="E32" s="569" t="s">
        <v>439</v>
      </c>
      <c r="F32" s="570" t="s">
        <v>440</v>
      </c>
      <c r="G32" s="569" t="s">
        <v>527</v>
      </c>
      <c r="H32" s="569" t="s">
        <v>553</v>
      </c>
      <c r="I32" s="569" t="s">
        <v>554</v>
      </c>
      <c r="J32" s="569" t="s">
        <v>555</v>
      </c>
      <c r="K32" s="569" t="s">
        <v>556</v>
      </c>
      <c r="L32" s="571">
        <v>94.708557911687024</v>
      </c>
      <c r="M32" s="571">
        <v>353</v>
      </c>
      <c r="N32" s="572">
        <v>33432.120942825517</v>
      </c>
    </row>
    <row r="33" spans="1:14" ht="14.4" customHeight="1" x14ac:dyDescent="0.3">
      <c r="A33" s="567" t="s">
        <v>436</v>
      </c>
      <c r="B33" s="568" t="s">
        <v>438</v>
      </c>
      <c r="C33" s="569" t="s">
        <v>452</v>
      </c>
      <c r="D33" s="570" t="s">
        <v>453</v>
      </c>
      <c r="E33" s="569" t="s">
        <v>439</v>
      </c>
      <c r="F33" s="570" t="s">
        <v>440</v>
      </c>
      <c r="G33" s="569" t="s">
        <v>527</v>
      </c>
      <c r="H33" s="569" t="s">
        <v>557</v>
      </c>
      <c r="I33" s="569" t="s">
        <v>558</v>
      </c>
      <c r="J33" s="569" t="s">
        <v>555</v>
      </c>
      <c r="K33" s="569" t="s">
        <v>559</v>
      </c>
      <c r="L33" s="571">
        <v>98.340833333333322</v>
      </c>
      <c r="M33" s="571">
        <v>12</v>
      </c>
      <c r="N33" s="572">
        <v>1180.0899999999999</v>
      </c>
    </row>
    <row r="34" spans="1:14" ht="14.4" customHeight="1" x14ac:dyDescent="0.3">
      <c r="A34" s="567" t="s">
        <v>436</v>
      </c>
      <c r="B34" s="568" t="s">
        <v>438</v>
      </c>
      <c r="C34" s="569" t="s">
        <v>452</v>
      </c>
      <c r="D34" s="570" t="s">
        <v>453</v>
      </c>
      <c r="E34" s="569" t="s">
        <v>439</v>
      </c>
      <c r="F34" s="570" t="s">
        <v>440</v>
      </c>
      <c r="G34" s="569" t="s">
        <v>527</v>
      </c>
      <c r="H34" s="569" t="s">
        <v>560</v>
      </c>
      <c r="I34" s="569" t="s">
        <v>561</v>
      </c>
      <c r="J34" s="569" t="s">
        <v>562</v>
      </c>
      <c r="K34" s="569" t="s">
        <v>563</v>
      </c>
      <c r="L34" s="571">
        <v>165.01163005869719</v>
      </c>
      <c r="M34" s="571">
        <v>20</v>
      </c>
      <c r="N34" s="572">
        <v>3300.2326011739437</v>
      </c>
    </row>
    <row r="35" spans="1:14" ht="14.4" customHeight="1" x14ac:dyDescent="0.3">
      <c r="A35" s="567" t="s">
        <v>436</v>
      </c>
      <c r="B35" s="568" t="s">
        <v>438</v>
      </c>
      <c r="C35" s="569" t="s">
        <v>452</v>
      </c>
      <c r="D35" s="570" t="s">
        <v>453</v>
      </c>
      <c r="E35" s="569" t="s">
        <v>439</v>
      </c>
      <c r="F35" s="570" t="s">
        <v>440</v>
      </c>
      <c r="G35" s="569" t="s">
        <v>527</v>
      </c>
      <c r="H35" s="569" t="s">
        <v>564</v>
      </c>
      <c r="I35" s="569" t="s">
        <v>565</v>
      </c>
      <c r="J35" s="569" t="s">
        <v>566</v>
      </c>
      <c r="K35" s="569" t="s">
        <v>567</v>
      </c>
      <c r="L35" s="571">
        <v>63.151985491913827</v>
      </c>
      <c r="M35" s="571">
        <v>233</v>
      </c>
      <c r="N35" s="572">
        <v>14714.412619615921</v>
      </c>
    </row>
    <row r="36" spans="1:14" ht="14.4" customHeight="1" x14ac:dyDescent="0.3">
      <c r="A36" s="567" t="s">
        <v>436</v>
      </c>
      <c r="B36" s="568" t="s">
        <v>438</v>
      </c>
      <c r="C36" s="569" t="s">
        <v>452</v>
      </c>
      <c r="D36" s="570" t="s">
        <v>453</v>
      </c>
      <c r="E36" s="569" t="s">
        <v>439</v>
      </c>
      <c r="F36" s="570" t="s">
        <v>440</v>
      </c>
      <c r="G36" s="569" t="s">
        <v>527</v>
      </c>
      <c r="H36" s="569" t="s">
        <v>568</v>
      </c>
      <c r="I36" s="569" t="s">
        <v>569</v>
      </c>
      <c r="J36" s="569" t="s">
        <v>570</v>
      </c>
      <c r="K36" s="569" t="s">
        <v>571</v>
      </c>
      <c r="L36" s="571">
        <v>42.4</v>
      </c>
      <c r="M36" s="571">
        <v>1</v>
      </c>
      <c r="N36" s="572">
        <v>42.4</v>
      </c>
    </row>
    <row r="37" spans="1:14" ht="14.4" customHeight="1" x14ac:dyDescent="0.3">
      <c r="A37" s="567" t="s">
        <v>436</v>
      </c>
      <c r="B37" s="568" t="s">
        <v>438</v>
      </c>
      <c r="C37" s="569" t="s">
        <v>452</v>
      </c>
      <c r="D37" s="570" t="s">
        <v>453</v>
      </c>
      <c r="E37" s="569" t="s">
        <v>439</v>
      </c>
      <c r="F37" s="570" t="s">
        <v>440</v>
      </c>
      <c r="G37" s="569" t="s">
        <v>527</v>
      </c>
      <c r="H37" s="569" t="s">
        <v>572</v>
      </c>
      <c r="I37" s="569" t="s">
        <v>573</v>
      </c>
      <c r="J37" s="569" t="s">
        <v>574</v>
      </c>
      <c r="K37" s="569" t="s">
        <v>575</v>
      </c>
      <c r="L37" s="571">
        <v>60.246652490182257</v>
      </c>
      <c r="M37" s="571">
        <v>32</v>
      </c>
      <c r="N37" s="572">
        <v>1927.8928796858322</v>
      </c>
    </row>
    <row r="38" spans="1:14" ht="14.4" customHeight="1" x14ac:dyDescent="0.3">
      <c r="A38" s="567" t="s">
        <v>436</v>
      </c>
      <c r="B38" s="568" t="s">
        <v>438</v>
      </c>
      <c r="C38" s="569" t="s">
        <v>452</v>
      </c>
      <c r="D38" s="570" t="s">
        <v>453</v>
      </c>
      <c r="E38" s="569" t="s">
        <v>439</v>
      </c>
      <c r="F38" s="570" t="s">
        <v>440</v>
      </c>
      <c r="G38" s="569" t="s">
        <v>527</v>
      </c>
      <c r="H38" s="569" t="s">
        <v>576</v>
      </c>
      <c r="I38" s="569" t="s">
        <v>577</v>
      </c>
      <c r="J38" s="569" t="s">
        <v>578</v>
      </c>
      <c r="K38" s="569" t="s">
        <v>579</v>
      </c>
      <c r="L38" s="571">
        <v>55.660365560881509</v>
      </c>
      <c r="M38" s="571">
        <v>65</v>
      </c>
      <c r="N38" s="572">
        <v>3617.923761457298</v>
      </c>
    </row>
    <row r="39" spans="1:14" ht="14.4" customHeight="1" x14ac:dyDescent="0.3">
      <c r="A39" s="567" t="s">
        <v>436</v>
      </c>
      <c r="B39" s="568" t="s">
        <v>438</v>
      </c>
      <c r="C39" s="569" t="s">
        <v>452</v>
      </c>
      <c r="D39" s="570" t="s">
        <v>453</v>
      </c>
      <c r="E39" s="569" t="s">
        <v>439</v>
      </c>
      <c r="F39" s="570" t="s">
        <v>440</v>
      </c>
      <c r="G39" s="569" t="s">
        <v>527</v>
      </c>
      <c r="H39" s="569" t="s">
        <v>580</v>
      </c>
      <c r="I39" s="569" t="s">
        <v>581</v>
      </c>
      <c r="J39" s="569" t="s">
        <v>574</v>
      </c>
      <c r="K39" s="569" t="s">
        <v>582</v>
      </c>
      <c r="L39" s="571">
        <v>65.272480182153899</v>
      </c>
      <c r="M39" s="571">
        <v>20</v>
      </c>
      <c r="N39" s="572">
        <v>1305.449603643078</v>
      </c>
    </row>
    <row r="40" spans="1:14" ht="14.4" customHeight="1" x14ac:dyDescent="0.3">
      <c r="A40" s="567" t="s">
        <v>436</v>
      </c>
      <c r="B40" s="568" t="s">
        <v>438</v>
      </c>
      <c r="C40" s="569" t="s">
        <v>452</v>
      </c>
      <c r="D40" s="570" t="s">
        <v>453</v>
      </c>
      <c r="E40" s="569" t="s">
        <v>439</v>
      </c>
      <c r="F40" s="570" t="s">
        <v>440</v>
      </c>
      <c r="G40" s="569" t="s">
        <v>527</v>
      </c>
      <c r="H40" s="569" t="s">
        <v>583</v>
      </c>
      <c r="I40" s="569" t="s">
        <v>584</v>
      </c>
      <c r="J40" s="569" t="s">
        <v>585</v>
      </c>
      <c r="K40" s="569" t="s">
        <v>586</v>
      </c>
      <c r="L40" s="571">
        <v>78.5798478511838</v>
      </c>
      <c r="M40" s="571">
        <v>55</v>
      </c>
      <c r="N40" s="572">
        <v>4321.8916318151087</v>
      </c>
    </row>
    <row r="41" spans="1:14" ht="14.4" customHeight="1" x14ac:dyDescent="0.3">
      <c r="A41" s="567" t="s">
        <v>436</v>
      </c>
      <c r="B41" s="568" t="s">
        <v>438</v>
      </c>
      <c r="C41" s="569" t="s">
        <v>452</v>
      </c>
      <c r="D41" s="570" t="s">
        <v>453</v>
      </c>
      <c r="E41" s="569" t="s">
        <v>439</v>
      </c>
      <c r="F41" s="570" t="s">
        <v>440</v>
      </c>
      <c r="G41" s="569" t="s">
        <v>527</v>
      </c>
      <c r="H41" s="569" t="s">
        <v>587</v>
      </c>
      <c r="I41" s="569" t="s">
        <v>588</v>
      </c>
      <c r="J41" s="569" t="s">
        <v>589</v>
      </c>
      <c r="K41" s="569" t="s">
        <v>590</v>
      </c>
      <c r="L41" s="571">
        <v>137.1</v>
      </c>
      <c r="M41" s="571">
        <v>1</v>
      </c>
      <c r="N41" s="572">
        <v>137.1</v>
      </c>
    </row>
    <row r="42" spans="1:14" ht="14.4" customHeight="1" x14ac:dyDescent="0.3">
      <c r="A42" s="567" t="s">
        <v>436</v>
      </c>
      <c r="B42" s="568" t="s">
        <v>438</v>
      </c>
      <c r="C42" s="569" t="s">
        <v>452</v>
      </c>
      <c r="D42" s="570" t="s">
        <v>453</v>
      </c>
      <c r="E42" s="569" t="s">
        <v>439</v>
      </c>
      <c r="F42" s="570" t="s">
        <v>440</v>
      </c>
      <c r="G42" s="569" t="s">
        <v>527</v>
      </c>
      <c r="H42" s="569" t="s">
        <v>591</v>
      </c>
      <c r="I42" s="569" t="s">
        <v>592</v>
      </c>
      <c r="J42" s="569" t="s">
        <v>593</v>
      </c>
      <c r="K42" s="569" t="s">
        <v>594</v>
      </c>
      <c r="L42" s="571">
        <v>66.650000000000006</v>
      </c>
      <c r="M42" s="571">
        <v>1</v>
      </c>
      <c r="N42" s="572">
        <v>66.650000000000006</v>
      </c>
    </row>
    <row r="43" spans="1:14" ht="14.4" customHeight="1" x14ac:dyDescent="0.3">
      <c r="A43" s="567" t="s">
        <v>436</v>
      </c>
      <c r="B43" s="568" t="s">
        <v>438</v>
      </c>
      <c r="C43" s="569" t="s">
        <v>452</v>
      </c>
      <c r="D43" s="570" t="s">
        <v>453</v>
      </c>
      <c r="E43" s="569" t="s">
        <v>439</v>
      </c>
      <c r="F43" s="570" t="s">
        <v>440</v>
      </c>
      <c r="G43" s="569" t="s">
        <v>527</v>
      </c>
      <c r="H43" s="569" t="s">
        <v>595</v>
      </c>
      <c r="I43" s="569" t="s">
        <v>596</v>
      </c>
      <c r="J43" s="569" t="s">
        <v>597</v>
      </c>
      <c r="K43" s="569" t="s">
        <v>598</v>
      </c>
      <c r="L43" s="571">
        <v>27.376755588906711</v>
      </c>
      <c r="M43" s="571">
        <v>828</v>
      </c>
      <c r="N43" s="572">
        <v>22667.953627614756</v>
      </c>
    </row>
    <row r="44" spans="1:14" ht="14.4" customHeight="1" x14ac:dyDescent="0.3">
      <c r="A44" s="567" t="s">
        <v>436</v>
      </c>
      <c r="B44" s="568" t="s">
        <v>438</v>
      </c>
      <c r="C44" s="569" t="s">
        <v>452</v>
      </c>
      <c r="D44" s="570" t="s">
        <v>453</v>
      </c>
      <c r="E44" s="569" t="s">
        <v>439</v>
      </c>
      <c r="F44" s="570" t="s">
        <v>440</v>
      </c>
      <c r="G44" s="569" t="s">
        <v>527</v>
      </c>
      <c r="H44" s="569" t="s">
        <v>599</v>
      </c>
      <c r="I44" s="569" t="s">
        <v>600</v>
      </c>
      <c r="J44" s="569" t="s">
        <v>601</v>
      </c>
      <c r="K44" s="569" t="s">
        <v>602</v>
      </c>
      <c r="L44" s="571">
        <v>74.41</v>
      </c>
      <c r="M44" s="571">
        <v>2</v>
      </c>
      <c r="N44" s="572">
        <v>148.82</v>
      </c>
    </row>
    <row r="45" spans="1:14" ht="14.4" customHeight="1" x14ac:dyDescent="0.3">
      <c r="A45" s="567" t="s">
        <v>436</v>
      </c>
      <c r="B45" s="568" t="s">
        <v>438</v>
      </c>
      <c r="C45" s="569" t="s">
        <v>452</v>
      </c>
      <c r="D45" s="570" t="s">
        <v>453</v>
      </c>
      <c r="E45" s="569" t="s">
        <v>439</v>
      </c>
      <c r="F45" s="570" t="s">
        <v>440</v>
      </c>
      <c r="G45" s="569" t="s">
        <v>527</v>
      </c>
      <c r="H45" s="569" t="s">
        <v>603</v>
      </c>
      <c r="I45" s="569" t="s">
        <v>604</v>
      </c>
      <c r="J45" s="569" t="s">
        <v>605</v>
      </c>
      <c r="K45" s="569" t="s">
        <v>606</v>
      </c>
      <c r="L45" s="571">
        <v>81.260228577110837</v>
      </c>
      <c r="M45" s="571">
        <v>8</v>
      </c>
      <c r="N45" s="572">
        <v>650.0818286168867</v>
      </c>
    </row>
    <row r="46" spans="1:14" ht="14.4" customHeight="1" x14ac:dyDescent="0.3">
      <c r="A46" s="567" t="s">
        <v>436</v>
      </c>
      <c r="B46" s="568" t="s">
        <v>438</v>
      </c>
      <c r="C46" s="569" t="s">
        <v>452</v>
      </c>
      <c r="D46" s="570" t="s">
        <v>453</v>
      </c>
      <c r="E46" s="569" t="s">
        <v>439</v>
      </c>
      <c r="F46" s="570" t="s">
        <v>440</v>
      </c>
      <c r="G46" s="569" t="s">
        <v>527</v>
      </c>
      <c r="H46" s="569" t="s">
        <v>607</v>
      </c>
      <c r="I46" s="569" t="s">
        <v>608</v>
      </c>
      <c r="J46" s="569" t="s">
        <v>609</v>
      </c>
      <c r="K46" s="569" t="s">
        <v>610</v>
      </c>
      <c r="L46" s="571">
        <v>55.888100584134989</v>
      </c>
      <c r="M46" s="571">
        <v>114</v>
      </c>
      <c r="N46" s="572">
        <v>6371.2434665913888</v>
      </c>
    </row>
    <row r="47" spans="1:14" ht="14.4" customHeight="1" x14ac:dyDescent="0.3">
      <c r="A47" s="567" t="s">
        <v>436</v>
      </c>
      <c r="B47" s="568" t="s">
        <v>438</v>
      </c>
      <c r="C47" s="569" t="s">
        <v>452</v>
      </c>
      <c r="D47" s="570" t="s">
        <v>453</v>
      </c>
      <c r="E47" s="569" t="s">
        <v>439</v>
      </c>
      <c r="F47" s="570" t="s">
        <v>440</v>
      </c>
      <c r="G47" s="569" t="s">
        <v>527</v>
      </c>
      <c r="H47" s="569" t="s">
        <v>611</v>
      </c>
      <c r="I47" s="569" t="s">
        <v>612</v>
      </c>
      <c r="J47" s="569" t="s">
        <v>613</v>
      </c>
      <c r="K47" s="569" t="s">
        <v>614</v>
      </c>
      <c r="L47" s="571">
        <v>49.78</v>
      </c>
      <c r="M47" s="571">
        <v>1</v>
      </c>
      <c r="N47" s="572">
        <v>49.78</v>
      </c>
    </row>
    <row r="48" spans="1:14" ht="14.4" customHeight="1" x14ac:dyDescent="0.3">
      <c r="A48" s="567" t="s">
        <v>436</v>
      </c>
      <c r="B48" s="568" t="s">
        <v>438</v>
      </c>
      <c r="C48" s="569" t="s">
        <v>452</v>
      </c>
      <c r="D48" s="570" t="s">
        <v>453</v>
      </c>
      <c r="E48" s="569" t="s">
        <v>439</v>
      </c>
      <c r="F48" s="570" t="s">
        <v>440</v>
      </c>
      <c r="G48" s="569" t="s">
        <v>527</v>
      </c>
      <c r="H48" s="569" t="s">
        <v>615</v>
      </c>
      <c r="I48" s="569" t="s">
        <v>616</v>
      </c>
      <c r="J48" s="569" t="s">
        <v>617</v>
      </c>
      <c r="K48" s="569" t="s">
        <v>618</v>
      </c>
      <c r="L48" s="571">
        <v>37.213333333333331</v>
      </c>
      <c r="M48" s="571">
        <v>3</v>
      </c>
      <c r="N48" s="572">
        <v>111.63999999999999</v>
      </c>
    </row>
    <row r="49" spans="1:14" ht="14.4" customHeight="1" x14ac:dyDescent="0.3">
      <c r="A49" s="567" t="s">
        <v>436</v>
      </c>
      <c r="B49" s="568" t="s">
        <v>438</v>
      </c>
      <c r="C49" s="569" t="s">
        <v>452</v>
      </c>
      <c r="D49" s="570" t="s">
        <v>453</v>
      </c>
      <c r="E49" s="569" t="s">
        <v>439</v>
      </c>
      <c r="F49" s="570" t="s">
        <v>440</v>
      </c>
      <c r="G49" s="569" t="s">
        <v>527</v>
      </c>
      <c r="H49" s="569" t="s">
        <v>619</v>
      </c>
      <c r="I49" s="569" t="s">
        <v>620</v>
      </c>
      <c r="J49" s="569" t="s">
        <v>621</v>
      </c>
      <c r="K49" s="569" t="s">
        <v>622</v>
      </c>
      <c r="L49" s="571">
        <v>37.770000000000003</v>
      </c>
      <c r="M49" s="571">
        <v>2</v>
      </c>
      <c r="N49" s="572">
        <v>75.540000000000006</v>
      </c>
    </row>
    <row r="50" spans="1:14" ht="14.4" customHeight="1" x14ac:dyDescent="0.3">
      <c r="A50" s="567" t="s">
        <v>436</v>
      </c>
      <c r="B50" s="568" t="s">
        <v>438</v>
      </c>
      <c r="C50" s="569" t="s">
        <v>452</v>
      </c>
      <c r="D50" s="570" t="s">
        <v>453</v>
      </c>
      <c r="E50" s="569" t="s">
        <v>439</v>
      </c>
      <c r="F50" s="570" t="s">
        <v>440</v>
      </c>
      <c r="G50" s="569" t="s">
        <v>527</v>
      </c>
      <c r="H50" s="569" t="s">
        <v>623</v>
      </c>
      <c r="I50" s="569" t="s">
        <v>624</v>
      </c>
      <c r="J50" s="569" t="s">
        <v>625</v>
      </c>
      <c r="K50" s="569" t="s">
        <v>579</v>
      </c>
      <c r="L50" s="571">
        <v>67.604308213884281</v>
      </c>
      <c r="M50" s="571">
        <v>37</v>
      </c>
      <c r="N50" s="572">
        <v>2501.3594039137183</v>
      </c>
    </row>
    <row r="51" spans="1:14" ht="14.4" customHeight="1" x14ac:dyDescent="0.3">
      <c r="A51" s="567" t="s">
        <v>436</v>
      </c>
      <c r="B51" s="568" t="s">
        <v>438</v>
      </c>
      <c r="C51" s="569" t="s">
        <v>452</v>
      </c>
      <c r="D51" s="570" t="s">
        <v>453</v>
      </c>
      <c r="E51" s="569" t="s">
        <v>439</v>
      </c>
      <c r="F51" s="570" t="s">
        <v>440</v>
      </c>
      <c r="G51" s="569" t="s">
        <v>527</v>
      </c>
      <c r="H51" s="569" t="s">
        <v>626</v>
      </c>
      <c r="I51" s="569" t="s">
        <v>627</v>
      </c>
      <c r="J51" s="569" t="s">
        <v>628</v>
      </c>
      <c r="K51" s="569" t="s">
        <v>629</v>
      </c>
      <c r="L51" s="571">
        <v>59.281553901831998</v>
      </c>
      <c r="M51" s="571">
        <v>26</v>
      </c>
      <c r="N51" s="572">
        <v>1541.3204014476319</v>
      </c>
    </row>
    <row r="52" spans="1:14" ht="14.4" customHeight="1" x14ac:dyDescent="0.3">
      <c r="A52" s="567" t="s">
        <v>436</v>
      </c>
      <c r="B52" s="568" t="s">
        <v>438</v>
      </c>
      <c r="C52" s="569" t="s">
        <v>452</v>
      </c>
      <c r="D52" s="570" t="s">
        <v>453</v>
      </c>
      <c r="E52" s="569" t="s">
        <v>439</v>
      </c>
      <c r="F52" s="570" t="s">
        <v>440</v>
      </c>
      <c r="G52" s="569" t="s">
        <v>527</v>
      </c>
      <c r="H52" s="569" t="s">
        <v>630</v>
      </c>
      <c r="I52" s="569" t="s">
        <v>631</v>
      </c>
      <c r="J52" s="569" t="s">
        <v>632</v>
      </c>
      <c r="K52" s="569" t="s">
        <v>633</v>
      </c>
      <c r="L52" s="571">
        <v>26.878290774329916</v>
      </c>
      <c r="M52" s="571">
        <v>6</v>
      </c>
      <c r="N52" s="572">
        <v>161.2697446459795</v>
      </c>
    </row>
    <row r="53" spans="1:14" ht="14.4" customHeight="1" x14ac:dyDescent="0.3">
      <c r="A53" s="567" t="s">
        <v>436</v>
      </c>
      <c r="B53" s="568" t="s">
        <v>438</v>
      </c>
      <c r="C53" s="569" t="s">
        <v>452</v>
      </c>
      <c r="D53" s="570" t="s">
        <v>453</v>
      </c>
      <c r="E53" s="569" t="s">
        <v>439</v>
      </c>
      <c r="F53" s="570" t="s">
        <v>440</v>
      </c>
      <c r="G53" s="569" t="s">
        <v>527</v>
      </c>
      <c r="H53" s="569" t="s">
        <v>634</v>
      </c>
      <c r="I53" s="569" t="s">
        <v>635</v>
      </c>
      <c r="J53" s="569" t="s">
        <v>636</v>
      </c>
      <c r="K53" s="569" t="s">
        <v>637</v>
      </c>
      <c r="L53" s="571">
        <v>31.245000000000001</v>
      </c>
      <c r="M53" s="571">
        <v>2</v>
      </c>
      <c r="N53" s="572">
        <v>62.49</v>
      </c>
    </row>
    <row r="54" spans="1:14" ht="14.4" customHeight="1" x14ac:dyDescent="0.3">
      <c r="A54" s="567" t="s">
        <v>436</v>
      </c>
      <c r="B54" s="568" t="s">
        <v>438</v>
      </c>
      <c r="C54" s="569" t="s">
        <v>452</v>
      </c>
      <c r="D54" s="570" t="s">
        <v>453</v>
      </c>
      <c r="E54" s="569" t="s">
        <v>439</v>
      </c>
      <c r="F54" s="570" t="s">
        <v>440</v>
      </c>
      <c r="G54" s="569" t="s">
        <v>527</v>
      </c>
      <c r="H54" s="569" t="s">
        <v>638</v>
      </c>
      <c r="I54" s="569" t="s">
        <v>639</v>
      </c>
      <c r="J54" s="569" t="s">
        <v>640</v>
      </c>
      <c r="K54" s="569" t="s">
        <v>641</v>
      </c>
      <c r="L54" s="571">
        <v>60.349971466696239</v>
      </c>
      <c r="M54" s="571">
        <v>212</v>
      </c>
      <c r="N54" s="572">
        <v>12794.193950939603</v>
      </c>
    </row>
    <row r="55" spans="1:14" ht="14.4" customHeight="1" x14ac:dyDescent="0.3">
      <c r="A55" s="567" t="s">
        <v>436</v>
      </c>
      <c r="B55" s="568" t="s">
        <v>438</v>
      </c>
      <c r="C55" s="569" t="s">
        <v>452</v>
      </c>
      <c r="D55" s="570" t="s">
        <v>453</v>
      </c>
      <c r="E55" s="569" t="s">
        <v>439</v>
      </c>
      <c r="F55" s="570" t="s">
        <v>440</v>
      </c>
      <c r="G55" s="569" t="s">
        <v>527</v>
      </c>
      <c r="H55" s="569" t="s">
        <v>642</v>
      </c>
      <c r="I55" s="569" t="s">
        <v>643</v>
      </c>
      <c r="J55" s="569" t="s">
        <v>644</v>
      </c>
      <c r="K55" s="569" t="s">
        <v>645</v>
      </c>
      <c r="L55" s="571">
        <v>114.07715662974999</v>
      </c>
      <c r="M55" s="571">
        <v>1</v>
      </c>
      <c r="N55" s="572">
        <v>114.07715662974999</v>
      </c>
    </row>
    <row r="56" spans="1:14" ht="14.4" customHeight="1" x14ac:dyDescent="0.3">
      <c r="A56" s="567" t="s">
        <v>436</v>
      </c>
      <c r="B56" s="568" t="s">
        <v>438</v>
      </c>
      <c r="C56" s="569" t="s">
        <v>452</v>
      </c>
      <c r="D56" s="570" t="s">
        <v>453</v>
      </c>
      <c r="E56" s="569" t="s">
        <v>439</v>
      </c>
      <c r="F56" s="570" t="s">
        <v>440</v>
      </c>
      <c r="G56" s="569" t="s">
        <v>527</v>
      </c>
      <c r="H56" s="569" t="s">
        <v>646</v>
      </c>
      <c r="I56" s="569" t="s">
        <v>647</v>
      </c>
      <c r="J56" s="569" t="s">
        <v>648</v>
      </c>
      <c r="K56" s="569" t="s">
        <v>649</v>
      </c>
      <c r="L56" s="571">
        <v>43.23</v>
      </c>
      <c r="M56" s="571">
        <v>2</v>
      </c>
      <c r="N56" s="572">
        <v>86.46</v>
      </c>
    </row>
    <row r="57" spans="1:14" ht="14.4" customHeight="1" x14ac:dyDescent="0.3">
      <c r="A57" s="567" t="s">
        <v>436</v>
      </c>
      <c r="B57" s="568" t="s">
        <v>438</v>
      </c>
      <c r="C57" s="569" t="s">
        <v>452</v>
      </c>
      <c r="D57" s="570" t="s">
        <v>453</v>
      </c>
      <c r="E57" s="569" t="s">
        <v>439</v>
      </c>
      <c r="F57" s="570" t="s">
        <v>440</v>
      </c>
      <c r="G57" s="569" t="s">
        <v>527</v>
      </c>
      <c r="H57" s="569" t="s">
        <v>650</v>
      </c>
      <c r="I57" s="569" t="s">
        <v>651</v>
      </c>
      <c r="J57" s="569" t="s">
        <v>652</v>
      </c>
      <c r="K57" s="569" t="s">
        <v>653</v>
      </c>
      <c r="L57" s="571">
        <v>64.48181879765032</v>
      </c>
      <c r="M57" s="571">
        <v>22</v>
      </c>
      <c r="N57" s="572">
        <v>1418.6000135483071</v>
      </c>
    </row>
    <row r="58" spans="1:14" ht="14.4" customHeight="1" x14ac:dyDescent="0.3">
      <c r="A58" s="567" t="s">
        <v>436</v>
      </c>
      <c r="B58" s="568" t="s">
        <v>438</v>
      </c>
      <c r="C58" s="569" t="s">
        <v>452</v>
      </c>
      <c r="D58" s="570" t="s">
        <v>453</v>
      </c>
      <c r="E58" s="569" t="s">
        <v>439</v>
      </c>
      <c r="F58" s="570" t="s">
        <v>440</v>
      </c>
      <c r="G58" s="569" t="s">
        <v>527</v>
      </c>
      <c r="H58" s="569" t="s">
        <v>654</v>
      </c>
      <c r="I58" s="569" t="s">
        <v>655</v>
      </c>
      <c r="J58" s="569" t="s">
        <v>656</v>
      </c>
      <c r="K58" s="569" t="s">
        <v>657</v>
      </c>
      <c r="L58" s="571">
        <v>91.180350817542902</v>
      </c>
      <c r="M58" s="571">
        <v>1</v>
      </c>
      <c r="N58" s="572">
        <v>91.180350817542902</v>
      </c>
    </row>
    <row r="59" spans="1:14" ht="14.4" customHeight="1" x14ac:dyDescent="0.3">
      <c r="A59" s="567" t="s">
        <v>436</v>
      </c>
      <c r="B59" s="568" t="s">
        <v>438</v>
      </c>
      <c r="C59" s="569" t="s">
        <v>452</v>
      </c>
      <c r="D59" s="570" t="s">
        <v>453</v>
      </c>
      <c r="E59" s="569" t="s">
        <v>439</v>
      </c>
      <c r="F59" s="570" t="s">
        <v>440</v>
      </c>
      <c r="G59" s="569" t="s">
        <v>527</v>
      </c>
      <c r="H59" s="569" t="s">
        <v>658</v>
      </c>
      <c r="I59" s="569" t="s">
        <v>659</v>
      </c>
      <c r="J59" s="569" t="s">
        <v>660</v>
      </c>
      <c r="K59" s="569" t="s">
        <v>661</v>
      </c>
      <c r="L59" s="571">
        <v>273.94484531141779</v>
      </c>
      <c r="M59" s="571">
        <v>190</v>
      </c>
      <c r="N59" s="572">
        <v>52049.520609169376</v>
      </c>
    </row>
    <row r="60" spans="1:14" ht="14.4" customHeight="1" x14ac:dyDescent="0.3">
      <c r="A60" s="567" t="s">
        <v>436</v>
      </c>
      <c r="B60" s="568" t="s">
        <v>438</v>
      </c>
      <c r="C60" s="569" t="s">
        <v>452</v>
      </c>
      <c r="D60" s="570" t="s">
        <v>453</v>
      </c>
      <c r="E60" s="569" t="s">
        <v>439</v>
      </c>
      <c r="F60" s="570" t="s">
        <v>440</v>
      </c>
      <c r="G60" s="569" t="s">
        <v>527</v>
      </c>
      <c r="H60" s="569" t="s">
        <v>662</v>
      </c>
      <c r="I60" s="569" t="s">
        <v>663</v>
      </c>
      <c r="J60" s="569" t="s">
        <v>664</v>
      </c>
      <c r="K60" s="569" t="s">
        <v>661</v>
      </c>
      <c r="L60" s="571">
        <v>344.39006368207328</v>
      </c>
      <c r="M60" s="571">
        <v>154</v>
      </c>
      <c r="N60" s="572">
        <v>53036.069807039283</v>
      </c>
    </row>
    <row r="61" spans="1:14" ht="14.4" customHeight="1" x14ac:dyDescent="0.3">
      <c r="A61" s="567" t="s">
        <v>436</v>
      </c>
      <c r="B61" s="568" t="s">
        <v>438</v>
      </c>
      <c r="C61" s="569" t="s">
        <v>452</v>
      </c>
      <c r="D61" s="570" t="s">
        <v>453</v>
      </c>
      <c r="E61" s="569" t="s">
        <v>439</v>
      </c>
      <c r="F61" s="570" t="s">
        <v>440</v>
      </c>
      <c r="G61" s="569" t="s">
        <v>527</v>
      </c>
      <c r="H61" s="569" t="s">
        <v>665</v>
      </c>
      <c r="I61" s="569" t="s">
        <v>666</v>
      </c>
      <c r="J61" s="569" t="s">
        <v>667</v>
      </c>
      <c r="K61" s="569" t="s">
        <v>668</v>
      </c>
      <c r="L61" s="571">
        <v>151.22290482937402</v>
      </c>
      <c r="M61" s="571">
        <v>7</v>
      </c>
      <c r="N61" s="572">
        <v>1058.560333805618</v>
      </c>
    </row>
    <row r="62" spans="1:14" ht="14.4" customHeight="1" x14ac:dyDescent="0.3">
      <c r="A62" s="567" t="s">
        <v>436</v>
      </c>
      <c r="B62" s="568" t="s">
        <v>438</v>
      </c>
      <c r="C62" s="569" t="s">
        <v>452</v>
      </c>
      <c r="D62" s="570" t="s">
        <v>453</v>
      </c>
      <c r="E62" s="569" t="s">
        <v>439</v>
      </c>
      <c r="F62" s="570" t="s">
        <v>440</v>
      </c>
      <c r="G62" s="569" t="s">
        <v>527</v>
      </c>
      <c r="H62" s="569" t="s">
        <v>669</v>
      </c>
      <c r="I62" s="569" t="s">
        <v>670</v>
      </c>
      <c r="J62" s="569" t="s">
        <v>671</v>
      </c>
      <c r="K62" s="569" t="s">
        <v>672</v>
      </c>
      <c r="L62" s="571">
        <v>599.20007397590177</v>
      </c>
      <c r="M62" s="571">
        <v>4</v>
      </c>
      <c r="N62" s="572">
        <v>2396.8002959036071</v>
      </c>
    </row>
    <row r="63" spans="1:14" ht="14.4" customHeight="1" x14ac:dyDescent="0.3">
      <c r="A63" s="567" t="s">
        <v>436</v>
      </c>
      <c r="B63" s="568" t="s">
        <v>438</v>
      </c>
      <c r="C63" s="569" t="s">
        <v>452</v>
      </c>
      <c r="D63" s="570" t="s">
        <v>453</v>
      </c>
      <c r="E63" s="569" t="s">
        <v>439</v>
      </c>
      <c r="F63" s="570" t="s">
        <v>440</v>
      </c>
      <c r="G63" s="569" t="s">
        <v>527</v>
      </c>
      <c r="H63" s="569" t="s">
        <v>673</v>
      </c>
      <c r="I63" s="569" t="s">
        <v>674</v>
      </c>
      <c r="J63" s="569" t="s">
        <v>675</v>
      </c>
      <c r="K63" s="569" t="s">
        <v>676</v>
      </c>
      <c r="L63" s="571">
        <v>437.00080000000003</v>
      </c>
      <c r="M63" s="571">
        <v>2</v>
      </c>
      <c r="N63" s="572">
        <v>874.00160000000005</v>
      </c>
    </row>
    <row r="64" spans="1:14" ht="14.4" customHeight="1" x14ac:dyDescent="0.3">
      <c r="A64" s="567" t="s">
        <v>436</v>
      </c>
      <c r="B64" s="568" t="s">
        <v>438</v>
      </c>
      <c r="C64" s="569" t="s">
        <v>452</v>
      </c>
      <c r="D64" s="570" t="s">
        <v>453</v>
      </c>
      <c r="E64" s="569" t="s">
        <v>439</v>
      </c>
      <c r="F64" s="570" t="s">
        <v>440</v>
      </c>
      <c r="G64" s="569" t="s">
        <v>527</v>
      </c>
      <c r="H64" s="569" t="s">
        <v>677</v>
      </c>
      <c r="I64" s="569" t="s">
        <v>678</v>
      </c>
      <c r="J64" s="569" t="s">
        <v>679</v>
      </c>
      <c r="K64" s="569" t="s">
        <v>680</v>
      </c>
      <c r="L64" s="571">
        <v>29.529999999999994</v>
      </c>
      <c r="M64" s="571">
        <v>20</v>
      </c>
      <c r="N64" s="572">
        <v>590.59999999999991</v>
      </c>
    </row>
    <row r="65" spans="1:14" ht="14.4" customHeight="1" x14ac:dyDescent="0.3">
      <c r="A65" s="567" t="s">
        <v>436</v>
      </c>
      <c r="B65" s="568" t="s">
        <v>438</v>
      </c>
      <c r="C65" s="569" t="s">
        <v>452</v>
      </c>
      <c r="D65" s="570" t="s">
        <v>453</v>
      </c>
      <c r="E65" s="569" t="s">
        <v>439</v>
      </c>
      <c r="F65" s="570" t="s">
        <v>440</v>
      </c>
      <c r="G65" s="569" t="s">
        <v>527</v>
      </c>
      <c r="H65" s="569" t="s">
        <v>681</v>
      </c>
      <c r="I65" s="569" t="s">
        <v>682</v>
      </c>
      <c r="J65" s="569" t="s">
        <v>683</v>
      </c>
      <c r="K65" s="569" t="s">
        <v>482</v>
      </c>
      <c r="L65" s="571">
        <v>142.42986670597301</v>
      </c>
      <c r="M65" s="571">
        <v>1</v>
      </c>
      <c r="N65" s="572">
        <v>142.42986670597301</v>
      </c>
    </row>
    <row r="66" spans="1:14" ht="14.4" customHeight="1" x14ac:dyDescent="0.3">
      <c r="A66" s="567" t="s">
        <v>436</v>
      </c>
      <c r="B66" s="568" t="s">
        <v>438</v>
      </c>
      <c r="C66" s="569" t="s">
        <v>452</v>
      </c>
      <c r="D66" s="570" t="s">
        <v>453</v>
      </c>
      <c r="E66" s="569" t="s">
        <v>439</v>
      </c>
      <c r="F66" s="570" t="s">
        <v>440</v>
      </c>
      <c r="G66" s="569" t="s">
        <v>527</v>
      </c>
      <c r="H66" s="569" t="s">
        <v>684</v>
      </c>
      <c r="I66" s="569" t="s">
        <v>685</v>
      </c>
      <c r="J66" s="569" t="s">
        <v>686</v>
      </c>
      <c r="K66" s="569" t="s">
        <v>687</v>
      </c>
      <c r="L66" s="571">
        <v>115.94</v>
      </c>
      <c r="M66" s="571">
        <v>2</v>
      </c>
      <c r="N66" s="572">
        <v>231.88</v>
      </c>
    </row>
    <row r="67" spans="1:14" ht="14.4" customHeight="1" x14ac:dyDescent="0.3">
      <c r="A67" s="567" t="s">
        <v>436</v>
      </c>
      <c r="B67" s="568" t="s">
        <v>438</v>
      </c>
      <c r="C67" s="569" t="s">
        <v>452</v>
      </c>
      <c r="D67" s="570" t="s">
        <v>453</v>
      </c>
      <c r="E67" s="569" t="s">
        <v>439</v>
      </c>
      <c r="F67" s="570" t="s">
        <v>440</v>
      </c>
      <c r="G67" s="569" t="s">
        <v>527</v>
      </c>
      <c r="H67" s="569" t="s">
        <v>688</v>
      </c>
      <c r="I67" s="569" t="s">
        <v>689</v>
      </c>
      <c r="J67" s="569" t="s">
        <v>690</v>
      </c>
      <c r="K67" s="569" t="s">
        <v>691</v>
      </c>
      <c r="L67" s="571">
        <v>37.409999999999997</v>
      </c>
      <c r="M67" s="571">
        <v>1</v>
      </c>
      <c r="N67" s="572">
        <v>37.409999999999997</v>
      </c>
    </row>
    <row r="68" spans="1:14" ht="14.4" customHeight="1" x14ac:dyDescent="0.3">
      <c r="A68" s="567" t="s">
        <v>436</v>
      </c>
      <c r="B68" s="568" t="s">
        <v>438</v>
      </c>
      <c r="C68" s="569" t="s">
        <v>452</v>
      </c>
      <c r="D68" s="570" t="s">
        <v>453</v>
      </c>
      <c r="E68" s="569" t="s">
        <v>439</v>
      </c>
      <c r="F68" s="570" t="s">
        <v>440</v>
      </c>
      <c r="G68" s="569" t="s">
        <v>527</v>
      </c>
      <c r="H68" s="569" t="s">
        <v>692</v>
      </c>
      <c r="I68" s="569" t="s">
        <v>693</v>
      </c>
      <c r="J68" s="569" t="s">
        <v>694</v>
      </c>
      <c r="K68" s="569" t="s">
        <v>695</v>
      </c>
      <c r="L68" s="571">
        <v>194.19374148757842</v>
      </c>
      <c r="M68" s="571">
        <v>116</v>
      </c>
      <c r="N68" s="572">
        <v>22526.474012559098</v>
      </c>
    </row>
    <row r="69" spans="1:14" ht="14.4" customHeight="1" x14ac:dyDescent="0.3">
      <c r="A69" s="567" t="s">
        <v>436</v>
      </c>
      <c r="B69" s="568" t="s">
        <v>438</v>
      </c>
      <c r="C69" s="569" t="s">
        <v>452</v>
      </c>
      <c r="D69" s="570" t="s">
        <v>453</v>
      </c>
      <c r="E69" s="569" t="s">
        <v>439</v>
      </c>
      <c r="F69" s="570" t="s">
        <v>440</v>
      </c>
      <c r="G69" s="569" t="s">
        <v>527</v>
      </c>
      <c r="H69" s="569" t="s">
        <v>696</v>
      </c>
      <c r="I69" s="569" t="s">
        <v>696</v>
      </c>
      <c r="J69" s="569" t="s">
        <v>697</v>
      </c>
      <c r="K69" s="569" t="s">
        <v>698</v>
      </c>
      <c r="L69" s="571">
        <v>38.1505364439193</v>
      </c>
      <c r="M69" s="571">
        <v>420</v>
      </c>
      <c r="N69" s="572">
        <v>16023.225306446106</v>
      </c>
    </row>
    <row r="70" spans="1:14" ht="14.4" customHeight="1" x14ac:dyDescent="0.3">
      <c r="A70" s="567" t="s">
        <v>436</v>
      </c>
      <c r="B70" s="568" t="s">
        <v>438</v>
      </c>
      <c r="C70" s="569" t="s">
        <v>452</v>
      </c>
      <c r="D70" s="570" t="s">
        <v>453</v>
      </c>
      <c r="E70" s="569" t="s">
        <v>439</v>
      </c>
      <c r="F70" s="570" t="s">
        <v>440</v>
      </c>
      <c r="G70" s="569" t="s">
        <v>527</v>
      </c>
      <c r="H70" s="569" t="s">
        <v>699</v>
      </c>
      <c r="I70" s="569" t="s">
        <v>700</v>
      </c>
      <c r="J70" s="569" t="s">
        <v>701</v>
      </c>
      <c r="K70" s="569" t="s">
        <v>702</v>
      </c>
      <c r="L70" s="571">
        <v>132.31966060975219</v>
      </c>
      <c r="M70" s="571">
        <v>5</v>
      </c>
      <c r="N70" s="572">
        <v>661.59830304876095</v>
      </c>
    </row>
    <row r="71" spans="1:14" ht="14.4" customHeight="1" x14ac:dyDescent="0.3">
      <c r="A71" s="567" t="s">
        <v>436</v>
      </c>
      <c r="B71" s="568" t="s">
        <v>438</v>
      </c>
      <c r="C71" s="569" t="s">
        <v>452</v>
      </c>
      <c r="D71" s="570" t="s">
        <v>453</v>
      </c>
      <c r="E71" s="569" t="s">
        <v>439</v>
      </c>
      <c r="F71" s="570" t="s">
        <v>440</v>
      </c>
      <c r="G71" s="569" t="s">
        <v>527</v>
      </c>
      <c r="H71" s="569" t="s">
        <v>703</v>
      </c>
      <c r="I71" s="569" t="s">
        <v>704</v>
      </c>
      <c r="J71" s="569" t="s">
        <v>701</v>
      </c>
      <c r="K71" s="569" t="s">
        <v>705</v>
      </c>
      <c r="L71" s="571">
        <v>238.13589471149433</v>
      </c>
      <c r="M71" s="571">
        <v>3</v>
      </c>
      <c r="N71" s="572">
        <v>714.40768413448302</v>
      </c>
    </row>
    <row r="72" spans="1:14" ht="14.4" customHeight="1" x14ac:dyDescent="0.3">
      <c r="A72" s="567" t="s">
        <v>436</v>
      </c>
      <c r="B72" s="568" t="s">
        <v>438</v>
      </c>
      <c r="C72" s="569" t="s">
        <v>452</v>
      </c>
      <c r="D72" s="570" t="s">
        <v>453</v>
      </c>
      <c r="E72" s="569" t="s">
        <v>439</v>
      </c>
      <c r="F72" s="570" t="s">
        <v>440</v>
      </c>
      <c r="G72" s="569" t="s">
        <v>527</v>
      </c>
      <c r="H72" s="569" t="s">
        <v>706</v>
      </c>
      <c r="I72" s="569" t="s">
        <v>707</v>
      </c>
      <c r="J72" s="569" t="s">
        <v>708</v>
      </c>
      <c r="K72" s="569" t="s">
        <v>709</v>
      </c>
      <c r="L72" s="571">
        <v>126.03</v>
      </c>
      <c r="M72" s="571">
        <v>1</v>
      </c>
      <c r="N72" s="572">
        <v>126.03</v>
      </c>
    </row>
    <row r="73" spans="1:14" ht="14.4" customHeight="1" x14ac:dyDescent="0.3">
      <c r="A73" s="567" t="s">
        <v>436</v>
      </c>
      <c r="B73" s="568" t="s">
        <v>438</v>
      </c>
      <c r="C73" s="569" t="s">
        <v>452</v>
      </c>
      <c r="D73" s="570" t="s">
        <v>453</v>
      </c>
      <c r="E73" s="569" t="s">
        <v>439</v>
      </c>
      <c r="F73" s="570" t="s">
        <v>440</v>
      </c>
      <c r="G73" s="569" t="s">
        <v>527</v>
      </c>
      <c r="H73" s="569" t="s">
        <v>710</v>
      </c>
      <c r="I73" s="569" t="s">
        <v>710</v>
      </c>
      <c r="J73" s="569" t="s">
        <v>711</v>
      </c>
      <c r="K73" s="569" t="s">
        <v>712</v>
      </c>
      <c r="L73" s="571">
        <v>594.12733077845007</v>
      </c>
      <c r="M73" s="571">
        <v>12.2</v>
      </c>
      <c r="N73" s="572">
        <v>7248.3534354970907</v>
      </c>
    </row>
    <row r="74" spans="1:14" ht="14.4" customHeight="1" x14ac:dyDescent="0.3">
      <c r="A74" s="567" t="s">
        <v>436</v>
      </c>
      <c r="B74" s="568" t="s">
        <v>438</v>
      </c>
      <c r="C74" s="569" t="s">
        <v>452</v>
      </c>
      <c r="D74" s="570" t="s">
        <v>453</v>
      </c>
      <c r="E74" s="569" t="s">
        <v>439</v>
      </c>
      <c r="F74" s="570" t="s">
        <v>440</v>
      </c>
      <c r="G74" s="569" t="s">
        <v>527</v>
      </c>
      <c r="H74" s="569" t="s">
        <v>713</v>
      </c>
      <c r="I74" s="569" t="s">
        <v>714</v>
      </c>
      <c r="J74" s="569" t="s">
        <v>715</v>
      </c>
      <c r="K74" s="569" t="s">
        <v>716</v>
      </c>
      <c r="L74" s="571">
        <v>77.139999999999901</v>
      </c>
      <c r="M74" s="571">
        <v>1</v>
      </c>
      <c r="N74" s="572">
        <v>77.139999999999901</v>
      </c>
    </row>
    <row r="75" spans="1:14" ht="14.4" customHeight="1" x14ac:dyDescent="0.3">
      <c r="A75" s="567" t="s">
        <v>436</v>
      </c>
      <c r="B75" s="568" t="s">
        <v>438</v>
      </c>
      <c r="C75" s="569" t="s">
        <v>452</v>
      </c>
      <c r="D75" s="570" t="s">
        <v>453</v>
      </c>
      <c r="E75" s="569" t="s">
        <v>439</v>
      </c>
      <c r="F75" s="570" t="s">
        <v>440</v>
      </c>
      <c r="G75" s="569" t="s">
        <v>527</v>
      </c>
      <c r="H75" s="569" t="s">
        <v>717</v>
      </c>
      <c r="I75" s="569" t="s">
        <v>718</v>
      </c>
      <c r="J75" s="569" t="s">
        <v>719</v>
      </c>
      <c r="K75" s="569" t="s">
        <v>720</v>
      </c>
      <c r="L75" s="571">
        <v>169.92159416707699</v>
      </c>
      <c r="M75" s="571">
        <v>1</v>
      </c>
      <c r="N75" s="572">
        <v>169.92159416707699</v>
      </c>
    </row>
    <row r="76" spans="1:14" ht="14.4" customHeight="1" x14ac:dyDescent="0.3">
      <c r="A76" s="567" t="s">
        <v>436</v>
      </c>
      <c r="B76" s="568" t="s">
        <v>438</v>
      </c>
      <c r="C76" s="569" t="s">
        <v>452</v>
      </c>
      <c r="D76" s="570" t="s">
        <v>453</v>
      </c>
      <c r="E76" s="569" t="s">
        <v>439</v>
      </c>
      <c r="F76" s="570" t="s">
        <v>440</v>
      </c>
      <c r="G76" s="569" t="s">
        <v>527</v>
      </c>
      <c r="H76" s="569" t="s">
        <v>721</v>
      </c>
      <c r="I76" s="569" t="s">
        <v>722</v>
      </c>
      <c r="J76" s="569" t="s">
        <v>723</v>
      </c>
      <c r="K76" s="569" t="s">
        <v>724</v>
      </c>
      <c r="L76" s="571">
        <v>118.97</v>
      </c>
      <c r="M76" s="571">
        <v>1</v>
      </c>
      <c r="N76" s="572">
        <v>118.97</v>
      </c>
    </row>
    <row r="77" spans="1:14" ht="14.4" customHeight="1" x14ac:dyDescent="0.3">
      <c r="A77" s="567" t="s">
        <v>436</v>
      </c>
      <c r="B77" s="568" t="s">
        <v>438</v>
      </c>
      <c r="C77" s="569" t="s">
        <v>452</v>
      </c>
      <c r="D77" s="570" t="s">
        <v>453</v>
      </c>
      <c r="E77" s="569" t="s">
        <v>439</v>
      </c>
      <c r="F77" s="570" t="s">
        <v>440</v>
      </c>
      <c r="G77" s="569" t="s">
        <v>527</v>
      </c>
      <c r="H77" s="569" t="s">
        <v>725</v>
      </c>
      <c r="I77" s="569" t="s">
        <v>726</v>
      </c>
      <c r="J77" s="569" t="s">
        <v>727</v>
      </c>
      <c r="K77" s="569" t="s">
        <v>698</v>
      </c>
      <c r="L77" s="571">
        <v>36.650861450525518</v>
      </c>
      <c r="M77" s="571">
        <v>280</v>
      </c>
      <c r="N77" s="572">
        <v>10262.241206147144</v>
      </c>
    </row>
    <row r="78" spans="1:14" ht="14.4" customHeight="1" x14ac:dyDescent="0.3">
      <c r="A78" s="567" t="s">
        <v>436</v>
      </c>
      <c r="B78" s="568" t="s">
        <v>438</v>
      </c>
      <c r="C78" s="569" t="s">
        <v>452</v>
      </c>
      <c r="D78" s="570" t="s">
        <v>453</v>
      </c>
      <c r="E78" s="569" t="s">
        <v>439</v>
      </c>
      <c r="F78" s="570" t="s">
        <v>440</v>
      </c>
      <c r="G78" s="569" t="s">
        <v>527</v>
      </c>
      <c r="H78" s="569" t="s">
        <v>728</v>
      </c>
      <c r="I78" s="569" t="s">
        <v>729</v>
      </c>
      <c r="J78" s="569" t="s">
        <v>730</v>
      </c>
      <c r="K78" s="569" t="s">
        <v>698</v>
      </c>
      <c r="L78" s="571">
        <v>59.29666666666666</v>
      </c>
      <c r="M78" s="571">
        <v>6</v>
      </c>
      <c r="N78" s="572">
        <v>355.78</v>
      </c>
    </row>
    <row r="79" spans="1:14" ht="14.4" customHeight="1" x14ac:dyDescent="0.3">
      <c r="A79" s="567" t="s">
        <v>436</v>
      </c>
      <c r="B79" s="568" t="s">
        <v>438</v>
      </c>
      <c r="C79" s="569" t="s">
        <v>452</v>
      </c>
      <c r="D79" s="570" t="s">
        <v>453</v>
      </c>
      <c r="E79" s="569" t="s">
        <v>439</v>
      </c>
      <c r="F79" s="570" t="s">
        <v>440</v>
      </c>
      <c r="G79" s="569" t="s">
        <v>527</v>
      </c>
      <c r="H79" s="569" t="s">
        <v>731</v>
      </c>
      <c r="I79" s="569" t="s">
        <v>732</v>
      </c>
      <c r="J79" s="569" t="s">
        <v>733</v>
      </c>
      <c r="K79" s="569" t="s">
        <v>734</v>
      </c>
      <c r="L79" s="571">
        <v>331.02683266339352</v>
      </c>
      <c r="M79" s="571">
        <v>2</v>
      </c>
      <c r="N79" s="572">
        <v>662.05366532678704</v>
      </c>
    </row>
    <row r="80" spans="1:14" ht="14.4" customHeight="1" x14ac:dyDescent="0.3">
      <c r="A80" s="567" t="s">
        <v>436</v>
      </c>
      <c r="B80" s="568" t="s">
        <v>438</v>
      </c>
      <c r="C80" s="569" t="s">
        <v>452</v>
      </c>
      <c r="D80" s="570" t="s">
        <v>453</v>
      </c>
      <c r="E80" s="569" t="s">
        <v>439</v>
      </c>
      <c r="F80" s="570" t="s">
        <v>440</v>
      </c>
      <c r="G80" s="569" t="s">
        <v>527</v>
      </c>
      <c r="H80" s="569" t="s">
        <v>735</v>
      </c>
      <c r="I80" s="569" t="s">
        <v>736</v>
      </c>
      <c r="J80" s="569" t="s">
        <v>737</v>
      </c>
      <c r="K80" s="569" t="s">
        <v>738</v>
      </c>
      <c r="L80" s="571">
        <v>192.84017798760999</v>
      </c>
      <c r="M80" s="571">
        <v>1</v>
      </c>
      <c r="N80" s="572">
        <v>192.84017798760999</v>
      </c>
    </row>
    <row r="81" spans="1:14" ht="14.4" customHeight="1" x14ac:dyDescent="0.3">
      <c r="A81" s="567" t="s">
        <v>436</v>
      </c>
      <c r="B81" s="568" t="s">
        <v>438</v>
      </c>
      <c r="C81" s="569" t="s">
        <v>452</v>
      </c>
      <c r="D81" s="570" t="s">
        <v>453</v>
      </c>
      <c r="E81" s="569" t="s">
        <v>439</v>
      </c>
      <c r="F81" s="570" t="s">
        <v>440</v>
      </c>
      <c r="G81" s="569" t="s">
        <v>527</v>
      </c>
      <c r="H81" s="569" t="s">
        <v>739</v>
      </c>
      <c r="I81" s="569" t="s">
        <v>740</v>
      </c>
      <c r="J81" s="569" t="s">
        <v>741</v>
      </c>
      <c r="K81" s="569" t="s">
        <v>742</v>
      </c>
      <c r="L81" s="571">
        <v>45.841409295716673</v>
      </c>
      <c r="M81" s="571">
        <v>9</v>
      </c>
      <c r="N81" s="572">
        <v>412.57268366145007</v>
      </c>
    </row>
    <row r="82" spans="1:14" ht="14.4" customHeight="1" x14ac:dyDescent="0.3">
      <c r="A82" s="567" t="s">
        <v>436</v>
      </c>
      <c r="B82" s="568" t="s">
        <v>438</v>
      </c>
      <c r="C82" s="569" t="s">
        <v>452</v>
      </c>
      <c r="D82" s="570" t="s">
        <v>453</v>
      </c>
      <c r="E82" s="569" t="s">
        <v>439</v>
      </c>
      <c r="F82" s="570" t="s">
        <v>440</v>
      </c>
      <c r="G82" s="569" t="s">
        <v>527</v>
      </c>
      <c r="H82" s="569" t="s">
        <v>743</v>
      </c>
      <c r="I82" s="569" t="s">
        <v>744</v>
      </c>
      <c r="J82" s="569" t="s">
        <v>745</v>
      </c>
      <c r="K82" s="569" t="s">
        <v>746</v>
      </c>
      <c r="L82" s="571">
        <v>259.44</v>
      </c>
      <c r="M82" s="571">
        <v>11</v>
      </c>
      <c r="N82" s="572">
        <v>2853.84</v>
      </c>
    </row>
    <row r="83" spans="1:14" ht="14.4" customHeight="1" x14ac:dyDescent="0.3">
      <c r="A83" s="567" t="s">
        <v>436</v>
      </c>
      <c r="B83" s="568" t="s">
        <v>438</v>
      </c>
      <c r="C83" s="569" t="s">
        <v>452</v>
      </c>
      <c r="D83" s="570" t="s">
        <v>453</v>
      </c>
      <c r="E83" s="569" t="s">
        <v>439</v>
      </c>
      <c r="F83" s="570" t="s">
        <v>440</v>
      </c>
      <c r="G83" s="569" t="s">
        <v>527</v>
      </c>
      <c r="H83" s="569" t="s">
        <v>747</v>
      </c>
      <c r="I83" s="569" t="s">
        <v>748</v>
      </c>
      <c r="J83" s="569" t="s">
        <v>640</v>
      </c>
      <c r="K83" s="569" t="s">
        <v>749</v>
      </c>
      <c r="L83" s="571">
        <v>22.77000000369333</v>
      </c>
      <c r="M83" s="571">
        <v>6</v>
      </c>
      <c r="N83" s="572">
        <v>136.62000002215999</v>
      </c>
    </row>
    <row r="84" spans="1:14" ht="14.4" customHeight="1" x14ac:dyDescent="0.3">
      <c r="A84" s="567" t="s">
        <v>436</v>
      </c>
      <c r="B84" s="568" t="s">
        <v>438</v>
      </c>
      <c r="C84" s="569" t="s">
        <v>452</v>
      </c>
      <c r="D84" s="570" t="s">
        <v>453</v>
      </c>
      <c r="E84" s="569" t="s">
        <v>439</v>
      </c>
      <c r="F84" s="570" t="s">
        <v>440</v>
      </c>
      <c r="G84" s="569" t="s">
        <v>527</v>
      </c>
      <c r="H84" s="569" t="s">
        <v>750</v>
      </c>
      <c r="I84" s="569" t="s">
        <v>751</v>
      </c>
      <c r="J84" s="569" t="s">
        <v>752</v>
      </c>
      <c r="K84" s="569" t="s">
        <v>753</v>
      </c>
      <c r="L84" s="571">
        <v>36.369999999999997</v>
      </c>
      <c r="M84" s="571">
        <v>1</v>
      </c>
      <c r="N84" s="572">
        <v>36.369999999999997</v>
      </c>
    </row>
    <row r="85" spans="1:14" ht="14.4" customHeight="1" x14ac:dyDescent="0.3">
      <c r="A85" s="567" t="s">
        <v>436</v>
      </c>
      <c r="B85" s="568" t="s">
        <v>438</v>
      </c>
      <c r="C85" s="569" t="s">
        <v>452</v>
      </c>
      <c r="D85" s="570" t="s">
        <v>453</v>
      </c>
      <c r="E85" s="569" t="s">
        <v>439</v>
      </c>
      <c r="F85" s="570" t="s">
        <v>440</v>
      </c>
      <c r="G85" s="569" t="s">
        <v>527</v>
      </c>
      <c r="H85" s="569" t="s">
        <v>754</v>
      </c>
      <c r="I85" s="569" t="s">
        <v>755</v>
      </c>
      <c r="J85" s="569" t="s">
        <v>756</v>
      </c>
      <c r="K85" s="569" t="s">
        <v>757</v>
      </c>
      <c r="L85" s="571">
        <v>58.001999999999995</v>
      </c>
      <c r="M85" s="571">
        <v>5</v>
      </c>
      <c r="N85" s="572">
        <v>290.01</v>
      </c>
    </row>
    <row r="86" spans="1:14" ht="14.4" customHeight="1" x14ac:dyDescent="0.3">
      <c r="A86" s="567" t="s">
        <v>436</v>
      </c>
      <c r="B86" s="568" t="s">
        <v>438</v>
      </c>
      <c r="C86" s="569" t="s">
        <v>452</v>
      </c>
      <c r="D86" s="570" t="s">
        <v>453</v>
      </c>
      <c r="E86" s="569" t="s">
        <v>439</v>
      </c>
      <c r="F86" s="570" t="s">
        <v>440</v>
      </c>
      <c r="G86" s="569" t="s">
        <v>527</v>
      </c>
      <c r="H86" s="569" t="s">
        <v>758</v>
      </c>
      <c r="I86" s="569" t="s">
        <v>759</v>
      </c>
      <c r="J86" s="569" t="s">
        <v>760</v>
      </c>
      <c r="K86" s="569" t="s">
        <v>761</v>
      </c>
      <c r="L86" s="571">
        <v>1122.3972908226967</v>
      </c>
      <c r="M86" s="571">
        <v>3</v>
      </c>
      <c r="N86" s="572">
        <v>3367.19187246809</v>
      </c>
    </row>
    <row r="87" spans="1:14" ht="14.4" customHeight="1" x14ac:dyDescent="0.3">
      <c r="A87" s="567" t="s">
        <v>436</v>
      </c>
      <c r="B87" s="568" t="s">
        <v>438</v>
      </c>
      <c r="C87" s="569" t="s">
        <v>452</v>
      </c>
      <c r="D87" s="570" t="s">
        <v>453</v>
      </c>
      <c r="E87" s="569" t="s">
        <v>439</v>
      </c>
      <c r="F87" s="570" t="s">
        <v>440</v>
      </c>
      <c r="G87" s="569" t="s">
        <v>527</v>
      </c>
      <c r="H87" s="569" t="s">
        <v>762</v>
      </c>
      <c r="I87" s="569" t="s">
        <v>763</v>
      </c>
      <c r="J87" s="569" t="s">
        <v>764</v>
      </c>
      <c r="K87" s="569" t="s">
        <v>765</v>
      </c>
      <c r="L87" s="571">
        <v>163.33549233635301</v>
      </c>
      <c r="M87" s="571">
        <v>1</v>
      </c>
      <c r="N87" s="572">
        <v>163.33549233635301</v>
      </c>
    </row>
    <row r="88" spans="1:14" ht="14.4" customHeight="1" x14ac:dyDescent="0.3">
      <c r="A88" s="567" t="s">
        <v>436</v>
      </c>
      <c r="B88" s="568" t="s">
        <v>438</v>
      </c>
      <c r="C88" s="569" t="s">
        <v>452</v>
      </c>
      <c r="D88" s="570" t="s">
        <v>453</v>
      </c>
      <c r="E88" s="569" t="s">
        <v>439</v>
      </c>
      <c r="F88" s="570" t="s">
        <v>440</v>
      </c>
      <c r="G88" s="569" t="s">
        <v>527</v>
      </c>
      <c r="H88" s="569" t="s">
        <v>766</v>
      </c>
      <c r="I88" s="569" t="s">
        <v>767</v>
      </c>
      <c r="J88" s="569" t="s">
        <v>768</v>
      </c>
      <c r="K88" s="569" t="s">
        <v>769</v>
      </c>
      <c r="L88" s="571">
        <v>226.73</v>
      </c>
      <c r="M88" s="571">
        <v>1</v>
      </c>
      <c r="N88" s="572">
        <v>226.73</v>
      </c>
    </row>
    <row r="89" spans="1:14" ht="14.4" customHeight="1" x14ac:dyDescent="0.3">
      <c r="A89" s="567" t="s">
        <v>436</v>
      </c>
      <c r="B89" s="568" t="s">
        <v>438</v>
      </c>
      <c r="C89" s="569" t="s">
        <v>452</v>
      </c>
      <c r="D89" s="570" t="s">
        <v>453</v>
      </c>
      <c r="E89" s="569" t="s">
        <v>439</v>
      </c>
      <c r="F89" s="570" t="s">
        <v>440</v>
      </c>
      <c r="G89" s="569" t="s">
        <v>527</v>
      </c>
      <c r="H89" s="569" t="s">
        <v>770</v>
      </c>
      <c r="I89" s="569" t="s">
        <v>771</v>
      </c>
      <c r="J89" s="569" t="s">
        <v>772</v>
      </c>
      <c r="K89" s="569" t="s">
        <v>773</v>
      </c>
      <c r="L89" s="571">
        <v>74.835000000000008</v>
      </c>
      <c r="M89" s="571">
        <v>4</v>
      </c>
      <c r="N89" s="572">
        <v>299.34000000000003</v>
      </c>
    </row>
    <row r="90" spans="1:14" ht="14.4" customHeight="1" x14ac:dyDescent="0.3">
      <c r="A90" s="567" t="s">
        <v>436</v>
      </c>
      <c r="B90" s="568" t="s">
        <v>438</v>
      </c>
      <c r="C90" s="569" t="s">
        <v>452</v>
      </c>
      <c r="D90" s="570" t="s">
        <v>453</v>
      </c>
      <c r="E90" s="569" t="s">
        <v>439</v>
      </c>
      <c r="F90" s="570" t="s">
        <v>440</v>
      </c>
      <c r="G90" s="569" t="s">
        <v>527</v>
      </c>
      <c r="H90" s="569" t="s">
        <v>774</v>
      </c>
      <c r="I90" s="569" t="s">
        <v>775</v>
      </c>
      <c r="J90" s="569" t="s">
        <v>776</v>
      </c>
      <c r="K90" s="569" t="s">
        <v>777</v>
      </c>
      <c r="L90" s="571">
        <v>87.739573254819391</v>
      </c>
      <c r="M90" s="571">
        <v>2</v>
      </c>
      <c r="N90" s="572">
        <v>175.47914650963878</v>
      </c>
    </row>
    <row r="91" spans="1:14" ht="14.4" customHeight="1" x14ac:dyDescent="0.3">
      <c r="A91" s="567" t="s">
        <v>436</v>
      </c>
      <c r="B91" s="568" t="s">
        <v>438</v>
      </c>
      <c r="C91" s="569" t="s">
        <v>452</v>
      </c>
      <c r="D91" s="570" t="s">
        <v>453</v>
      </c>
      <c r="E91" s="569" t="s">
        <v>439</v>
      </c>
      <c r="F91" s="570" t="s">
        <v>440</v>
      </c>
      <c r="G91" s="569" t="s">
        <v>527</v>
      </c>
      <c r="H91" s="569" t="s">
        <v>778</v>
      </c>
      <c r="I91" s="569" t="s">
        <v>779</v>
      </c>
      <c r="J91" s="569" t="s">
        <v>780</v>
      </c>
      <c r="K91" s="569" t="s">
        <v>781</v>
      </c>
      <c r="L91" s="571">
        <v>93.69</v>
      </c>
      <c r="M91" s="571">
        <v>1</v>
      </c>
      <c r="N91" s="572">
        <v>93.69</v>
      </c>
    </row>
    <row r="92" spans="1:14" ht="14.4" customHeight="1" x14ac:dyDescent="0.3">
      <c r="A92" s="567" t="s">
        <v>436</v>
      </c>
      <c r="B92" s="568" t="s">
        <v>438</v>
      </c>
      <c r="C92" s="569" t="s">
        <v>452</v>
      </c>
      <c r="D92" s="570" t="s">
        <v>453</v>
      </c>
      <c r="E92" s="569" t="s">
        <v>439</v>
      </c>
      <c r="F92" s="570" t="s">
        <v>440</v>
      </c>
      <c r="G92" s="569" t="s">
        <v>527</v>
      </c>
      <c r="H92" s="569" t="s">
        <v>782</v>
      </c>
      <c r="I92" s="569" t="s">
        <v>783</v>
      </c>
      <c r="J92" s="569" t="s">
        <v>784</v>
      </c>
      <c r="K92" s="569" t="s">
        <v>785</v>
      </c>
      <c r="L92" s="571">
        <v>100.64396885592134</v>
      </c>
      <c r="M92" s="571">
        <v>3</v>
      </c>
      <c r="N92" s="572">
        <v>301.93190656776403</v>
      </c>
    </row>
    <row r="93" spans="1:14" ht="14.4" customHeight="1" x14ac:dyDescent="0.3">
      <c r="A93" s="567" t="s">
        <v>436</v>
      </c>
      <c r="B93" s="568" t="s">
        <v>438</v>
      </c>
      <c r="C93" s="569" t="s">
        <v>452</v>
      </c>
      <c r="D93" s="570" t="s">
        <v>453</v>
      </c>
      <c r="E93" s="569" t="s">
        <v>439</v>
      </c>
      <c r="F93" s="570" t="s">
        <v>440</v>
      </c>
      <c r="G93" s="569" t="s">
        <v>527</v>
      </c>
      <c r="H93" s="569" t="s">
        <v>786</v>
      </c>
      <c r="I93" s="569" t="s">
        <v>787</v>
      </c>
      <c r="J93" s="569" t="s">
        <v>788</v>
      </c>
      <c r="K93" s="569" t="s">
        <v>789</v>
      </c>
      <c r="L93" s="571">
        <v>108.61</v>
      </c>
      <c r="M93" s="571">
        <v>1</v>
      </c>
      <c r="N93" s="572">
        <v>108.61</v>
      </c>
    </row>
    <row r="94" spans="1:14" ht="14.4" customHeight="1" x14ac:dyDescent="0.3">
      <c r="A94" s="567" t="s">
        <v>436</v>
      </c>
      <c r="B94" s="568" t="s">
        <v>438</v>
      </c>
      <c r="C94" s="569" t="s">
        <v>452</v>
      </c>
      <c r="D94" s="570" t="s">
        <v>453</v>
      </c>
      <c r="E94" s="569" t="s">
        <v>439</v>
      </c>
      <c r="F94" s="570" t="s">
        <v>440</v>
      </c>
      <c r="G94" s="569" t="s">
        <v>527</v>
      </c>
      <c r="H94" s="569" t="s">
        <v>790</v>
      </c>
      <c r="I94" s="569" t="s">
        <v>791</v>
      </c>
      <c r="J94" s="569" t="s">
        <v>780</v>
      </c>
      <c r="K94" s="569" t="s">
        <v>792</v>
      </c>
      <c r="L94" s="571">
        <v>168.02</v>
      </c>
      <c r="M94" s="571">
        <v>2</v>
      </c>
      <c r="N94" s="572">
        <v>336.04</v>
      </c>
    </row>
    <row r="95" spans="1:14" ht="14.4" customHeight="1" x14ac:dyDescent="0.3">
      <c r="A95" s="567" t="s">
        <v>436</v>
      </c>
      <c r="B95" s="568" t="s">
        <v>438</v>
      </c>
      <c r="C95" s="569" t="s">
        <v>452</v>
      </c>
      <c r="D95" s="570" t="s">
        <v>453</v>
      </c>
      <c r="E95" s="569" t="s">
        <v>439</v>
      </c>
      <c r="F95" s="570" t="s">
        <v>440</v>
      </c>
      <c r="G95" s="569" t="s">
        <v>527</v>
      </c>
      <c r="H95" s="569" t="s">
        <v>793</v>
      </c>
      <c r="I95" s="569" t="s">
        <v>794</v>
      </c>
      <c r="J95" s="569" t="s">
        <v>795</v>
      </c>
      <c r="K95" s="569" t="s">
        <v>796</v>
      </c>
      <c r="L95" s="571">
        <v>374.84715877250881</v>
      </c>
      <c r="M95" s="571">
        <v>18</v>
      </c>
      <c r="N95" s="572">
        <v>6747.2488579051587</v>
      </c>
    </row>
    <row r="96" spans="1:14" ht="14.4" customHeight="1" x14ac:dyDescent="0.3">
      <c r="A96" s="567" t="s">
        <v>436</v>
      </c>
      <c r="B96" s="568" t="s">
        <v>438</v>
      </c>
      <c r="C96" s="569" t="s">
        <v>452</v>
      </c>
      <c r="D96" s="570" t="s">
        <v>453</v>
      </c>
      <c r="E96" s="569" t="s">
        <v>439</v>
      </c>
      <c r="F96" s="570" t="s">
        <v>440</v>
      </c>
      <c r="G96" s="569" t="s">
        <v>527</v>
      </c>
      <c r="H96" s="569" t="s">
        <v>797</v>
      </c>
      <c r="I96" s="569" t="s">
        <v>798</v>
      </c>
      <c r="J96" s="569" t="s">
        <v>799</v>
      </c>
      <c r="K96" s="569" t="s">
        <v>800</v>
      </c>
      <c r="L96" s="571">
        <v>63.562497532914612</v>
      </c>
      <c r="M96" s="571">
        <v>55</v>
      </c>
      <c r="N96" s="572">
        <v>3495.9373643103036</v>
      </c>
    </row>
    <row r="97" spans="1:14" ht="14.4" customHeight="1" x14ac:dyDescent="0.3">
      <c r="A97" s="567" t="s">
        <v>436</v>
      </c>
      <c r="B97" s="568" t="s">
        <v>438</v>
      </c>
      <c r="C97" s="569" t="s">
        <v>452</v>
      </c>
      <c r="D97" s="570" t="s">
        <v>453</v>
      </c>
      <c r="E97" s="569" t="s">
        <v>439</v>
      </c>
      <c r="F97" s="570" t="s">
        <v>440</v>
      </c>
      <c r="G97" s="569" t="s">
        <v>527</v>
      </c>
      <c r="H97" s="569" t="s">
        <v>801</v>
      </c>
      <c r="I97" s="569" t="s">
        <v>801</v>
      </c>
      <c r="J97" s="569" t="s">
        <v>802</v>
      </c>
      <c r="K97" s="569" t="s">
        <v>518</v>
      </c>
      <c r="L97" s="571">
        <v>154.5</v>
      </c>
      <c r="M97" s="571">
        <v>1</v>
      </c>
      <c r="N97" s="572">
        <v>154.5</v>
      </c>
    </row>
    <row r="98" spans="1:14" ht="14.4" customHeight="1" x14ac:dyDescent="0.3">
      <c r="A98" s="567" t="s">
        <v>436</v>
      </c>
      <c r="B98" s="568" t="s">
        <v>438</v>
      </c>
      <c r="C98" s="569" t="s">
        <v>452</v>
      </c>
      <c r="D98" s="570" t="s">
        <v>453</v>
      </c>
      <c r="E98" s="569" t="s">
        <v>439</v>
      </c>
      <c r="F98" s="570" t="s">
        <v>440</v>
      </c>
      <c r="G98" s="569" t="s">
        <v>527</v>
      </c>
      <c r="H98" s="569" t="s">
        <v>803</v>
      </c>
      <c r="I98" s="569" t="s">
        <v>804</v>
      </c>
      <c r="J98" s="569" t="s">
        <v>805</v>
      </c>
      <c r="K98" s="569" t="s">
        <v>806</v>
      </c>
      <c r="L98" s="571">
        <v>105.67</v>
      </c>
      <c r="M98" s="571">
        <v>3</v>
      </c>
      <c r="N98" s="572">
        <v>317.01</v>
      </c>
    </row>
    <row r="99" spans="1:14" ht="14.4" customHeight="1" x14ac:dyDescent="0.3">
      <c r="A99" s="567" t="s">
        <v>436</v>
      </c>
      <c r="B99" s="568" t="s">
        <v>438</v>
      </c>
      <c r="C99" s="569" t="s">
        <v>452</v>
      </c>
      <c r="D99" s="570" t="s">
        <v>453</v>
      </c>
      <c r="E99" s="569" t="s">
        <v>439</v>
      </c>
      <c r="F99" s="570" t="s">
        <v>440</v>
      </c>
      <c r="G99" s="569" t="s">
        <v>527</v>
      </c>
      <c r="H99" s="569" t="s">
        <v>807</v>
      </c>
      <c r="I99" s="569" t="s">
        <v>808</v>
      </c>
      <c r="J99" s="569" t="s">
        <v>809</v>
      </c>
      <c r="K99" s="569" t="s">
        <v>810</v>
      </c>
      <c r="L99" s="571">
        <v>122.05</v>
      </c>
      <c r="M99" s="571">
        <v>2</v>
      </c>
      <c r="N99" s="572">
        <v>244.1</v>
      </c>
    </row>
    <row r="100" spans="1:14" ht="14.4" customHeight="1" x14ac:dyDescent="0.3">
      <c r="A100" s="567" t="s">
        <v>436</v>
      </c>
      <c r="B100" s="568" t="s">
        <v>438</v>
      </c>
      <c r="C100" s="569" t="s">
        <v>452</v>
      </c>
      <c r="D100" s="570" t="s">
        <v>453</v>
      </c>
      <c r="E100" s="569" t="s">
        <v>439</v>
      </c>
      <c r="F100" s="570" t="s">
        <v>440</v>
      </c>
      <c r="G100" s="569" t="s">
        <v>527</v>
      </c>
      <c r="H100" s="569" t="s">
        <v>811</v>
      </c>
      <c r="I100" s="569" t="s">
        <v>812</v>
      </c>
      <c r="J100" s="569" t="s">
        <v>813</v>
      </c>
      <c r="K100" s="569" t="s">
        <v>814</v>
      </c>
      <c r="L100" s="571">
        <v>120.79045505338108</v>
      </c>
      <c r="M100" s="571">
        <v>19</v>
      </c>
      <c r="N100" s="572">
        <v>2295.0186460142404</v>
      </c>
    </row>
    <row r="101" spans="1:14" ht="14.4" customHeight="1" x14ac:dyDescent="0.3">
      <c r="A101" s="567" t="s">
        <v>436</v>
      </c>
      <c r="B101" s="568" t="s">
        <v>438</v>
      </c>
      <c r="C101" s="569" t="s">
        <v>452</v>
      </c>
      <c r="D101" s="570" t="s">
        <v>453</v>
      </c>
      <c r="E101" s="569" t="s">
        <v>439</v>
      </c>
      <c r="F101" s="570" t="s">
        <v>440</v>
      </c>
      <c r="G101" s="569" t="s">
        <v>527</v>
      </c>
      <c r="H101" s="569" t="s">
        <v>815</v>
      </c>
      <c r="I101" s="569" t="s">
        <v>816</v>
      </c>
      <c r="J101" s="569" t="s">
        <v>813</v>
      </c>
      <c r="K101" s="569" t="s">
        <v>817</v>
      </c>
      <c r="L101" s="571">
        <v>137.134780752485</v>
      </c>
      <c r="M101" s="571">
        <v>2</v>
      </c>
      <c r="N101" s="572">
        <v>274.26956150497</v>
      </c>
    </row>
    <row r="102" spans="1:14" ht="14.4" customHeight="1" x14ac:dyDescent="0.3">
      <c r="A102" s="567" t="s">
        <v>436</v>
      </c>
      <c r="B102" s="568" t="s">
        <v>438</v>
      </c>
      <c r="C102" s="569" t="s">
        <v>452</v>
      </c>
      <c r="D102" s="570" t="s">
        <v>453</v>
      </c>
      <c r="E102" s="569" t="s">
        <v>439</v>
      </c>
      <c r="F102" s="570" t="s">
        <v>440</v>
      </c>
      <c r="G102" s="569" t="s">
        <v>527</v>
      </c>
      <c r="H102" s="569" t="s">
        <v>818</v>
      </c>
      <c r="I102" s="569" t="s">
        <v>819</v>
      </c>
      <c r="J102" s="569" t="s">
        <v>648</v>
      </c>
      <c r="K102" s="569" t="s">
        <v>820</v>
      </c>
      <c r="L102" s="571">
        <v>46.972629532298463</v>
      </c>
      <c r="M102" s="571">
        <v>57</v>
      </c>
      <c r="N102" s="572">
        <v>2677.4398833410123</v>
      </c>
    </row>
    <row r="103" spans="1:14" ht="14.4" customHeight="1" x14ac:dyDescent="0.3">
      <c r="A103" s="567" t="s">
        <v>436</v>
      </c>
      <c r="B103" s="568" t="s">
        <v>438</v>
      </c>
      <c r="C103" s="569" t="s">
        <v>452</v>
      </c>
      <c r="D103" s="570" t="s">
        <v>453</v>
      </c>
      <c r="E103" s="569" t="s">
        <v>439</v>
      </c>
      <c r="F103" s="570" t="s">
        <v>440</v>
      </c>
      <c r="G103" s="569" t="s">
        <v>527</v>
      </c>
      <c r="H103" s="569" t="s">
        <v>821</v>
      </c>
      <c r="I103" s="569" t="s">
        <v>822</v>
      </c>
      <c r="J103" s="569" t="s">
        <v>823</v>
      </c>
      <c r="K103" s="569" t="s">
        <v>824</v>
      </c>
      <c r="L103" s="571">
        <v>98.373296271952</v>
      </c>
      <c r="M103" s="571">
        <v>40</v>
      </c>
      <c r="N103" s="572">
        <v>3934.9318508780798</v>
      </c>
    </row>
    <row r="104" spans="1:14" ht="14.4" customHeight="1" x14ac:dyDescent="0.3">
      <c r="A104" s="567" t="s">
        <v>436</v>
      </c>
      <c r="B104" s="568" t="s">
        <v>438</v>
      </c>
      <c r="C104" s="569" t="s">
        <v>452</v>
      </c>
      <c r="D104" s="570" t="s">
        <v>453</v>
      </c>
      <c r="E104" s="569" t="s">
        <v>439</v>
      </c>
      <c r="F104" s="570" t="s">
        <v>440</v>
      </c>
      <c r="G104" s="569" t="s">
        <v>527</v>
      </c>
      <c r="H104" s="569" t="s">
        <v>825</v>
      </c>
      <c r="I104" s="569" t="s">
        <v>826</v>
      </c>
      <c r="J104" s="569" t="s">
        <v>827</v>
      </c>
      <c r="K104" s="569" t="s">
        <v>828</v>
      </c>
      <c r="L104" s="571">
        <v>47.494303945534007</v>
      </c>
      <c r="M104" s="571">
        <v>74</v>
      </c>
      <c r="N104" s="572">
        <v>3514.5784919695166</v>
      </c>
    </row>
    <row r="105" spans="1:14" ht="14.4" customHeight="1" x14ac:dyDescent="0.3">
      <c r="A105" s="567" t="s">
        <v>436</v>
      </c>
      <c r="B105" s="568" t="s">
        <v>438</v>
      </c>
      <c r="C105" s="569" t="s">
        <v>452</v>
      </c>
      <c r="D105" s="570" t="s">
        <v>453</v>
      </c>
      <c r="E105" s="569" t="s">
        <v>439</v>
      </c>
      <c r="F105" s="570" t="s">
        <v>440</v>
      </c>
      <c r="G105" s="569" t="s">
        <v>527</v>
      </c>
      <c r="H105" s="569" t="s">
        <v>829</v>
      </c>
      <c r="I105" s="569" t="s">
        <v>830</v>
      </c>
      <c r="J105" s="569" t="s">
        <v>831</v>
      </c>
      <c r="K105" s="569" t="s">
        <v>832</v>
      </c>
      <c r="L105" s="571">
        <v>292.24876207734229</v>
      </c>
      <c r="M105" s="571">
        <v>125</v>
      </c>
      <c r="N105" s="572">
        <v>36531.095259667789</v>
      </c>
    </row>
    <row r="106" spans="1:14" ht="14.4" customHeight="1" x14ac:dyDescent="0.3">
      <c r="A106" s="567" t="s">
        <v>436</v>
      </c>
      <c r="B106" s="568" t="s">
        <v>438</v>
      </c>
      <c r="C106" s="569" t="s">
        <v>452</v>
      </c>
      <c r="D106" s="570" t="s">
        <v>453</v>
      </c>
      <c r="E106" s="569" t="s">
        <v>439</v>
      </c>
      <c r="F106" s="570" t="s">
        <v>440</v>
      </c>
      <c r="G106" s="569" t="s">
        <v>527</v>
      </c>
      <c r="H106" s="569" t="s">
        <v>833</v>
      </c>
      <c r="I106" s="569" t="s">
        <v>834</v>
      </c>
      <c r="J106" s="569" t="s">
        <v>835</v>
      </c>
      <c r="K106" s="569" t="s">
        <v>836</v>
      </c>
      <c r="L106" s="571">
        <v>75.680206426056699</v>
      </c>
      <c r="M106" s="571">
        <v>1</v>
      </c>
      <c r="N106" s="572">
        <v>75.680206426056699</v>
      </c>
    </row>
    <row r="107" spans="1:14" ht="14.4" customHeight="1" x14ac:dyDescent="0.3">
      <c r="A107" s="567" t="s">
        <v>436</v>
      </c>
      <c r="B107" s="568" t="s">
        <v>438</v>
      </c>
      <c r="C107" s="569" t="s">
        <v>452</v>
      </c>
      <c r="D107" s="570" t="s">
        <v>453</v>
      </c>
      <c r="E107" s="569" t="s">
        <v>439</v>
      </c>
      <c r="F107" s="570" t="s">
        <v>440</v>
      </c>
      <c r="G107" s="569" t="s">
        <v>527</v>
      </c>
      <c r="H107" s="569" t="s">
        <v>837</v>
      </c>
      <c r="I107" s="569" t="s">
        <v>838</v>
      </c>
      <c r="J107" s="569" t="s">
        <v>839</v>
      </c>
      <c r="K107" s="569" t="s">
        <v>840</v>
      </c>
      <c r="L107" s="571">
        <v>388.72235294117638</v>
      </c>
      <c r="M107" s="571">
        <v>17</v>
      </c>
      <c r="N107" s="572">
        <v>6608.2799999999988</v>
      </c>
    </row>
    <row r="108" spans="1:14" ht="14.4" customHeight="1" x14ac:dyDescent="0.3">
      <c r="A108" s="567" t="s">
        <v>436</v>
      </c>
      <c r="B108" s="568" t="s">
        <v>438</v>
      </c>
      <c r="C108" s="569" t="s">
        <v>452</v>
      </c>
      <c r="D108" s="570" t="s">
        <v>453</v>
      </c>
      <c r="E108" s="569" t="s">
        <v>439</v>
      </c>
      <c r="F108" s="570" t="s">
        <v>440</v>
      </c>
      <c r="G108" s="569" t="s">
        <v>527</v>
      </c>
      <c r="H108" s="569" t="s">
        <v>841</v>
      </c>
      <c r="I108" s="569" t="s">
        <v>842</v>
      </c>
      <c r="J108" s="569" t="s">
        <v>843</v>
      </c>
      <c r="K108" s="569" t="s">
        <v>844</v>
      </c>
      <c r="L108" s="571">
        <v>49.706704341979922</v>
      </c>
      <c r="M108" s="571">
        <v>6</v>
      </c>
      <c r="N108" s="572">
        <v>298.24022605187952</v>
      </c>
    </row>
    <row r="109" spans="1:14" ht="14.4" customHeight="1" x14ac:dyDescent="0.3">
      <c r="A109" s="567" t="s">
        <v>436</v>
      </c>
      <c r="B109" s="568" t="s">
        <v>438</v>
      </c>
      <c r="C109" s="569" t="s">
        <v>452</v>
      </c>
      <c r="D109" s="570" t="s">
        <v>453</v>
      </c>
      <c r="E109" s="569" t="s">
        <v>439</v>
      </c>
      <c r="F109" s="570" t="s">
        <v>440</v>
      </c>
      <c r="G109" s="569" t="s">
        <v>527</v>
      </c>
      <c r="H109" s="569" t="s">
        <v>845</v>
      </c>
      <c r="I109" s="569" t="s">
        <v>846</v>
      </c>
      <c r="J109" s="569" t="s">
        <v>843</v>
      </c>
      <c r="K109" s="569" t="s">
        <v>847</v>
      </c>
      <c r="L109" s="571">
        <v>92.37</v>
      </c>
      <c r="M109" s="571">
        <v>1</v>
      </c>
      <c r="N109" s="572">
        <v>92.37</v>
      </c>
    </row>
    <row r="110" spans="1:14" ht="14.4" customHeight="1" x14ac:dyDescent="0.3">
      <c r="A110" s="567" t="s">
        <v>436</v>
      </c>
      <c r="B110" s="568" t="s">
        <v>438</v>
      </c>
      <c r="C110" s="569" t="s">
        <v>452</v>
      </c>
      <c r="D110" s="570" t="s">
        <v>453</v>
      </c>
      <c r="E110" s="569" t="s">
        <v>439</v>
      </c>
      <c r="F110" s="570" t="s">
        <v>440</v>
      </c>
      <c r="G110" s="569" t="s">
        <v>527</v>
      </c>
      <c r="H110" s="569" t="s">
        <v>848</v>
      </c>
      <c r="I110" s="569" t="s">
        <v>849</v>
      </c>
      <c r="J110" s="569" t="s">
        <v>850</v>
      </c>
      <c r="K110" s="569" t="s">
        <v>851</v>
      </c>
      <c r="L110" s="571">
        <v>38.029877535683397</v>
      </c>
      <c r="M110" s="571">
        <v>3</v>
      </c>
      <c r="N110" s="572">
        <v>114.08963260705019</v>
      </c>
    </row>
    <row r="111" spans="1:14" ht="14.4" customHeight="1" x14ac:dyDescent="0.3">
      <c r="A111" s="567" t="s">
        <v>436</v>
      </c>
      <c r="B111" s="568" t="s">
        <v>438</v>
      </c>
      <c r="C111" s="569" t="s">
        <v>452</v>
      </c>
      <c r="D111" s="570" t="s">
        <v>453</v>
      </c>
      <c r="E111" s="569" t="s">
        <v>439</v>
      </c>
      <c r="F111" s="570" t="s">
        <v>440</v>
      </c>
      <c r="G111" s="569" t="s">
        <v>527</v>
      </c>
      <c r="H111" s="569" t="s">
        <v>852</v>
      </c>
      <c r="I111" s="569" t="s">
        <v>853</v>
      </c>
      <c r="J111" s="569" t="s">
        <v>854</v>
      </c>
      <c r="K111" s="569" t="s">
        <v>855</v>
      </c>
      <c r="L111" s="571">
        <v>106.82</v>
      </c>
      <c r="M111" s="571">
        <v>2</v>
      </c>
      <c r="N111" s="572">
        <v>213.64</v>
      </c>
    </row>
    <row r="112" spans="1:14" ht="14.4" customHeight="1" x14ac:dyDescent="0.3">
      <c r="A112" s="567" t="s">
        <v>436</v>
      </c>
      <c r="B112" s="568" t="s">
        <v>438</v>
      </c>
      <c r="C112" s="569" t="s">
        <v>452</v>
      </c>
      <c r="D112" s="570" t="s">
        <v>453</v>
      </c>
      <c r="E112" s="569" t="s">
        <v>439</v>
      </c>
      <c r="F112" s="570" t="s">
        <v>440</v>
      </c>
      <c r="G112" s="569" t="s">
        <v>527</v>
      </c>
      <c r="H112" s="569" t="s">
        <v>856</v>
      </c>
      <c r="I112" s="569" t="s">
        <v>857</v>
      </c>
      <c r="J112" s="569" t="s">
        <v>858</v>
      </c>
      <c r="K112" s="569" t="s">
        <v>859</v>
      </c>
      <c r="L112" s="571">
        <v>28.95</v>
      </c>
      <c r="M112" s="571">
        <v>1</v>
      </c>
      <c r="N112" s="572">
        <v>28.95</v>
      </c>
    </row>
    <row r="113" spans="1:14" ht="14.4" customHeight="1" x14ac:dyDescent="0.3">
      <c r="A113" s="567" t="s">
        <v>436</v>
      </c>
      <c r="B113" s="568" t="s">
        <v>438</v>
      </c>
      <c r="C113" s="569" t="s">
        <v>452</v>
      </c>
      <c r="D113" s="570" t="s">
        <v>453</v>
      </c>
      <c r="E113" s="569" t="s">
        <v>439</v>
      </c>
      <c r="F113" s="570" t="s">
        <v>440</v>
      </c>
      <c r="G113" s="569" t="s">
        <v>527</v>
      </c>
      <c r="H113" s="569" t="s">
        <v>860</v>
      </c>
      <c r="I113" s="569" t="s">
        <v>861</v>
      </c>
      <c r="J113" s="569" t="s">
        <v>862</v>
      </c>
      <c r="K113" s="569" t="s">
        <v>863</v>
      </c>
      <c r="L113" s="571">
        <v>161.61000000000001</v>
      </c>
      <c r="M113" s="571">
        <v>1</v>
      </c>
      <c r="N113" s="572">
        <v>161.61000000000001</v>
      </c>
    </row>
    <row r="114" spans="1:14" ht="14.4" customHeight="1" x14ac:dyDescent="0.3">
      <c r="A114" s="567" t="s">
        <v>436</v>
      </c>
      <c r="B114" s="568" t="s">
        <v>438</v>
      </c>
      <c r="C114" s="569" t="s">
        <v>452</v>
      </c>
      <c r="D114" s="570" t="s">
        <v>453</v>
      </c>
      <c r="E114" s="569" t="s">
        <v>439</v>
      </c>
      <c r="F114" s="570" t="s">
        <v>440</v>
      </c>
      <c r="G114" s="569" t="s">
        <v>527</v>
      </c>
      <c r="H114" s="569" t="s">
        <v>864</v>
      </c>
      <c r="I114" s="569" t="s">
        <v>865</v>
      </c>
      <c r="J114" s="569" t="s">
        <v>866</v>
      </c>
      <c r="K114" s="569" t="s">
        <v>867</v>
      </c>
      <c r="L114" s="571">
        <v>14.4692448877729</v>
      </c>
      <c r="M114" s="571">
        <v>60</v>
      </c>
      <c r="N114" s="572">
        <v>868.15469326637401</v>
      </c>
    </row>
    <row r="115" spans="1:14" ht="14.4" customHeight="1" x14ac:dyDescent="0.3">
      <c r="A115" s="567" t="s">
        <v>436</v>
      </c>
      <c r="B115" s="568" t="s">
        <v>438</v>
      </c>
      <c r="C115" s="569" t="s">
        <v>452</v>
      </c>
      <c r="D115" s="570" t="s">
        <v>453</v>
      </c>
      <c r="E115" s="569" t="s">
        <v>439</v>
      </c>
      <c r="F115" s="570" t="s">
        <v>440</v>
      </c>
      <c r="G115" s="569" t="s">
        <v>527</v>
      </c>
      <c r="H115" s="569" t="s">
        <v>868</v>
      </c>
      <c r="I115" s="569" t="s">
        <v>869</v>
      </c>
      <c r="J115" s="569" t="s">
        <v>870</v>
      </c>
      <c r="K115" s="569" t="s">
        <v>753</v>
      </c>
      <c r="L115" s="571">
        <v>47.39</v>
      </c>
      <c r="M115" s="571">
        <v>1</v>
      </c>
      <c r="N115" s="572">
        <v>47.39</v>
      </c>
    </row>
    <row r="116" spans="1:14" ht="14.4" customHeight="1" x14ac:dyDescent="0.3">
      <c r="A116" s="567" t="s">
        <v>436</v>
      </c>
      <c r="B116" s="568" t="s">
        <v>438</v>
      </c>
      <c r="C116" s="569" t="s">
        <v>452</v>
      </c>
      <c r="D116" s="570" t="s">
        <v>453</v>
      </c>
      <c r="E116" s="569" t="s">
        <v>439</v>
      </c>
      <c r="F116" s="570" t="s">
        <v>440</v>
      </c>
      <c r="G116" s="569" t="s">
        <v>527</v>
      </c>
      <c r="H116" s="569" t="s">
        <v>871</v>
      </c>
      <c r="I116" s="569" t="s">
        <v>872</v>
      </c>
      <c r="J116" s="569" t="s">
        <v>873</v>
      </c>
      <c r="K116" s="569" t="s">
        <v>874</v>
      </c>
      <c r="L116" s="571">
        <v>27.47</v>
      </c>
      <c r="M116" s="571">
        <v>1</v>
      </c>
      <c r="N116" s="572">
        <v>27.47</v>
      </c>
    </row>
    <row r="117" spans="1:14" ht="14.4" customHeight="1" x14ac:dyDescent="0.3">
      <c r="A117" s="567" t="s">
        <v>436</v>
      </c>
      <c r="B117" s="568" t="s">
        <v>438</v>
      </c>
      <c r="C117" s="569" t="s">
        <v>452</v>
      </c>
      <c r="D117" s="570" t="s">
        <v>453</v>
      </c>
      <c r="E117" s="569" t="s">
        <v>439</v>
      </c>
      <c r="F117" s="570" t="s">
        <v>440</v>
      </c>
      <c r="G117" s="569" t="s">
        <v>527</v>
      </c>
      <c r="H117" s="569" t="s">
        <v>875</v>
      </c>
      <c r="I117" s="569" t="s">
        <v>876</v>
      </c>
      <c r="J117" s="569" t="s">
        <v>877</v>
      </c>
      <c r="K117" s="569" t="s">
        <v>878</v>
      </c>
      <c r="L117" s="571">
        <v>214.92488221453434</v>
      </c>
      <c r="M117" s="571">
        <v>128</v>
      </c>
      <c r="N117" s="572">
        <v>27510.384923460395</v>
      </c>
    </row>
    <row r="118" spans="1:14" ht="14.4" customHeight="1" x14ac:dyDescent="0.3">
      <c r="A118" s="567" t="s">
        <v>436</v>
      </c>
      <c r="B118" s="568" t="s">
        <v>438</v>
      </c>
      <c r="C118" s="569" t="s">
        <v>452</v>
      </c>
      <c r="D118" s="570" t="s">
        <v>453</v>
      </c>
      <c r="E118" s="569" t="s">
        <v>439</v>
      </c>
      <c r="F118" s="570" t="s">
        <v>440</v>
      </c>
      <c r="G118" s="569" t="s">
        <v>527</v>
      </c>
      <c r="H118" s="569" t="s">
        <v>879</v>
      </c>
      <c r="I118" s="569" t="s">
        <v>880</v>
      </c>
      <c r="J118" s="569" t="s">
        <v>881</v>
      </c>
      <c r="K118" s="569" t="s">
        <v>882</v>
      </c>
      <c r="L118" s="571">
        <v>149.83349462365601</v>
      </c>
      <c r="M118" s="571">
        <v>1</v>
      </c>
      <c r="N118" s="572">
        <v>149.83349462365601</v>
      </c>
    </row>
    <row r="119" spans="1:14" ht="14.4" customHeight="1" x14ac:dyDescent="0.3">
      <c r="A119" s="567" t="s">
        <v>436</v>
      </c>
      <c r="B119" s="568" t="s">
        <v>438</v>
      </c>
      <c r="C119" s="569" t="s">
        <v>452</v>
      </c>
      <c r="D119" s="570" t="s">
        <v>453</v>
      </c>
      <c r="E119" s="569" t="s">
        <v>439</v>
      </c>
      <c r="F119" s="570" t="s">
        <v>440</v>
      </c>
      <c r="G119" s="569" t="s">
        <v>527</v>
      </c>
      <c r="H119" s="569" t="s">
        <v>883</v>
      </c>
      <c r="I119" s="569" t="s">
        <v>884</v>
      </c>
      <c r="J119" s="569" t="s">
        <v>885</v>
      </c>
      <c r="K119" s="569"/>
      <c r="L119" s="571">
        <v>97.913077427652638</v>
      </c>
      <c r="M119" s="571">
        <v>93</v>
      </c>
      <c r="N119" s="572">
        <v>9105.916200771695</v>
      </c>
    </row>
    <row r="120" spans="1:14" ht="14.4" customHeight="1" x14ac:dyDescent="0.3">
      <c r="A120" s="567" t="s">
        <v>436</v>
      </c>
      <c r="B120" s="568" t="s">
        <v>438</v>
      </c>
      <c r="C120" s="569" t="s">
        <v>452</v>
      </c>
      <c r="D120" s="570" t="s">
        <v>453</v>
      </c>
      <c r="E120" s="569" t="s">
        <v>439</v>
      </c>
      <c r="F120" s="570" t="s">
        <v>440</v>
      </c>
      <c r="G120" s="569" t="s">
        <v>527</v>
      </c>
      <c r="H120" s="569" t="s">
        <v>886</v>
      </c>
      <c r="I120" s="569" t="s">
        <v>884</v>
      </c>
      <c r="J120" s="569" t="s">
        <v>887</v>
      </c>
      <c r="K120" s="569" t="s">
        <v>888</v>
      </c>
      <c r="L120" s="571">
        <v>180.69999999999996</v>
      </c>
      <c r="M120" s="571">
        <v>3</v>
      </c>
      <c r="N120" s="572">
        <v>542.09999999999991</v>
      </c>
    </row>
    <row r="121" spans="1:14" ht="14.4" customHeight="1" x14ac:dyDescent="0.3">
      <c r="A121" s="567" t="s">
        <v>436</v>
      </c>
      <c r="B121" s="568" t="s">
        <v>438</v>
      </c>
      <c r="C121" s="569" t="s">
        <v>452</v>
      </c>
      <c r="D121" s="570" t="s">
        <v>453</v>
      </c>
      <c r="E121" s="569" t="s">
        <v>439</v>
      </c>
      <c r="F121" s="570" t="s">
        <v>440</v>
      </c>
      <c r="G121" s="569" t="s">
        <v>527</v>
      </c>
      <c r="H121" s="569" t="s">
        <v>889</v>
      </c>
      <c r="I121" s="569" t="s">
        <v>884</v>
      </c>
      <c r="J121" s="569" t="s">
        <v>890</v>
      </c>
      <c r="K121" s="569"/>
      <c r="L121" s="571">
        <v>215.77688459588151</v>
      </c>
      <c r="M121" s="571">
        <v>8</v>
      </c>
      <c r="N121" s="572">
        <v>1726.2150767670521</v>
      </c>
    </row>
    <row r="122" spans="1:14" ht="14.4" customHeight="1" x14ac:dyDescent="0.3">
      <c r="A122" s="567" t="s">
        <v>436</v>
      </c>
      <c r="B122" s="568" t="s">
        <v>438</v>
      </c>
      <c r="C122" s="569" t="s">
        <v>452</v>
      </c>
      <c r="D122" s="570" t="s">
        <v>453</v>
      </c>
      <c r="E122" s="569" t="s">
        <v>439</v>
      </c>
      <c r="F122" s="570" t="s">
        <v>440</v>
      </c>
      <c r="G122" s="569" t="s">
        <v>527</v>
      </c>
      <c r="H122" s="569" t="s">
        <v>891</v>
      </c>
      <c r="I122" s="569" t="s">
        <v>884</v>
      </c>
      <c r="J122" s="569" t="s">
        <v>892</v>
      </c>
      <c r="K122" s="569"/>
      <c r="L122" s="571">
        <v>145.79056537891273</v>
      </c>
      <c r="M122" s="571">
        <v>26</v>
      </c>
      <c r="N122" s="572">
        <v>3790.5546998517307</v>
      </c>
    </row>
    <row r="123" spans="1:14" ht="14.4" customHeight="1" x14ac:dyDescent="0.3">
      <c r="A123" s="567" t="s">
        <v>436</v>
      </c>
      <c r="B123" s="568" t="s">
        <v>438</v>
      </c>
      <c r="C123" s="569" t="s">
        <v>452</v>
      </c>
      <c r="D123" s="570" t="s">
        <v>453</v>
      </c>
      <c r="E123" s="569" t="s">
        <v>439</v>
      </c>
      <c r="F123" s="570" t="s">
        <v>440</v>
      </c>
      <c r="G123" s="569" t="s">
        <v>527</v>
      </c>
      <c r="H123" s="569" t="s">
        <v>893</v>
      </c>
      <c r="I123" s="569" t="s">
        <v>884</v>
      </c>
      <c r="J123" s="569" t="s">
        <v>894</v>
      </c>
      <c r="K123" s="569"/>
      <c r="L123" s="571">
        <v>34.063333333333333</v>
      </c>
      <c r="M123" s="571">
        <v>3</v>
      </c>
      <c r="N123" s="572">
        <v>102.19</v>
      </c>
    </row>
    <row r="124" spans="1:14" ht="14.4" customHeight="1" x14ac:dyDescent="0.3">
      <c r="A124" s="567" t="s">
        <v>436</v>
      </c>
      <c r="B124" s="568" t="s">
        <v>438</v>
      </c>
      <c r="C124" s="569" t="s">
        <v>452</v>
      </c>
      <c r="D124" s="570" t="s">
        <v>453</v>
      </c>
      <c r="E124" s="569" t="s">
        <v>439</v>
      </c>
      <c r="F124" s="570" t="s">
        <v>440</v>
      </c>
      <c r="G124" s="569" t="s">
        <v>527</v>
      </c>
      <c r="H124" s="569" t="s">
        <v>895</v>
      </c>
      <c r="I124" s="569" t="s">
        <v>896</v>
      </c>
      <c r="J124" s="569" t="s">
        <v>897</v>
      </c>
      <c r="K124" s="569" t="s">
        <v>898</v>
      </c>
      <c r="L124" s="571">
        <v>69.20264321554221</v>
      </c>
      <c r="M124" s="571">
        <v>71</v>
      </c>
      <c r="N124" s="572">
        <v>4913.3876683034969</v>
      </c>
    </row>
    <row r="125" spans="1:14" ht="14.4" customHeight="1" x14ac:dyDescent="0.3">
      <c r="A125" s="567" t="s">
        <v>436</v>
      </c>
      <c r="B125" s="568" t="s">
        <v>438</v>
      </c>
      <c r="C125" s="569" t="s">
        <v>452</v>
      </c>
      <c r="D125" s="570" t="s">
        <v>453</v>
      </c>
      <c r="E125" s="569" t="s">
        <v>439</v>
      </c>
      <c r="F125" s="570" t="s">
        <v>440</v>
      </c>
      <c r="G125" s="569" t="s">
        <v>527</v>
      </c>
      <c r="H125" s="569" t="s">
        <v>899</v>
      </c>
      <c r="I125" s="569" t="s">
        <v>884</v>
      </c>
      <c r="J125" s="569" t="s">
        <v>900</v>
      </c>
      <c r="K125" s="569" t="s">
        <v>901</v>
      </c>
      <c r="L125" s="571">
        <v>1440.12</v>
      </c>
      <c r="M125" s="571">
        <v>3</v>
      </c>
      <c r="N125" s="572">
        <v>4320.3599999999997</v>
      </c>
    </row>
    <row r="126" spans="1:14" ht="14.4" customHeight="1" x14ac:dyDescent="0.3">
      <c r="A126" s="567" t="s">
        <v>436</v>
      </c>
      <c r="B126" s="568" t="s">
        <v>438</v>
      </c>
      <c r="C126" s="569" t="s">
        <v>452</v>
      </c>
      <c r="D126" s="570" t="s">
        <v>453</v>
      </c>
      <c r="E126" s="569" t="s">
        <v>439</v>
      </c>
      <c r="F126" s="570" t="s">
        <v>440</v>
      </c>
      <c r="G126" s="569" t="s">
        <v>527</v>
      </c>
      <c r="H126" s="569" t="s">
        <v>902</v>
      </c>
      <c r="I126" s="569" t="s">
        <v>903</v>
      </c>
      <c r="J126" s="569" t="s">
        <v>904</v>
      </c>
      <c r="K126" s="569" t="s">
        <v>467</v>
      </c>
      <c r="L126" s="571">
        <v>63.481069180956972</v>
      </c>
      <c r="M126" s="571">
        <v>17</v>
      </c>
      <c r="N126" s="572">
        <v>1079.1781760762685</v>
      </c>
    </row>
    <row r="127" spans="1:14" ht="14.4" customHeight="1" x14ac:dyDescent="0.3">
      <c r="A127" s="567" t="s">
        <v>436</v>
      </c>
      <c r="B127" s="568" t="s">
        <v>438</v>
      </c>
      <c r="C127" s="569" t="s">
        <v>452</v>
      </c>
      <c r="D127" s="570" t="s">
        <v>453</v>
      </c>
      <c r="E127" s="569" t="s">
        <v>439</v>
      </c>
      <c r="F127" s="570" t="s">
        <v>440</v>
      </c>
      <c r="G127" s="569" t="s">
        <v>527</v>
      </c>
      <c r="H127" s="569" t="s">
        <v>905</v>
      </c>
      <c r="I127" s="569" t="s">
        <v>906</v>
      </c>
      <c r="J127" s="569" t="s">
        <v>907</v>
      </c>
      <c r="K127" s="569" t="s">
        <v>908</v>
      </c>
      <c r="L127" s="571">
        <v>111.19354080152428</v>
      </c>
      <c r="M127" s="571">
        <v>17</v>
      </c>
      <c r="N127" s="572">
        <v>1890.2901936259127</v>
      </c>
    </row>
    <row r="128" spans="1:14" ht="14.4" customHeight="1" x14ac:dyDescent="0.3">
      <c r="A128" s="567" t="s">
        <v>436</v>
      </c>
      <c r="B128" s="568" t="s">
        <v>438</v>
      </c>
      <c r="C128" s="569" t="s">
        <v>452</v>
      </c>
      <c r="D128" s="570" t="s">
        <v>453</v>
      </c>
      <c r="E128" s="569" t="s">
        <v>439</v>
      </c>
      <c r="F128" s="570" t="s">
        <v>440</v>
      </c>
      <c r="G128" s="569" t="s">
        <v>527</v>
      </c>
      <c r="H128" s="569" t="s">
        <v>909</v>
      </c>
      <c r="I128" s="569" t="s">
        <v>910</v>
      </c>
      <c r="J128" s="569" t="s">
        <v>911</v>
      </c>
      <c r="K128" s="569" t="s">
        <v>912</v>
      </c>
      <c r="L128" s="571">
        <v>123.72</v>
      </c>
      <c r="M128" s="571">
        <v>1</v>
      </c>
      <c r="N128" s="572">
        <v>123.72</v>
      </c>
    </row>
    <row r="129" spans="1:14" ht="14.4" customHeight="1" x14ac:dyDescent="0.3">
      <c r="A129" s="567" t="s">
        <v>436</v>
      </c>
      <c r="B129" s="568" t="s">
        <v>438</v>
      </c>
      <c r="C129" s="569" t="s">
        <v>452</v>
      </c>
      <c r="D129" s="570" t="s">
        <v>453</v>
      </c>
      <c r="E129" s="569" t="s">
        <v>439</v>
      </c>
      <c r="F129" s="570" t="s">
        <v>440</v>
      </c>
      <c r="G129" s="569" t="s">
        <v>527</v>
      </c>
      <c r="H129" s="569" t="s">
        <v>913</v>
      </c>
      <c r="I129" s="569" t="s">
        <v>914</v>
      </c>
      <c r="J129" s="569" t="s">
        <v>915</v>
      </c>
      <c r="K129" s="569" t="s">
        <v>916</v>
      </c>
      <c r="L129" s="571">
        <v>37.56</v>
      </c>
      <c r="M129" s="571">
        <v>1</v>
      </c>
      <c r="N129" s="572">
        <v>37.56</v>
      </c>
    </row>
    <row r="130" spans="1:14" ht="14.4" customHeight="1" x14ac:dyDescent="0.3">
      <c r="A130" s="567" t="s">
        <v>436</v>
      </c>
      <c r="B130" s="568" t="s">
        <v>438</v>
      </c>
      <c r="C130" s="569" t="s">
        <v>452</v>
      </c>
      <c r="D130" s="570" t="s">
        <v>453</v>
      </c>
      <c r="E130" s="569" t="s">
        <v>439</v>
      </c>
      <c r="F130" s="570" t="s">
        <v>440</v>
      </c>
      <c r="G130" s="569" t="s">
        <v>527</v>
      </c>
      <c r="H130" s="569" t="s">
        <v>917</v>
      </c>
      <c r="I130" s="569" t="s">
        <v>918</v>
      </c>
      <c r="J130" s="569" t="s">
        <v>919</v>
      </c>
      <c r="K130" s="569" t="s">
        <v>920</v>
      </c>
      <c r="L130" s="571">
        <v>42.400855996219732</v>
      </c>
      <c r="M130" s="571">
        <v>254</v>
      </c>
      <c r="N130" s="572">
        <v>10769.817423039813</v>
      </c>
    </row>
    <row r="131" spans="1:14" ht="14.4" customHeight="1" x14ac:dyDescent="0.3">
      <c r="A131" s="567" t="s">
        <v>436</v>
      </c>
      <c r="B131" s="568" t="s">
        <v>438</v>
      </c>
      <c r="C131" s="569" t="s">
        <v>452</v>
      </c>
      <c r="D131" s="570" t="s">
        <v>453</v>
      </c>
      <c r="E131" s="569" t="s">
        <v>439</v>
      </c>
      <c r="F131" s="570" t="s">
        <v>440</v>
      </c>
      <c r="G131" s="569" t="s">
        <v>527</v>
      </c>
      <c r="H131" s="569" t="s">
        <v>921</v>
      </c>
      <c r="I131" s="569" t="s">
        <v>922</v>
      </c>
      <c r="J131" s="569" t="s">
        <v>923</v>
      </c>
      <c r="K131" s="569" t="s">
        <v>924</v>
      </c>
      <c r="L131" s="571">
        <v>70.564618214356685</v>
      </c>
      <c r="M131" s="571">
        <v>5</v>
      </c>
      <c r="N131" s="572">
        <v>352.82309107178344</v>
      </c>
    </row>
    <row r="132" spans="1:14" ht="14.4" customHeight="1" x14ac:dyDescent="0.3">
      <c r="A132" s="567" t="s">
        <v>436</v>
      </c>
      <c r="B132" s="568" t="s">
        <v>438</v>
      </c>
      <c r="C132" s="569" t="s">
        <v>452</v>
      </c>
      <c r="D132" s="570" t="s">
        <v>453</v>
      </c>
      <c r="E132" s="569" t="s">
        <v>439</v>
      </c>
      <c r="F132" s="570" t="s">
        <v>440</v>
      </c>
      <c r="G132" s="569" t="s">
        <v>527</v>
      </c>
      <c r="H132" s="569" t="s">
        <v>925</v>
      </c>
      <c r="I132" s="569" t="s">
        <v>926</v>
      </c>
      <c r="J132" s="569" t="s">
        <v>923</v>
      </c>
      <c r="K132" s="569" t="s">
        <v>927</v>
      </c>
      <c r="L132" s="571">
        <v>29.52</v>
      </c>
      <c r="M132" s="571">
        <v>1</v>
      </c>
      <c r="N132" s="572">
        <v>29.52</v>
      </c>
    </row>
    <row r="133" spans="1:14" ht="14.4" customHeight="1" x14ac:dyDescent="0.3">
      <c r="A133" s="567" t="s">
        <v>436</v>
      </c>
      <c r="B133" s="568" t="s">
        <v>438</v>
      </c>
      <c r="C133" s="569" t="s">
        <v>452</v>
      </c>
      <c r="D133" s="570" t="s">
        <v>453</v>
      </c>
      <c r="E133" s="569" t="s">
        <v>439</v>
      </c>
      <c r="F133" s="570" t="s">
        <v>440</v>
      </c>
      <c r="G133" s="569" t="s">
        <v>527</v>
      </c>
      <c r="H133" s="569" t="s">
        <v>928</v>
      </c>
      <c r="I133" s="569" t="s">
        <v>929</v>
      </c>
      <c r="J133" s="569" t="s">
        <v>930</v>
      </c>
      <c r="K133" s="569" t="s">
        <v>931</v>
      </c>
      <c r="L133" s="571">
        <v>61.379999604462597</v>
      </c>
      <c r="M133" s="571">
        <v>3</v>
      </c>
      <c r="N133" s="572">
        <v>184.13999881338779</v>
      </c>
    </row>
    <row r="134" spans="1:14" ht="14.4" customHeight="1" x14ac:dyDescent="0.3">
      <c r="A134" s="567" t="s">
        <v>436</v>
      </c>
      <c r="B134" s="568" t="s">
        <v>438</v>
      </c>
      <c r="C134" s="569" t="s">
        <v>452</v>
      </c>
      <c r="D134" s="570" t="s">
        <v>453</v>
      </c>
      <c r="E134" s="569" t="s">
        <v>439</v>
      </c>
      <c r="F134" s="570" t="s">
        <v>440</v>
      </c>
      <c r="G134" s="569" t="s">
        <v>527</v>
      </c>
      <c r="H134" s="569" t="s">
        <v>932</v>
      </c>
      <c r="I134" s="569" t="s">
        <v>933</v>
      </c>
      <c r="J134" s="569" t="s">
        <v>934</v>
      </c>
      <c r="K134" s="569" t="s">
        <v>935</v>
      </c>
      <c r="L134" s="571">
        <v>163.52027834933199</v>
      </c>
      <c r="M134" s="571">
        <v>1</v>
      </c>
      <c r="N134" s="572">
        <v>163.52027834933199</v>
      </c>
    </row>
    <row r="135" spans="1:14" ht="14.4" customHeight="1" x14ac:dyDescent="0.3">
      <c r="A135" s="567" t="s">
        <v>436</v>
      </c>
      <c r="B135" s="568" t="s">
        <v>438</v>
      </c>
      <c r="C135" s="569" t="s">
        <v>452</v>
      </c>
      <c r="D135" s="570" t="s">
        <v>453</v>
      </c>
      <c r="E135" s="569" t="s">
        <v>439</v>
      </c>
      <c r="F135" s="570" t="s">
        <v>440</v>
      </c>
      <c r="G135" s="569" t="s">
        <v>527</v>
      </c>
      <c r="H135" s="569" t="s">
        <v>936</v>
      </c>
      <c r="I135" s="569" t="s">
        <v>937</v>
      </c>
      <c r="J135" s="569" t="s">
        <v>938</v>
      </c>
      <c r="K135" s="569" t="s">
        <v>939</v>
      </c>
      <c r="L135" s="571">
        <v>243.8</v>
      </c>
      <c r="M135" s="571">
        <v>1</v>
      </c>
      <c r="N135" s="572">
        <v>243.8</v>
      </c>
    </row>
    <row r="136" spans="1:14" ht="14.4" customHeight="1" x14ac:dyDescent="0.3">
      <c r="A136" s="567" t="s">
        <v>436</v>
      </c>
      <c r="B136" s="568" t="s">
        <v>438</v>
      </c>
      <c r="C136" s="569" t="s">
        <v>452</v>
      </c>
      <c r="D136" s="570" t="s">
        <v>453</v>
      </c>
      <c r="E136" s="569" t="s">
        <v>439</v>
      </c>
      <c r="F136" s="570" t="s">
        <v>440</v>
      </c>
      <c r="G136" s="569" t="s">
        <v>527</v>
      </c>
      <c r="H136" s="569" t="s">
        <v>940</v>
      </c>
      <c r="I136" s="569" t="s">
        <v>941</v>
      </c>
      <c r="J136" s="569" t="s">
        <v>942</v>
      </c>
      <c r="K136" s="569" t="s">
        <v>943</v>
      </c>
      <c r="L136" s="571">
        <v>524.13752277109847</v>
      </c>
      <c r="M136" s="571">
        <v>4</v>
      </c>
      <c r="N136" s="572">
        <v>2096.5500910843939</v>
      </c>
    </row>
    <row r="137" spans="1:14" ht="14.4" customHeight="1" x14ac:dyDescent="0.3">
      <c r="A137" s="567" t="s">
        <v>436</v>
      </c>
      <c r="B137" s="568" t="s">
        <v>438</v>
      </c>
      <c r="C137" s="569" t="s">
        <v>452</v>
      </c>
      <c r="D137" s="570" t="s">
        <v>453</v>
      </c>
      <c r="E137" s="569" t="s">
        <v>439</v>
      </c>
      <c r="F137" s="570" t="s">
        <v>440</v>
      </c>
      <c r="G137" s="569" t="s">
        <v>527</v>
      </c>
      <c r="H137" s="569" t="s">
        <v>944</v>
      </c>
      <c r="I137" s="569" t="s">
        <v>884</v>
      </c>
      <c r="J137" s="569" t="s">
        <v>945</v>
      </c>
      <c r="K137" s="569"/>
      <c r="L137" s="571">
        <v>187.91058132803181</v>
      </c>
      <c r="M137" s="571">
        <v>83</v>
      </c>
      <c r="N137" s="572">
        <v>15596.578250226639</v>
      </c>
    </row>
    <row r="138" spans="1:14" ht="14.4" customHeight="1" x14ac:dyDescent="0.3">
      <c r="A138" s="567" t="s">
        <v>436</v>
      </c>
      <c r="B138" s="568" t="s">
        <v>438</v>
      </c>
      <c r="C138" s="569" t="s">
        <v>452</v>
      </c>
      <c r="D138" s="570" t="s">
        <v>453</v>
      </c>
      <c r="E138" s="569" t="s">
        <v>439</v>
      </c>
      <c r="F138" s="570" t="s">
        <v>440</v>
      </c>
      <c r="G138" s="569" t="s">
        <v>527</v>
      </c>
      <c r="H138" s="569" t="s">
        <v>946</v>
      </c>
      <c r="I138" s="569" t="s">
        <v>884</v>
      </c>
      <c r="J138" s="569" t="s">
        <v>947</v>
      </c>
      <c r="K138" s="569"/>
      <c r="L138" s="571">
        <v>168.54677646190396</v>
      </c>
      <c r="M138" s="571">
        <v>26</v>
      </c>
      <c r="N138" s="572">
        <v>4382.2161880095027</v>
      </c>
    </row>
    <row r="139" spans="1:14" ht="14.4" customHeight="1" x14ac:dyDescent="0.3">
      <c r="A139" s="567" t="s">
        <v>436</v>
      </c>
      <c r="B139" s="568" t="s">
        <v>438</v>
      </c>
      <c r="C139" s="569" t="s">
        <v>452</v>
      </c>
      <c r="D139" s="570" t="s">
        <v>453</v>
      </c>
      <c r="E139" s="569" t="s">
        <v>439</v>
      </c>
      <c r="F139" s="570" t="s">
        <v>440</v>
      </c>
      <c r="G139" s="569" t="s">
        <v>527</v>
      </c>
      <c r="H139" s="569" t="s">
        <v>948</v>
      </c>
      <c r="I139" s="569" t="s">
        <v>948</v>
      </c>
      <c r="J139" s="569" t="s">
        <v>529</v>
      </c>
      <c r="K139" s="569" t="s">
        <v>949</v>
      </c>
      <c r="L139" s="571">
        <v>275.6601647577944</v>
      </c>
      <c r="M139" s="571">
        <v>44</v>
      </c>
      <c r="N139" s="572">
        <v>12129.047249342953</v>
      </c>
    </row>
    <row r="140" spans="1:14" ht="14.4" customHeight="1" x14ac:dyDescent="0.3">
      <c r="A140" s="567" t="s">
        <v>436</v>
      </c>
      <c r="B140" s="568" t="s">
        <v>438</v>
      </c>
      <c r="C140" s="569" t="s">
        <v>452</v>
      </c>
      <c r="D140" s="570" t="s">
        <v>453</v>
      </c>
      <c r="E140" s="569" t="s">
        <v>439</v>
      </c>
      <c r="F140" s="570" t="s">
        <v>440</v>
      </c>
      <c r="G140" s="569" t="s">
        <v>527</v>
      </c>
      <c r="H140" s="569" t="s">
        <v>950</v>
      </c>
      <c r="I140" s="569" t="s">
        <v>951</v>
      </c>
      <c r="J140" s="569" t="s">
        <v>952</v>
      </c>
      <c r="K140" s="569" t="s">
        <v>953</v>
      </c>
      <c r="L140" s="571">
        <v>41.881522805192887</v>
      </c>
      <c r="M140" s="571">
        <v>89</v>
      </c>
      <c r="N140" s="572">
        <v>3727.455529662167</v>
      </c>
    </row>
    <row r="141" spans="1:14" ht="14.4" customHeight="1" x14ac:dyDescent="0.3">
      <c r="A141" s="567" t="s">
        <v>436</v>
      </c>
      <c r="B141" s="568" t="s">
        <v>438</v>
      </c>
      <c r="C141" s="569" t="s">
        <v>452</v>
      </c>
      <c r="D141" s="570" t="s">
        <v>453</v>
      </c>
      <c r="E141" s="569" t="s">
        <v>439</v>
      </c>
      <c r="F141" s="570" t="s">
        <v>440</v>
      </c>
      <c r="G141" s="569" t="s">
        <v>527</v>
      </c>
      <c r="H141" s="569" t="s">
        <v>954</v>
      </c>
      <c r="I141" s="569" t="s">
        <v>955</v>
      </c>
      <c r="J141" s="569" t="s">
        <v>956</v>
      </c>
      <c r="K141" s="569" t="s">
        <v>556</v>
      </c>
      <c r="L141" s="571">
        <v>56.214749553349527</v>
      </c>
      <c r="M141" s="571">
        <v>61</v>
      </c>
      <c r="N141" s="572">
        <v>3429.0997227543212</v>
      </c>
    </row>
    <row r="142" spans="1:14" ht="14.4" customHeight="1" x14ac:dyDescent="0.3">
      <c r="A142" s="567" t="s">
        <v>436</v>
      </c>
      <c r="B142" s="568" t="s">
        <v>438</v>
      </c>
      <c r="C142" s="569" t="s">
        <v>452</v>
      </c>
      <c r="D142" s="570" t="s">
        <v>453</v>
      </c>
      <c r="E142" s="569" t="s">
        <v>439</v>
      </c>
      <c r="F142" s="570" t="s">
        <v>440</v>
      </c>
      <c r="G142" s="569" t="s">
        <v>527</v>
      </c>
      <c r="H142" s="569" t="s">
        <v>957</v>
      </c>
      <c r="I142" s="569" t="s">
        <v>958</v>
      </c>
      <c r="J142" s="569" t="s">
        <v>959</v>
      </c>
      <c r="K142" s="569" t="s">
        <v>552</v>
      </c>
      <c r="L142" s="571">
        <v>117.89575447680471</v>
      </c>
      <c r="M142" s="571">
        <v>2100</v>
      </c>
      <c r="N142" s="572">
        <v>247581.0844012899</v>
      </c>
    </row>
    <row r="143" spans="1:14" ht="14.4" customHeight="1" x14ac:dyDescent="0.3">
      <c r="A143" s="567" t="s">
        <v>436</v>
      </c>
      <c r="B143" s="568" t="s">
        <v>438</v>
      </c>
      <c r="C143" s="569" t="s">
        <v>452</v>
      </c>
      <c r="D143" s="570" t="s">
        <v>453</v>
      </c>
      <c r="E143" s="569" t="s">
        <v>439</v>
      </c>
      <c r="F143" s="570" t="s">
        <v>440</v>
      </c>
      <c r="G143" s="569" t="s">
        <v>527</v>
      </c>
      <c r="H143" s="569" t="s">
        <v>960</v>
      </c>
      <c r="I143" s="569" t="s">
        <v>961</v>
      </c>
      <c r="J143" s="569" t="s">
        <v>962</v>
      </c>
      <c r="K143" s="569" t="s">
        <v>963</v>
      </c>
      <c r="L143" s="571">
        <v>59.514022284630435</v>
      </c>
      <c r="M143" s="571">
        <v>143</v>
      </c>
      <c r="N143" s="572">
        <v>8510.5051867021521</v>
      </c>
    </row>
    <row r="144" spans="1:14" ht="14.4" customHeight="1" x14ac:dyDescent="0.3">
      <c r="A144" s="567" t="s">
        <v>436</v>
      </c>
      <c r="B144" s="568" t="s">
        <v>438</v>
      </c>
      <c r="C144" s="569" t="s">
        <v>452</v>
      </c>
      <c r="D144" s="570" t="s">
        <v>453</v>
      </c>
      <c r="E144" s="569" t="s">
        <v>439</v>
      </c>
      <c r="F144" s="570" t="s">
        <v>440</v>
      </c>
      <c r="G144" s="569" t="s">
        <v>527</v>
      </c>
      <c r="H144" s="569" t="s">
        <v>964</v>
      </c>
      <c r="I144" s="569" t="s">
        <v>965</v>
      </c>
      <c r="J144" s="569" t="s">
        <v>966</v>
      </c>
      <c r="K144" s="569" t="s">
        <v>967</v>
      </c>
      <c r="L144" s="571">
        <v>91.75</v>
      </c>
      <c r="M144" s="571">
        <v>1</v>
      </c>
      <c r="N144" s="572">
        <v>91.75</v>
      </c>
    </row>
    <row r="145" spans="1:14" ht="14.4" customHeight="1" x14ac:dyDescent="0.3">
      <c r="A145" s="567" t="s">
        <v>436</v>
      </c>
      <c r="B145" s="568" t="s">
        <v>438</v>
      </c>
      <c r="C145" s="569" t="s">
        <v>452</v>
      </c>
      <c r="D145" s="570" t="s">
        <v>453</v>
      </c>
      <c r="E145" s="569" t="s">
        <v>439</v>
      </c>
      <c r="F145" s="570" t="s">
        <v>440</v>
      </c>
      <c r="G145" s="569" t="s">
        <v>527</v>
      </c>
      <c r="H145" s="569" t="s">
        <v>968</v>
      </c>
      <c r="I145" s="569" t="s">
        <v>969</v>
      </c>
      <c r="J145" s="569" t="s">
        <v>970</v>
      </c>
      <c r="K145" s="569" t="s">
        <v>971</v>
      </c>
      <c r="L145" s="571">
        <v>375.72</v>
      </c>
      <c r="M145" s="571">
        <v>2</v>
      </c>
      <c r="N145" s="572">
        <v>751.44</v>
      </c>
    </row>
    <row r="146" spans="1:14" ht="14.4" customHeight="1" x14ac:dyDescent="0.3">
      <c r="A146" s="567" t="s">
        <v>436</v>
      </c>
      <c r="B146" s="568" t="s">
        <v>438</v>
      </c>
      <c r="C146" s="569" t="s">
        <v>452</v>
      </c>
      <c r="D146" s="570" t="s">
        <v>453</v>
      </c>
      <c r="E146" s="569" t="s">
        <v>439</v>
      </c>
      <c r="F146" s="570" t="s">
        <v>440</v>
      </c>
      <c r="G146" s="569" t="s">
        <v>527</v>
      </c>
      <c r="H146" s="569" t="s">
        <v>972</v>
      </c>
      <c r="I146" s="569" t="s">
        <v>973</v>
      </c>
      <c r="J146" s="569" t="s">
        <v>648</v>
      </c>
      <c r="K146" s="569" t="s">
        <v>974</v>
      </c>
      <c r="L146" s="571">
        <v>76.44</v>
      </c>
      <c r="M146" s="571">
        <v>1</v>
      </c>
      <c r="N146" s="572">
        <v>76.44</v>
      </c>
    </row>
    <row r="147" spans="1:14" ht="14.4" customHeight="1" x14ac:dyDescent="0.3">
      <c r="A147" s="567" t="s">
        <v>436</v>
      </c>
      <c r="B147" s="568" t="s">
        <v>438</v>
      </c>
      <c r="C147" s="569" t="s">
        <v>452</v>
      </c>
      <c r="D147" s="570" t="s">
        <v>453</v>
      </c>
      <c r="E147" s="569" t="s">
        <v>439</v>
      </c>
      <c r="F147" s="570" t="s">
        <v>440</v>
      </c>
      <c r="G147" s="569" t="s">
        <v>527</v>
      </c>
      <c r="H147" s="569" t="s">
        <v>975</v>
      </c>
      <c r="I147" s="569" t="s">
        <v>976</v>
      </c>
      <c r="J147" s="569" t="s">
        <v>977</v>
      </c>
      <c r="K147" s="569" t="s">
        <v>978</v>
      </c>
      <c r="L147" s="571">
        <v>1665.1999909673777</v>
      </c>
      <c r="M147" s="571">
        <v>28.000000000000004</v>
      </c>
      <c r="N147" s="572">
        <v>46625.599747086584</v>
      </c>
    </row>
    <row r="148" spans="1:14" ht="14.4" customHeight="1" x14ac:dyDescent="0.3">
      <c r="A148" s="567" t="s">
        <v>436</v>
      </c>
      <c r="B148" s="568" t="s">
        <v>438</v>
      </c>
      <c r="C148" s="569" t="s">
        <v>452</v>
      </c>
      <c r="D148" s="570" t="s">
        <v>453</v>
      </c>
      <c r="E148" s="569" t="s">
        <v>439</v>
      </c>
      <c r="F148" s="570" t="s">
        <v>440</v>
      </c>
      <c r="G148" s="569" t="s">
        <v>527</v>
      </c>
      <c r="H148" s="569" t="s">
        <v>979</v>
      </c>
      <c r="I148" s="569" t="s">
        <v>980</v>
      </c>
      <c r="J148" s="569" t="s">
        <v>981</v>
      </c>
      <c r="K148" s="569" t="s">
        <v>982</v>
      </c>
      <c r="L148" s="571">
        <v>119.39</v>
      </c>
      <c r="M148" s="571">
        <v>1</v>
      </c>
      <c r="N148" s="572">
        <v>119.39</v>
      </c>
    </row>
    <row r="149" spans="1:14" ht="14.4" customHeight="1" x14ac:dyDescent="0.3">
      <c r="A149" s="567" t="s">
        <v>436</v>
      </c>
      <c r="B149" s="568" t="s">
        <v>438</v>
      </c>
      <c r="C149" s="569" t="s">
        <v>452</v>
      </c>
      <c r="D149" s="570" t="s">
        <v>453</v>
      </c>
      <c r="E149" s="569" t="s">
        <v>439</v>
      </c>
      <c r="F149" s="570" t="s">
        <v>440</v>
      </c>
      <c r="G149" s="569" t="s">
        <v>527</v>
      </c>
      <c r="H149" s="569" t="s">
        <v>983</v>
      </c>
      <c r="I149" s="569" t="s">
        <v>984</v>
      </c>
      <c r="J149" s="569" t="s">
        <v>985</v>
      </c>
      <c r="K149" s="569" t="s">
        <v>986</v>
      </c>
      <c r="L149" s="571">
        <v>80.349860736519219</v>
      </c>
      <c r="M149" s="571">
        <v>112</v>
      </c>
      <c r="N149" s="572">
        <v>8999.1844024901529</v>
      </c>
    </row>
    <row r="150" spans="1:14" ht="14.4" customHeight="1" x14ac:dyDescent="0.3">
      <c r="A150" s="567" t="s">
        <v>436</v>
      </c>
      <c r="B150" s="568" t="s">
        <v>438</v>
      </c>
      <c r="C150" s="569" t="s">
        <v>452</v>
      </c>
      <c r="D150" s="570" t="s">
        <v>453</v>
      </c>
      <c r="E150" s="569" t="s">
        <v>439</v>
      </c>
      <c r="F150" s="570" t="s">
        <v>440</v>
      </c>
      <c r="G150" s="569" t="s">
        <v>527</v>
      </c>
      <c r="H150" s="569" t="s">
        <v>987</v>
      </c>
      <c r="I150" s="569" t="s">
        <v>988</v>
      </c>
      <c r="J150" s="569" t="s">
        <v>989</v>
      </c>
      <c r="K150" s="569" t="s">
        <v>990</v>
      </c>
      <c r="L150" s="571">
        <v>65.460033455168897</v>
      </c>
      <c r="M150" s="571">
        <v>1</v>
      </c>
      <c r="N150" s="572">
        <v>65.460033455168897</v>
      </c>
    </row>
    <row r="151" spans="1:14" ht="14.4" customHeight="1" x14ac:dyDescent="0.3">
      <c r="A151" s="567" t="s">
        <v>436</v>
      </c>
      <c r="B151" s="568" t="s">
        <v>438</v>
      </c>
      <c r="C151" s="569" t="s">
        <v>452</v>
      </c>
      <c r="D151" s="570" t="s">
        <v>453</v>
      </c>
      <c r="E151" s="569" t="s">
        <v>439</v>
      </c>
      <c r="F151" s="570" t="s">
        <v>440</v>
      </c>
      <c r="G151" s="569" t="s">
        <v>527</v>
      </c>
      <c r="H151" s="569" t="s">
        <v>991</v>
      </c>
      <c r="I151" s="569" t="s">
        <v>992</v>
      </c>
      <c r="J151" s="569" t="s">
        <v>694</v>
      </c>
      <c r="K151" s="569" t="s">
        <v>993</v>
      </c>
      <c r="L151" s="571">
        <v>266.20218152789334</v>
      </c>
      <c r="M151" s="571">
        <v>154</v>
      </c>
      <c r="N151" s="572">
        <v>40995.135955295576</v>
      </c>
    </row>
    <row r="152" spans="1:14" ht="14.4" customHeight="1" x14ac:dyDescent="0.3">
      <c r="A152" s="567" t="s">
        <v>436</v>
      </c>
      <c r="B152" s="568" t="s">
        <v>438</v>
      </c>
      <c r="C152" s="569" t="s">
        <v>452</v>
      </c>
      <c r="D152" s="570" t="s">
        <v>453</v>
      </c>
      <c r="E152" s="569" t="s">
        <v>439</v>
      </c>
      <c r="F152" s="570" t="s">
        <v>440</v>
      </c>
      <c r="G152" s="569" t="s">
        <v>527</v>
      </c>
      <c r="H152" s="569" t="s">
        <v>994</v>
      </c>
      <c r="I152" s="569" t="s">
        <v>995</v>
      </c>
      <c r="J152" s="569" t="s">
        <v>996</v>
      </c>
      <c r="K152" s="569" t="s">
        <v>997</v>
      </c>
      <c r="L152" s="571">
        <v>52.892500624564747</v>
      </c>
      <c r="M152" s="571">
        <v>4</v>
      </c>
      <c r="N152" s="572">
        <v>211.57000249825899</v>
      </c>
    </row>
    <row r="153" spans="1:14" ht="14.4" customHeight="1" x14ac:dyDescent="0.3">
      <c r="A153" s="567" t="s">
        <v>436</v>
      </c>
      <c r="B153" s="568" t="s">
        <v>438</v>
      </c>
      <c r="C153" s="569" t="s">
        <v>452</v>
      </c>
      <c r="D153" s="570" t="s">
        <v>453</v>
      </c>
      <c r="E153" s="569" t="s">
        <v>439</v>
      </c>
      <c r="F153" s="570" t="s">
        <v>440</v>
      </c>
      <c r="G153" s="569" t="s">
        <v>527</v>
      </c>
      <c r="H153" s="569" t="s">
        <v>998</v>
      </c>
      <c r="I153" s="569" t="s">
        <v>999</v>
      </c>
      <c r="J153" s="569" t="s">
        <v>996</v>
      </c>
      <c r="K153" s="569" t="s">
        <v>1000</v>
      </c>
      <c r="L153" s="571">
        <v>104.52208376858356</v>
      </c>
      <c r="M153" s="571">
        <v>9</v>
      </c>
      <c r="N153" s="572">
        <v>940.69875391725202</v>
      </c>
    </row>
    <row r="154" spans="1:14" ht="14.4" customHeight="1" x14ac:dyDescent="0.3">
      <c r="A154" s="567" t="s">
        <v>436</v>
      </c>
      <c r="B154" s="568" t="s">
        <v>438</v>
      </c>
      <c r="C154" s="569" t="s">
        <v>452</v>
      </c>
      <c r="D154" s="570" t="s">
        <v>453</v>
      </c>
      <c r="E154" s="569" t="s">
        <v>439</v>
      </c>
      <c r="F154" s="570" t="s">
        <v>440</v>
      </c>
      <c r="G154" s="569" t="s">
        <v>527</v>
      </c>
      <c r="H154" s="569" t="s">
        <v>1001</v>
      </c>
      <c r="I154" s="569" t="s">
        <v>1002</v>
      </c>
      <c r="J154" s="569" t="s">
        <v>1003</v>
      </c>
      <c r="K154" s="569" t="s">
        <v>1004</v>
      </c>
      <c r="L154" s="571">
        <v>77.94</v>
      </c>
      <c r="M154" s="571">
        <v>2</v>
      </c>
      <c r="N154" s="572">
        <v>155.88</v>
      </c>
    </row>
    <row r="155" spans="1:14" ht="14.4" customHeight="1" x14ac:dyDescent="0.3">
      <c r="A155" s="567" t="s">
        <v>436</v>
      </c>
      <c r="B155" s="568" t="s">
        <v>438</v>
      </c>
      <c r="C155" s="569" t="s">
        <v>452</v>
      </c>
      <c r="D155" s="570" t="s">
        <v>453</v>
      </c>
      <c r="E155" s="569" t="s">
        <v>439</v>
      </c>
      <c r="F155" s="570" t="s">
        <v>440</v>
      </c>
      <c r="G155" s="569" t="s">
        <v>527</v>
      </c>
      <c r="H155" s="569" t="s">
        <v>1005</v>
      </c>
      <c r="I155" s="569" t="s">
        <v>1006</v>
      </c>
      <c r="J155" s="569" t="s">
        <v>1003</v>
      </c>
      <c r="K155" s="569" t="s">
        <v>1007</v>
      </c>
      <c r="L155" s="571">
        <v>138.94006867937401</v>
      </c>
      <c r="M155" s="571">
        <v>2</v>
      </c>
      <c r="N155" s="572">
        <v>277.88013735874802</v>
      </c>
    </row>
    <row r="156" spans="1:14" ht="14.4" customHeight="1" x14ac:dyDescent="0.3">
      <c r="A156" s="567" t="s">
        <v>436</v>
      </c>
      <c r="B156" s="568" t="s">
        <v>438</v>
      </c>
      <c r="C156" s="569" t="s">
        <v>452</v>
      </c>
      <c r="D156" s="570" t="s">
        <v>453</v>
      </c>
      <c r="E156" s="569" t="s">
        <v>439</v>
      </c>
      <c r="F156" s="570" t="s">
        <v>440</v>
      </c>
      <c r="G156" s="569" t="s">
        <v>527</v>
      </c>
      <c r="H156" s="569" t="s">
        <v>1008</v>
      </c>
      <c r="I156" s="569" t="s">
        <v>1009</v>
      </c>
      <c r="J156" s="569" t="s">
        <v>1010</v>
      </c>
      <c r="K156" s="569" t="s">
        <v>1011</v>
      </c>
      <c r="L156" s="571">
        <v>1119.8029999999997</v>
      </c>
      <c r="M156" s="571">
        <v>10</v>
      </c>
      <c r="N156" s="572">
        <v>11198.029999999997</v>
      </c>
    </row>
    <row r="157" spans="1:14" ht="14.4" customHeight="1" x14ac:dyDescent="0.3">
      <c r="A157" s="567" t="s">
        <v>436</v>
      </c>
      <c r="B157" s="568" t="s">
        <v>438</v>
      </c>
      <c r="C157" s="569" t="s">
        <v>452</v>
      </c>
      <c r="D157" s="570" t="s">
        <v>453</v>
      </c>
      <c r="E157" s="569" t="s">
        <v>439</v>
      </c>
      <c r="F157" s="570" t="s">
        <v>440</v>
      </c>
      <c r="G157" s="569" t="s">
        <v>527</v>
      </c>
      <c r="H157" s="569" t="s">
        <v>1012</v>
      </c>
      <c r="I157" s="569" t="s">
        <v>1013</v>
      </c>
      <c r="J157" s="569" t="s">
        <v>1014</v>
      </c>
      <c r="K157" s="569" t="s">
        <v>1015</v>
      </c>
      <c r="L157" s="571">
        <v>197.46933728667489</v>
      </c>
      <c r="M157" s="571">
        <v>23</v>
      </c>
      <c r="N157" s="572">
        <v>4541.7947575935223</v>
      </c>
    </row>
    <row r="158" spans="1:14" ht="14.4" customHeight="1" x14ac:dyDescent="0.3">
      <c r="A158" s="567" t="s">
        <v>436</v>
      </c>
      <c r="B158" s="568" t="s">
        <v>438</v>
      </c>
      <c r="C158" s="569" t="s">
        <v>452</v>
      </c>
      <c r="D158" s="570" t="s">
        <v>453</v>
      </c>
      <c r="E158" s="569" t="s">
        <v>439</v>
      </c>
      <c r="F158" s="570" t="s">
        <v>440</v>
      </c>
      <c r="G158" s="569" t="s">
        <v>527</v>
      </c>
      <c r="H158" s="569" t="s">
        <v>1016</v>
      </c>
      <c r="I158" s="569" t="s">
        <v>1017</v>
      </c>
      <c r="J158" s="569" t="s">
        <v>1018</v>
      </c>
      <c r="K158" s="569" t="s">
        <v>1019</v>
      </c>
      <c r="L158" s="571">
        <v>796.40789690387498</v>
      </c>
      <c r="M158" s="571">
        <v>4</v>
      </c>
      <c r="N158" s="572">
        <v>3185.6315876154999</v>
      </c>
    </row>
    <row r="159" spans="1:14" ht="14.4" customHeight="1" x14ac:dyDescent="0.3">
      <c r="A159" s="567" t="s">
        <v>436</v>
      </c>
      <c r="B159" s="568" t="s">
        <v>438</v>
      </c>
      <c r="C159" s="569" t="s">
        <v>452</v>
      </c>
      <c r="D159" s="570" t="s">
        <v>453</v>
      </c>
      <c r="E159" s="569" t="s">
        <v>439</v>
      </c>
      <c r="F159" s="570" t="s">
        <v>440</v>
      </c>
      <c r="G159" s="569" t="s">
        <v>527</v>
      </c>
      <c r="H159" s="569" t="s">
        <v>1020</v>
      </c>
      <c r="I159" s="569" t="s">
        <v>1021</v>
      </c>
      <c r="J159" s="569" t="s">
        <v>513</v>
      </c>
      <c r="K159" s="569" t="s">
        <v>1022</v>
      </c>
      <c r="L159" s="571">
        <v>342.77619352805294</v>
      </c>
      <c r="M159" s="571">
        <v>24</v>
      </c>
      <c r="N159" s="572">
        <v>8226.6286446732702</v>
      </c>
    </row>
    <row r="160" spans="1:14" ht="14.4" customHeight="1" x14ac:dyDescent="0.3">
      <c r="A160" s="567" t="s">
        <v>436</v>
      </c>
      <c r="B160" s="568" t="s">
        <v>438</v>
      </c>
      <c r="C160" s="569" t="s">
        <v>452</v>
      </c>
      <c r="D160" s="570" t="s">
        <v>453</v>
      </c>
      <c r="E160" s="569" t="s">
        <v>439</v>
      </c>
      <c r="F160" s="570" t="s">
        <v>440</v>
      </c>
      <c r="G160" s="569" t="s">
        <v>527</v>
      </c>
      <c r="H160" s="569" t="s">
        <v>1023</v>
      </c>
      <c r="I160" s="569" t="s">
        <v>1024</v>
      </c>
      <c r="J160" s="569" t="s">
        <v>1025</v>
      </c>
      <c r="K160" s="569" t="s">
        <v>1026</v>
      </c>
      <c r="L160" s="571">
        <v>602.50870226433801</v>
      </c>
      <c r="M160" s="571">
        <v>1</v>
      </c>
      <c r="N160" s="572">
        <v>602.50870226433801</v>
      </c>
    </row>
    <row r="161" spans="1:14" ht="14.4" customHeight="1" x14ac:dyDescent="0.3">
      <c r="A161" s="567" t="s">
        <v>436</v>
      </c>
      <c r="B161" s="568" t="s">
        <v>438</v>
      </c>
      <c r="C161" s="569" t="s">
        <v>452</v>
      </c>
      <c r="D161" s="570" t="s">
        <v>453</v>
      </c>
      <c r="E161" s="569" t="s">
        <v>439</v>
      </c>
      <c r="F161" s="570" t="s">
        <v>440</v>
      </c>
      <c r="G161" s="569" t="s">
        <v>527</v>
      </c>
      <c r="H161" s="569" t="s">
        <v>1027</v>
      </c>
      <c r="I161" s="569" t="s">
        <v>1028</v>
      </c>
      <c r="J161" s="569" t="s">
        <v>1029</v>
      </c>
      <c r="K161" s="569" t="s">
        <v>1030</v>
      </c>
      <c r="L161" s="571">
        <v>590.27666666666664</v>
      </c>
      <c r="M161" s="571">
        <v>3</v>
      </c>
      <c r="N161" s="572">
        <v>1770.83</v>
      </c>
    </row>
    <row r="162" spans="1:14" ht="14.4" customHeight="1" x14ac:dyDescent="0.3">
      <c r="A162" s="567" t="s">
        <v>436</v>
      </c>
      <c r="B162" s="568" t="s">
        <v>438</v>
      </c>
      <c r="C162" s="569" t="s">
        <v>452</v>
      </c>
      <c r="D162" s="570" t="s">
        <v>453</v>
      </c>
      <c r="E162" s="569" t="s">
        <v>439</v>
      </c>
      <c r="F162" s="570" t="s">
        <v>440</v>
      </c>
      <c r="G162" s="569" t="s">
        <v>527</v>
      </c>
      <c r="H162" s="569" t="s">
        <v>1031</v>
      </c>
      <c r="I162" s="569" t="s">
        <v>1032</v>
      </c>
      <c r="J162" s="569" t="s">
        <v>1033</v>
      </c>
      <c r="K162" s="569" t="s">
        <v>1034</v>
      </c>
      <c r="L162" s="571">
        <v>22.682364883752864</v>
      </c>
      <c r="M162" s="571">
        <v>60</v>
      </c>
      <c r="N162" s="572">
        <v>1360.9418930251718</v>
      </c>
    </row>
    <row r="163" spans="1:14" ht="14.4" customHeight="1" x14ac:dyDescent="0.3">
      <c r="A163" s="567" t="s">
        <v>436</v>
      </c>
      <c r="B163" s="568" t="s">
        <v>438</v>
      </c>
      <c r="C163" s="569" t="s">
        <v>452</v>
      </c>
      <c r="D163" s="570" t="s">
        <v>453</v>
      </c>
      <c r="E163" s="569" t="s">
        <v>439</v>
      </c>
      <c r="F163" s="570" t="s">
        <v>440</v>
      </c>
      <c r="G163" s="569" t="s">
        <v>527</v>
      </c>
      <c r="H163" s="569" t="s">
        <v>1035</v>
      </c>
      <c r="I163" s="569" t="s">
        <v>1036</v>
      </c>
      <c r="J163" s="569" t="s">
        <v>809</v>
      </c>
      <c r="K163" s="569" t="s">
        <v>1037</v>
      </c>
      <c r="L163" s="571">
        <v>70.849999999999994</v>
      </c>
      <c r="M163" s="571">
        <v>1</v>
      </c>
      <c r="N163" s="572">
        <v>70.849999999999994</v>
      </c>
    </row>
    <row r="164" spans="1:14" ht="14.4" customHeight="1" x14ac:dyDescent="0.3">
      <c r="A164" s="567" t="s">
        <v>436</v>
      </c>
      <c r="B164" s="568" t="s">
        <v>438</v>
      </c>
      <c r="C164" s="569" t="s">
        <v>452</v>
      </c>
      <c r="D164" s="570" t="s">
        <v>453</v>
      </c>
      <c r="E164" s="569" t="s">
        <v>439</v>
      </c>
      <c r="F164" s="570" t="s">
        <v>440</v>
      </c>
      <c r="G164" s="569" t="s">
        <v>527</v>
      </c>
      <c r="H164" s="569" t="s">
        <v>1038</v>
      </c>
      <c r="I164" s="569" t="s">
        <v>1039</v>
      </c>
      <c r="J164" s="569" t="s">
        <v>1040</v>
      </c>
      <c r="K164" s="569" t="s">
        <v>1041</v>
      </c>
      <c r="L164" s="571">
        <v>71.920107835598003</v>
      </c>
      <c r="M164" s="571">
        <v>4</v>
      </c>
      <c r="N164" s="572">
        <v>287.68043134239201</v>
      </c>
    </row>
    <row r="165" spans="1:14" ht="14.4" customHeight="1" x14ac:dyDescent="0.3">
      <c r="A165" s="567" t="s">
        <v>436</v>
      </c>
      <c r="B165" s="568" t="s">
        <v>438</v>
      </c>
      <c r="C165" s="569" t="s">
        <v>452</v>
      </c>
      <c r="D165" s="570" t="s">
        <v>453</v>
      </c>
      <c r="E165" s="569" t="s">
        <v>439</v>
      </c>
      <c r="F165" s="570" t="s">
        <v>440</v>
      </c>
      <c r="G165" s="569" t="s">
        <v>527</v>
      </c>
      <c r="H165" s="569" t="s">
        <v>1042</v>
      </c>
      <c r="I165" s="569" t="s">
        <v>1043</v>
      </c>
      <c r="J165" s="569" t="s">
        <v>1044</v>
      </c>
      <c r="K165" s="569" t="s">
        <v>1045</v>
      </c>
      <c r="L165" s="571">
        <v>35.434844434686397</v>
      </c>
      <c r="M165" s="571">
        <v>115</v>
      </c>
      <c r="N165" s="572">
        <v>4075.007109988936</v>
      </c>
    </row>
    <row r="166" spans="1:14" ht="14.4" customHeight="1" x14ac:dyDescent="0.3">
      <c r="A166" s="567" t="s">
        <v>436</v>
      </c>
      <c r="B166" s="568" t="s">
        <v>438</v>
      </c>
      <c r="C166" s="569" t="s">
        <v>452</v>
      </c>
      <c r="D166" s="570" t="s">
        <v>453</v>
      </c>
      <c r="E166" s="569" t="s">
        <v>439</v>
      </c>
      <c r="F166" s="570" t="s">
        <v>440</v>
      </c>
      <c r="G166" s="569" t="s">
        <v>527</v>
      </c>
      <c r="H166" s="569" t="s">
        <v>1046</v>
      </c>
      <c r="I166" s="569" t="s">
        <v>1047</v>
      </c>
      <c r="J166" s="569" t="s">
        <v>1044</v>
      </c>
      <c r="K166" s="569" t="s">
        <v>1048</v>
      </c>
      <c r="L166" s="571">
        <v>57.04</v>
      </c>
      <c r="M166" s="571">
        <v>1</v>
      </c>
      <c r="N166" s="572">
        <v>57.04</v>
      </c>
    </row>
    <row r="167" spans="1:14" ht="14.4" customHeight="1" x14ac:dyDescent="0.3">
      <c r="A167" s="567" t="s">
        <v>436</v>
      </c>
      <c r="B167" s="568" t="s">
        <v>438</v>
      </c>
      <c r="C167" s="569" t="s">
        <v>452</v>
      </c>
      <c r="D167" s="570" t="s">
        <v>453</v>
      </c>
      <c r="E167" s="569" t="s">
        <v>439</v>
      </c>
      <c r="F167" s="570" t="s">
        <v>440</v>
      </c>
      <c r="G167" s="569" t="s">
        <v>527</v>
      </c>
      <c r="H167" s="569" t="s">
        <v>1049</v>
      </c>
      <c r="I167" s="569" t="s">
        <v>1050</v>
      </c>
      <c r="J167" s="569" t="s">
        <v>1051</v>
      </c>
      <c r="K167" s="569" t="s">
        <v>1052</v>
      </c>
      <c r="L167" s="571">
        <v>54.358746369920851</v>
      </c>
      <c r="M167" s="571">
        <v>43</v>
      </c>
      <c r="N167" s="572">
        <v>2337.4260939065966</v>
      </c>
    </row>
    <row r="168" spans="1:14" ht="14.4" customHeight="1" x14ac:dyDescent="0.3">
      <c r="A168" s="567" t="s">
        <v>436</v>
      </c>
      <c r="B168" s="568" t="s">
        <v>438</v>
      </c>
      <c r="C168" s="569" t="s">
        <v>452</v>
      </c>
      <c r="D168" s="570" t="s">
        <v>453</v>
      </c>
      <c r="E168" s="569" t="s">
        <v>439</v>
      </c>
      <c r="F168" s="570" t="s">
        <v>440</v>
      </c>
      <c r="G168" s="569" t="s">
        <v>527</v>
      </c>
      <c r="H168" s="569" t="s">
        <v>1053</v>
      </c>
      <c r="I168" s="569" t="s">
        <v>1054</v>
      </c>
      <c r="J168" s="569" t="s">
        <v>1055</v>
      </c>
      <c r="K168" s="569" t="s">
        <v>1056</v>
      </c>
      <c r="L168" s="571">
        <v>162.15</v>
      </c>
      <c r="M168" s="571">
        <v>7</v>
      </c>
      <c r="N168" s="572">
        <v>1135.05</v>
      </c>
    </row>
    <row r="169" spans="1:14" ht="14.4" customHeight="1" x14ac:dyDescent="0.3">
      <c r="A169" s="567" t="s">
        <v>436</v>
      </c>
      <c r="B169" s="568" t="s">
        <v>438</v>
      </c>
      <c r="C169" s="569" t="s">
        <v>452</v>
      </c>
      <c r="D169" s="570" t="s">
        <v>453</v>
      </c>
      <c r="E169" s="569" t="s">
        <v>439</v>
      </c>
      <c r="F169" s="570" t="s">
        <v>440</v>
      </c>
      <c r="G169" s="569" t="s">
        <v>527</v>
      </c>
      <c r="H169" s="569" t="s">
        <v>1057</v>
      </c>
      <c r="I169" s="569" t="s">
        <v>1058</v>
      </c>
      <c r="J169" s="569" t="s">
        <v>1059</v>
      </c>
      <c r="K169" s="569" t="s">
        <v>1060</v>
      </c>
      <c r="L169" s="571">
        <v>124.91521739130435</v>
      </c>
      <c r="M169" s="571">
        <v>23</v>
      </c>
      <c r="N169" s="572">
        <v>2873.05</v>
      </c>
    </row>
    <row r="170" spans="1:14" ht="14.4" customHeight="1" x14ac:dyDescent="0.3">
      <c r="A170" s="567" t="s">
        <v>436</v>
      </c>
      <c r="B170" s="568" t="s">
        <v>438</v>
      </c>
      <c r="C170" s="569" t="s">
        <v>452</v>
      </c>
      <c r="D170" s="570" t="s">
        <v>453</v>
      </c>
      <c r="E170" s="569" t="s">
        <v>439</v>
      </c>
      <c r="F170" s="570" t="s">
        <v>440</v>
      </c>
      <c r="G170" s="569" t="s">
        <v>527</v>
      </c>
      <c r="H170" s="569" t="s">
        <v>1061</v>
      </c>
      <c r="I170" s="569" t="s">
        <v>1062</v>
      </c>
      <c r="J170" s="569" t="s">
        <v>1063</v>
      </c>
      <c r="K170" s="569" t="s">
        <v>1064</v>
      </c>
      <c r="L170" s="571">
        <v>152.49</v>
      </c>
      <c r="M170" s="571">
        <v>5</v>
      </c>
      <c r="N170" s="572">
        <v>762.45</v>
      </c>
    </row>
    <row r="171" spans="1:14" ht="14.4" customHeight="1" x14ac:dyDescent="0.3">
      <c r="A171" s="567" t="s">
        <v>436</v>
      </c>
      <c r="B171" s="568" t="s">
        <v>438</v>
      </c>
      <c r="C171" s="569" t="s">
        <v>452</v>
      </c>
      <c r="D171" s="570" t="s">
        <v>453</v>
      </c>
      <c r="E171" s="569" t="s">
        <v>439</v>
      </c>
      <c r="F171" s="570" t="s">
        <v>440</v>
      </c>
      <c r="G171" s="569" t="s">
        <v>527</v>
      </c>
      <c r="H171" s="569" t="s">
        <v>1065</v>
      </c>
      <c r="I171" s="569" t="s">
        <v>1066</v>
      </c>
      <c r="J171" s="569" t="s">
        <v>1067</v>
      </c>
      <c r="K171" s="569" t="s">
        <v>1068</v>
      </c>
      <c r="L171" s="571">
        <v>27.22</v>
      </c>
      <c r="M171" s="571">
        <v>1</v>
      </c>
      <c r="N171" s="572">
        <v>27.22</v>
      </c>
    </row>
    <row r="172" spans="1:14" ht="14.4" customHeight="1" x14ac:dyDescent="0.3">
      <c r="A172" s="567" t="s">
        <v>436</v>
      </c>
      <c r="B172" s="568" t="s">
        <v>438</v>
      </c>
      <c r="C172" s="569" t="s">
        <v>452</v>
      </c>
      <c r="D172" s="570" t="s">
        <v>453</v>
      </c>
      <c r="E172" s="569" t="s">
        <v>439</v>
      </c>
      <c r="F172" s="570" t="s">
        <v>440</v>
      </c>
      <c r="G172" s="569" t="s">
        <v>527</v>
      </c>
      <c r="H172" s="569" t="s">
        <v>1069</v>
      </c>
      <c r="I172" s="569" t="s">
        <v>884</v>
      </c>
      <c r="J172" s="569" t="s">
        <v>1070</v>
      </c>
      <c r="K172" s="569"/>
      <c r="L172" s="571">
        <v>143.98938705882301</v>
      </c>
      <c r="M172" s="571">
        <v>1</v>
      </c>
      <c r="N172" s="572">
        <v>143.98938705882301</v>
      </c>
    </row>
    <row r="173" spans="1:14" ht="14.4" customHeight="1" x14ac:dyDescent="0.3">
      <c r="A173" s="567" t="s">
        <v>436</v>
      </c>
      <c r="B173" s="568" t="s">
        <v>438</v>
      </c>
      <c r="C173" s="569" t="s">
        <v>452</v>
      </c>
      <c r="D173" s="570" t="s">
        <v>453</v>
      </c>
      <c r="E173" s="569" t="s">
        <v>439</v>
      </c>
      <c r="F173" s="570" t="s">
        <v>440</v>
      </c>
      <c r="G173" s="569" t="s">
        <v>527</v>
      </c>
      <c r="H173" s="569" t="s">
        <v>1071</v>
      </c>
      <c r="I173" s="569" t="s">
        <v>884</v>
      </c>
      <c r="J173" s="569" t="s">
        <v>1072</v>
      </c>
      <c r="K173" s="569"/>
      <c r="L173" s="571">
        <v>114.01214502345783</v>
      </c>
      <c r="M173" s="571">
        <v>33</v>
      </c>
      <c r="N173" s="572">
        <v>3762.4007857741085</v>
      </c>
    </row>
    <row r="174" spans="1:14" ht="14.4" customHeight="1" x14ac:dyDescent="0.3">
      <c r="A174" s="567" t="s">
        <v>436</v>
      </c>
      <c r="B174" s="568" t="s">
        <v>438</v>
      </c>
      <c r="C174" s="569" t="s">
        <v>452</v>
      </c>
      <c r="D174" s="570" t="s">
        <v>453</v>
      </c>
      <c r="E174" s="569" t="s">
        <v>439</v>
      </c>
      <c r="F174" s="570" t="s">
        <v>440</v>
      </c>
      <c r="G174" s="569" t="s">
        <v>527</v>
      </c>
      <c r="H174" s="569" t="s">
        <v>1073</v>
      </c>
      <c r="I174" s="569" t="s">
        <v>884</v>
      </c>
      <c r="J174" s="569" t="s">
        <v>1074</v>
      </c>
      <c r="K174" s="569"/>
      <c r="L174" s="571">
        <v>99.669941920990766</v>
      </c>
      <c r="M174" s="571">
        <v>3</v>
      </c>
      <c r="N174" s="572">
        <v>299.0098257629723</v>
      </c>
    </row>
    <row r="175" spans="1:14" ht="14.4" customHeight="1" x14ac:dyDescent="0.3">
      <c r="A175" s="567" t="s">
        <v>436</v>
      </c>
      <c r="B175" s="568" t="s">
        <v>438</v>
      </c>
      <c r="C175" s="569" t="s">
        <v>452</v>
      </c>
      <c r="D175" s="570" t="s">
        <v>453</v>
      </c>
      <c r="E175" s="569" t="s">
        <v>439</v>
      </c>
      <c r="F175" s="570" t="s">
        <v>440</v>
      </c>
      <c r="G175" s="569" t="s">
        <v>527</v>
      </c>
      <c r="H175" s="569" t="s">
        <v>1075</v>
      </c>
      <c r="I175" s="569" t="s">
        <v>884</v>
      </c>
      <c r="J175" s="569" t="s">
        <v>1076</v>
      </c>
      <c r="K175" s="569"/>
      <c r="L175" s="571">
        <v>99.67</v>
      </c>
      <c r="M175" s="571">
        <v>1</v>
      </c>
      <c r="N175" s="572">
        <v>99.67</v>
      </c>
    </row>
    <row r="176" spans="1:14" ht="14.4" customHeight="1" x14ac:dyDescent="0.3">
      <c r="A176" s="567" t="s">
        <v>436</v>
      </c>
      <c r="B176" s="568" t="s">
        <v>438</v>
      </c>
      <c r="C176" s="569" t="s">
        <v>452</v>
      </c>
      <c r="D176" s="570" t="s">
        <v>453</v>
      </c>
      <c r="E176" s="569" t="s">
        <v>439</v>
      </c>
      <c r="F176" s="570" t="s">
        <v>440</v>
      </c>
      <c r="G176" s="569" t="s">
        <v>527</v>
      </c>
      <c r="H176" s="569" t="s">
        <v>1077</v>
      </c>
      <c r="I176" s="569" t="s">
        <v>1078</v>
      </c>
      <c r="J176" s="569" t="s">
        <v>1079</v>
      </c>
      <c r="K176" s="569" t="s">
        <v>1080</v>
      </c>
      <c r="L176" s="571">
        <v>162.50048729935099</v>
      </c>
      <c r="M176" s="571">
        <v>1</v>
      </c>
      <c r="N176" s="572">
        <v>162.50048729935099</v>
      </c>
    </row>
    <row r="177" spans="1:14" ht="14.4" customHeight="1" x14ac:dyDescent="0.3">
      <c r="A177" s="567" t="s">
        <v>436</v>
      </c>
      <c r="B177" s="568" t="s">
        <v>438</v>
      </c>
      <c r="C177" s="569" t="s">
        <v>452</v>
      </c>
      <c r="D177" s="570" t="s">
        <v>453</v>
      </c>
      <c r="E177" s="569" t="s">
        <v>439</v>
      </c>
      <c r="F177" s="570" t="s">
        <v>440</v>
      </c>
      <c r="G177" s="569" t="s">
        <v>527</v>
      </c>
      <c r="H177" s="569" t="s">
        <v>1081</v>
      </c>
      <c r="I177" s="569" t="s">
        <v>1082</v>
      </c>
      <c r="J177" s="569" t="s">
        <v>1083</v>
      </c>
      <c r="K177" s="569" t="s">
        <v>1084</v>
      </c>
      <c r="L177" s="571">
        <v>177.339238836947</v>
      </c>
      <c r="M177" s="571">
        <v>2</v>
      </c>
      <c r="N177" s="572">
        <v>354.67847767389401</v>
      </c>
    </row>
    <row r="178" spans="1:14" ht="14.4" customHeight="1" x14ac:dyDescent="0.3">
      <c r="A178" s="567" t="s">
        <v>436</v>
      </c>
      <c r="B178" s="568" t="s">
        <v>438</v>
      </c>
      <c r="C178" s="569" t="s">
        <v>452</v>
      </c>
      <c r="D178" s="570" t="s">
        <v>453</v>
      </c>
      <c r="E178" s="569" t="s">
        <v>439</v>
      </c>
      <c r="F178" s="570" t="s">
        <v>440</v>
      </c>
      <c r="G178" s="569" t="s">
        <v>527</v>
      </c>
      <c r="H178" s="569" t="s">
        <v>1085</v>
      </c>
      <c r="I178" s="569" t="s">
        <v>884</v>
      </c>
      <c r="J178" s="569" t="s">
        <v>1086</v>
      </c>
      <c r="K178" s="569"/>
      <c r="L178" s="571">
        <v>58.729998936837802</v>
      </c>
      <c r="M178" s="571">
        <v>2</v>
      </c>
      <c r="N178" s="572">
        <v>117.4599978736756</v>
      </c>
    </row>
    <row r="179" spans="1:14" ht="14.4" customHeight="1" x14ac:dyDescent="0.3">
      <c r="A179" s="567" t="s">
        <v>436</v>
      </c>
      <c r="B179" s="568" t="s">
        <v>438</v>
      </c>
      <c r="C179" s="569" t="s">
        <v>452</v>
      </c>
      <c r="D179" s="570" t="s">
        <v>453</v>
      </c>
      <c r="E179" s="569" t="s">
        <v>439</v>
      </c>
      <c r="F179" s="570" t="s">
        <v>440</v>
      </c>
      <c r="G179" s="569" t="s">
        <v>527</v>
      </c>
      <c r="H179" s="569" t="s">
        <v>1087</v>
      </c>
      <c r="I179" s="569" t="s">
        <v>1088</v>
      </c>
      <c r="J179" s="569" t="s">
        <v>1089</v>
      </c>
      <c r="K179" s="569" t="s">
        <v>1090</v>
      </c>
      <c r="L179" s="571">
        <v>49.926714618148367</v>
      </c>
      <c r="M179" s="571">
        <v>95</v>
      </c>
      <c r="N179" s="572">
        <v>4743.037888724095</v>
      </c>
    </row>
    <row r="180" spans="1:14" ht="14.4" customHeight="1" x14ac:dyDescent="0.3">
      <c r="A180" s="567" t="s">
        <v>436</v>
      </c>
      <c r="B180" s="568" t="s">
        <v>438</v>
      </c>
      <c r="C180" s="569" t="s">
        <v>452</v>
      </c>
      <c r="D180" s="570" t="s">
        <v>453</v>
      </c>
      <c r="E180" s="569" t="s">
        <v>439</v>
      </c>
      <c r="F180" s="570" t="s">
        <v>440</v>
      </c>
      <c r="G180" s="569" t="s">
        <v>527</v>
      </c>
      <c r="H180" s="569" t="s">
        <v>1091</v>
      </c>
      <c r="I180" s="569" t="s">
        <v>1092</v>
      </c>
      <c r="J180" s="569" t="s">
        <v>1093</v>
      </c>
      <c r="K180" s="569" t="s">
        <v>1094</v>
      </c>
      <c r="L180" s="571">
        <v>59.05</v>
      </c>
      <c r="M180" s="571">
        <v>4</v>
      </c>
      <c r="N180" s="572">
        <v>236.2</v>
      </c>
    </row>
    <row r="181" spans="1:14" ht="14.4" customHeight="1" x14ac:dyDescent="0.3">
      <c r="A181" s="567" t="s">
        <v>436</v>
      </c>
      <c r="B181" s="568" t="s">
        <v>438</v>
      </c>
      <c r="C181" s="569" t="s">
        <v>452</v>
      </c>
      <c r="D181" s="570" t="s">
        <v>453</v>
      </c>
      <c r="E181" s="569" t="s">
        <v>439</v>
      </c>
      <c r="F181" s="570" t="s">
        <v>440</v>
      </c>
      <c r="G181" s="569" t="s">
        <v>527</v>
      </c>
      <c r="H181" s="569" t="s">
        <v>1095</v>
      </c>
      <c r="I181" s="569" t="s">
        <v>1096</v>
      </c>
      <c r="J181" s="569" t="s">
        <v>562</v>
      </c>
      <c r="K181" s="569" t="s">
        <v>1097</v>
      </c>
      <c r="L181" s="571">
        <v>45.58661386638623</v>
      </c>
      <c r="M181" s="571">
        <v>49</v>
      </c>
      <c r="N181" s="572">
        <v>2233.7440794529252</v>
      </c>
    </row>
    <row r="182" spans="1:14" ht="14.4" customHeight="1" x14ac:dyDescent="0.3">
      <c r="A182" s="567" t="s">
        <v>436</v>
      </c>
      <c r="B182" s="568" t="s">
        <v>438</v>
      </c>
      <c r="C182" s="569" t="s">
        <v>452</v>
      </c>
      <c r="D182" s="570" t="s">
        <v>453</v>
      </c>
      <c r="E182" s="569" t="s">
        <v>439</v>
      </c>
      <c r="F182" s="570" t="s">
        <v>440</v>
      </c>
      <c r="G182" s="569" t="s">
        <v>527</v>
      </c>
      <c r="H182" s="569" t="s">
        <v>1098</v>
      </c>
      <c r="I182" s="569" t="s">
        <v>1099</v>
      </c>
      <c r="J182" s="569" t="s">
        <v>1100</v>
      </c>
      <c r="K182" s="569" t="s">
        <v>1101</v>
      </c>
      <c r="L182" s="571">
        <v>148.04000215054234</v>
      </c>
      <c r="M182" s="571">
        <v>6</v>
      </c>
      <c r="N182" s="572">
        <v>888.24001290325396</v>
      </c>
    </row>
    <row r="183" spans="1:14" ht="14.4" customHeight="1" x14ac:dyDescent="0.3">
      <c r="A183" s="567" t="s">
        <v>436</v>
      </c>
      <c r="B183" s="568" t="s">
        <v>438</v>
      </c>
      <c r="C183" s="569" t="s">
        <v>452</v>
      </c>
      <c r="D183" s="570" t="s">
        <v>453</v>
      </c>
      <c r="E183" s="569" t="s">
        <v>439</v>
      </c>
      <c r="F183" s="570" t="s">
        <v>440</v>
      </c>
      <c r="G183" s="569" t="s">
        <v>527</v>
      </c>
      <c r="H183" s="569" t="s">
        <v>1102</v>
      </c>
      <c r="I183" s="569" t="s">
        <v>1103</v>
      </c>
      <c r="J183" s="569" t="s">
        <v>1104</v>
      </c>
      <c r="K183" s="569" t="s">
        <v>1105</v>
      </c>
      <c r="L183" s="571">
        <v>63.495000000000005</v>
      </c>
      <c r="M183" s="571">
        <v>12</v>
      </c>
      <c r="N183" s="572">
        <v>761.94</v>
      </c>
    </row>
    <row r="184" spans="1:14" ht="14.4" customHeight="1" x14ac:dyDescent="0.3">
      <c r="A184" s="567" t="s">
        <v>436</v>
      </c>
      <c r="B184" s="568" t="s">
        <v>438</v>
      </c>
      <c r="C184" s="569" t="s">
        <v>452</v>
      </c>
      <c r="D184" s="570" t="s">
        <v>453</v>
      </c>
      <c r="E184" s="569" t="s">
        <v>439</v>
      </c>
      <c r="F184" s="570" t="s">
        <v>440</v>
      </c>
      <c r="G184" s="569" t="s">
        <v>527</v>
      </c>
      <c r="H184" s="569" t="s">
        <v>1106</v>
      </c>
      <c r="I184" s="569" t="s">
        <v>1107</v>
      </c>
      <c r="J184" s="569" t="s">
        <v>1108</v>
      </c>
      <c r="K184" s="569" t="s">
        <v>1109</v>
      </c>
      <c r="L184" s="571">
        <v>2663.1763927099319</v>
      </c>
      <c r="M184" s="571">
        <v>5</v>
      </c>
      <c r="N184" s="572">
        <v>13315.881963549658</v>
      </c>
    </row>
    <row r="185" spans="1:14" ht="14.4" customHeight="1" x14ac:dyDescent="0.3">
      <c r="A185" s="567" t="s">
        <v>436</v>
      </c>
      <c r="B185" s="568" t="s">
        <v>438</v>
      </c>
      <c r="C185" s="569" t="s">
        <v>452</v>
      </c>
      <c r="D185" s="570" t="s">
        <v>453</v>
      </c>
      <c r="E185" s="569" t="s">
        <v>439</v>
      </c>
      <c r="F185" s="570" t="s">
        <v>440</v>
      </c>
      <c r="G185" s="569" t="s">
        <v>527</v>
      </c>
      <c r="H185" s="569" t="s">
        <v>1110</v>
      </c>
      <c r="I185" s="569" t="s">
        <v>1111</v>
      </c>
      <c r="J185" s="569" t="s">
        <v>1112</v>
      </c>
      <c r="K185" s="569" t="s">
        <v>1113</v>
      </c>
      <c r="L185" s="571">
        <v>128.66</v>
      </c>
      <c r="M185" s="571">
        <v>40</v>
      </c>
      <c r="N185" s="572">
        <v>5146.3999999999996</v>
      </c>
    </row>
    <row r="186" spans="1:14" ht="14.4" customHeight="1" x14ac:dyDescent="0.3">
      <c r="A186" s="567" t="s">
        <v>436</v>
      </c>
      <c r="B186" s="568" t="s">
        <v>438</v>
      </c>
      <c r="C186" s="569" t="s">
        <v>452</v>
      </c>
      <c r="D186" s="570" t="s">
        <v>453</v>
      </c>
      <c r="E186" s="569" t="s">
        <v>439</v>
      </c>
      <c r="F186" s="570" t="s">
        <v>440</v>
      </c>
      <c r="G186" s="569" t="s">
        <v>527</v>
      </c>
      <c r="H186" s="569" t="s">
        <v>1114</v>
      </c>
      <c r="I186" s="569" t="s">
        <v>884</v>
      </c>
      <c r="J186" s="569" t="s">
        <v>1115</v>
      </c>
      <c r="K186" s="569" t="s">
        <v>1116</v>
      </c>
      <c r="L186" s="571">
        <v>40.764651520095924</v>
      </c>
      <c r="M186" s="571">
        <v>4</v>
      </c>
      <c r="N186" s="572">
        <v>163.0586060803837</v>
      </c>
    </row>
    <row r="187" spans="1:14" ht="14.4" customHeight="1" x14ac:dyDescent="0.3">
      <c r="A187" s="567" t="s">
        <v>436</v>
      </c>
      <c r="B187" s="568" t="s">
        <v>438</v>
      </c>
      <c r="C187" s="569" t="s">
        <v>452</v>
      </c>
      <c r="D187" s="570" t="s">
        <v>453</v>
      </c>
      <c r="E187" s="569" t="s">
        <v>439</v>
      </c>
      <c r="F187" s="570" t="s">
        <v>440</v>
      </c>
      <c r="G187" s="569" t="s">
        <v>527</v>
      </c>
      <c r="H187" s="569" t="s">
        <v>1117</v>
      </c>
      <c r="I187" s="569" t="s">
        <v>1117</v>
      </c>
      <c r="J187" s="569" t="s">
        <v>535</v>
      </c>
      <c r="K187" s="569" t="s">
        <v>1118</v>
      </c>
      <c r="L187" s="571">
        <v>0</v>
      </c>
      <c r="M187" s="571">
        <v>0</v>
      </c>
      <c r="N187" s="572">
        <v>0</v>
      </c>
    </row>
    <row r="188" spans="1:14" ht="14.4" customHeight="1" x14ac:dyDescent="0.3">
      <c r="A188" s="567" t="s">
        <v>436</v>
      </c>
      <c r="B188" s="568" t="s">
        <v>438</v>
      </c>
      <c r="C188" s="569" t="s">
        <v>452</v>
      </c>
      <c r="D188" s="570" t="s">
        <v>453</v>
      </c>
      <c r="E188" s="569" t="s">
        <v>439</v>
      </c>
      <c r="F188" s="570" t="s">
        <v>440</v>
      </c>
      <c r="G188" s="569" t="s">
        <v>527</v>
      </c>
      <c r="H188" s="569" t="s">
        <v>1119</v>
      </c>
      <c r="I188" s="569" t="s">
        <v>1119</v>
      </c>
      <c r="J188" s="569" t="s">
        <v>1120</v>
      </c>
      <c r="K188" s="569" t="s">
        <v>533</v>
      </c>
      <c r="L188" s="571">
        <v>301.65000000000003</v>
      </c>
      <c r="M188" s="571">
        <v>10</v>
      </c>
      <c r="N188" s="572">
        <v>3016.5000000000005</v>
      </c>
    </row>
    <row r="189" spans="1:14" ht="14.4" customHeight="1" x14ac:dyDescent="0.3">
      <c r="A189" s="567" t="s">
        <v>436</v>
      </c>
      <c r="B189" s="568" t="s">
        <v>438</v>
      </c>
      <c r="C189" s="569" t="s">
        <v>452</v>
      </c>
      <c r="D189" s="570" t="s">
        <v>453</v>
      </c>
      <c r="E189" s="569" t="s">
        <v>439</v>
      </c>
      <c r="F189" s="570" t="s">
        <v>440</v>
      </c>
      <c r="G189" s="569" t="s">
        <v>527</v>
      </c>
      <c r="H189" s="569" t="s">
        <v>1121</v>
      </c>
      <c r="I189" s="569" t="s">
        <v>1121</v>
      </c>
      <c r="J189" s="569" t="s">
        <v>1122</v>
      </c>
      <c r="K189" s="569" t="s">
        <v>1123</v>
      </c>
      <c r="L189" s="571">
        <v>67.392496228794357</v>
      </c>
      <c r="M189" s="571">
        <v>40</v>
      </c>
      <c r="N189" s="572">
        <v>2695.6998491517743</v>
      </c>
    </row>
    <row r="190" spans="1:14" ht="14.4" customHeight="1" x14ac:dyDescent="0.3">
      <c r="A190" s="567" t="s">
        <v>436</v>
      </c>
      <c r="B190" s="568" t="s">
        <v>438</v>
      </c>
      <c r="C190" s="569" t="s">
        <v>452</v>
      </c>
      <c r="D190" s="570" t="s">
        <v>453</v>
      </c>
      <c r="E190" s="569" t="s">
        <v>439</v>
      </c>
      <c r="F190" s="570" t="s">
        <v>440</v>
      </c>
      <c r="G190" s="569" t="s">
        <v>527</v>
      </c>
      <c r="H190" s="569" t="s">
        <v>1124</v>
      </c>
      <c r="I190" s="569" t="s">
        <v>1125</v>
      </c>
      <c r="J190" s="569" t="s">
        <v>1126</v>
      </c>
      <c r="K190" s="569" t="s">
        <v>556</v>
      </c>
      <c r="L190" s="571">
        <v>69.636428571428581</v>
      </c>
      <c r="M190" s="571">
        <v>14</v>
      </c>
      <c r="N190" s="572">
        <v>974.91000000000008</v>
      </c>
    </row>
    <row r="191" spans="1:14" ht="14.4" customHeight="1" x14ac:dyDescent="0.3">
      <c r="A191" s="567" t="s">
        <v>436</v>
      </c>
      <c r="B191" s="568" t="s">
        <v>438</v>
      </c>
      <c r="C191" s="569" t="s">
        <v>452</v>
      </c>
      <c r="D191" s="570" t="s">
        <v>453</v>
      </c>
      <c r="E191" s="569" t="s">
        <v>439</v>
      </c>
      <c r="F191" s="570" t="s">
        <v>440</v>
      </c>
      <c r="G191" s="569" t="s">
        <v>527</v>
      </c>
      <c r="H191" s="569" t="s">
        <v>1127</v>
      </c>
      <c r="I191" s="569" t="s">
        <v>1128</v>
      </c>
      <c r="J191" s="569" t="s">
        <v>1129</v>
      </c>
      <c r="K191" s="569" t="s">
        <v>582</v>
      </c>
      <c r="L191" s="571">
        <v>41.694584916301878</v>
      </c>
      <c r="M191" s="571">
        <v>26</v>
      </c>
      <c r="N191" s="572">
        <v>1084.0592078238487</v>
      </c>
    </row>
    <row r="192" spans="1:14" ht="14.4" customHeight="1" x14ac:dyDescent="0.3">
      <c r="A192" s="567" t="s">
        <v>436</v>
      </c>
      <c r="B192" s="568" t="s">
        <v>438</v>
      </c>
      <c r="C192" s="569" t="s">
        <v>452</v>
      </c>
      <c r="D192" s="570" t="s">
        <v>453</v>
      </c>
      <c r="E192" s="569" t="s">
        <v>439</v>
      </c>
      <c r="F192" s="570" t="s">
        <v>440</v>
      </c>
      <c r="G192" s="569" t="s">
        <v>527</v>
      </c>
      <c r="H192" s="569" t="s">
        <v>1130</v>
      </c>
      <c r="I192" s="569" t="s">
        <v>1131</v>
      </c>
      <c r="J192" s="569" t="s">
        <v>1132</v>
      </c>
      <c r="K192" s="569" t="s">
        <v>1133</v>
      </c>
      <c r="L192" s="571">
        <v>112.61792115881101</v>
      </c>
      <c r="M192" s="571">
        <v>5</v>
      </c>
      <c r="N192" s="572">
        <v>563.08960579405505</v>
      </c>
    </row>
    <row r="193" spans="1:14" ht="14.4" customHeight="1" x14ac:dyDescent="0.3">
      <c r="A193" s="567" t="s">
        <v>436</v>
      </c>
      <c r="B193" s="568" t="s">
        <v>438</v>
      </c>
      <c r="C193" s="569" t="s">
        <v>452</v>
      </c>
      <c r="D193" s="570" t="s">
        <v>453</v>
      </c>
      <c r="E193" s="569" t="s">
        <v>439</v>
      </c>
      <c r="F193" s="570" t="s">
        <v>440</v>
      </c>
      <c r="G193" s="569" t="s">
        <v>527</v>
      </c>
      <c r="H193" s="569" t="s">
        <v>1134</v>
      </c>
      <c r="I193" s="569" t="s">
        <v>1134</v>
      </c>
      <c r="J193" s="569" t="s">
        <v>1135</v>
      </c>
      <c r="K193" s="569" t="s">
        <v>1136</v>
      </c>
      <c r="L193" s="571">
        <v>807.64117919673674</v>
      </c>
      <c r="M193" s="571">
        <v>16.2</v>
      </c>
      <c r="N193" s="572">
        <v>13083.787102987135</v>
      </c>
    </row>
    <row r="194" spans="1:14" ht="14.4" customHeight="1" x14ac:dyDescent="0.3">
      <c r="A194" s="567" t="s">
        <v>436</v>
      </c>
      <c r="B194" s="568" t="s">
        <v>438</v>
      </c>
      <c r="C194" s="569" t="s">
        <v>452</v>
      </c>
      <c r="D194" s="570" t="s">
        <v>453</v>
      </c>
      <c r="E194" s="569" t="s">
        <v>439</v>
      </c>
      <c r="F194" s="570" t="s">
        <v>440</v>
      </c>
      <c r="G194" s="569" t="s">
        <v>527</v>
      </c>
      <c r="H194" s="569" t="s">
        <v>1137</v>
      </c>
      <c r="I194" s="569" t="s">
        <v>1138</v>
      </c>
      <c r="J194" s="569" t="s">
        <v>1139</v>
      </c>
      <c r="K194" s="569" t="s">
        <v>1140</v>
      </c>
      <c r="L194" s="571">
        <v>1007.5931586022323</v>
      </c>
      <c r="M194" s="571">
        <v>52</v>
      </c>
      <c r="N194" s="572">
        <v>52394.844247316076</v>
      </c>
    </row>
    <row r="195" spans="1:14" ht="14.4" customHeight="1" x14ac:dyDescent="0.3">
      <c r="A195" s="567" t="s">
        <v>436</v>
      </c>
      <c r="B195" s="568" t="s">
        <v>438</v>
      </c>
      <c r="C195" s="569" t="s">
        <v>452</v>
      </c>
      <c r="D195" s="570" t="s">
        <v>453</v>
      </c>
      <c r="E195" s="569" t="s">
        <v>439</v>
      </c>
      <c r="F195" s="570" t="s">
        <v>440</v>
      </c>
      <c r="G195" s="569" t="s">
        <v>527</v>
      </c>
      <c r="H195" s="569" t="s">
        <v>1141</v>
      </c>
      <c r="I195" s="569" t="s">
        <v>1142</v>
      </c>
      <c r="J195" s="569" t="s">
        <v>1143</v>
      </c>
      <c r="K195" s="569" t="s">
        <v>1144</v>
      </c>
      <c r="L195" s="571">
        <v>271.89878187795426</v>
      </c>
      <c r="M195" s="571">
        <v>16</v>
      </c>
      <c r="N195" s="572">
        <v>4350.3805100472682</v>
      </c>
    </row>
    <row r="196" spans="1:14" ht="14.4" customHeight="1" x14ac:dyDescent="0.3">
      <c r="A196" s="567" t="s">
        <v>436</v>
      </c>
      <c r="B196" s="568" t="s">
        <v>438</v>
      </c>
      <c r="C196" s="569" t="s">
        <v>452</v>
      </c>
      <c r="D196" s="570" t="s">
        <v>453</v>
      </c>
      <c r="E196" s="569" t="s">
        <v>439</v>
      </c>
      <c r="F196" s="570" t="s">
        <v>440</v>
      </c>
      <c r="G196" s="569" t="s">
        <v>527</v>
      </c>
      <c r="H196" s="569" t="s">
        <v>1145</v>
      </c>
      <c r="I196" s="569" t="s">
        <v>1145</v>
      </c>
      <c r="J196" s="569" t="s">
        <v>1146</v>
      </c>
      <c r="K196" s="569" t="s">
        <v>698</v>
      </c>
      <c r="L196" s="571">
        <v>56.955629285755784</v>
      </c>
      <c r="M196" s="571">
        <v>7</v>
      </c>
      <c r="N196" s="572">
        <v>398.68940500029049</v>
      </c>
    </row>
    <row r="197" spans="1:14" ht="14.4" customHeight="1" x14ac:dyDescent="0.3">
      <c r="A197" s="567" t="s">
        <v>436</v>
      </c>
      <c r="B197" s="568" t="s">
        <v>438</v>
      </c>
      <c r="C197" s="569" t="s">
        <v>452</v>
      </c>
      <c r="D197" s="570" t="s">
        <v>453</v>
      </c>
      <c r="E197" s="569" t="s">
        <v>439</v>
      </c>
      <c r="F197" s="570" t="s">
        <v>440</v>
      </c>
      <c r="G197" s="569" t="s">
        <v>527</v>
      </c>
      <c r="H197" s="569" t="s">
        <v>1147</v>
      </c>
      <c r="I197" s="569" t="s">
        <v>1148</v>
      </c>
      <c r="J197" s="569" t="s">
        <v>1149</v>
      </c>
      <c r="K197" s="569" t="s">
        <v>1150</v>
      </c>
      <c r="L197" s="571">
        <v>1104.94</v>
      </c>
      <c r="M197" s="571">
        <v>1</v>
      </c>
      <c r="N197" s="572">
        <v>1104.94</v>
      </c>
    </row>
    <row r="198" spans="1:14" ht="14.4" customHeight="1" x14ac:dyDescent="0.3">
      <c r="A198" s="567" t="s">
        <v>436</v>
      </c>
      <c r="B198" s="568" t="s">
        <v>438</v>
      </c>
      <c r="C198" s="569" t="s">
        <v>452</v>
      </c>
      <c r="D198" s="570" t="s">
        <v>453</v>
      </c>
      <c r="E198" s="569" t="s">
        <v>439</v>
      </c>
      <c r="F198" s="570" t="s">
        <v>440</v>
      </c>
      <c r="G198" s="569" t="s">
        <v>527</v>
      </c>
      <c r="H198" s="569" t="s">
        <v>1151</v>
      </c>
      <c r="I198" s="569" t="s">
        <v>1152</v>
      </c>
      <c r="J198" s="569" t="s">
        <v>1153</v>
      </c>
      <c r="K198" s="569" t="s">
        <v>1154</v>
      </c>
      <c r="L198" s="571">
        <v>426.09880122627374</v>
      </c>
      <c r="M198" s="571">
        <v>20</v>
      </c>
      <c r="N198" s="572">
        <v>8521.9760245254747</v>
      </c>
    </row>
    <row r="199" spans="1:14" ht="14.4" customHeight="1" x14ac:dyDescent="0.3">
      <c r="A199" s="567" t="s">
        <v>436</v>
      </c>
      <c r="B199" s="568" t="s">
        <v>438</v>
      </c>
      <c r="C199" s="569" t="s">
        <v>452</v>
      </c>
      <c r="D199" s="570" t="s">
        <v>453</v>
      </c>
      <c r="E199" s="569" t="s">
        <v>439</v>
      </c>
      <c r="F199" s="570" t="s">
        <v>440</v>
      </c>
      <c r="G199" s="569" t="s">
        <v>527</v>
      </c>
      <c r="H199" s="569" t="s">
        <v>1155</v>
      </c>
      <c r="I199" s="569" t="s">
        <v>1156</v>
      </c>
      <c r="J199" s="569" t="s">
        <v>1157</v>
      </c>
      <c r="K199" s="569" t="s">
        <v>1158</v>
      </c>
      <c r="L199" s="571">
        <v>1094.0567166631022</v>
      </c>
      <c r="M199" s="571">
        <v>66</v>
      </c>
      <c r="N199" s="572">
        <v>72207.743299764741</v>
      </c>
    </row>
    <row r="200" spans="1:14" ht="14.4" customHeight="1" x14ac:dyDescent="0.3">
      <c r="A200" s="567" t="s">
        <v>436</v>
      </c>
      <c r="B200" s="568" t="s">
        <v>438</v>
      </c>
      <c r="C200" s="569" t="s">
        <v>452</v>
      </c>
      <c r="D200" s="570" t="s">
        <v>453</v>
      </c>
      <c r="E200" s="569" t="s">
        <v>439</v>
      </c>
      <c r="F200" s="570" t="s">
        <v>440</v>
      </c>
      <c r="G200" s="569" t="s">
        <v>527</v>
      </c>
      <c r="H200" s="569" t="s">
        <v>1159</v>
      </c>
      <c r="I200" s="569" t="s">
        <v>1160</v>
      </c>
      <c r="J200" s="569" t="s">
        <v>1161</v>
      </c>
      <c r="K200" s="569" t="s">
        <v>1162</v>
      </c>
      <c r="L200" s="571">
        <v>90.780000000000015</v>
      </c>
      <c r="M200" s="571">
        <v>6</v>
      </c>
      <c r="N200" s="572">
        <v>544.68000000000006</v>
      </c>
    </row>
    <row r="201" spans="1:14" ht="14.4" customHeight="1" x14ac:dyDescent="0.3">
      <c r="A201" s="567" t="s">
        <v>436</v>
      </c>
      <c r="B201" s="568" t="s">
        <v>438</v>
      </c>
      <c r="C201" s="569" t="s">
        <v>452</v>
      </c>
      <c r="D201" s="570" t="s">
        <v>453</v>
      </c>
      <c r="E201" s="569" t="s">
        <v>439</v>
      </c>
      <c r="F201" s="570" t="s">
        <v>440</v>
      </c>
      <c r="G201" s="569" t="s">
        <v>527</v>
      </c>
      <c r="H201" s="569" t="s">
        <v>1163</v>
      </c>
      <c r="I201" s="569" t="s">
        <v>1164</v>
      </c>
      <c r="J201" s="569" t="s">
        <v>1165</v>
      </c>
      <c r="K201" s="569" t="s">
        <v>1166</v>
      </c>
      <c r="L201" s="571">
        <v>275.66000000000003</v>
      </c>
      <c r="M201" s="571">
        <v>2</v>
      </c>
      <c r="N201" s="572">
        <v>551.32000000000005</v>
      </c>
    </row>
    <row r="202" spans="1:14" ht="14.4" customHeight="1" x14ac:dyDescent="0.3">
      <c r="A202" s="567" t="s">
        <v>436</v>
      </c>
      <c r="B202" s="568" t="s">
        <v>438</v>
      </c>
      <c r="C202" s="569" t="s">
        <v>452</v>
      </c>
      <c r="D202" s="570" t="s">
        <v>453</v>
      </c>
      <c r="E202" s="569" t="s">
        <v>439</v>
      </c>
      <c r="F202" s="570" t="s">
        <v>440</v>
      </c>
      <c r="G202" s="569" t="s">
        <v>527</v>
      </c>
      <c r="H202" s="569" t="s">
        <v>1167</v>
      </c>
      <c r="I202" s="569" t="s">
        <v>1168</v>
      </c>
      <c r="J202" s="569" t="s">
        <v>1169</v>
      </c>
      <c r="K202" s="569"/>
      <c r="L202" s="571">
        <v>117.42749999999999</v>
      </c>
      <c r="M202" s="571">
        <v>8</v>
      </c>
      <c r="N202" s="572">
        <v>939.42</v>
      </c>
    </row>
    <row r="203" spans="1:14" ht="14.4" customHeight="1" x14ac:dyDescent="0.3">
      <c r="A203" s="567" t="s">
        <v>436</v>
      </c>
      <c r="B203" s="568" t="s">
        <v>438</v>
      </c>
      <c r="C203" s="569" t="s">
        <v>452</v>
      </c>
      <c r="D203" s="570" t="s">
        <v>453</v>
      </c>
      <c r="E203" s="569" t="s">
        <v>439</v>
      </c>
      <c r="F203" s="570" t="s">
        <v>440</v>
      </c>
      <c r="G203" s="569" t="s">
        <v>527</v>
      </c>
      <c r="H203" s="569" t="s">
        <v>1170</v>
      </c>
      <c r="I203" s="569" t="s">
        <v>884</v>
      </c>
      <c r="J203" s="569" t="s">
        <v>1171</v>
      </c>
      <c r="K203" s="569" t="s">
        <v>1172</v>
      </c>
      <c r="L203" s="571">
        <v>1782.0024506387499</v>
      </c>
      <c r="M203" s="571">
        <v>0.4</v>
      </c>
      <c r="N203" s="572">
        <v>712.80098025550001</v>
      </c>
    </row>
    <row r="204" spans="1:14" ht="14.4" customHeight="1" x14ac:dyDescent="0.3">
      <c r="A204" s="567" t="s">
        <v>436</v>
      </c>
      <c r="B204" s="568" t="s">
        <v>438</v>
      </c>
      <c r="C204" s="569" t="s">
        <v>452</v>
      </c>
      <c r="D204" s="570" t="s">
        <v>453</v>
      </c>
      <c r="E204" s="569" t="s">
        <v>439</v>
      </c>
      <c r="F204" s="570" t="s">
        <v>440</v>
      </c>
      <c r="G204" s="569" t="s">
        <v>527</v>
      </c>
      <c r="H204" s="569" t="s">
        <v>1173</v>
      </c>
      <c r="I204" s="569" t="s">
        <v>884</v>
      </c>
      <c r="J204" s="569" t="s">
        <v>1174</v>
      </c>
      <c r="K204" s="569"/>
      <c r="L204" s="571">
        <v>23.290000000000003</v>
      </c>
      <c r="M204" s="571">
        <v>3</v>
      </c>
      <c r="N204" s="572">
        <v>69.87</v>
      </c>
    </row>
    <row r="205" spans="1:14" ht="14.4" customHeight="1" x14ac:dyDescent="0.3">
      <c r="A205" s="567" t="s">
        <v>436</v>
      </c>
      <c r="B205" s="568" t="s">
        <v>438</v>
      </c>
      <c r="C205" s="569" t="s">
        <v>452</v>
      </c>
      <c r="D205" s="570" t="s">
        <v>453</v>
      </c>
      <c r="E205" s="569" t="s">
        <v>439</v>
      </c>
      <c r="F205" s="570" t="s">
        <v>440</v>
      </c>
      <c r="G205" s="569" t="s">
        <v>527</v>
      </c>
      <c r="H205" s="569" t="s">
        <v>1175</v>
      </c>
      <c r="I205" s="569" t="s">
        <v>884</v>
      </c>
      <c r="J205" s="569" t="s">
        <v>1176</v>
      </c>
      <c r="K205" s="569"/>
      <c r="L205" s="571">
        <v>59.222588722367284</v>
      </c>
      <c r="M205" s="571">
        <v>24</v>
      </c>
      <c r="N205" s="572">
        <v>1421.3421293368149</v>
      </c>
    </row>
    <row r="206" spans="1:14" ht="14.4" customHeight="1" x14ac:dyDescent="0.3">
      <c r="A206" s="567" t="s">
        <v>436</v>
      </c>
      <c r="B206" s="568" t="s">
        <v>438</v>
      </c>
      <c r="C206" s="569" t="s">
        <v>452</v>
      </c>
      <c r="D206" s="570" t="s">
        <v>453</v>
      </c>
      <c r="E206" s="569" t="s">
        <v>439</v>
      </c>
      <c r="F206" s="570" t="s">
        <v>440</v>
      </c>
      <c r="G206" s="569" t="s">
        <v>527</v>
      </c>
      <c r="H206" s="569" t="s">
        <v>1177</v>
      </c>
      <c r="I206" s="569" t="s">
        <v>884</v>
      </c>
      <c r="J206" s="569" t="s">
        <v>1178</v>
      </c>
      <c r="K206" s="569"/>
      <c r="L206" s="571">
        <v>106.11634939218152</v>
      </c>
      <c r="M206" s="571">
        <v>10</v>
      </c>
      <c r="N206" s="572">
        <v>1061.1634939218152</v>
      </c>
    </row>
    <row r="207" spans="1:14" ht="14.4" customHeight="1" x14ac:dyDescent="0.3">
      <c r="A207" s="567" t="s">
        <v>436</v>
      </c>
      <c r="B207" s="568" t="s">
        <v>438</v>
      </c>
      <c r="C207" s="569" t="s">
        <v>452</v>
      </c>
      <c r="D207" s="570" t="s">
        <v>453</v>
      </c>
      <c r="E207" s="569" t="s">
        <v>439</v>
      </c>
      <c r="F207" s="570" t="s">
        <v>440</v>
      </c>
      <c r="G207" s="569" t="s">
        <v>527</v>
      </c>
      <c r="H207" s="569" t="s">
        <v>1179</v>
      </c>
      <c r="I207" s="569" t="s">
        <v>1180</v>
      </c>
      <c r="J207" s="569" t="s">
        <v>1181</v>
      </c>
      <c r="K207" s="569" t="s">
        <v>963</v>
      </c>
      <c r="L207" s="571">
        <v>52.339957760270032</v>
      </c>
      <c r="M207" s="571">
        <v>6</v>
      </c>
      <c r="N207" s="572">
        <v>314.03974656162018</v>
      </c>
    </row>
    <row r="208" spans="1:14" ht="14.4" customHeight="1" x14ac:dyDescent="0.3">
      <c r="A208" s="567" t="s">
        <v>436</v>
      </c>
      <c r="B208" s="568" t="s">
        <v>438</v>
      </c>
      <c r="C208" s="569" t="s">
        <v>452</v>
      </c>
      <c r="D208" s="570" t="s">
        <v>453</v>
      </c>
      <c r="E208" s="569" t="s">
        <v>439</v>
      </c>
      <c r="F208" s="570" t="s">
        <v>440</v>
      </c>
      <c r="G208" s="569" t="s">
        <v>527</v>
      </c>
      <c r="H208" s="569" t="s">
        <v>1182</v>
      </c>
      <c r="I208" s="569" t="s">
        <v>1183</v>
      </c>
      <c r="J208" s="569" t="s">
        <v>772</v>
      </c>
      <c r="K208" s="569" t="s">
        <v>1184</v>
      </c>
      <c r="L208" s="571">
        <v>298.62780729470114</v>
      </c>
      <c r="M208" s="571">
        <v>7</v>
      </c>
      <c r="N208" s="572">
        <v>2090.394651062908</v>
      </c>
    </row>
    <row r="209" spans="1:14" ht="14.4" customHeight="1" x14ac:dyDescent="0.3">
      <c r="A209" s="567" t="s">
        <v>436</v>
      </c>
      <c r="B209" s="568" t="s">
        <v>438</v>
      </c>
      <c r="C209" s="569" t="s">
        <v>452</v>
      </c>
      <c r="D209" s="570" t="s">
        <v>453</v>
      </c>
      <c r="E209" s="569" t="s">
        <v>439</v>
      </c>
      <c r="F209" s="570" t="s">
        <v>440</v>
      </c>
      <c r="G209" s="569" t="s">
        <v>527</v>
      </c>
      <c r="H209" s="569" t="s">
        <v>1185</v>
      </c>
      <c r="I209" s="569" t="s">
        <v>1186</v>
      </c>
      <c r="J209" s="569" t="s">
        <v>1187</v>
      </c>
      <c r="K209" s="569" t="s">
        <v>1188</v>
      </c>
      <c r="L209" s="571">
        <v>61.5</v>
      </c>
      <c r="M209" s="571">
        <v>3</v>
      </c>
      <c r="N209" s="572">
        <v>184.5</v>
      </c>
    </row>
    <row r="210" spans="1:14" ht="14.4" customHeight="1" x14ac:dyDescent="0.3">
      <c r="A210" s="567" t="s">
        <v>436</v>
      </c>
      <c r="B210" s="568" t="s">
        <v>438</v>
      </c>
      <c r="C210" s="569" t="s">
        <v>452</v>
      </c>
      <c r="D210" s="570" t="s">
        <v>453</v>
      </c>
      <c r="E210" s="569" t="s">
        <v>439</v>
      </c>
      <c r="F210" s="570" t="s">
        <v>440</v>
      </c>
      <c r="G210" s="569" t="s">
        <v>527</v>
      </c>
      <c r="H210" s="569" t="s">
        <v>1189</v>
      </c>
      <c r="I210" s="569" t="s">
        <v>1190</v>
      </c>
      <c r="J210" s="569" t="s">
        <v>1191</v>
      </c>
      <c r="K210" s="569" t="s">
        <v>1192</v>
      </c>
      <c r="L210" s="571">
        <v>182.7613690041573</v>
      </c>
      <c r="M210" s="571">
        <v>89</v>
      </c>
      <c r="N210" s="572">
        <v>16265.76184137</v>
      </c>
    </row>
    <row r="211" spans="1:14" ht="14.4" customHeight="1" x14ac:dyDescent="0.3">
      <c r="A211" s="567" t="s">
        <v>436</v>
      </c>
      <c r="B211" s="568" t="s">
        <v>438</v>
      </c>
      <c r="C211" s="569" t="s">
        <v>452</v>
      </c>
      <c r="D211" s="570" t="s">
        <v>453</v>
      </c>
      <c r="E211" s="569" t="s">
        <v>439</v>
      </c>
      <c r="F211" s="570" t="s">
        <v>440</v>
      </c>
      <c r="G211" s="569" t="s">
        <v>527</v>
      </c>
      <c r="H211" s="569" t="s">
        <v>1193</v>
      </c>
      <c r="I211" s="569" t="s">
        <v>1194</v>
      </c>
      <c r="J211" s="569" t="s">
        <v>1195</v>
      </c>
      <c r="K211" s="569" t="s">
        <v>1196</v>
      </c>
      <c r="L211" s="571">
        <v>128.41</v>
      </c>
      <c r="M211" s="571">
        <v>1</v>
      </c>
      <c r="N211" s="572">
        <v>128.41</v>
      </c>
    </row>
    <row r="212" spans="1:14" ht="14.4" customHeight="1" x14ac:dyDescent="0.3">
      <c r="A212" s="567" t="s">
        <v>436</v>
      </c>
      <c r="B212" s="568" t="s">
        <v>438</v>
      </c>
      <c r="C212" s="569" t="s">
        <v>452</v>
      </c>
      <c r="D212" s="570" t="s">
        <v>453</v>
      </c>
      <c r="E212" s="569" t="s">
        <v>439</v>
      </c>
      <c r="F212" s="570" t="s">
        <v>440</v>
      </c>
      <c r="G212" s="569" t="s">
        <v>527</v>
      </c>
      <c r="H212" s="569" t="s">
        <v>1197</v>
      </c>
      <c r="I212" s="569" t="s">
        <v>1198</v>
      </c>
      <c r="J212" s="569" t="s">
        <v>1199</v>
      </c>
      <c r="K212" s="569" t="s">
        <v>1200</v>
      </c>
      <c r="L212" s="571">
        <v>1399.5166666666664</v>
      </c>
      <c r="M212" s="571">
        <v>3</v>
      </c>
      <c r="N212" s="572">
        <v>4198.5499999999993</v>
      </c>
    </row>
    <row r="213" spans="1:14" ht="14.4" customHeight="1" x14ac:dyDescent="0.3">
      <c r="A213" s="567" t="s">
        <v>436</v>
      </c>
      <c r="B213" s="568" t="s">
        <v>438</v>
      </c>
      <c r="C213" s="569" t="s">
        <v>452</v>
      </c>
      <c r="D213" s="570" t="s">
        <v>453</v>
      </c>
      <c r="E213" s="569" t="s">
        <v>439</v>
      </c>
      <c r="F213" s="570" t="s">
        <v>440</v>
      </c>
      <c r="G213" s="569" t="s">
        <v>527</v>
      </c>
      <c r="H213" s="569" t="s">
        <v>1201</v>
      </c>
      <c r="I213" s="569" t="s">
        <v>1202</v>
      </c>
      <c r="J213" s="569" t="s">
        <v>1203</v>
      </c>
      <c r="K213" s="569" t="s">
        <v>1204</v>
      </c>
      <c r="L213" s="571">
        <v>555.41999999999996</v>
      </c>
      <c r="M213" s="571">
        <v>1</v>
      </c>
      <c r="N213" s="572">
        <v>555.41999999999996</v>
      </c>
    </row>
    <row r="214" spans="1:14" ht="14.4" customHeight="1" x14ac:dyDescent="0.3">
      <c r="A214" s="567" t="s">
        <v>436</v>
      </c>
      <c r="B214" s="568" t="s">
        <v>438</v>
      </c>
      <c r="C214" s="569" t="s">
        <v>452</v>
      </c>
      <c r="D214" s="570" t="s">
        <v>453</v>
      </c>
      <c r="E214" s="569" t="s">
        <v>439</v>
      </c>
      <c r="F214" s="570" t="s">
        <v>440</v>
      </c>
      <c r="G214" s="569" t="s">
        <v>527</v>
      </c>
      <c r="H214" s="569" t="s">
        <v>1205</v>
      </c>
      <c r="I214" s="569" t="s">
        <v>884</v>
      </c>
      <c r="J214" s="569" t="s">
        <v>1206</v>
      </c>
      <c r="K214" s="569"/>
      <c r="L214" s="571">
        <v>248.75147727329059</v>
      </c>
      <c r="M214" s="571">
        <v>34</v>
      </c>
      <c r="N214" s="572">
        <v>8457.5502272918802</v>
      </c>
    </row>
    <row r="215" spans="1:14" ht="14.4" customHeight="1" x14ac:dyDescent="0.3">
      <c r="A215" s="567" t="s">
        <v>436</v>
      </c>
      <c r="B215" s="568" t="s">
        <v>438</v>
      </c>
      <c r="C215" s="569" t="s">
        <v>452</v>
      </c>
      <c r="D215" s="570" t="s">
        <v>453</v>
      </c>
      <c r="E215" s="569" t="s">
        <v>439</v>
      </c>
      <c r="F215" s="570" t="s">
        <v>440</v>
      </c>
      <c r="G215" s="569" t="s">
        <v>527</v>
      </c>
      <c r="H215" s="569" t="s">
        <v>1207</v>
      </c>
      <c r="I215" s="569" t="s">
        <v>1207</v>
      </c>
      <c r="J215" s="569" t="s">
        <v>1208</v>
      </c>
      <c r="K215" s="569" t="s">
        <v>1209</v>
      </c>
      <c r="L215" s="571">
        <v>112.78049999999999</v>
      </c>
      <c r="M215" s="571">
        <v>2.95</v>
      </c>
      <c r="N215" s="572">
        <v>332.70247499999999</v>
      </c>
    </row>
    <row r="216" spans="1:14" ht="14.4" customHeight="1" x14ac:dyDescent="0.3">
      <c r="A216" s="567" t="s">
        <v>436</v>
      </c>
      <c r="B216" s="568" t="s">
        <v>438</v>
      </c>
      <c r="C216" s="569" t="s">
        <v>452</v>
      </c>
      <c r="D216" s="570" t="s">
        <v>453</v>
      </c>
      <c r="E216" s="569" t="s">
        <v>439</v>
      </c>
      <c r="F216" s="570" t="s">
        <v>440</v>
      </c>
      <c r="G216" s="569" t="s">
        <v>527</v>
      </c>
      <c r="H216" s="569" t="s">
        <v>1210</v>
      </c>
      <c r="I216" s="569" t="s">
        <v>1211</v>
      </c>
      <c r="J216" s="569" t="s">
        <v>956</v>
      </c>
      <c r="K216" s="569" t="s">
        <v>1212</v>
      </c>
      <c r="L216" s="571">
        <v>59.441248099697809</v>
      </c>
      <c r="M216" s="571">
        <v>14</v>
      </c>
      <c r="N216" s="572">
        <v>832.17747339576931</v>
      </c>
    </row>
    <row r="217" spans="1:14" ht="14.4" customHeight="1" x14ac:dyDescent="0.3">
      <c r="A217" s="567" t="s">
        <v>436</v>
      </c>
      <c r="B217" s="568" t="s">
        <v>438</v>
      </c>
      <c r="C217" s="569" t="s">
        <v>452</v>
      </c>
      <c r="D217" s="570" t="s">
        <v>453</v>
      </c>
      <c r="E217" s="569" t="s">
        <v>439</v>
      </c>
      <c r="F217" s="570" t="s">
        <v>440</v>
      </c>
      <c r="G217" s="569" t="s">
        <v>527</v>
      </c>
      <c r="H217" s="569" t="s">
        <v>1213</v>
      </c>
      <c r="I217" s="569" t="s">
        <v>1214</v>
      </c>
      <c r="J217" s="569" t="s">
        <v>585</v>
      </c>
      <c r="K217" s="569" t="s">
        <v>1215</v>
      </c>
      <c r="L217" s="571">
        <v>90.878907313087112</v>
      </c>
      <c r="M217" s="571">
        <v>338</v>
      </c>
      <c r="N217" s="572">
        <v>30717.070671823443</v>
      </c>
    </row>
    <row r="218" spans="1:14" ht="14.4" customHeight="1" x14ac:dyDescent="0.3">
      <c r="A218" s="567" t="s">
        <v>436</v>
      </c>
      <c r="B218" s="568" t="s">
        <v>438</v>
      </c>
      <c r="C218" s="569" t="s">
        <v>452</v>
      </c>
      <c r="D218" s="570" t="s">
        <v>453</v>
      </c>
      <c r="E218" s="569" t="s">
        <v>439</v>
      </c>
      <c r="F218" s="570" t="s">
        <v>440</v>
      </c>
      <c r="G218" s="569" t="s">
        <v>527</v>
      </c>
      <c r="H218" s="569" t="s">
        <v>1216</v>
      </c>
      <c r="I218" s="569" t="s">
        <v>1217</v>
      </c>
      <c r="J218" s="569" t="s">
        <v>1218</v>
      </c>
      <c r="K218" s="569" t="s">
        <v>1219</v>
      </c>
      <c r="L218" s="571">
        <v>25.50003776047075</v>
      </c>
      <c r="M218" s="571">
        <v>2</v>
      </c>
      <c r="N218" s="572">
        <v>51.0000755209415</v>
      </c>
    </row>
    <row r="219" spans="1:14" ht="14.4" customHeight="1" x14ac:dyDescent="0.3">
      <c r="A219" s="567" t="s">
        <v>436</v>
      </c>
      <c r="B219" s="568" t="s">
        <v>438</v>
      </c>
      <c r="C219" s="569" t="s">
        <v>452</v>
      </c>
      <c r="D219" s="570" t="s">
        <v>453</v>
      </c>
      <c r="E219" s="569" t="s">
        <v>439</v>
      </c>
      <c r="F219" s="570" t="s">
        <v>440</v>
      </c>
      <c r="G219" s="569" t="s">
        <v>527</v>
      </c>
      <c r="H219" s="569" t="s">
        <v>1220</v>
      </c>
      <c r="I219" s="569" t="s">
        <v>1221</v>
      </c>
      <c r="J219" s="569" t="s">
        <v>1222</v>
      </c>
      <c r="K219" s="569" t="s">
        <v>1223</v>
      </c>
      <c r="L219" s="571">
        <v>83.100231995664004</v>
      </c>
      <c r="M219" s="571">
        <v>1</v>
      </c>
      <c r="N219" s="572">
        <v>83.100231995664004</v>
      </c>
    </row>
    <row r="220" spans="1:14" ht="14.4" customHeight="1" x14ac:dyDescent="0.3">
      <c r="A220" s="567" t="s">
        <v>436</v>
      </c>
      <c r="B220" s="568" t="s">
        <v>438</v>
      </c>
      <c r="C220" s="569" t="s">
        <v>452</v>
      </c>
      <c r="D220" s="570" t="s">
        <v>453</v>
      </c>
      <c r="E220" s="569" t="s">
        <v>439</v>
      </c>
      <c r="F220" s="570" t="s">
        <v>440</v>
      </c>
      <c r="G220" s="569" t="s">
        <v>527</v>
      </c>
      <c r="H220" s="569" t="s">
        <v>1224</v>
      </c>
      <c r="I220" s="569" t="s">
        <v>1225</v>
      </c>
      <c r="J220" s="569" t="s">
        <v>1226</v>
      </c>
      <c r="K220" s="569" t="s">
        <v>1227</v>
      </c>
      <c r="L220" s="571">
        <v>108.33182608695599</v>
      </c>
      <c r="M220" s="571">
        <v>416</v>
      </c>
      <c r="N220" s="572">
        <v>45066.039652173691</v>
      </c>
    </row>
    <row r="221" spans="1:14" ht="14.4" customHeight="1" x14ac:dyDescent="0.3">
      <c r="A221" s="567" t="s">
        <v>436</v>
      </c>
      <c r="B221" s="568" t="s">
        <v>438</v>
      </c>
      <c r="C221" s="569" t="s">
        <v>452</v>
      </c>
      <c r="D221" s="570" t="s">
        <v>453</v>
      </c>
      <c r="E221" s="569" t="s">
        <v>439</v>
      </c>
      <c r="F221" s="570" t="s">
        <v>440</v>
      </c>
      <c r="G221" s="569" t="s">
        <v>527</v>
      </c>
      <c r="H221" s="569" t="s">
        <v>1228</v>
      </c>
      <c r="I221" s="569" t="s">
        <v>1228</v>
      </c>
      <c r="J221" s="569" t="s">
        <v>1229</v>
      </c>
      <c r="K221" s="569" t="s">
        <v>1230</v>
      </c>
      <c r="L221" s="571">
        <v>75.053333333333299</v>
      </c>
      <c r="M221" s="571">
        <v>3</v>
      </c>
      <c r="N221" s="572">
        <v>225.15999999999991</v>
      </c>
    </row>
    <row r="222" spans="1:14" ht="14.4" customHeight="1" x14ac:dyDescent="0.3">
      <c r="A222" s="567" t="s">
        <v>436</v>
      </c>
      <c r="B222" s="568" t="s">
        <v>438</v>
      </c>
      <c r="C222" s="569" t="s">
        <v>452</v>
      </c>
      <c r="D222" s="570" t="s">
        <v>453</v>
      </c>
      <c r="E222" s="569" t="s">
        <v>439</v>
      </c>
      <c r="F222" s="570" t="s">
        <v>440</v>
      </c>
      <c r="G222" s="569" t="s">
        <v>527</v>
      </c>
      <c r="H222" s="569" t="s">
        <v>1231</v>
      </c>
      <c r="I222" s="569" t="s">
        <v>1232</v>
      </c>
      <c r="J222" s="569" t="s">
        <v>1233</v>
      </c>
      <c r="K222" s="569" t="s">
        <v>1234</v>
      </c>
      <c r="L222" s="571">
        <v>571.05999999999995</v>
      </c>
      <c r="M222" s="571">
        <v>1</v>
      </c>
      <c r="N222" s="572">
        <v>571.05999999999995</v>
      </c>
    </row>
    <row r="223" spans="1:14" ht="14.4" customHeight="1" x14ac:dyDescent="0.3">
      <c r="A223" s="567" t="s">
        <v>436</v>
      </c>
      <c r="B223" s="568" t="s">
        <v>438</v>
      </c>
      <c r="C223" s="569" t="s">
        <v>452</v>
      </c>
      <c r="D223" s="570" t="s">
        <v>453</v>
      </c>
      <c r="E223" s="569" t="s">
        <v>439</v>
      </c>
      <c r="F223" s="570" t="s">
        <v>440</v>
      </c>
      <c r="G223" s="569" t="s">
        <v>527</v>
      </c>
      <c r="H223" s="569" t="s">
        <v>1235</v>
      </c>
      <c r="I223" s="569" t="s">
        <v>1236</v>
      </c>
      <c r="J223" s="569" t="s">
        <v>1237</v>
      </c>
      <c r="K223" s="569" t="s">
        <v>1238</v>
      </c>
      <c r="L223" s="571">
        <v>1718.61</v>
      </c>
      <c r="M223" s="571">
        <v>1</v>
      </c>
      <c r="N223" s="572">
        <v>1718.61</v>
      </c>
    </row>
    <row r="224" spans="1:14" ht="14.4" customHeight="1" x14ac:dyDescent="0.3">
      <c r="A224" s="567" t="s">
        <v>436</v>
      </c>
      <c r="B224" s="568" t="s">
        <v>438</v>
      </c>
      <c r="C224" s="569" t="s">
        <v>452</v>
      </c>
      <c r="D224" s="570" t="s">
        <v>453</v>
      </c>
      <c r="E224" s="569" t="s">
        <v>439</v>
      </c>
      <c r="F224" s="570" t="s">
        <v>440</v>
      </c>
      <c r="G224" s="569" t="s">
        <v>527</v>
      </c>
      <c r="H224" s="569" t="s">
        <v>1239</v>
      </c>
      <c r="I224" s="569" t="s">
        <v>1240</v>
      </c>
      <c r="J224" s="569" t="s">
        <v>1241</v>
      </c>
      <c r="K224" s="569" t="s">
        <v>1242</v>
      </c>
      <c r="L224" s="571">
        <v>3785.7146165020959</v>
      </c>
      <c r="M224" s="571">
        <v>15</v>
      </c>
      <c r="N224" s="572">
        <v>56785.719247531437</v>
      </c>
    </row>
    <row r="225" spans="1:14" ht="14.4" customHeight="1" x14ac:dyDescent="0.3">
      <c r="A225" s="567" t="s">
        <v>436</v>
      </c>
      <c r="B225" s="568" t="s">
        <v>438</v>
      </c>
      <c r="C225" s="569" t="s">
        <v>452</v>
      </c>
      <c r="D225" s="570" t="s">
        <v>453</v>
      </c>
      <c r="E225" s="569" t="s">
        <v>439</v>
      </c>
      <c r="F225" s="570" t="s">
        <v>440</v>
      </c>
      <c r="G225" s="569" t="s">
        <v>527</v>
      </c>
      <c r="H225" s="569" t="s">
        <v>1243</v>
      </c>
      <c r="I225" s="569" t="s">
        <v>1244</v>
      </c>
      <c r="J225" s="569" t="s">
        <v>1245</v>
      </c>
      <c r="K225" s="569" t="s">
        <v>1246</v>
      </c>
      <c r="L225" s="571">
        <v>43.725263731657236</v>
      </c>
      <c r="M225" s="571">
        <v>19</v>
      </c>
      <c r="N225" s="572">
        <v>830.78001090148746</v>
      </c>
    </row>
    <row r="226" spans="1:14" ht="14.4" customHeight="1" x14ac:dyDescent="0.3">
      <c r="A226" s="567" t="s">
        <v>436</v>
      </c>
      <c r="B226" s="568" t="s">
        <v>438</v>
      </c>
      <c r="C226" s="569" t="s">
        <v>452</v>
      </c>
      <c r="D226" s="570" t="s">
        <v>453</v>
      </c>
      <c r="E226" s="569" t="s">
        <v>439</v>
      </c>
      <c r="F226" s="570" t="s">
        <v>440</v>
      </c>
      <c r="G226" s="569" t="s">
        <v>527</v>
      </c>
      <c r="H226" s="569" t="s">
        <v>1247</v>
      </c>
      <c r="I226" s="569" t="s">
        <v>1248</v>
      </c>
      <c r="J226" s="569" t="s">
        <v>1249</v>
      </c>
      <c r="K226" s="569" t="s">
        <v>1250</v>
      </c>
      <c r="L226" s="571">
        <v>49.700010124134387</v>
      </c>
      <c r="M226" s="571">
        <v>11</v>
      </c>
      <c r="N226" s="572">
        <v>546.70011136547828</v>
      </c>
    </row>
    <row r="227" spans="1:14" ht="14.4" customHeight="1" x14ac:dyDescent="0.3">
      <c r="A227" s="567" t="s">
        <v>436</v>
      </c>
      <c r="B227" s="568" t="s">
        <v>438</v>
      </c>
      <c r="C227" s="569" t="s">
        <v>452</v>
      </c>
      <c r="D227" s="570" t="s">
        <v>453</v>
      </c>
      <c r="E227" s="569" t="s">
        <v>439</v>
      </c>
      <c r="F227" s="570" t="s">
        <v>440</v>
      </c>
      <c r="G227" s="569" t="s">
        <v>527</v>
      </c>
      <c r="H227" s="569" t="s">
        <v>1251</v>
      </c>
      <c r="I227" s="569" t="s">
        <v>1252</v>
      </c>
      <c r="J227" s="569" t="s">
        <v>1253</v>
      </c>
      <c r="K227" s="569" t="s">
        <v>1254</v>
      </c>
      <c r="L227" s="571">
        <v>112.91137325072681</v>
      </c>
      <c r="M227" s="571">
        <v>34</v>
      </c>
      <c r="N227" s="572">
        <v>3838.9866905247118</v>
      </c>
    </row>
    <row r="228" spans="1:14" ht="14.4" customHeight="1" x14ac:dyDescent="0.3">
      <c r="A228" s="567" t="s">
        <v>436</v>
      </c>
      <c r="B228" s="568" t="s">
        <v>438</v>
      </c>
      <c r="C228" s="569" t="s">
        <v>452</v>
      </c>
      <c r="D228" s="570" t="s">
        <v>453</v>
      </c>
      <c r="E228" s="569" t="s">
        <v>439</v>
      </c>
      <c r="F228" s="570" t="s">
        <v>440</v>
      </c>
      <c r="G228" s="569" t="s">
        <v>527</v>
      </c>
      <c r="H228" s="569" t="s">
        <v>1255</v>
      </c>
      <c r="I228" s="569" t="s">
        <v>1256</v>
      </c>
      <c r="J228" s="569" t="s">
        <v>1257</v>
      </c>
      <c r="K228" s="569" t="s">
        <v>1258</v>
      </c>
      <c r="L228" s="571">
        <v>69.680000000000007</v>
      </c>
      <c r="M228" s="571">
        <v>1</v>
      </c>
      <c r="N228" s="572">
        <v>69.680000000000007</v>
      </c>
    </row>
    <row r="229" spans="1:14" ht="14.4" customHeight="1" x14ac:dyDescent="0.3">
      <c r="A229" s="567" t="s">
        <v>436</v>
      </c>
      <c r="B229" s="568" t="s">
        <v>438</v>
      </c>
      <c r="C229" s="569" t="s">
        <v>452</v>
      </c>
      <c r="D229" s="570" t="s">
        <v>453</v>
      </c>
      <c r="E229" s="569" t="s">
        <v>439</v>
      </c>
      <c r="F229" s="570" t="s">
        <v>440</v>
      </c>
      <c r="G229" s="569" t="s">
        <v>527</v>
      </c>
      <c r="H229" s="569" t="s">
        <v>1259</v>
      </c>
      <c r="I229" s="569" t="s">
        <v>1260</v>
      </c>
      <c r="J229" s="569" t="s">
        <v>1261</v>
      </c>
      <c r="K229" s="569"/>
      <c r="L229" s="571">
        <v>316</v>
      </c>
      <c r="M229" s="571">
        <v>0.1</v>
      </c>
      <c r="N229" s="572">
        <v>31.6</v>
      </c>
    </row>
    <row r="230" spans="1:14" ht="14.4" customHeight="1" x14ac:dyDescent="0.3">
      <c r="A230" s="567" t="s">
        <v>436</v>
      </c>
      <c r="B230" s="568" t="s">
        <v>438</v>
      </c>
      <c r="C230" s="569" t="s">
        <v>452</v>
      </c>
      <c r="D230" s="570" t="s">
        <v>453</v>
      </c>
      <c r="E230" s="569" t="s">
        <v>439</v>
      </c>
      <c r="F230" s="570" t="s">
        <v>440</v>
      </c>
      <c r="G230" s="569" t="s">
        <v>527</v>
      </c>
      <c r="H230" s="569" t="s">
        <v>1262</v>
      </c>
      <c r="I230" s="569" t="s">
        <v>884</v>
      </c>
      <c r="J230" s="569" t="s">
        <v>1263</v>
      </c>
      <c r="K230" s="569"/>
      <c r="L230" s="571">
        <v>145.38104432940429</v>
      </c>
      <c r="M230" s="571">
        <v>51</v>
      </c>
      <c r="N230" s="572">
        <v>7414.4332607996184</v>
      </c>
    </row>
    <row r="231" spans="1:14" ht="14.4" customHeight="1" x14ac:dyDescent="0.3">
      <c r="A231" s="567" t="s">
        <v>436</v>
      </c>
      <c r="B231" s="568" t="s">
        <v>438</v>
      </c>
      <c r="C231" s="569" t="s">
        <v>452</v>
      </c>
      <c r="D231" s="570" t="s">
        <v>453</v>
      </c>
      <c r="E231" s="569" t="s">
        <v>439</v>
      </c>
      <c r="F231" s="570" t="s">
        <v>440</v>
      </c>
      <c r="G231" s="569" t="s">
        <v>527</v>
      </c>
      <c r="H231" s="569" t="s">
        <v>1264</v>
      </c>
      <c r="I231" s="569" t="s">
        <v>884</v>
      </c>
      <c r="J231" s="569" t="s">
        <v>1265</v>
      </c>
      <c r="K231" s="569"/>
      <c r="L231" s="571">
        <v>73.971919841359778</v>
      </c>
      <c r="M231" s="571">
        <v>40</v>
      </c>
      <c r="N231" s="572">
        <v>2958.8767936543913</v>
      </c>
    </row>
    <row r="232" spans="1:14" ht="14.4" customHeight="1" x14ac:dyDescent="0.3">
      <c r="A232" s="567" t="s">
        <v>436</v>
      </c>
      <c r="B232" s="568" t="s">
        <v>438</v>
      </c>
      <c r="C232" s="569" t="s">
        <v>452</v>
      </c>
      <c r="D232" s="570" t="s">
        <v>453</v>
      </c>
      <c r="E232" s="569" t="s">
        <v>439</v>
      </c>
      <c r="F232" s="570" t="s">
        <v>440</v>
      </c>
      <c r="G232" s="569" t="s">
        <v>527</v>
      </c>
      <c r="H232" s="569" t="s">
        <v>1266</v>
      </c>
      <c r="I232" s="569" t="s">
        <v>884</v>
      </c>
      <c r="J232" s="569" t="s">
        <v>1267</v>
      </c>
      <c r="K232" s="569"/>
      <c r="L232" s="571">
        <v>222.98</v>
      </c>
      <c r="M232" s="571">
        <v>1</v>
      </c>
      <c r="N232" s="572">
        <v>222.98</v>
      </c>
    </row>
    <row r="233" spans="1:14" ht="14.4" customHeight="1" x14ac:dyDescent="0.3">
      <c r="A233" s="567" t="s">
        <v>436</v>
      </c>
      <c r="B233" s="568" t="s">
        <v>438</v>
      </c>
      <c r="C233" s="569" t="s">
        <v>452</v>
      </c>
      <c r="D233" s="570" t="s">
        <v>453</v>
      </c>
      <c r="E233" s="569" t="s">
        <v>439</v>
      </c>
      <c r="F233" s="570" t="s">
        <v>440</v>
      </c>
      <c r="G233" s="569" t="s">
        <v>527</v>
      </c>
      <c r="H233" s="569" t="s">
        <v>1268</v>
      </c>
      <c r="I233" s="569" t="s">
        <v>884</v>
      </c>
      <c r="J233" s="569" t="s">
        <v>1269</v>
      </c>
      <c r="K233" s="569"/>
      <c r="L233" s="571">
        <v>74.604240507357389</v>
      </c>
      <c r="M233" s="571">
        <v>9</v>
      </c>
      <c r="N233" s="572">
        <v>671.43816456621653</v>
      </c>
    </row>
    <row r="234" spans="1:14" ht="14.4" customHeight="1" x14ac:dyDescent="0.3">
      <c r="A234" s="567" t="s">
        <v>436</v>
      </c>
      <c r="B234" s="568" t="s">
        <v>438</v>
      </c>
      <c r="C234" s="569" t="s">
        <v>452</v>
      </c>
      <c r="D234" s="570" t="s">
        <v>453</v>
      </c>
      <c r="E234" s="569" t="s">
        <v>439</v>
      </c>
      <c r="F234" s="570" t="s">
        <v>440</v>
      </c>
      <c r="G234" s="569" t="s">
        <v>527</v>
      </c>
      <c r="H234" s="569" t="s">
        <v>1270</v>
      </c>
      <c r="I234" s="569" t="s">
        <v>884</v>
      </c>
      <c r="J234" s="569" t="s">
        <v>1271</v>
      </c>
      <c r="K234" s="569"/>
      <c r="L234" s="571">
        <v>508.96680738497201</v>
      </c>
      <c r="M234" s="571">
        <v>1</v>
      </c>
      <c r="N234" s="572">
        <v>508.96680738497201</v>
      </c>
    </row>
    <row r="235" spans="1:14" ht="14.4" customHeight="1" x14ac:dyDescent="0.3">
      <c r="A235" s="567" t="s">
        <v>436</v>
      </c>
      <c r="B235" s="568" t="s">
        <v>438</v>
      </c>
      <c r="C235" s="569" t="s">
        <v>452</v>
      </c>
      <c r="D235" s="570" t="s">
        <v>453</v>
      </c>
      <c r="E235" s="569" t="s">
        <v>439</v>
      </c>
      <c r="F235" s="570" t="s">
        <v>440</v>
      </c>
      <c r="G235" s="569" t="s">
        <v>527</v>
      </c>
      <c r="H235" s="569" t="s">
        <v>1272</v>
      </c>
      <c r="I235" s="569" t="s">
        <v>884</v>
      </c>
      <c r="J235" s="569" t="s">
        <v>1273</v>
      </c>
      <c r="K235" s="569"/>
      <c r="L235" s="571">
        <v>215.76599999999999</v>
      </c>
      <c r="M235" s="571">
        <v>5</v>
      </c>
      <c r="N235" s="572">
        <v>1078.83</v>
      </c>
    </row>
    <row r="236" spans="1:14" ht="14.4" customHeight="1" x14ac:dyDescent="0.3">
      <c r="A236" s="567" t="s">
        <v>436</v>
      </c>
      <c r="B236" s="568" t="s">
        <v>438</v>
      </c>
      <c r="C236" s="569" t="s">
        <v>452</v>
      </c>
      <c r="D236" s="570" t="s">
        <v>453</v>
      </c>
      <c r="E236" s="569" t="s">
        <v>439</v>
      </c>
      <c r="F236" s="570" t="s">
        <v>440</v>
      </c>
      <c r="G236" s="569" t="s">
        <v>527</v>
      </c>
      <c r="H236" s="569" t="s">
        <v>1274</v>
      </c>
      <c r="I236" s="569" t="s">
        <v>884</v>
      </c>
      <c r="J236" s="569" t="s">
        <v>1275</v>
      </c>
      <c r="K236" s="569"/>
      <c r="L236" s="571">
        <v>209.09299659609553</v>
      </c>
      <c r="M236" s="571">
        <v>9</v>
      </c>
      <c r="N236" s="572">
        <v>1881.8369693648597</v>
      </c>
    </row>
    <row r="237" spans="1:14" ht="14.4" customHeight="1" x14ac:dyDescent="0.3">
      <c r="A237" s="567" t="s">
        <v>436</v>
      </c>
      <c r="B237" s="568" t="s">
        <v>438</v>
      </c>
      <c r="C237" s="569" t="s">
        <v>452</v>
      </c>
      <c r="D237" s="570" t="s">
        <v>453</v>
      </c>
      <c r="E237" s="569" t="s">
        <v>439</v>
      </c>
      <c r="F237" s="570" t="s">
        <v>440</v>
      </c>
      <c r="G237" s="569" t="s">
        <v>527</v>
      </c>
      <c r="H237" s="569" t="s">
        <v>1276</v>
      </c>
      <c r="I237" s="569" t="s">
        <v>1276</v>
      </c>
      <c r="J237" s="569" t="s">
        <v>1277</v>
      </c>
      <c r="K237" s="569" t="s">
        <v>1278</v>
      </c>
      <c r="L237" s="571">
        <v>1092.0332800823708</v>
      </c>
      <c r="M237" s="571">
        <v>28</v>
      </c>
      <c r="N237" s="572">
        <v>30576.931842306381</v>
      </c>
    </row>
    <row r="238" spans="1:14" ht="14.4" customHeight="1" x14ac:dyDescent="0.3">
      <c r="A238" s="567" t="s">
        <v>436</v>
      </c>
      <c r="B238" s="568" t="s">
        <v>438</v>
      </c>
      <c r="C238" s="569" t="s">
        <v>452</v>
      </c>
      <c r="D238" s="570" t="s">
        <v>453</v>
      </c>
      <c r="E238" s="569" t="s">
        <v>439</v>
      </c>
      <c r="F238" s="570" t="s">
        <v>440</v>
      </c>
      <c r="G238" s="569" t="s">
        <v>527</v>
      </c>
      <c r="H238" s="569" t="s">
        <v>1279</v>
      </c>
      <c r="I238" s="569" t="s">
        <v>1280</v>
      </c>
      <c r="J238" s="569" t="s">
        <v>1281</v>
      </c>
      <c r="K238" s="569" t="s">
        <v>773</v>
      </c>
      <c r="L238" s="571">
        <v>41.2</v>
      </c>
      <c r="M238" s="571">
        <v>2</v>
      </c>
      <c r="N238" s="572">
        <v>82.4</v>
      </c>
    </row>
    <row r="239" spans="1:14" ht="14.4" customHeight="1" x14ac:dyDescent="0.3">
      <c r="A239" s="567" t="s">
        <v>436</v>
      </c>
      <c r="B239" s="568" t="s">
        <v>438</v>
      </c>
      <c r="C239" s="569" t="s">
        <v>452</v>
      </c>
      <c r="D239" s="570" t="s">
        <v>453</v>
      </c>
      <c r="E239" s="569" t="s">
        <v>439</v>
      </c>
      <c r="F239" s="570" t="s">
        <v>440</v>
      </c>
      <c r="G239" s="569" t="s">
        <v>527</v>
      </c>
      <c r="H239" s="569" t="s">
        <v>1282</v>
      </c>
      <c r="I239" s="569" t="s">
        <v>1283</v>
      </c>
      <c r="J239" s="569" t="s">
        <v>1284</v>
      </c>
      <c r="K239" s="569" t="s">
        <v>1285</v>
      </c>
      <c r="L239" s="571">
        <v>117.73849840055854</v>
      </c>
      <c r="M239" s="571">
        <v>90</v>
      </c>
      <c r="N239" s="572">
        <v>10596.464856050268</v>
      </c>
    </row>
    <row r="240" spans="1:14" ht="14.4" customHeight="1" x14ac:dyDescent="0.3">
      <c r="A240" s="567" t="s">
        <v>436</v>
      </c>
      <c r="B240" s="568" t="s">
        <v>438</v>
      </c>
      <c r="C240" s="569" t="s">
        <v>452</v>
      </c>
      <c r="D240" s="570" t="s">
        <v>453</v>
      </c>
      <c r="E240" s="569" t="s">
        <v>439</v>
      </c>
      <c r="F240" s="570" t="s">
        <v>440</v>
      </c>
      <c r="G240" s="569" t="s">
        <v>527</v>
      </c>
      <c r="H240" s="569" t="s">
        <v>1286</v>
      </c>
      <c r="I240" s="569" t="s">
        <v>1287</v>
      </c>
      <c r="J240" s="569" t="s">
        <v>1288</v>
      </c>
      <c r="K240" s="569" t="s">
        <v>1289</v>
      </c>
      <c r="L240" s="571">
        <v>78.25</v>
      </c>
      <c r="M240" s="571">
        <v>1</v>
      </c>
      <c r="N240" s="572">
        <v>78.25</v>
      </c>
    </row>
    <row r="241" spans="1:14" ht="14.4" customHeight="1" x14ac:dyDescent="0.3">
      <c r="A241" s="567" t="s">
        <v>436</v>
      </c>
      <c r="B241" s="568" t="s">
        <v>438</v>
      </c>
      <c r="C241" s="569" t="s">
        <v>452</v>
      </c>
      <c r="D241" s="570" t="s">
        <v>453</v>
      </c>
      <c r="E241" s="569" t="s">
        <v>439</v>
      </c>
      <c r="F241" s="570" t="s">
        <v>440</v>
      </c>
      <c r="G241" s="569" t="s">
        <v>527</v>
      </c>
      <c r="H241" s="569" t="s">
        <v>1290</v>
      </c>
      <c r="I241" s="569" t="s">
        <v>1291</v>
      </c>
      <c r="J241" s="569" t="s">
        <v>1014</v>
      </c>
      <c r="K241" s="569" t="s">
        <v>1292</v>
      </c>
      <c r="L241" s="571">
        <v>328.15328527196641</v>
      </c>
      <c r="M241" s="571">
        <v>13</v>
      </c>
      <c r="N241" s="572">
        <v>4265.992708535563</v>
      </c>
    </row>
    <row r="242" spans="1:14" ht="14.4" customHeight="1" x14ac:dyDescent="0.3">
      <c r="A242" s="567" t="s">
        <v>436</v>
      </c>
      <c r="B242" s="568" t="s">
        <v>438</v>
      </c>
      <c r="C242" s="569" t="s">
        <v>452</v>
      </c>
      <c r="D242" s="570" t="s">
        <v>453</v>
      </c>
      <c r="E242" s="569" t="s">
        <v>439</v>
      </c>
      <c r="F242" s="570" t="s">
        <v>440</v>
      </c>
      <c r="G242" s="569" t="s">
        <v>527</v>
      </c>
      <c r="H242" s="569" t="s">
        <v>1293</v>
      </c>
      <c r="I242" s="569" t="s">
        <v>1294</v>
      </c>
      <c r="J242" s="569" t="s">
        <v>1295</v>
      </c>
      <c r="K242" s="569" t="s">
        <v>1296</v>
      </c>
      <c r="L242" s="571">
        <v>1005.1295359221101</v>
      </c>
      <c r="M242" s="571">
        <v>33</v>
      </c>
      <c r="N242" s="572">
        <v>33169.274685429635</v>
      </c>
    </row>
    <row r="243" spans="1:14" ht="14.4" customHeight="1" x14ac:dyDescent="0.3">
      <c r="A243" s="567" t="s">
        <v>436</v>
      </c>
      <c r="B243" s="568" t="s">
        <v>438</v>
      </c>
      <c r="C243" s="569" t="s">
        <v>452</v>
      </c>
      <c r="D243" s="570" t="s">
        <v>453</v>
      </c>
      <c r="E243" s="569" t="s">
        <v>439</v>
      </c>
      <c r="F243" s="570" t="s">
        <v>440</v>
      </c>
      <c r="G243" s="569" t="s">
        <v>527</v>
      </c>
      <c r="H243" s="569" t="s">
        <v>1297</v>
      </c>
      <c r="I243" s="569" t="s">
        <v>884</v>
      </c>
      <c r="J243" s="569" t="s">
        <v>1298</v>
      </c>
      <c r="K243" s="569" t="s">
        <v>1299</v>
      </c>
      <c r="L243" s="571">
        <v>169.57100000000003</v>
      </c>
      <c r="M243" s="571">
        <v>20</v>
      </c>
      <c r="N243" s="572">
        <v>3391.4200000000005</v>
      </c>
    </row>
    <row r="244" spans="1:14" ht="14.4" customHeight="1" x14ac:dyDescent="0.3">
      <c r="A244" s="567" t="s">
        <v>436</v>
      </c>
      <c r="B244" s="568" t="s">
        <v>438</v>
      </c>
      <c r="C244" s="569" t="s">
        <v>452</v>
      </c>
      <c r="D244" s="570" t="s">
        <v>453</v>
      </c>
      <c r="E244" s="569" t="s">
        <v>439</v>
      </c>
      <c r="F244" s="570" t="s">
        <v>440</v>
      </c>
      <c r="G244" s="569" t="s">
        <v>527</v>
      </c>
      <c r="H244" s="569" t="s">
        <v>1300</v>
      </c>
      <c r="I244" s="569" t="s">
        <v>1301</v>
      </c>
      <c r="J244" s="569" t="s">
        <v>1302</v>
      </c>
      <c r="K244" s="569" t="s">
        <v>1303</v>
      </c>
      <c r="L244" s="571">
        <v>1036.82</v>
      </c>
      <c r="M244" s="571">
        <v>26</v>
      </c>
      <c r="N244" s="572">
        <v>26957.32</v>
      </c>
    </row>
    <row r="245" spans="1:14" ht="14.4" customHeight="1" x14ac:dyDescent="0.3">
      <c r="A245" s="567" t="s">
        <v>436</v>
      </c>
      <c r="B245" s="568" t="s">
        <v>438</v>
      </c>
      <c r="C245" s="569" t="s">
        <v>452</v>
      </c>
      <c r="D245" s="570" t="s">
        <v>453</v>
      </c>
      <c r="E245" s="569" t="s">
        <v>439</v>
      </c>
      <c r="F245" s="570" t="s">
        <v>440</v>
      </c>
      <c r="G245" s="569" t="s">
        <v>527</v>
      </c>
      <c r="H245" s="569" t="s">
        <v>1304</v>
      </c>
      <c r="I245" s="569" t="s">
        <v>1305</v>
      </c>
      <c r="J245" s="569" t="s">
        <v>1306</v>
      </c>
      <c r="K245" s="569" t="s">
        <v>1307</v>
      </c>
      <c r="L245" s="571">
        <v>4534.184689195833</v>
      </c>
      <c r="M245" s="571">
        <v>15</v>
      </c>
      <c r="N245" s="572">
        <v>68012.770337937502</v>
      </c>
    </row>
    <row r="246" spans="1:14" ht="14.4" customHeight="1" x14ac:dyDescent="0.3">
      <c r="A246" s="567" t="s">
        <v>436</v>
      </c>
      <c r="B246" s="568" t="s">
        <v>438</v>
      </c>
      <c r="C246" s="569" t="s">
        <v>452</v>
      </c>
      <c r="D246" s="570" t="s">
        <v>453</v>
      </c>
      <c r="E246" s="569" t="s">
        <v>439</v>
      </c>
      <c r="F246" s="570" t="s">
        <v>440</v>
      </c>
      <c r="G246" s="569" t="s">
        <v>527</v>
      </c>
      <c r="H246" s="569" t="s">
        <v>1308</v>
      </c>
      <c r="I246" s="569" t="s">
        <v>1309</v>
      </c>
      <c r="J246" s="569" t="s">
        <v>1310</v>
      </c>
      <c r="K246" s="569" t="s">
        <v>1311</v>
      </c>
      <c r="L246" s="571">
        <v>399.48023004092761</v>
      </c>
      <c r="M246" s="571">
        <v>107</v>
      </c>
      <c r="N246" s="572">
        <v>42744.384614379254</v>
      </c>
    </row>
    <row r="247" spans="1:14" ht="14.4" customHeight="1" x14ac:dyDescent="0.3">
      <c r="A247" s="567" t="s">
        <v>436</v>
      </c>
      <c r="B247" s="568" t="s">
        <v>438</v>
      </c>
      <c r="C247" s="569" t="s">
        <v>452</v>
      </c>
      <c r="D247" s="570" t="s">
        <v>453</v>
      </c>
      <c r="E247" s="569" t="s">
        <v>439</v>
      </c>
      <c r="F247" s="570" t="s">
        <v>440</v>
      </c>
      <c r="G247" s="569" t="s">
        <v>527</v>
      </c>
      <c r="H247" s="569" t="s">
        <v>1312</v>
      </c>
      <c r="I247" s="569" t="s">
        <v>1313</v>
      </c>
      <c r="J247" s="569" t="s">
        <v>1314</v>
      </c>
      <c r="K247" s="569" t="s">
        <v>1315</v>
      </c>
      <c r="L247" s="571">
        <v>93.67</v>
      </c>
      <c r="M247" s="571">
        <v>2</v>
      </c>
      <c r="N247" s="572">
        <v>187.34</v>
      </c>
    </row>
    <row r="248" spans="1:14" ht="14.4" customHeight="1" x14ac:dyDescent="0.3">
      <c r="A248" s="567" t="s">
        <v>436</v>
      </c>
      <c r="B248" s="568" t="s">
        <v>438</v>
      </c>
      <c r="C248" s="569" t="s">
        <v>452</v>
      </c>
      <c r="D248" s="570" t="s">
        <v>453</v>
      </c>
      <c r="E248" s="569" t="s">
        <v>439</v>
      </c>
      <c r="F248" s="570" t="s">
        <v>440</v>
      </c>
      <c r="G248" s="569" t="s">
        <v>527</v>
      </c>
      <c r="H248" s="569" t="s">
        <v>1316</v>
      </c>
      <c r="I248" s="569" t="s">
        <v>884</v>
      </c>
      <c r="J248" s="569" t="s">
        <v>1317</v>
      </c>
      <c r="K248" s="569"/>
      <c r="L248" s="571">
        <v>86.010351210565901</v>
      </c>
      <c r="M248" s="571">
        <v>18</v>
      </c>
      <c r="N248" s="572">
        <v>1548.1863217901862</v>
      </c>
    </row>
    <row r="249" spans="1:14" ht="14.4" customHeight="1" x14ac:dyDescent="0.3">
      <c r="A249" s="567" t="s">
        <v>436</v>
      </c>
      <c r="B249" s="568" t="s">
        <v>438</v>
      </c>
      <c r="C249" s="569" t="s">
        <v>452</v>
      </c>
      <c r="D249" s="570" t="s">
        <v>453</v>
      </c>
      <c r="E249" s="569" t="s">
        <v>439</v>
      </c>
      <c r="F249" s="570" t="s">
        <v>440</v>
      </c>
      <c r="G249" s="569" t="s">
        <v>527</v>
      </c>
      <c r="H249" s="569" t="s">
        <v>1318</v>
      </c>
      <c r="I249" s="569" t="s">
        <v>1319</v>
      </c>
      <c r="J249" s="569" t="s">
        <v>1320</v>
      </c>
      <c r="K249" s="569" t="s">
        <v>1321</v>
      </c>
      <c r="L249" s="571">
        <v>113.95</v>
      </c>
      <c r="M249" s="571">
        <v>1</v>
      </c>
      <c r="N249" s="572">
        <v>113.95</v>
      </c>
    </row>
    <row r="250" spans="1:14" ht="14.4" customHeight="1" x14ac:dyDescent="0.3">
      <c r="A250" s="567" t="s">
        <v>436</v>
      </c>
      <c r="B250" s="568" t="s">
        <v>438</v>
      </c>
      <c r="C250" s="569" t="s">
        <v>452</v>
      </c>
      <c r="D250" s="570" t="s">
        <v>453</v>
      </c>
      <c r="E250" s="569" t="s">
        <v>439</v>
      </c>
      <c r="F250" s="570" t="s">
        <v>440</v>
      </c>
      <c r="G250" s="569" t="s">
        <v>527</v>
      </c>
      <c r="H250" s="569" t="s">
        <v>1322</v>
      </c>
      <c r="I250" s="569" t="s">
        <v>1323</v>
      </c>
      <c r="J250" s="569" t="s">
        <v>1324</v>
      </c>
      <c r="K250" s="569" t="s">
        <v>1325</v>
      </c>
      <c r="L250" s="571">
        <v>310.99</v>
      </c>
      <c r="M250" s="571">
        <v>1</v>
      </c>
      <c r="N250" s="572">
        <v>310.99</v>
      </c>
    </row>
    <row r="251" spans="1:14" ht="14.4" customHeight="1" x14ac:dyDescent="0.3">
      <c r="A251" s="567" t="s">
        <v>436</v>
      </c>
      <c r="B251" s="568" t="s">
        <v>438</v>
      </c>
      <c r="C251" s="569" t="s">
        <v>452</v>
      </c>
      <c r="D251" s="570" t="s">
        <v>453</v>
      </c>
      <c r="E251" s="569" t="s">
        <v>439</v>
      </c>
      <c r="F251" s="570" t="s">
        <v>440</v>
      </c>
      <c r="G251" s="569" t="s">
        <v>527</v>
      </c>
      <c r="H251" s="569" t="s">
        <v>1326</v>
      </c>
      <c r="I251" s="569" t="s">
        <v>1327</v>
      </c>
      <c r="J251" s="569" t="s">
        <v>962</v>
      </c>
      <c r="K251" s="569" t="s">
        <v>1328</v>
      </c>
      <c r="L251" s="571">
        <v>0</v>
      </c>
      <c r="M251" s="571">
        <v>0</v>
      </c>
      <c r="N251" s="572">
        <v>0</v>
      </c>
    </row>
    <row r="252" spans="1:14" ht="14.4" customHeight="1" x14ac:dyDescent="0.3">
      <c r="A252" s="567" t="s">
        <v>436</v>
      </c>
      <c r="B252" s="568" t="s">
        <v>438</v>
      </c>
      <c r="C252" s="569" t="s">
        <v>452</v>
      </c>
      <c r="D252" s="570" t="s">
        <v>453</v>
      </c>
      <c r="E252" s="569" t="s">
        <v>439</v>
      </c>
      <c r="F252" s="570" t="s">
        <v>440</v>
      </c>
      <c r="G252" s="569" t="s">
        <v>527</v>
      </c>
      <c r="H252" s="569" t="s">
        <v>1329</v>
      </c>
      <c r="I252" s="569" t="s">
        <v>1330</v>
      </c>
      <c r="J252" s="569" t="s">
        <v>1331</v>
      </c>
      <c r="K252" s="569" t="s">
        <v>1332</v>
      </c>
      <c r="L252" s="571">
        <v>25.010010923715701</v>
      </c>
      <c r="M252" s="571">
        <v>1</v>
      </c>
      <c r="N252" s="572">
        <v>25.010010923715701</v>
      </c>
    </row>
    <row r="253" spans="1:14" ht="14.4" customHeight="1" x14ac:dyDescent="0.3">
      <c r="A253" s="567" t="s">
        <v>436</v>
      </c>
      <c r="B253" s="568" t="s">
        <v>438</v>
      </c>
      <c r="C253" s="569" t="s">
        <v>452</v>
      </c>
      <c r="D253" s="570" t="s">
        <v>453</v>
      </c>
      <c r="E253" s="569" t="s">
        <v>439</v>
      </c>
      <c r="F253" s="570" t="s">
        <v>440</v>
      </c>
      <c r="G253" s="569" t="s">
        <v>527</v>
      </c>
      <c r="H253" s="569" t="s">
        <v>1333</v>
      </c>
      <c r="I253" s="569" t="s">
        <v>1334</v>
      </c>
      <c r="J253" s="569" t="s">
        <v>1335</v>
      </c>
      <c r="K253" s="569" t="s">
        <v>1336</v>
      </c>
      <c r="L253" s="571">
        <v>98.47</v>
      </c>
      <c r="M253" s="571">
        <v>1</v>
      </c>
      <c r="N253" s="572">
        <v>98.47</v>
      </c>
    </row>
    <row r="254" spans="1:14" ht="14.4" customHeight="1" x14ac:dyDescent="0.3">
      <c r="A254" s="567" t="s">
        <v>436</v>
      </c>
      <c r="B254" s="568" t="s">
        <v>438</v>
      </c>
      <c r="C254" s="569" t="s">
        <v>452</v>
      </c>
      <c r="D254" s="570" t="s">
        <v>453</v>
      </c>
      <c r="E254" s="569" t="s">
        <v>439</v>
      </c>
      <c r="F254" s="570" t="s">
        <v>440</v>
      </c>
      <c r="G254" s="569" t="s">
        <v>527</v>
      </c>
      <c r="H254" s="569" t="s">
        <v>1337</v>
      </c>
      <c r="I254" s="569" t="s">
        <v>884</v>
      </c>
      <c r="J254" s="569" t="s">
        <v>1338</v>
      </c>
      <c r="K254" s="569"/>
      <c r="L254" s="571">
        <v>21.559991035197299</v>
      </c>
      <c r="M254" s="571">
        <v>1</v>
      </c>
      <c r="N254" s="572">
        <v>21.559991035197299</v>
      </c>
    </row>
    <row r="255" spans="1:14" ht="14.4" customHeight="1" x14ac:dyDescent="0.3">
      <c r="A255" s="567" t="s">
        <v>436</v>
      </c>
      <c r="B255" s="568" t="s">
        <v>438</v>
      </c>
      <c r="C255" s="569" t="s">
        <v>452</v>
      </c>
      <c r="D255" s="570" t="s">
        <v>453</v>
      </c>
      <c r="E255" s="569" t="s">
        <v>439</v>
      </c>
      <c r="F255" s="570" t="s">
        <v>440</v>
      </c>
      <c r="G255" s="569" t="s">
        <v>527</v>
      </c>
      <c r="H255" s="569" t="s">
        <v>1339</v>
      </c>
      <c r="I255" s="569" t="s">
        <v>884</v>
      </c>
      <c r="J255" s="569" t="s">
        <v>1340</v>
      </c>
      <c r="K255" s="569" t="s">
        <v>1341</v>
      </c>
      <c r="L255" s="571">
        <v>362.33525000000049</v>
      </c>
      <c r="M255" s="571">
        <v>20</v>
      </c>
      <c r="N255" s="572">
        <v>7246.7050000000099</v>
      </c>
    </row>
    <row r="256" spans="1:14" ht="14.4" customHeight="1" x14ac:dyDescent="0.3">
      <c r="A256" s="567" t="s">
        <v>436</v>
      </c>
      <c r="B256" s="568" t="s">
        <v>438</v>
      </c>
      <c r="C256" s="569" t="s">
        <v>452</v>
      </c>
      <c r="D256" s="570" t="s">
        <v>453</v>
      </c>
      <c r="E256" s="569" t="s">
        <v>439</v>
      </c>
      <c r="F256" s="570" t="s">
        <v>440</v>
      </c>
      <c r="G256" s="569" t="s">
        <v>527</v>
      </c>
      <c r="H256" s="569" t="s">
        <v>1342</v>
      </c>
      <c r="I256" s="569" t="s">
        <v>884</v>
      </c>
      <c r="J256" s="569" t="s">
        <v>1343</v>
      </c>
      <c r="K256" s="569"/>
      <c r="L256" s="571">
        <v>77.9345</v>
      </c>
      <c r="M256" s="571">
        <v>1</v>
      </c>
      <c r="N256" s="572">
        <v>77.9345</v>
      </c>
    </row>
    <row r="257" spans="1:14" ht="14.4" customHeight="1" x14ac:dyDescent="0.3">
      <c r="A257" s="567" t="s">
        <v>436</v>
      </c>
      <c r="B257" s="568" t="s">
        <v>438</v>
      </c>
      <c r="C257" s="569" t="s">
        <v>452</v>
      </c>
      <c r="D257" s="570" t="s">
        <v>453</v>
      </c>
      <c r="E257" s="569" t="s">
        <v>439</v>
      </c>
      <c r="F257" s="570" t="s">
        <v>440</v>
      </c>
      <c r="G257" s="569" t="s">
        <v>527</v>
      </c>
      <c r="H257" s="569" t="s">
        <v>1344</v>
      </c>
      <c r="I257" s="569" t="s">
        <v>1345</v>
      </c>
      <c r="J257" s="569" t="s">
        <v>1346</v>
      </c>
      <c r="K257" s="569" t="s">
        <v>1347</v>
      </c>
      <c r="L257" s="571">
        <v>0</v>
      </c>
      <c r="M257" s="571">
        <v>0</v>
      </c>
      <c r="N257" s="572">
        <v>0</v>
      </c>
    </row>
    <row r="258" spans="1:14" ht="14.4" customHeight="1" x14ac:dyDescent="0.3">
      <c r="A258" s="567" t="s">
        <v>436</v>
      </c>
      <c r="B258" s="568" t="s">
        <v>438</v>
      </c>
      <c r="C258" s="569" t="s">
        <v>452</v>
      </c>
      <c r="D258" s="570" t="s">
        <v>453</v>
      </c>
      <c r="E258" s="569" t="s">
        <v>439</v>
      </c>
      <c r="F258" s="570" t="s">
        <v>440</v>
      </c>
      <c r="G258" s="569" t="s">
        <v>527</v>
      </c>
      <c r="H258" s="569" t="s">
        <v>1348</v>
      </c>
      <c r="I258" s="569" t="s">
        <v>1349</v>
      </c>
      <c r="J258" s="569" t="s">
        <v>1350</v>
      </c>
      <c r="K258" s="569" t="s">
        <v>1351</v>
      </c>
      <c r="L258" s="571">
        <v>79.54423192900569</v>
      </c>
      <c r="M258" s="571">
        <v>14</v>
      </c>
      <c r="N258" s="572">
        <v>1113.6192470060796</v>
      </c>
    </row>
    <row r="259" spans="1:14" ht="14.4" customHeight="1" x14ac:dyDescent="0.3">
      <c r="A259" s="567" t="s">
        <v>436</v>
      </c>
      <c r="B259" s="568" t="s">
        <v>438</v>
      </c>
      <c r="C259" s="569" t="s">
        <v>452</v>
      </c>
      <c r="D259" s="570" t="s">
        <v>453</v>
      </c>
      <c r="E259" s="569" t="s">
        <v>439</v>
      </c>
      <c r="F259" s="570" t="s">
        <v>440</v>
      </c>
      <c r="G259" s="569" t="s">
        <v>527</v>
      </c>
      <c r="H259" s="569" t="s">
        <v>1352</v>
      </c>
      <c r="I259" s="569" t="s">
        <v>1353</v>
      </c>
      <c r="J259" s="569" t="s">
        <v>1354</v>
      </c>
      <c r="K259" s="569" t="s">
        <v>1355</v>
      </c>
      <c r="L259" s="571">
        <v>1.1499999999999999</v>
      </c>
      <c r="M259" s="571">
        <v>1</v>
      </c>
      <c r="N259" s="572">
        <v>1.1499999999999999</v>
      </c>
    </row>
    <row r="260" spans="1:14" ht="14.4" customHeight="1" x14ac:dyDescent="0.3">
      <c r="A260" s="567" t="s">
        <v>436</v>
      </c>
      <c r="B260" s="568" t="s">
        <v>438</v>
      </c>
      <c r="C260" s="569" t="s">
        <v>452</v>
      </c>
      <c r="D260" s="570" t="s">
        <v>453</v>
      </c>
      <c r="E260" s="569" t="s">
        <v>439</v>
      </c>
      <c r="F260" s="570" t="s">
        <v>440</v>
      </c>
      <c r="G260" s="569" t="s">
        <v>527</v>
      </c>
      <c r="H260" s="569" t="s">
        <v>1356</v>
      </c>
      <c r="I260" s="569" t="s">
        <v>1357</v>
      </c>
      <c r="J260" s="569" t="s">
        <v>1120</v>
      </c>
      <c r="K260" s="569" t="s">
        <v>1358</v>
      </c>
      <c r="L260" s="571">
        <v>301.64999999999998</v>
      </c>
      <c r="M260" s="571">
        <v>1</v>
      </c>
      <c r="N260" s="572">
        <v>301.64999999999998</v>
      </c>
    </row>
    <row r="261" spans="1:14" ht="14.4" customHeight="1" x14ac:dyDescent="0.3">
      <c r="A261" s="567" t="s">
        <v>436</v>
      </c>
      <c r="B261" s="568" t="s">
        <v>438</v>
      </c>
      <c r="C261" s="569" t="s">
        <v>452</v>
      </c>
      <c r="D261" s="570" t="s">
        <v>453</v>
      </c>
      <c r="E261" s="569" t="s">
        <v>439</v>
      </c>
      <c r="F261" s="570" t="s">
        <v>440</v>
      </c>
      <c r="G261" s="569" t="s">
        <v>527</v>
      </c>
      <c r="H261" s="569" t="s">
        <v>1359</v>
      </c>
      <c r="I261" s="569" t="s">
        <v>884</v>
      </c>
      <c r="J261" s="569" t="s">
        <v>1360</v>
      </c>
      <c r="K261" s="569" t="s">
        <v>1361</v>
      </c>
      <c r="L261" s="571">
        <v>158.91592269940199</v>
      </c>
      <c r="M261" s="571">
        <v>1</v>
      </c>
      <c r="N261" s="572">
        <v>158.91592269940199</v>
      </c>
    </row>
    <row r="262" spans="1:14" ht="14.4" customHeight="1" x14ac:dyDescent="0.3">
      <c r="A262" s="567" t="s">
        <v>436</v>
      </c>
      <c r="B262" s="568" t="s">
        <v>438</v>
      </c>
      <c r="C262" s="569" t="s">
        <v>452</v>
      </c>
      <c r="D262" s="570" t="s">
        <v>453</v>
      </c>
      <c r="E262" s="569" t="s">
        <v>439</v>
      </c>
      <c r="F262" s="570" t="s">
        <v>440</v>
      </c>
      <c r="G262" s="569" t="s">
        <v>527</v>
      </c>
      <c r="H262" s="569" t="s">
        <v>1362</v>
      </c>
      <c r="I262" s="569" t="s">
        <v>884</v>
      </c>
      <c r="J262" s="569" t="s">
        <v>1363</v>
      </c>
      <c r="K262" s="569"/>
      <c r="L262" s="571">
        <v>123.87219906829721</v>
      </c>
      <c r="M262" s="571">
        <v>34</v>
      </c>
      <c r="N262" s="572">
        <v>4211.6547683221052</v>
      </c>
    </row>
    <row r="263" spans="1:14" ht="14.4" customHeight="1" x14ac:dyDescent="0.3">
      <c r="A263" s="567" t="s">
        <v>436</v>
      </c>
      <c r="B263" s="568" t="s">
        <v>438</v>
      </c>
      <c r="C263" s="569" t="s">
        <v>452</v>
      </c>
      <c r="D263" s="570" t="s">
        <v>453</v>
      </c>
      <c r="E263" s="569" t="s">
        <v>439</v>
      </c>
      <c r="F263" s="570" t="s">
        <v>440</v>
      </c>
      <c r="G263" s="569" t="s">
        <v>527</v>
      </c>
      <c r="H263" s="569" t="s">
        <v>1364</v>
      </c>
      <c r="I263" s="569" t="s">
        <v>884</v>
      </c>
      <c r="J263" s="569" t="s">
        <v>1365</v>
      </c>
      <c r="K263" s="569"/>
      <c r="L263" s="571">
        <v>126.790380213445</v>
      </c>
      <c r="M263" s="571">
        <v>1</v>
      </c>
      <c r="N263" s="572">
        <v>126.790380213445</v>
      </c>
    </row>
    <row r="264" spans="1:14" ht="14.4" customHeight="1" x14ac:dyDescent="0.3">
      <c r="A264" s="567" t="s">
        <v>436</v>
      </c>
      <c r="B264" s="568" t="s">
        <v>438</v>
      </c>
      <c r="C264" s="569" t="s">
        <v>452</v>
      </c>
      <c r="D264" s="570" t="s">
        <v>453</v>
      </c>
      <c r="E264" s="569" t="s">
        <v>439</v>
      </c>
      <c r="F264" s="570" t="s">
        <v>440</v>
      </c>
      <c r="G264" s="569" t="s">
        <v>527</v>
      </c>
      <c r="H264" s="569" t="s">
        <v>1366</v>
      </c>
      <c r="I264" s="569" t="s">
        <v>1367</v>
      </c>
      <c r="J264" s="569" t="s">
        <v>1368</v>
      </c>
      <c r="K264" s="569" t="s">
        <v>1369</v>
      </c>
      <c r="L264" s="571">
        <v>134.16</v>
      </c>
      <c r="M264" s="571">
        <v>1</v>
      </c>
      <c r="N264" s="572">
        <v>134.16</v>
      </c>
    </row>
    <row r="265" spans="1:14" ht="14.4" customHeight="1" x14ac:dyDescent="0.3">
      <c r="A265" s="567" t="s">
        <v>436</v>
      </c>
      <c r="B265" s="568" t="s">
        <v>438</v>
      </c>
      <c r="C265" s="569" t="s">
        <v>452</v>
      </c>
      <c r="D265" s="570" t="s">
        <v>453</v>
      </c>
      <c r="E265" s="569" t="s">
        <v>439</v>
      </c>
      <c r="F265" s="570" t="s">
        <v>440</v>
      </c>
      <c r="G265" s="569" t="s">
        <v>527</v>
      </c>
      <c r="H265" s="569" t="s">
        <v>1370</v>
      </c>
      <c r="I265" s="569" t="s">
        <v>1371</v>
      </c>
      <c r="J265" s="569" t="s">
        <v>1372</v>
      </c>
      <c r="K265" s="569" t="s">
        <v>1373</v>
      </c>
      <c r="L265" s="571">
        <v>414.73333333333329</v>
      </c>
      <c r="M265" s="571">
        <v>6</v>
      </c>
      <c r="N265" s="572">
        <v>2488.3999999999996</v>
      </c>
    </row>
    <row r="266" spans="1:14" ht="14.4" customHeight="1" x14ac:dyDescent="0.3">
      <c r="A266" s="567" t="s">
        <v>436</v>
      </c>
      <c r="B266" s="568" t="s">
        <v>438</v>
      </c>
      <c r="C266" s="569" t="s">
        <v>452</v>
      </c>
      <c r="D266" s="570" t="s">
        <v>453</v>
      </c>
      <c r="E266" s="569" t="s">
        <v>439</v>
      </c>
      <c r="F266" s="570" t="s">
        <v>440</v>
      </c>
      <c r="G266" s="569" t="s">
        <v>527</v>
      </c>
      <c r="H266" s="569" t="s">
        <v>1374</v>
      </c>
      <c r="I266" s="569" t="s">
        <v>1375</v>
      </c>
      <c r="J266" s="569" t="s">
        <v>1376</v>
      </c>
      <c r="K266" s="569" t="s">
        <v>1377</v>
      </c>
      <c r="L266" s="571">
        <v>109.07583333333332</v>
      </c>
      <c r="M266" s="571">
        <v>180</v>
      </c>
      <c r="N266" s="572">
        <v>19633.649999999998</v>
      </c>
    </row>
    <row r="267" spans="1:14" ht="14.4" customHeight="1" x14ac:dyDescent="0.3">
      <c r="A267" s="567" t="s">
        <v>436</v>
      </c>
      <c r="B267" s="568" t="s">
        <v>438</v>
      </c>
      <c r="C267" s="569" t="s">
        <v>452</v>
      </c>
      <c r="D267" s="570" t="s">
        <v>453</v>
      </c>
      <c r="E267" s="569" t="s">
        <v>439</v>
      </c>
      <c r="F267" s="570" t="s">
        <v>440</v>
      </c>
      <c r="G267" s="569" t="s">
        <v>527</v>
      </c>
      <c r="H267" s="569" t="s">
        <v>1378</v>
      </c>
      <c r="I267" s="569" t="s">
        <v>1379</v>
      </c>
      <c r="J267" s="569" t="s">
        <v>1380</v>
      </c>
      <c r="K267" s="569" t="s">
        <v>1381</v>
      </c>
      <c r="L267" s="571">
        <v>73.399999999999991</v>
      </c>
      <c r="M267" s="571">
        <v>11</v>
      </c>
      <c r="N267" s="572">
        <v>807.4</v>
      </c>
    </row>
    <row r="268" spans="1:14" ht="14.4" customHeight="1" x14ac:dyDescent="0.3">
      <c r="A268" s="567" t="s">
        <v>436</v>
      </c>
      <c r="B268" s="568" t="s">
        <v>438</v>
      </c>
      <c r="C268" s="569" t="s">
        <v>452</v>
      </c>
      <c r="D268" s="570" t="s">
        <v>453</v>
      </c>
      <c r="E268" s="569" t="s">
        <v>439</v>
      </c>
      <c r="F268" s="570" t="s">
        <v>440</v>
      </c>
      <c r="G268" s="569" t="s">
        <v>527</v>
      </c>
      <c r="H268" s="569" t="s">
        <v>1382</v>
      </c>
      <c r="I268" s="569" t="s">
        <v>1383</v>
      </c>
      <c r="J268" s="569" t="s">
        <v>1384</v>
      </c>
      <c r="K268" s="569" t="s">
        <v>1385</v>
      </c>
      <c r="L268" s="571">
        <v>160.16982788724101</v>
      </c>
      <c r="M268" s="571">
        <v>1</v>
      </c>
      <c r="N268" s="572">
        <v>160.16982788724101</v>
      </c>
    </row>
    <row r="269" spans="1:14" ht="14.4" customHeight="1" x14ac:dyDescent="0.3">
      <c r="A269" s="567" t="s">
        <v>436</v>
      </c>
      <c r="B269" s="568" t="s">
        <v>438</v>
      </c>
      <c r="C269" s="569" t="s">
        <v>452</v>
      </c>
      <c r="D269" s="570" t="s">
        <v>453</v>
      </c>
      <c r="E269" s="569" t="s">
        <v>439</v>
      </c>
      <c r="F269" s="570" t="s">
        <v>440</v>
      </c>
      <c r="G269" s="569" t="s">
        <v>527</v>
      </c>
      <c r="H269" s="569" t="s">
        <v>1386</v>
      </c>
      <c r="I269" s="569" t="s">
        <v>1387</v>
      </c>
      <c r="J269" s="569" t="s">
        <v>701</v>
      </c>
      <c r="K269" s="569" t="s">
        <v>1388</v>
      </c>
      <c r="L269" s="571">
        <v>66.00333333333333</v>
      </c>
      <c r="M269" s="571">
        <v>3</v>
      </c>
      <c r="N269" s="572">
        <v>198.01</v>
      </c>
    </row>
    <row r="270" spans="1:14" ht="14.4" customHeight="1" x14ac:dyDescent="0.3">
      <c r="A270" s="567" t="s">
        <v>436</v>
      </c>
      <c r="B270" s="568" t="s">
        <v>438</v>
      </c>
      <c r="C270" s="569" t="s">
        <v>452</v>
      </c>
      <c r="D270" s="570" t="s">
        <v>453</v>
      </c>
      <c r="E270" s="569" t="s">
        <v>439</v>
      </c>
      <c r="F270" s="570" t="s">
        <v>440</v>
      </c>
      <c r="G270" s="569" t="s">
        <v>527</v>
      </c>
      <c r="H270" s="569" t="s">
        <v>1389</v>
      </c>
      <c r="I270" s="569" t="s">
        <v>1390</v>
      </c>
      <c r="J270" s="569" t="s">
        <v>1391</v>
      </c>
      <c r="K270" s="569" t="s">
        <v>1392</v>
      </c>
      <c r="L270" s="571">
        <v>350.10183715458453</v>
      </c>
      <c r="M270" s="571">
        <v>6</v>
      </c>
      <c r="N270" s="572">
        <v>2100.6110229275073</v>
      </c>
    </row>
    <row r="271" spans="1:14" ht="14.4" customHeight="1" x14ac:dyDescent="0.3">
      <c r="A271" s="567" t="s">
        <v>436</v>
      </c>
      <c r="B271" s="568" t="s">
        <v>438</v>
      </c>
      <c r="C271" s="569" t="s">
        <v>452</v>
      </c>
      <c r="D271" s="570" t="s">
        <v>453</v>
      </c>
      <c r="E271" s="569" t="s">
        <v>439</v>
      </c>
      <c r="F271" s="570" t="s">
        <v>440</v>
      </c>
      <c r="G271" s="569" t="s">
        <v>527</v>
      </c>
      <c r="H271" s="569" t="s">
        <v>1393</v>
      </c>
      <c r="I271" s="569" t="s">
        <v>1394</v>
      </c>
      <c r="J271" s="569" t="s">
        <v>1395</v>
      </c>
      <c r="K271" s="569" t="s">
        <v>1396</v>
      </c>
      <c r="L271" s="571">
        <v>290.62731488755531</v>
      </c>
      <c r="M271" s="571">
        <v>10</v>
      </c>
      <c r="N271" s="572">
        <v>2906.273148875553</v>
      </c>
    </row>
    <row r="272" spans="1:14" ht="14.4" customHeight="1" x14ac:dyDescent="0.3">
      <c r="A272" s="567" t="s">
        <v>436</v>
      </c>
      <c r="B272" s="568" t="s">
        <v>438</v>
      </c>
      <c r="C272" s="569" t="s">
        <v>452</v>
      </c>
      <c r="D272" s="570" t="s">
        <v>453</v>
      </c>
      <c r="E272" s="569" t="s">
        <v>439</v>
      </c>
      <c r="F272" s="570" t="s">
        <v>440</v>
      </c>
      <c r="G272" s="569" t="s">
        <v>527</v>
      </c>
      <c r="H272" s="569" t="s">
        <v>1397</v>
      </c>
      <c r="I272" s="569" t="s">
        <v>1398</v>
      </c>
      <c r="J272" s="569" t="s">
        <v>1399</v>
      </c>
      <c r="K272" s="569" t="s">
        <v>1400</v>
      </c>
      <c r="L272" s="571">
        <v>70.599961243395853</v>
      </c>
      <c r="M272" s="571">
        <v>2</v>
      </c>
      <c r="N272" s="572">
        <v>141.19992248679171</v>
      </c>
    </row>
    <row r="273" spans="1:14" ht="14.4" customHeight="1" x14ac:dyDescent="0.3">
      <c r="A273" s="567" t="s">
        <v>436</v>
      </c>
      <c r="B273" s="568" t="s">
        <v>438</v>
      </c>
      <c r="C273" s="569" t="s">
        <v>452</v>
      </c>
      <c r="D273" s="570" t="s">
        <v>453</v>
      </c>
      <c r="E273" s="569" t="s">
        <v>439</v>
      </c>
      <c r="F273" s="570" t="s">
        <v>440</v>
      </c>
      <c r="G273" s="569" t="s">
        <v>527</v>
      </c>
      <c r="H273" s="569" t="s">
        <v>1401</v>
      </c>
      <c r="I273" s="569" t="s">
        <v>1401</v>
      </c>
      <c r="J273" s="569" t="s">
        <v>1402</v>
      </c>
      <c r="K273" s="569" t="s">
        <v>1403</v>
      </c>
      <c r="L273" s="571">
        <v>350.00412040643198</v>
      </c>
      <c r="M273" s="571">
        <v>4</v>
      </c>
      <c r="N273" s="572">
        <v>1400.0164816257279</v>
      </c>
    </row>
    <row r="274" spans="1:14" ht="14.4" customHeight="1" x14ac:dyDescent="0.3">
      <c r="A274" s="567" t="s">
        <v>436</v>
      </c>
      <c r="B274" s="568" t="s">
        <v>438</v>
      </c>
      <c r="C274" s="569" t="s">
        <v>452</v>
      </c>
      <c r="D274" s="570" t="s">
        <v>453</v>
      </c>
      <c r="E274" s="569" t="s">
        <v>439</v>
      </c>
      <c r="F274" s="570" t="s">
        <v>440</v>
      </c>
      <c r="G274" s="569" t="s">
        <v>527</v>
      </c>
      <c r="H274" s="569" t="s">
        <v>1404</v>
      </c>
      <c r="I274" s="569" t="s">
        <v>1405</v>
      </c>
      <c r="J274" s="569" t="s">
        <v>1406</v>
      </c>
      <c r="K274" s="569" t="s">
        <v>1407</v>
      </c>
      <c r="L274" s="571">
        <v>1048.9394343612546</v>
      </c>
      <c r="M274" s="571">
        <v>25</v>
      </c>
      <c r="N274" s="572">
        <v>26223.485859031363</v>
      </c>
    </row>
    <row r="275" spans="1:14" ht="14.4" customHeight="1" x14ac:dyDescent="0.3">
      <c r="A275" s="567" t="s">
        <v>436</v>
      </c>
      <c r="B275" s="568" t="s">
        <v>438</v>
      </c>
      <c r="C275" s="569" t="s">
        <v>452</v>
      </c>
      <c r="D275" s="570" t="s">
        <v>453</v>
      </c>
      <c r="E275" s="569" t="s">
        <v>439</v>
      </c>
      <c r="F275" s="570" t="s">
        <v>440</v>
      </c>
      <c r="G275" s="569" t="s">
        <v>527</v>
      </c>
      <c r="H275" s="569" t="s">
        <v>1408</v>
      </c>
      <c r="I275" s="569" t="s">
        <v>884</v>
      </c>
      <c r="J275" s="569" t="s">
        <v>1409</v>
      </c>
      <c r="K275" s="569"/>
      <c r="L275" s="571">
        <v>169.79</v>
      </c>
      <c r="M275" s="571">
        <v>3</v>
      </c>
      <c r="N275" s="572">
        <v>509.37</v>
      </c>
    </row>
    <row r="276" spans="1:14" ht="14.4" customHeight="1" x14ac:dyDescent="0.3">
      <c r="A276" s="567" t="s">
        <v>436</v>
      </c>
      <c r="B276" s="568" t="s">
        <v>438</v>
      </c>
      <c r="C276" s="569" t="s">
        <v>452</v>
      </c>
      <c r="D276" s="570" t="s">
        <v>453</v>
      </c>
      <c r="E276" s="569" t="s">
        <v>439</v>
      </c>
      <c r="F276" s="570" t="s">
        <v>440</v>
      </c>
      <c r="G276" s="569" t="s">
        <v>527</v>
      </c>
      <c r="H276" s="569" t="s">
        <v>1410</v>
      </c>
      <c r="I276" s="569" t="s">
        <v>1411</v>
      </c>
      <c r="J276" s="569" t="s">
        <v>1412</v>
      </c>
      <c r="K276" s="569" t="s">
        <v>1413</v>
      </c>
      <c r="L276" s="571">
        <v>1867.6054687365399</v>
      </c>
      <c r="M276" s="571">
        <v>4</v>
      </c>
      <c r="N276" s="572">
        <v>7470.4218749461597</v>
      </c>
    </row>
    <row r="277" spans="1:14" ht="14.4" customHeight="1" x14ac:dyDescent="0.3">
      <c r="A277" s="567" t="s">
        <v>436</v>
      </c>
      <c r="B277" s="568" t="s">
        <v>438</v>
      </c>
      <c r="C277" s="569" t="s">
        <v>452</v>
      </c>
      <c r="D277" s="570" t="s">
        <v>453</v>
      </c>
      <c r="E277" s="569" t="s">
        <v>439</v>
      </c>
      <c r="F277" s="570" t="s">
        <v>440</v>
      </c>
      <c r="G277" s="569" t="s">
        <v>527</v>
      </c>
      <c r="H277" s="569" t="s">
        <v>1414</v>
      </c>
      <c r="I277" s="569" t="s">
        <v>1415</v>
      </c>
      <c r="J277" s="569" t="s">
        <v>1416</v>
      </c>
      <c r="K277" s="569" t="s">
        <v>1417</v>
      </c>
      <c r="L277" s="571">
        <v>2300.0019999999981</v>
      </c>
      <c r="M277" s="571">
        <v>5</v>
      </c>
      <c r="N277" s="572">
        <v>11500.009999999991</v>
      </c>
    </row>
    <row r="278" spans="1:14" ht="14.4" customHeight="1" x14ac:dyDescent="0.3">
      <c r="A278" s="567" t="s">
        <v>436</v>
      </c>
      <c r="B278" s="568" t="s">
        <v>438</v>
      </c>
      <c r="C278" s="569" t="s">
        <v>452</v>
      </c>
      <c r="D278" s="570" t="s">
        <v>453</v>
      </c>
      <c r="E278" s="569" t="s">
        <v>439</v>
      </c>
      <c r="F278" s="570" t="s">
        <v>440</v>
      </c>
      <c r="G278" s="569" t="s">
        <v>527</v>
      </c>
      <c r="H278" s="569" t="s">
        <v>1418</v>
      </c>
      <c r="I278" s="569" t="s">
        <v>1418</v>
      </c>
      <c r="J278" s="569" t="s">
        <v>1419</v>
      </c>
      <c r="K278" s="569" t="s">
        <v>1420</v>
      </c>
      <c r="L278" s="571">
        <v>77.92</v>
      </c>
      <c r="M278" s="571">
        <v>2</v>
      </c>
      <c r="N278" s="572">
        <v>155.84</v>
      </c>
    </row>
    <row r="279" spans="1:14" ht="14.4" customHeight="1" x14ac:dyDescent="0.3">
      <c r="A279" s="567" t="s">
        <v>436</v>
      </c>
      <c r="B279" s="568" t="s">
        <v>438</v>
      </c>
      <c r="C279" s="569" t="s">
        <v>452</v>
      </c>
      <c r="D279" s="570" t="s">
        <v>453</v>
      </c>
      <c r="E279" s="569" t="s">
        <v>439</v>
      </c>
      <c r="F279" s="570" t="s">
        <v>440</v>
      </c>
      <c r="G279" s="569" t="s">
        <v>527</v>
      </c>
      <c r="H279" s="569" t="s">
        <v>1421</v>
      </c>
      <c r="I279" s="569" t="s">
        <v>1421</v>
      </c>
      <c r="J279" s="569" t="s">
        <v>1422</v>
      </c>
      <c r="K279" s="569" t="s">
        <v>533</v>
      </c>
      <c r="L279" s="571">
        <v>382.61</v>
      </c>
      <c r="M279" s="571">
        <v>3.9</v>
      </c>
      <c r="N279" s="572">
        <v>1492.1790000000001</v>
      </c>
    </row>
    <row r="280" spans="1:14" ht="14.4" customHeight="1" x14ac:dyDescent="0.3">
      <c r="A280" s="567" t="s">
        <v>436</v>
      </c>
      <c r="B280" s="568" t="s">
        <v>438</v>
      </c>
      <c r="C280" s="569" t="s">
        <v>452</v>
      </c>
      <c r="D280" s="570" t="s">
        <v>453</v>
      </c>
      <c r="E280" s="569" t="s">
        <v>439</v>
      </c>
      <c r="F280" s="570" t="s">
        <v>440</v>
      </c>
      <c r="G280" s="569" t="s">
        <v>527</v>
      </c>
      <c r="H280" s="569" t="s">
        <v>1423</v>
      </c>
      <c r="I280" s="569" t="s">
        <v>1424</v>
      </c>
      <c r="J280" s="569" t="s">
        <v>1425</v>
      </c>
      <c r="K280" s="569" t="s">
        <v>1307</v>
      </c>
      <c r="L280" s="571">
        <v>2855.269563196407</v>
      </c>
      <c r="M280" s="571">
        <v>32.15</v>
      </c>
      <c r="N280" s="572">
        <v>91796.916456764477</v>
      </c>
    </row>
    <row r="281" spans="1:14" ht="14.4" customHeight="1" x14ac:dyDescent="0.3">
      <c r="A281" s="567" t="s">
        <v>436</v>
      </c>
      <c r="B281" s="568" t="s">
        <v>438</v>
      </c>
      <c r="C281" s="569" t="s">
        <v>452</v>
      </c>
      <c r="D281" s="570" t="s">
        <v>453</v>
      </c>
      <c r="E281" s="569" t="s">
        <v>439</v>
      </c>
      <c r="F281" s="570" t="s">
        <v>440</v>
      </c>
      <c r="G281" s="569" t="s">
        <v>527</v>
      </c>
      <c r="H281" s="569" t="s">
        <v>1426</v>
      </c>
      <c r="I281" s="569" t="s">
        <v>1427</v>
      </c>
      <c r="J281" s="569" t="s">
        <v>1428</v>
      </c>
      <c r="K281" s="569" t="s">
        <v>1429</v>
      </c>
      <c r="L281" s="571">
        <v>129.180053928456</v>
      </c>
      <c r="M281" s="571">
        <v>1</v>
      </c>
      <c r="N281" s="572">
        <v>129.180053928456</v>
      </c>
    </row>
    <row r="282" spans="1:14" ht="14.4" customHeight="1" x14ac:dyDescent="0.3">
      <c r="A282" s="567" t="s">
        <v>436</v>
      </c>
      <c r="B282" s="568" t="s">
        <v>438</v>
      </c>
      <c r="C282" s="569" t="s">
        <v>452</v>
      </c>
      <c r="D282" s="570" t="s">
        <v>453</v>
      </c>
      <c r="E282" s="569" t="s">
        <v>439</v>
      </c>
      <c r="F282" s="570" t="s">
        <v>440</v>
      </c>
      <c r="G282" s="569" t="s">
        <v>527</v>
      </c>
      <c r="H282" s="569" t="s">
        <v>1430</v>
      </c>
      <c r="I282" s="569" t="s">
        <v>1430</v>
      </c>
      <c r="J282" s="569" t="s">
        <v>1431</v>
      </c>
      <c r="K282" s="569" t="s">
        <v>1432</v>
      </c>
      <c r="L282" s="571">
        <v>116.96021291330401</v>
      </c>
      <c r="M282" s="571">
        <v>1</v>
      </c>
      <c r="N282" s="572">
        <v>116.96021291330401</v>
      </c>
    </row>
    <row r="283" spans="1:14" ht="14.4" customHeight="1" x14ac:dyDescent="0.3">
      <c r="A283" s="567" t="s">
        <v>436</v>
      </c>
      <c r="B283" s="568" t="s">
        <v>438</v>
      </c>
      <c r="C283" s="569" t="s">
        <v>452</v>
      </c>
      <c r="D283" s="570" t="s">
        <v>453</v>
      </c>
      <c r="E283" s="569" t="s">
        <v>439</v>
      </c>
      <c r="F283" s="570" t="s">
        <v>440</v>
      </c>
      <c r="G283" s="569" t="s">
        <v>527</v>
      </c>
      <c r="H283" s="569" t="s">
        <v>1433</v>
      </c>
      <c r="I283" s="569" t="s">
        <v>1434</v>
      </c>
      <c r="J283" s="569" t="s">
        <v>1422</v>
      </c>
      <c r="K283" s="569" t="s">
        <v>1358</v>
      </c>
      <c r="L283" s="571">
        <v>37.929504929783597</v>
      </c>
      <c r="M283" s="571">
        <v>1</v>
      </c>
      <c r="N283" s="572">
        <v>37.929504929783597</v>
      </c>
    </row>
    <row r="284" spans="1:14" ht="14.4" customHeight="1" x14ac:dyDescent="0.3">
      <c r="A284" s="567" t="s">
        <v>436</v>
      </c>
      <c r="B284" s="568" t="s">
        <v>438</v>
      </c>
      <c r="C284" s="569" t="s">
        <v>452</v>
      </c>
      <c r="D284" s="570" t="s">
        <v>453</v>
      </c>
      <c r="E284" s="569" t="s">
        <v>439</v>
      </c>
      <c r="F284" s="570" t="s">
        <v>440</v>
      </c>
      <c r="G284" s="569" t="s">
        <v>527</v>
      </c>
      <c r="H284" s="569" t="s">
        <v>1435</v>
      </c>
      <c r="I284" s="569" t="s">
        <v>1436</v>
      </c>
      <c r="J284" s="569" t="s">
        <v>1437</v>
      </c>
      <c r="K284" s="569" t="s">
        <v>1438</v>
      </c>
      <c r="L284" s="571">
        <v>3816.0470224331475</v>
      </c>
      <c r="M284" s="571">
        <v>34</v>
      </c>
      <c r="N284" s="572">
        <v>129745.59876272701</v>
      </c>
    </row>
    <row r="285" spans="1:14" ht="14.4" customHeight="1" x14ac:dyDescent="0.3">
      <c r="A285" s="567" t="s">
        <v>436</v>
      </c>
      <c r="B285" s="568" t="s">
        <v>438</v>
      </c>
      <c r="C285" s="569" t="s">
        <v>452</v>
      </c>
      <c r="D285" s="570" t="s">
        <v>453</v>
      </c>
      <c r="E285" s="569" t="s">
        <v>439</v>
      </c>
      <c r="F285" s="570" t="s">
        <v>440</v>
      </c>
      <c r="G285" s="569" t="s">
        <v>527</v>
      </c>
      <c r="H285" s="569" t="s">
        <v>1439</v>
      </c>
      <c r="I285" s="569" t="s">
        <v>884</v>
      </c>
      <c r="J285" s="569" t="s">
        <v>1440</v>
      </c>
      <c r="K285" s="569"/>
      <c r="L285" s="571">
        <v>81.108746209312557</v>
      </c>
      <c r="M285" s="571">
        <v>24</v>
      </c>
      <c r="N285" s="572">
        <v>1946.6099090235014</v>
      </c>
    </row>
    <row r="286" spans="1:14" ht="14.4" customHeight="1" x14ac:dyDescent="0.3">
      <c r="A286" s="567" t="s">
        <v>436</v>
      </c>
      <c r="B286" s="568" t="s">
        <v>438</v>
      </c>
      <c r="C286" s="569" t="s">
        <v>452</v>
      </c>
      <c r="D286" s="570" t="s">
        <v>453</v>
      </c>
      <c r="E286" s="569" t="s">
        <v>439</v>
      </c>
      <c r="F286" s="570" t="s">
        <v>440</v>
      </c>
      <c r="G286" s="569" t="s">
        <v>527</v>
      </c>
      <c r="H286" s="569" t="s">
        <v>1441</v>
      </c>
      <c r="I286" s="569" t="s">
        <v>1441</v>
      </c>
      <c r="J286" s="569" t="s">
        <v>1442</v>
      </c>
      <c r="K286" s="569" t="s">
        <v>1443</v>
      </c>
      <c r="L286" s="571">
        <v>189.80995033392847</v>
      </c>
      <c r="M286" s="571">
        <v>6</v>
      </c>
      <c r="N286" s="572">
        <v>1138.8597020035709</v>
      </c>
    </row>
    <row r="287" spans="1:14" ht="14.4" customHeight="1" x14ac:dyDescent="0.3">
      <c r="A287" s="567" t="s">
        <v>436</v>
      </c>
      <c r="B287" s="568" t="s">
        <v>438</v>
      </c>
      <c r="C287" s="569" t="s">
        <v>452</v>
      </c>
      <c r="D287" s="570" t="s">
        <v>453</v>
      </c>
      <c r="E287" s="569" t="s">
        <v>439</v>
      </c>
      <c r="F287" s="570" t="s">
        <v>440</v>
      </c>
      <c r="G287" s="569" t="s">
        <v>527</v>
      </c>
      <c r="H287" s="569" t="s">
        <v>1444</v>
      </c>
      <c r="I287" s="569" t="s">
        <v>1445</v>
      </c>
      <c r="J287" s="569" t="s">
        <v>1446</v>
      </c>
      <c r="K287" s="569" t="s">
        <v>1377</v>
      </c>
      <c r="L287" s="571">
        <v>42.6</v>
      </c>
      <c r="M287" s="571">
        <v>20</v>
      </c>
      <c r="N287" s="572">
        <v>852</v>
      </c>
    </row>
    <row r="288" spans="1:14" ht="14.4" customHeight="1" x14ac:dyDescent="0.3">
      <c r="A288" s="567" t="s">
        <v>436</v>
      </c>
      <c r="B288" s="568" t="s">
        <v>438</v>
      </c>
      <c r="C288" s="569" t="s">
        <v>452</v>
      </c>
      <c r="D288" s="570" t="s">
        <v>453</v>
      </c>
      <c r="E288" s="569" t="s">
        <v>439</v>
      </c>
      <c r="F288" s="570" t="s">
        <v>440</v>
      </c>
      <c r="G288" s="569" t="s">
        <v>527</v>
      </c>
      <c r="H288" s="569" t="s">
        <v>1447</v>
      </c>
      <c r="I288" s="569" t="s">
        <v>884</v>
      </c>
      <c r="J288" s="569" t="s">
        <v>1448</v>
      </c>
      <c r="K288" s="569"/>
      <c r="L288" s="571">
        <v>71.3125</v>
      </c>
      <c r="M288" s="571">
        <v>4</v>
      </c>
      <c r="N288" s="572">
        <v>285.25</v>
      </c>
    </row>
    <row r="289" spans="1:14" ht="14.4" customHeight="1" x14ac:dyDescent="0.3">
      <c r="A289" s="567" t="s">
        <v>436</v>
      </c>
      <c r="B289" s="568" t="s">
        <v>438</v>
      </c>
      <c r="C289" s="569" t="s">
        <v>452</v>
      </c>
      <c r="D289" s="570" t="s">
        <v>453</v>
      </c>
      <c r="E289" s="569" t="s">
        <v>439</v>
      </c>
      <c r="F289" s="570" t="s">
        <v>440</v>
      </c>
      <c r="G289" s="569" t="s">
        <v>527</v>
      </c>
      <c r="H289" s="569" t="s">
        <v>1449</v>
      </c>
      <c r="I289" s="569" t="s">
        <v>1450</v>
      </c>
      <c r="J289" s="569" t="s">
        <v>1451</v>
      </c>
      <c r="K289" s="569" t="s">
        <v>1452</v>
      </c>
      <c r="L289" s="571">
        <v>56.699999999999953</v>
      </c>
      <c r="M289" s="571">
        <v>2</v>
      </c>
      <c r="N289" s="572">
        <v>113.39999999999991</v>
      </c>
    </row>
    <row r="290" spans="1:14" ht="14.4" customHeight="1" x14ac:dyDescent="0.3">
      <c r="A290" s="567" t="s">
        <v>436</v>
      </c>
      <c r="B290" s="568" t="s">
        <v>438</v>
      </c>
      <c r="C290" s="569" t="s">
        <v>452</v>
      </c>
      <c r="D290" s="570" t="s">
        <v>453</v>
      </c>
      <c r="E290" s="569" t="s">
        <v>439</v>
      </c>
      <c r="F290" s="570" t="s">
        <v>440</v>
      </c>
      <c r="G290" s="569" t="s">
        <v>527</v>
      </c>
      <c r="H290" s="569" t="s">
        <v>1453</v>
      </c>
      <c r="I290" s="569" t="s">
        <v>1454</v>
      </c>
      <c r="J290" s="569" t="s">
        <v>1455</v>
      </c>
      <c r="K290" s="569" t="s">
        <v>1456</v>
      </c>
      <c r="L290" s="571">
        <v>52.44</v>
      </c>
      <c r="M290" s="571">
        <v>1</v>
      </c>
      <c r="N290" s="572">
        <v>52.44</v>
      </c>
    </row>
    <row r="291" spans="1:14" ht="14.4" customHeight="1" x14ac:dyDescent="0.3">
      <c r="A291" s="567" t="s">
        <v>436</v>
      </c>
      <c r="B291" s="568" t="s">
        <v>438</v>
      </c>
      <c r="C291" s="569" t="s">
        <v>452</v>
      </c>
      <c r="D291" s="570" t="s">
        <v>453</v>
      </c>
      <c r="E291" s="569" t="s">
        <v>439</v>
      </c>
      <c r="F291" s="570" t="s">
        <v>440</v>
      </c>
      <c r="G291" s="569" t="s">
        <v>527</v>
      </c>
      <c r="H291" s="569" t="s">
        <v>1457</v>
      </c>
      <c r="I291" s="569" t="s">
        <v>884</v>
      </c>
      <c r="J291" s="569" t="s">
        <v>1458</v>
      </c>
      <c r="K291" s="569"/>
      <c r="L291" s="571">
        <v>383.24655282283999</v>
      </c>
      <c r="M291" s="571">
        <v>1</v>
      </c>
      <c r="N291" s="572">
        <v>383.24655282283999</v>
      </c>
    </row>
    <row r="292" spans="1:14" ht="14.4" customHeight="1" x14ac:dyDescent="0.3">
      <c r="A292" s="567" t="s">
        <v>436</v>
      </c>
      <c r="B292" s="568" t="s">
        <v>438</v>
      </c>
      <c r="C292" s="569" t="s">
        <v>452</v>
      </c>
      <c r="D292" s="570" t="s">
        <v>453</v>
      </c>
      <c r="E292" s="569" t="s">
        <v>439</v>
      </c>
      <c r="F292" s="570" t="s">
        <v>440</v>
      </c>
      <c r="G292" s="569" t="s">
        <v>527</v>
      </c>
      <c r="H292" s="569" t="s">
        <v>1459</v>
      </c>
      <c r="I292" s="569" t="s">
        <v>1460</v>
      </c>
      <c r="J292" s="569" t="s">
        <v>1461</v>
      </c>
      <c r="K292" s="569" t="s">
        <v>1462</v>
      </c>
      <c r="L292" s="571">
        <v>63.629754252484197</v>
      </c>
      <c r="M292" s="571">
        <v>2</v>
      </c>
      <c r="N292" s="572">
        <v>127.25950850496839</v>
      </c>
    </row>
    <row r="293" spans="1:14" ht="14.4" customHeight="1" x14ac:dyDescent="0.3">
      <c r="A293" s="567" t="s">
        <v>436</v>
      </c>
      <c r="B293" s="568" t="s">
        <v>438</v>
      </c>
      <c r="C293" s="569" t="s">
        <v>452</v>
      </c>
      <c r="D293" s="570" t="s">
        <v>453</v>
      </c>
      <c r="E293" s="569" t="s">
        <v>439</v>
      </c>
      <c r="F293" s="570" t="s">
        <v>440</v>
      </c>
      <c r="G293" s="569" t="s">
        <v>527</v>
      </c>
      <c r="H293" s="569" t="s">
        <v>1463</v>
      </c>
      <c r="I293" s="569" t="s">
        <v>1464</v>
      </c>
      <c r="J293" s="569" t="s">
        <v>1465</v>
      </c>
      <c r="K293" s="569" t="s">
        <v>1466</v>
      </c>
      <c r="L293" s="571">
        <v>71.38</v>
      </c>
      <c r="M293" s="571">
        <v>2</v>
      </c>
      <c r="N293" s="572">
        <v>142.76</v>
      </c>
    </row>
    <row r="294" spans="1:14" ht="14.4" customHeight="1" x14ac:dyDescent="0.3">
      <c r="A294" s="567" t="s">
        <v>436</v>
      </c>
      <c r="B294" s="568" t="s">
        <v>438</v>
      </c>
      <c r="C294" s="569" t="s">
        <v>452</v>
      </c>
      <c r="D294" s="570" t="s">
        <v>453</v>
      </c>
      <c r="E294" s="569" t="s">
        <v>439</v>
      </c>
      <c r="F294" s="570" t="s">
        <v>440</v>
      </c>
      <c r="G294" s="569" t="s">
        <v>527</v>
      </c>
      <c r="H294" s="569" t="s">
        <v>1467</v>
      </c>
      <c r="I294" s="569" t="s">
        <v>1468</v>
      </c>
      <c r="J294" s="569" t="s">
        <v>1469</v>
      </c>
      <c r="K294" s="569" t="s">
        <v>1470</v>
      </c>
      <c r="L294" s="571">
        <v>564.45554193243402</v>
      </c>
      <c r="M294" s="571">
        <v>2</v>
      </c>
      <c r="N294" s="572">
        <v>1128.911083864868</v>
      </c>
    </row>
    <row r="295" spans="1:14" ht="14.4" customHeight="1" x14ac:dyDescent="0.3">
      <c r="A295" s="567" t="s">
        <v>436</v>
      </c>
      <c r="B295" s="568" t="s">
        <v>438</v>
      </c>
      <c r="C295" s="569" t="s">
        <v>452</v>
      </c>
      <c r="D295" s="570" t="s">
        <v>453</v>
      </c>
      <c r="E295" s="569" t="s">
        <v>439</v>
      </c>
      <c r="F295" s="570" t="s">
        <v>440</v>
      </c>
      <c r="G295" s="569" t="s">
        <v>527</v>
      </c>
      <c r="H295" s="569" t="s">
        <v>1471</v>
      </c>
      <c r="I295" s="569" t="s">
        <v>1472</v>
      </c>
      <c r="J295" s="569" t="s">
        <v>1473</v>
      </c>
      <c r="K295" s="569" t="s">
        <v>1474</v>
      </c>
      <c r="L295" s="571">
        <v>71</v>
      </c>
      <c r="M295" s="571">
        <v>2</v>
      </c>
      <c r="N295" s="572">
        <v>142</v>
      </c>
    </row>
    <row r="296" spans="1:14" ht="14.4" customHeight="1" x14ac:dyDescent="0.3">
      <c r="A296" s="567" t="s">
        <v>436</v>
      </c>
      <c r="B296" s="568" t="s">
        <v>438</v>
      </c>
      <c r="C296" s="569" t="s">
        <v>452</v>
      </c>
      <c r="D296" s="570" t="s">
        <v>453</v>
      </c>
      <c r="E296" s="569" t="s">
        <v>439</v>
      </c>
      <c r="F296" s="570" t="s">
        <v>440</v>
      </c>
      <c r="G296" s="569" t="s">
        <v>527</v>
      </c>
      <c r="H296" s="569" t="s">
        <v>1475</v>
      </c>
      <c r="I296" s="569" t="s">
        <v>1476</v>
      </c>
      <c r="J296" s="569" t="s">
        <v>1477</v>
      </c>
      <c r="K296" s="569" t="s">
        <v>1478</v>
      </c>
      <c r="L296" s="571">
        <v>3557.74</v>
      </c>
      <c r="M296" s="571">
        <v>2</v>
      </c>
      <c r="N296" s="572">
        <v>7115.48</v>
      </c>
    </row>
    <row r="297" spans="1:14" ht="14.4" customHeight="1" x14ac:dyDescent="0.3">
      <c r="A297" s="567" t="s">
        <v>436</v>
      </c>
      <c r="B297" s="568" t="s">
        <v>438</v>
      </c>
      <c r="C297" s="569" t="s">
        <v>452</v>
      </c>
      <c r="D297" s="570" t="s">
        <v>453</v>
      </c>
      <c r="E297" s="569" t="s">
        <v>439</v>
      </c>
      <c r="F297" s="570" t="s">
        <v>440</v>
      </c>
      <c r="G297" s="569" t="s">
        <v>527</v>
      </c>
      <c r="H297" s="569" t="s">
        <v>1479</v>
      </c>
      <c r="I297" s="569" t="s">
        <v>1480</v>
      </c>
      <c r="J297" s="569" t="s">
        <v>1481</v>
      </c>
      <c r="K297" s="569" t="s">
        <v>1377</v>
      </c>
      <c r="L297" s="571">
        <v>84.03</v>
      </c>
      <c r="M297" s="571">
        <v>9</v>
      </c>
      <c r="N297" s="572">
        <v>756.27</v>
      </c>
    </row>
    <row r="298" spans="1:14" ht="14.4" customHeight="1" x14ac:dyDescent="0.3">
      <c r="A298" s="567" t="s">
        <v>436</v>
      </c>
      <c r="B298" s="568" t="s">
        <v>438</v>
      </c>
      <c r="C298" s="569" t="s">
        <v>452</v>
      </c>
      <c r="D298" s="570" t="s">
        <v>453</v>
      </c>
      <c r="E298" s="569" t="s">
        <v>439</v>
      </c>
      <c r="F298" s="570" t="s">
        <v>440</v>
      </c>
      <c r="G298" s="569" t="s">
        <v>527</v>
      </c>
      <c r="H298" s="569" t="s">
        <v>1482</v>
      </c>
      <c r="I298" s="569" t="s">
        <v>1483</v>
      </c>
      <c r="J298" s="569" t="s">
        <v>1484</v>
      </c>
      <c r="K298" s="569" t="s">
        <v>1485</v>
      </c>
      <c r="L298" s="571">
        <v>88.39</v>
      </c>
      <c r="M298" s="571">
        <v>2</v>
      </c>
      <c r="N298" s="572">
        <v>176.78</v>
      </c>
    </row>
    <row r="299" spans="1:14" ht="14.4" customHeight="1" x14ac:dyDescent="0.3">
      <c r="A299" s="567" t="s">
        <v>436</v>
      </c>
      <c r="B299" s="568" t="s">
        <v>438</v>
      </c>
      <c r="C299" s="569" t="s">
        <v>452</v>
      </c>
      <c r="D299" s="570" t="s">
        <v>453</v>
      </c>
      <c r="E299" s="569" t="s">
        <v>439</v>
      </c>
      <c r="F299" s="570" t="s">
        <v>440</v>
      </c>
      <c r="G299" s="569" t="s">
        <v>527</v>
      </c>
      <c r="H299" s="569" t="s">
        <v>1486</v>
      </c>
      <c r="I299" s="569" t="s">
        <v>1487</v>
      </c>
      <c r="J299" s="569" t="s">
        <v>1488</v>
      </c>
      <c r="K299" s="569"/>
      <c r="L299" s="571">
        <v>177.5</v>
      </c>
      <c r="M299" s="571">
        <v>2</v>
      </c>
      <c r="N299" s="572">
        <v>355</v>
      </c>
    </row>
    <row r="300" spans="1:14" ht="14.4" customHeight="1" x14ac:dyDescent="0.3">
      <c r="A300" s="567" t="s">
        <v>436</v>
      </c>
      <c r="B300" s="568" t="s">
        <v>438</v>
      </c>
      <c r="C300" s="569" t="s">
        <v>452</v>
      </c>
      <c r="D300" s="570" t="s">
        <v>453</v>
      </c>
      <c r="E300" s="569" t="s">
        <v>439</v>
      </c>
      <c r="F300" s="570" t="s">
        <v>440</v>
      </c>
      <c r="G300" s="569" t="s">
        <v>527</v>
      </c>
      <c r="H300" s="569" t="s">
        <v>1489</v>
      </c>
      <c r="I300" s="569" t="s">
        <v>1490</v>
      </c>
      <c r="J300" s="569" t="s">
        <v>1491</v>
      </c>
      <c r="K300" s="569" t="s">
        <v>1492</v>
      </c>
      <c r="L300" s="571">
        <v>77.899676925823996</v>
      </c>
      <c r="M300" s="571">
        <v>1</v>
      </c>
      <c r="N300" s="572">
        <v>77.899676925823996</v>
      </c>
    </row>
    <row r="301" spans="1:14" ht="14.4" customHeight="1" x14ac:dyDescent="0.3">
      <c r="A301" s="567" t="s">
        <v>436</v>
      </c>
      <c r="B301" s="568" t="s">
        <v>438</v>
      </c>
      <c r="C301" s="569" t="s">
        <v>452</v>
      </c>
      <c r="D301" s="570" t="s">
        <v>453</v>
      </c>
      <c r="E301" s="569" t="s">
        <v>439</v>
      </c>
      <c r="F301" s="570" t="s">
        <v>440</v>
      </c>
      <c r="G301" s="569" t="s">
        <v>527</v>
      </c>
      <c r="H301" s="569" t="s">
        <v>1493</v>
      </c>
      <c r="I301" s="569" t="s">
        <v>1494</v>
      </c>
      <c r="J301" s="569" t="s">
        <v>1495</v>
      </c>
      <c r="K301" s="569" t="s">
        <v>1496</v>
      </c>
      <c r="L301" s="571">
        <v>144.169754851568</v>
      </c>
      <c r="M301" s="571">
        <v>3</v>
      </c>
      <c r="N301" s="572">
        <v>432.50926455470398</v>
      </c>
    </row>
    <row r="302" spans="1:14" ht="14.4" customHeight="1" x14ac:dyDescent="0.3">
      <c r="A302" s="567" t="s">
        <v>436</v>
      </c>
      <c r="B302" s="568" t="s">
        <v>438</v>
      </c>
      <c r="C302" s="569" t="s">
        <v>452</v>
      </c>
      <c r="D302" s="570" t="s">
        <v>453</v>
      </c>
      <c r="E302" s="569" t="s">
        <v>439</v>
      </c>
      <c r="F302" s="570" t="s">
        <v>440</v>
      </c>
      <c r="G302" s="569" t="s">
        <v>527</v>
      </c>
      <c r="H302" s="569" t="s">
        <v>1497</v>
      </c>
      <c r="I302" s="569" t="s">
        <v>1498</v>
      </c>
      <c r="J302" s="569" t="s">
        <v>1499</v>
      </c>
      <c r="K302" s="569" t="s">
        <v>1500</v>
      </c>
      <c r="L302" s="571">
        <v>12.600032615763853</v>
      </c>
      <c r="M302" s="571">
        <v>150</v>
      </c>
      <c r="N302" s="572">
        <v>1890.0048923645779</v>
      </c>
    </row>
    <row r="303" spans="1:14" ht="14.4" customHeight="1" x14ac:dyDescent="0.3">
      <c r="A303" s="567" t="s">
        <v>436</v>
      </c>
      <c r="B303" s="568" t="s">
        <v>438</v>
      </c>
      <c r="C303" s="569" t="s">
        <v>452</v>
      </c>
      <c r="D303" s="570" t="s">
        <v>453</v>
      </c>
      <c r="E303" s="569" t="s">
        <v>439</v>
      </c>
      <c r="F303" s="570" t="s">
        <v>440</v>
      </c>
      <c r="G303" s="569" t="s">
        <v>527</v>
      </c>
      <c r="H303" s="569" t="s">
        <v>1501</v>
      </c>
      <c r="I303" s="569" t="s">
        <v>884</v>
      </c>
      <c r="J303" s="569" t="s">
        <v>1502</v>
      </c>
      <c r="K303" s="569"/>
      <c r="L303" s="571">
        <v>62.214286390755426</v>
      </c>
      <c r="M303" s="571">
        <v>14</v>
      </c>
      <c r="N303" s="572">
        <v>871.00000947057595</v>
      </c>
    </row>
    <row r="304" spans="1:14" ht="14.4" customHeight="1" x14ac:dyDescent="0.3">
      <c r="A304" s="567" t="s">
        <v>436</v>
      </c>
      <c r="B304" s="568" t="s">
        <v>438</v>
      </c>
      <c r="C304" s="569" t="s">
        <v>452</v>
      </c>
      <c r="D304" s="570" t="s">
        <v>453</v>
      </c>
      <c r="E304" s="569" t="s">
        <v>439</v>
      </c>
      <c r="F304" s="570" t="s">
        <v>440</v>
      </c>
      <c r="G304" s="569" t="s">
        <v>527</v>
      </c>
      <c r="H304" s="569" t="s">
        <v>1503</v>
      </c>
      <c r="I304" s="569" t="s">
        <v>1504</v>
      </c>
      <c r="J304" s="569" t="s">
        <v>1505</v>
      </c>
      <c r="K304" s="569" t="s">
        <v>1506</v>
      </c>
      <c r="L304" s="571">
        <v>31.0706376925901</v>
      </c>
      <c r="M304" s="571">
        <v>36</v>
      </c>
      <c r="N304" s="572">
        <v>1118.5429569332437</v>
      </c>
    </row>
    <row r="305" spans="1:14" ht="14.4" customHeight="1" x14ac:dyDescent="0.3">
      <c r="A305" s="567" t="s">
        <v>436</v>
      </c>
      <c r="B305" s="568" t="s">
        <v>438</v>
      </c>
      <c r="C305" s="569" t="s">
        <v>452</v>
      </c>
      <c r="D305" s="570" t="s">
        <v>453</v>
      </c>
      <c r="E305" s="569" t="s">
        <v>439</v>
      </c>
      <c r="F305" s="570" t="s">
        <v>440</v>
      </c>
      <c r="G305" s="569" t="s">
        <v>527</v>
      </c>
      <c r="H305" s="569" t="s">
        <v>1507</v>
      </c>
      <c r="I305" s="569" t="s">
        <v>884</v>
      </c>
      <c r="J305" s="569" t="s">
        <v>1508</v>
      </c>
      <c r="K305" s="569"/>
      <c r="L305" s="571">
        <v>100.817438421152</v>
      </c>
      <c r="M305" s="571">
        <v>2</v>
      </c>
      <c r="N305" s="572">
        <v>201.63487684230401</v>
      </c>
    </row>
    <row r="306" spans="1:14" ht="14.4" customHeight="1" x14ac:dyDescent="0.3">
      <c r="A306" s="567" t="s">
        <v>436</v>
      </c>
      <c r="B306" s="568" t="s">
        <v>438</v>
      </c>
      <c r="C306" s="569" t="s">
        <v>452</v>
      </c>
      <c r="D306" s="570" t="s">
        <v>453</v>
      </c>
      <c r="E306" s="569" t="s">
        <v>439</v>
      </c>
      <c r="F306" s="570" t="s">
        <v>440</v>
      </c>
      <c r="G306" s="569" t="s">
        <v>527</v>
      </c>
      <c r="H306" s="569" t="s">
        <v>1509</v>
      </c>
      <c r="I306" s="569" t="s">
        <v>1510</v>
      </c>
      <c r="J306" s="569" t="s">
        <v>1511</v>
      </c>
      <c r="K306" s="569" t="s">
        <v>1512</v>
      </c>
      <c r="L306" s="571">
        <v>234.61</v>
      </c>
      <c r="M306" s="571">
        <v>1</v>
      </c>
      <c r="N306" s="572">
        <v>234.61</v>
      </c>
    </row>
    <row r="307" spans="1:14" ht="14.4" customHeight="1" x14ac:dyDescent="0.3">
      <c r="A307" s="567" t="s">
        <v>436</v>
      </c>
      <c r="B307" s="568" t="s">
        <v>438</v>
      </c>
      <c r="C307" s="569" t="s">
        <v>452</v>
      </c>
      <c r="D307" s="570" t="s">
        <v>453</v>
      </c>
      <c r="E307" s="569" t="s">
        <v>439</v>
      </c>
      <c r="F307" s="570" t="s">
        <v>440</v>
      </c>
      <c r="G307" s="569" t="s">
        <v>527</v>
      </c>
      <c r="H307" s="569" t="s">
        <v>1513</v>
      </c>
      <c r="I307" s="569" t="s">
        <v>884</v>
      </c>
      <c r="J307" s="569" t="s">
        <v>1514</v>
      </c>
      <c r="K307" s="569"/>
      <c r="L307" s="571">
        <v>68.997646818636696</v>
      </c>
      <c r="M307" s="571">
        <v>3</v>
      </c>
      <c r="N307" s="572">
        <v>206.99294045591009</v>
      </c>
    </row>
    <row r="308" spans="1:14" ht="14.4" customHeight="1" x14ac:dyDescent="0.3">
      <c r="A308" s="567" t="s">
        <v>436</v>
      </c>
      <c r="B308" s="568" t="s">
        <v>438</v>
      </c>
      <c r="C308" s="569" t="s">
        <v>452</v>
      </c>
      <c r="D308" s="570" t="s">
        <v>453</v>
      </c>
      <c r="E308" s="569" t="s">
        <v>439</v>
      </c>
      <c r="F308" s="570" t="s">
        <v>440</v>
      </c>
      <c r="G308" s="569" t="s">
        <v>527</v>
      </c>
      <c r="H308" s="569" t="s">
        <v>1515</v>
      </c>
      <c r="I308" s="569" t="s">
        <v>1516</v>
      </c>
      <c r="J308" s="569" t="s">
        <v>1025</v>
      </c>
      <c r="K308" s="569" t="s">
        <v>1517</v>
      </c>
      <c r="L308" s="571">
        <v>0</v>
      </c>
      <c r="M308" s="571">
        <v>0</v>
      </c>
      <c r="N308" s="572">
        <v>0</v>
      </c>
    </row>
    <row r="309" spans="1:14" ht="14.4" customHeight="1" x14ac:dyDescent="0.3">
      <c r="A309" s="567" t="s">
        <v>436</v>
      </c>
      <c r="B309" s="568" t="s">
        <v>438</v>
      </c>
      <c r="C309" s="569" t="s">
        <v>452</v>
      </c>
      <c r="D309" s="570" t="s">
        <v>453</v>
      </c>
      <c r="E309" s="569" t="s">
        <v>439</v>
      </c>
      <c r="F309" s="570" t="s">
        <v>440</v>
      </c>
      <c r="G309" s="569" t="s">
        <v>527</v>
      </c>
      <c r="H309" s="569" t="s">
        <v>1518</v>
      </c>
      <c r="I309" s="569" t="s">
        <v>884</v>
      </c>
      <c r="J309" s="569" t="s">
        <v>1519</v>
      </c>
      <c r="K309" s="569"/>
      <c r="L309" s="571">
        <v>126.51443972215841</v>
      </c>
      <c r="M309" s="571">
        <v>10</v>
      </c>
      <c r="N309" s="572">
        <v>1265.1443972215841</v>
      </c>
    </row>
    <row r="310" spans="1:14" ht="14.4" customHeight="1" x14ac:dyDescent="0.3">
      <c r="A310" s="567" t="s">
        <v>436</v>
      </c>
      <c r="B310" s="568" t="s">
        <v>438</v>
      </c>
      <c r="C310" s="569" t="s">
        <v>452</v>
      </c>
      <c r="D310" s="570" t="s">
        <v>453</v>
      </c>
      <c r="E310" s="569" t="s">
        <v>439</v>
      </c>
      <c r="F310" s="570" t="s">
        <v>440</v>
      </c>
      <c r="G310" s="569" t="s">
        <v>527</v>
      </c>
      <c r="H310" s="569" t="s">
        <v>1520</v>
      </c>
      <c r="I310" s="569" t="s">
        <v>884</v>
      </c>
      <c r="J310" s="569" t="s">
        <v>1521</v>
      </c>
      <c r="K310" s="569" t="s">
        <v>1172</v>
      </c>
      <c r="L310" s="571">
        <v>985.26782799812804</v>
      </c>
      <c r="M310" s="571">
        <v>0.5</v>
      </c>
      <c r="N310" s="572">
        <v>492.63391399906402</v>
      </c>
    </row>
    <row r="311" spans="1:14" ht="14.4" customHeight="1" x14ac:dyDescent="0.3">
      <c r="A311" s="567" t="s">
        <v>436</v>
      </c>
      <c r="B311" s="568" t="s">
        <v>438</v>
      </c>
      <c r="C311" s="569" t="s">
        <v>452</v>
      </c>
      <c r="D311" s="570" t="s">
        <v>453</v>
      </c>
      <c r="E311" s="569" t="s">
        <v>439</v>
      </c>
      <c r="F311" s="570" t="s">
        <v>440</v>
      </c>
      <c r="G311" s="569" t="s">
        <v>527</v>
      </c>
      <c r="H311" s="569" t="s">
        <v>1522</v>
      </c>
      <c r="I311" s="569" t="s">
        <v>1523</v>
      </c>
      <c r="J311" s="569" t="s">
        <v>1524</v>
      </c>
      <c r="K311" s="569" t="s">
        <v>1525</v>
      </c>
      <c r="L311" s="571">
        <v>122.76</v>
      </c>
      <c r="M311" s="571">
        <v>1</v>
      </c>
      <c r="N311" s="572">
        <v>122.76</v>
      </c>
    </row>
    <row r="312" spans="1:14" ht="14.4" customHeight="1" x14ac:dyDescent="0.3">
      <c r="A312" s="567" t="s">
        <v>436</v>
      </c>
      <c r="B312" s="568" t="s">
        <v>438</v>
      </c>
      <c r="C312" s="569" t="s">
        <v>452</v>
      </c>
      <c r="D312" s="570" t="s">
        <v>453</v>
      </c>
      <c r="E312" s="569" t="s">
        <v>439</v>
      </c>
      <c r="F312" s="570" t="s">
        <v>440</v>
      </c>
      <c r="G312" s="569" t="s">
        <v>527</v>
      </c>
      <c r="H312" s="569" t="s">
        <v>1526</v>
      </c>
      <c r="I312" s="569" t="s">
        <v>1526</v>
      </c>
      <c r="J312" s="569" t="s">
        <v>1527</v>
      </c>
      <c r="K312" s="569" t="s">
        <v>1528</v>
      </c>
      <c r="L312" s="571">
        <v>3025.09</v>
      </c>
      <c r="M312" s="571">
        <v>1</v>
      </c>
      <c r="N312" s="572">
        <v>3025.09</v>
      </c>
    </row>
    <row r="313" spans="1:14" ht="14.4" customHeight="1" x14ac:dyDescent="0.3">
      <c r="A313" s="567" t="s">
        <v>436</v>
      </c>
      <c r="B313" s="568" t="s">
        <v>438</v>
      </c>
      <c r="C313" s="569" t="s">
        <v>452</v>
      </c>
      <c r="D313" s="570" t="s">
        <v>453</v>
      </c>
      <c r="E313" s="569" t="s">
        <v>439</v>
      </c>
      <c r="F313" s="570" t="s">
        <v>440</v>
      </c>
      <c r="G313" s="569" t="s">
        <v>527</v>
      </c>
      <c r="H313" s="569" t="s">
        <v>1529</v>
      </c>
      <c r="I313" s="569" t="s">
        <v>884</v>
      </c>
      <c r="J313" s="569" t="s">
        <v>1530</v>
      </c>
      <c r="K313" s="569"/>
      <c r="L313" s="571">
        <v>109.76668881406499</v>
      </c>
      <c r="M313" s="571">
        <v>6</v>
      </c>
      <c r="N313" s="572">
        <v>658.60013288438995</v>
      </c>
    </row>
    <row r="314" spans="1:14" ht="14.4" customHeight="1" x14ac:dyDescent="0.3">
      <c r="A314" s="567" t="s">
        <v>436</v>
      </c>
      <c r="B314" s="568" t="s">
        <v>438</v>
      </c>
      <c r="C314" s="569" t="s">
        <v>452</v>
      </c>
      <c r="D314" s="570" t="s">
        <v>453</v>
      </c>
      <c r="E314" s="569" t="s">
        <v>439</v>
      </c>
      <c r="F314" s="570" t="s">
        <v>440</v>
      </c>
      <c r="G314" s="569" t="s">
        <v>1531</v>
      </c>
      <c r="H314" s="569" t="s">
        <v>1532</v>
      </c>
      <c r="I314" s="569" t="s">
        <v>1532</v>
      </c>
      <c r="J314" s="569" t="s">
        <v>1533</v>
      </c>
      <c r="K314" s="569" t="s">
        <v>1534</v>
      </c>
      <c r="L314" s="571">
        <v>77.63</v>
      </c>
      <c r="M314" s="571">
        <v>2</v>
      </c>
      <c r="N314" s="572">
        <v>155.26</v>
      </c>
    </row>
    <row r="315" spans="1:14" ht="14.4" customHeight="1" x14ac:dyDescent="0.3">
      <c r="A315" s="567" t="s">
        <v>436</v>
      </c>
      <c r="B315" s="568" t="s">
        <v>438</v>
      </c>
      <c r="C315" s="569" t="s">
        <v>452</v>
      </c>
      <c r="D315" s="570" t="s">
        <v>453</v>
      </c>
      <c r="E315" s="569" t="s">
        <v>439</v>
      </c>
      <c r="F315" s="570" t="s">
        <v>440</v>
      </c>
      <c r="G315" s="569" t="s">
        <v>1531</v>
      </c>
      <c r="H315" s="569" t="s">
        <v>1535</v>
      </c>
      <c r="I315" s="569" t="s">
        <v>1536</v>
      </c>
      <c r="J315" s="569" t="s">
        <v>1537</v>
      </c>
      <c r="K315" s="569" t="s">
        <v>1538</v>
      </c>
      <c r="L315" s="571">
        <v>106.84</v>
      </c>
      <c r="M315" s="571">
        <v>1</v>
      </c>
      <c r="N315" s="572">
        <v>106.84</v>
      </c>
    </row>
    <row r="316" spans="1:14" ht="14.4" customHeight="1" x14ac:dyDescent="0.3">
      <c r="A316" s="567" t="s">
        <v>436</v>
      </c>
      <c r="B316" s="568" t="s">
        <v>438</v>
      </c>
      <c r="C316" s="569" t="s">
        <v>452</v>
      </c>
      <c r="D316" s="570" t="s">
        <v>453</v>
      </c>
      <c r="E316" s="569" t="s">
        <v>439</v>
      </c>
      <c r="F316" s="570" t="s">
        <v>440</v>
      </c>
      <c r="G316" s="569" t="s">
        <v>1531</v>
      </c>
      <c r="H316" s="569" t="s">
        <v>1539</v>
      </c>
      <c r="I316" s="569" t="s">
        <v>1540</v>
      </c>
      <c r="J316" s="569" t="s">
        <v>1541</v>
      </c>
      <c r="K316" s="569" t="s">
        <v>1542</v>
      </c>
      <c r="L316" s="571">
        <v>36.478498533111413</v>
      </c>
      <c r="M316" s="571">
        <v>61</v>
      </c>
      <c r="N316" s="572">
        <v>2225.188410519796</v>
      </c>
    </row>
    <row r="317" spans="1:14" ht="14.4" customHeight="1" x14ac:dyDescent="0.3">
      <c r="A317" s="567" t="s">
        <v>436</v>
      </c>
      <c r="B317" s="568" t="s">
        <v>438</v>
      </c>
      <c r="C317" s="569" t="s">
        <v>452</v>
      </c>
      <c r="D317" s="570" t="s">
        <v>453</v>
      </c>
      <c r="E317" s="569" t="s">
        <v>439</v>
      </c>
      <c r="F317" s="570" t="s">
        <v>440</v>
      </c>
      <c r="G317" s="569" t="s">
        <v>1531</v>
      </c>
      <c r="H317" s="569" t="s">
        <v>1543</v>
      </c>
      <c r="I317" s="569" t="s">
        <v>1544</v>
      </c>
      <c r="J317" s="569" t="s">
        <v>1545</v>
      </c>
      <c r="K317" s="569" t="s">
        <v>1546</v>
      </c>
      <c r="L317" s="571">
        <v>47.240024143326899</v>
      </c>
      <c r="M317" s="571">
        <v>1</v>
      </c>
      <c r="N317" s="572">
        <v>47.240024143326899</v>
      </c>
    </row>
    <row r="318" spans="1:14" ht="14.4" customHeight="1" x14ac:dyDescent="0.3">
      <c r="A318" s="567" t="s">
        <v>436</v>
      </c>
      <c r="B318" s="568" t="s">
        <v>438</v>
      </c>
      <c r="C318" s="569" t="s">
        <v>452</v>
      </c>
      <c r="D318" s="570" t="s">
        <v>453</v>
      </c>
      <c r="E318" s="569" t="s">
        <v>439</v>
      </c>
      <c r="F318" s="570" t="s">
        <v>440</v>
      </c>
      <c r="G318" s="569" t="s">
        <v>1531</v>
      </c>
      <c r="H318" s="569" t="s">
        <v>1547</v>
      </c>
      <c r="I318" s="569" t="s">
        <v>1548</v>
      </c>
      <c r="J318" s="569" t="s">
        <v>1545</v>
      </c>
      <c r="K318" s="569" t="s">
        <v>1549</v>
      </c>
      <c r="L318" s="571">
        <v>94.575000000000003</v>
      </c>
      <c r="M318" s="571">
        <v>2</v>
      </c>
      <c r="N318" s="572">
        <v>189.15</v>
      </c>
    </row>
    <row r="319" spans="1:14" ht="14.4" customHeight="1" x14ac:dyDescent="0.3">
      <c r="A319" s="567" t="s">
        <v>436</v>
      </c>
      <c r="B319" s="568" t="s">
        <v>438</v>
      </c>
      <c r="C319" s="569" t="s">
        <v>452</v>
      </c>
      <c r="D319" s="570" t="s">
        <v>453</v>
      </c>
      <c r="E319" s="569" t="s">
        <v>439</v>
      </c>
      <c r="F319" s="570" t="s">
        <v>440</v>
      </c>
      <c r="G319" s="569" t="s">
        <v>1531</v>
      </c>
      <c r="H319" s="569" t="s">
        <v>1550</v>
      </c>
      <c r="I319" s="569" t="s">
        <v>1551</v>
      </c>
      <c r="J319" s="569" t="s">
        <v>1552</v>
      </c>
      <c r="K319" s="569" t="s">
        <v>1553</v>
      </c>
      <c r="L319" s="571">
        <v>330.41</v>
      </c>
      <c r="M319" s="571">
        <v>1</v>
      </c>
      <c r="N319" s="572">
        <v>330.41</v>
      </c>
    </row>
    <row r="320" spans="1:14" ht="14.4" customHeight="1" x14ac:dyDescent="0.3">
      <c r="A320" s="567" t="s">
        <v>436</v>
      </c>
      <c r="B320" s="568" t="s">
        <v>438</v>
      </c>
      <c r="C320" s="569" t="s">
        <v>452</v>
      </c>
      <c r="D320" s="570" t="s">
        <v>453</v>
      </c>
      <c r="E320" s="569" t="s">
        <v>439</v>
      </c>
      <c r="F320" s="570" t="s">
        <v>440</v>
      </c>
      <c r="G320" s="569" t="s">
        <v>1531</v>
      </c>
      <c r="H320" s="569" t="s">
        <v>1554</v>
      </c>
      <c r="I320" s="569" t="s">
        <v>1555</v>
      </c>
      <c r="J320" s="569" t="s">
        <v>1556</v>
      </c>
      <c r="K320" s="569" t="s">
        <v>1557</v>
      </c>
      <c r="L320" s="571">
        <v>141.68</v>
      </c>
      <c r="M320" s="571">
        <v>2</v>
      </c>
      <c r="N320" s="572">
        <v>283.36</v>
      </c>
    </row>
    <row r="321" spans="1:14" ht="14.4" customHeight="1" x14ac:dyDescent="0.3">
      <c r="A321" s="567" t="s">
        <v>436</v>
      </c>
      <c r="B321" s="568" t="s">
        <v>438</v>
      </c>
      <c r="C321" s="569" t="s">
        <v>452</v>
      </c>
      <c r="D321" s="570" t="s">
        <v>453</v>
      </c>
      <c r="E321" s="569" t="s">
        <v>439</v>
      </c>
      <c r="F321" s="570" t="s">
        <v>440</v>
      </c>
      <c r="G321" s="569" t="s">
        <v>1531</v>
      </c>
      <c r="H321" s="569" t="s">
        <v>1558</v>
      </c>
      <c r="I321" s="569" t="s">
        <v>1559</v>
      </c>
      <c r="J321" s="569" t="s">
        <v>521</v>
      </c>
      <c r="K321" s="569" t="s">
        <v>1560</v>
      </c>
      <c r="L321" s="571">
        <v>144.53000000000003</v>
      </c>
      <c r="M321" s="571">
        <v>10</v>
      </c>
      <c r="N321" s="572">
        <v>1445.3000000000002</v>
      </c>
    </row>
    <row r="322" spans="1:14" ht="14.4" customHeight="1" x14ac:dyDescent="0.3">
      <c r="A322" s="567" t="s">
        <v>436</v>
      </c>
      <c r="B322" s="568" t="s">
        <v>438</v>
      </c>
      <c r="C322" s="569" t="s">
        <v>452</v>
      </c>
      <c r="D322" s="570" t="s">
        <v>453</v>
      </c>
      <c r="E322" s="569" t="s">
        <v>439</v>
      </c>
      <c r="F322" s="570" t="s">
        <v>440</v>
      </c>
      <c r="G322" s="569" t="s">
        <v>1531</v>
      </c>
      <c r="H322" s="569" t="s">
        <v>1561</v>
      </c>
      <c r="I322" s="569" t="s">
        <v>1562</v>
      </c>
      <c r="J322" s="569" t="s">
        <v>1563</v>
      </c>
      <c r="K322" s="569" t="s">
        <v>1564</v>
      </c>
      <c r="L322" s="571">
        <v>54.460007090060571</v>
      </c>
      <c r="M322" s="571">
        <v>45</v>
      </c>
      <c r="N322" s="572">
        <v>2450.7003190527257</v>
      </c>
    </row>
    <row r="323" spans="1:14" ht="14.4" customHeight="1" x14ac:dyDescent="0.3">
      <c r="A323" s="567" t="s">
        <v>436</v>
      </c>
      <c r="B323" s="568" t="s">
        <v>438</v>
      </c>
      <c r="C323" s="569" t="s">
        <v>452</v>
      </c>
      <c r="D323" s="570" t="s">
        <v>453</v>
      </c>
      <c r="E323" s="569" t="s">
        <v>439</v>
      </c>
      <c r="F323" s="570" t="s">
        <v>440</v>
      </c>
      <c r="G323" s="569" t="s">
        <v>1531</v>
      </c>
      <c r="H323" s="569" t="s">
        <v>1565</v>
      </c>
      <c r="I323" s="569" t="s">
        <v>1566</v>
      </c>
      <c r="J323" s="569" t="s">
        <v>1567</v>
      </c>
      <c r="K323" s="569" t="s">
        <v>1568</v>
      </c>
      <c r="L323" s="571">
        <v>53.077483478019374</v>
      </c>
      <c r="M323" s="571">
        <v>4</v>
      </c>
      <c r="N323" s="572">
        <v>212.3099339120775</v>
      </c>
    </row>
    <row r="324" spans="1:14" ht="14.4" customHeight="1" x14ac:dyDescent="0.3">
      <c r="A324" s="567" t="s">
        <v>436</v>
      </c>
      <c r="B324" s="568" t="s">
        <v>438</v>
      </c>
      <c r="C324" s="569" t="s">
        <v>452</v>
      </c>
      <c r="D324" s="570" t="s">
        <v>453</v>
      </c>
      <c r="E324" s="569" t="s">
        <v>439</v>
      </c>
      <c r="F324" s="570" t="s">
        <v>440</v>
      </c>
      <c r="G324" s="569" t="s">
        <v>1531</v>
      </c>
      <c r="H324" s="569" t="s">
        <v>1569</v>
      </c>
      <c r="I324" s="569" t="s">
        <v>1570</v>
      </c>
      <c r="J324" s="569" t="s">
        <v>1571</v>
      </c>
      <c r="K324" s="569" t="s">
        <v>1572</v>
      </c>
      <c r="L324" s="571">
        <v>61.976563900272765</v>
      </c>
      <c r="M324" s="571">
        <v>3</v>
      </c>
      <c r="N324" s="572">
        <v>185.9296917008183</v>
      </c>
    </row>
    <row r="325" spans="1:14" ht="14.4" customHeight="1" x14ac:dyDescent="0.3">
      <c r="A325" s="567" t="s">
        <v>436</v>
      </c>
      <c r="B325" s="568" t="s">
        <v>438</v>
      </c>
      <c r="C325" s="569" t="s">
        <v>452</v>
      </c>
      <c r="D325" s="570" t="s">
        <v>453</v>
      </c>
      <c r="E325" s="569" t="s">
        <v>439</v>
      </c>
      <c r="F325" s="570" t="s">
        <v>440</v>
      </c>
      <c r="G325" s="569" t="s">
        <v>1531</v>
      </c>
      <c r="H325" s="569" t="s">
        <v>1573</v>
      </c>
      <c r="I325" s="569" t="s">
        <v>1574</v>
      </c>
      <c r="J325" s="569" t="s">
        <v>1575</v>
      </c>
      <c r="K325" s="569" t="s">
        <v>1576</v>
      </c>
      <c r="L325" s="571">
        <v>79.829983828136363</v>
      </c>
      <c r="M325" s="571">
        <v>3</v>
      </c>
      <c r="N325" s="572">
        <v>239.48995148440909</v>
      </c>
    </row>
    <row r="326" spans="1:14" ht="14.4" customHeight="1" x14ac:dyDescent="0.3">
      <c r="A326" s="567" t="s">
        <v>436</v>
      </c>
      <c r="B326" s="568" t="s">
        <v>438</v>
      </c>
      <c r="C326" s="569" t="s">
        <v>452</v>
      </c>
      <c r="D326" s="570" t="s">
        <v>453</v>
      </c>
      <c r="E326" s="569" t="s">
        <v>439</v>
      </c>
      <c r="F326" s="570" t="s">
        <v>440</v>
      </c>
      <c r="G326" s="569" t="s">
        <v>1531</v>
      </c>
      <c r="H326" s="569" t="s">
        <v>1577</v>
      </c>
      <c r="I326" s="569" t="s">
        <v>1578</v>
      </c>
      <c r="J326" s="569" t="s">
        <v>1579</v>
      </c>
      <c r="K326" s="569" t="s">
        <v>1580</v>
      </c>
      <c r="L326" s="571">
        <v>3450.0004929093911</v>
      </c>
      <c r="M326" s="571">
        <v>28</v>
      </c>
      <c r="N326" s="572">
        <v>96600.013801462948</v>
      </c>
    </row>
    <row r="327" spans="1:14" ht="14.4" customHeight="1" x14ac:dyDescent="0.3">
      <c r="A327" s="567" t="s">
        <v>436</v>
      </c>
      <c r="B327" s="568" t="s">
        <v>438</v>
      </c>
      <c r="C327" s="569" t="s">
        <v>452</v>
      </c>
      <c r="D327" s="570" t="s">
        <v>453</v>
      </c>
      <c r="E327" s="569" t="s">
        <v>439</v>
      </c>
      <c r="F327" s="570" t="s">
        <v>440</v>
      </c>
      <c r="G327" s="569" t="s">
        <v>1531</v>
      </c>
      <c r="H327" s="569" t="s">
        <v>1581</v>
      </c>
      <c r="I327" s="569" t="s">
        <v>1582</v>
      </c>
      <c r="J327" s="569" t="s">
        <v>1583</v>
      </c>
      <c r="K327" s="569" t="s">
        <v>1584</v>
      </c>
      <c r="L327" s="571">
        <v>76.640019203038705</v>
      </c>
      <c r="M327" s="571">
        <v>1</v>
      </c>
      <c r="N327" s="572">
        <v>76.640019203038705</v>
      </c>
    </row>
    <row r="328" spans="1:14" ht="14.4" customHeight="1" x14ac:dyDescent="0.3">
      <c r="A328" s="567" t="s">
        <v>436</v>
      </c>
      <c r="B328" s="568" t="s">
        <v>438</v>
      </c>
      <c r="C328" s="569" t="s">
        <v>452</v>
      </c>
      <c r="D328" s="570" t="s">
        <v>453</v>
      </c>
      <c r="E328" s="569" t="s">
        <v>439</v>
      </c>
      <c r="F328" s="570" t="s">
        <v>440</v>
      </c>
      <c r="G328" s="569" t="s">
        <v>1531</v>
      </c>
      <c r="H328" s="569" t="s">
        <v>1585</v>
      </c>
      <c r="I328" s="569" t="s">
        <v>1586</v>
      </c>
      <c r="J328" s="569" t="s">
        <v>1587</v>
      </c>
      <c r="K328" s="569" t="s">
        <v>1588</v>
      </c>
      <c r="L328" s="571">
        <v>109.86</v>
      </c>
      <c r="M328" s="571">
        <v>1</v>
      </c>
      <c r="N328" s="572">
        <v>109.86</v>
      </c>
    </row>
    <row r="329" spans="1:14" ht="14.4" customHeight="1" x14ac:dyDescent="0.3">
      <c r="A329" s="567" t="s">
        <v>436</v>
      </c>
      <c r="B329" s="568" t="s">
        <v>438</v>
      </c>
      <c r="C329" s="569" t="s">
        <v>452</v>
      </c>
      <c r="D329" s="570" t="s">
        <v>453</v>
      </c>
      <c r="E329" s="569" t="s">
        <v>439</v>
      </c>
      <c r="F329" s="570" t="s">
        <v>440</v>
      </c>
      <c r="G329" s="569" t="s">
        <v>1531</v>
      </c>
      <c r="H329" s="569" t="s">
        <v>1589</v>
      </c>
      <c r="I329" s="569" t="s">
        <v>1590</v>
      </c>
      <c r="J329" s="569" t="s">
        <v>1591</v>
      </c>
      <c r="K329" s="569" t="s">
        <v>1592</v>
      </c>
      <c r="L329" s="571">
        <v>85.530349630331727</v>
      </c>
      <c r="M329" s="571">
        <v>27</v>
      </c>
      <c r="N329" s="572">
        <v>2309.3194400189568</v>
      </c>
    </row>
    <row r="330" spans="1:14" ht="14.4" customHeight="1" x14ac:dyDescent="0.3">
      <c r="A330" s="567" t="s">
        <v>436</v>
      </c>
      <c r="B330" s="568" t="s">
        <v>438</v>
      </c>
      <c r="C330" s="569" t="s">
        <v>452</v>
      </c>
      <c r="D330" s="570" t="s">
        <v>453</v>
      </c>
      <c r="E330" s="569" t="s">
        <v>439</v>
      </c>
      <c r="F330" s="570" t="s">
        <v>440</v>
      </c>
      <c r="G330" s="569" t="s">
        <v>1531</v>
      </c>
      <c r="H330" s="569" t="s">
        <v>1593</v>
      </c>
      <c r="I330" s="569" t="s">
        <v>1594</v>
      </c>
      <c r="J330" s="569" t="s">
        <v>1595</v>
      </c>
      <c r="K330" s="569" t="s">
        <v>1596</v>
      </c>
      <c r="L330" s="571">
        <v>99.21</v>
      </c>
      <c r="M330" s="571">
        <v>1</v>
      </c>
      <c r="N330" s="572">
        <v>99.21</v>
      </c>
    </row>
    <row r="331" spans="1:14" ht="14.4" customHeight="1" x14ac:dyDescent="0.3">
      <c r="A331" s="567" t="s">
        <v>436</v>
      </c>
      <c r="B331" s="568" t="s">
        <v>438</v>
      </c>
      <c r="C331" s="569" t="s">
        <v>452</v>
      </c>
      <c r="D331" s="570" t="s">
        <v>453</v>
      </c>
      <c r="E331" s="569" t="s">
        <v>439</v>
      </c>
      <c r="F331" s="570" t="s">
        <v>440</v>
      </c>
      <c r="G331" s="569" t="s">
        <v>1531</v>
      </c>
      <c r="H331" s="569" t="s">
        <v>1597</v>
      </c>
      <c r="I331" s="569" t="s">
        <v>1598</v>
      </c>
      <c r="J331" s="569" t="s">
        <v>1599</v>
      </c>
      <c r="K331" s="569" t="s">
        <v>1600</v>
      </c>
      <c r="L331" s="571">
        <v>108.92</v>
      </c>
      <c r="M331" s="571">
        <v>1</v>
      </c>
      <c r="N331" s="572">
        <v>108.92</v>
      </c>
    </row>
    <row r="332" spans="1:14" ht="14.4" customHeight="1" x14ac:dyDescent="0.3">
      <c r="A332" s="567" t="s">
        <v>436</v>
      </c>
      <c r="B332" s="568" t="s">
        <v>438</v>
      </c>
      <c r="C332" s="569" t="s">
        <v>452</v>
      </c>
      <c r="D332" s="570" t="s">
        <v>453</v>
      </c>
      <c r="E332" s="569" t="s">
        <v>439</v>
      </c>
      <c r="F332" s="570" t="s">
        <v>440</v>
      </c>
      <c r="G332" s="569" t="s">
        <v>1531</v>
      </c>
      <c r="H332" s="569" t="s">
        <v>1601</v>
      </c>
      <c r="I332" s="569" t="s">
        <v>1602</v>
      </c>
      <c r="J332" s="569" t="s">
        <v>1603</v>
      </c>
      <c r="K332" s="569" t="s">
        <v>1604</v>
      </c>
      <c r="L332" s="571">
        <v>168.040986919061</v>
      </c>
      <c r="M332" s="571">
        <v>4</v>
      </c>
      <c r="N332" s="572">
        <v>672.16394767624399</v>
      </c>
    </row>
    <row r="333" spans="1:14" ht="14.4" customHeight="1" x14ac:dyDescent="0.3">
      <c r="A333" s="567" t="s">
        <v>436</v>
      </c>
      <c r="B333" s="568" t="s">
        <v>438</v>
      </c>
      <c r="C333" s="569" t="s">
        <v>452</v>
      </c>
      <c r="D333" s="570" t="s">
        <v>453</v>
      </c>
      <c r="E333" s="569" t="s">
        <v>439</v>
      </c>
      <c r="F333" s="570" t="s">
        <v>440</v>
      </c>
      <c r="G333" s="569" t="s">
        <v>1531</v>
      </c>
      <c r="H333" s="569" t="s">
        <v>1605</v>
      </c>
      <c r="I333" s="569" t="s">
        <v>1606</v>
      </c>
      <c r="J333" s="569" t="s">
        <v>1607</v>
      </c>
      <c r="K333" s="569" t="s">
        <v>1608</v>
      </c>
      <c r="L333" s="571">
        <v>102.55</v>
      </c>
      <c r="M333" s="571">
        <v>1</v>
      </c>
      <c r="N333" s="572">
        <v>102.55</v>
      </c>
    </row>
    <row r="334" spans="1:14" ht="14.4" customHeight="1" x14ac:dyDescent="0.3">
      <c r="A334" s="567" t="s">
        <v>436</v>
      </c>
      <c r="B334" s="568" t="s">
        <v>438</v>
      </c>
      <c r="C334" s="569" t="s">
        <v>452</v>
      </c>
      <c r="D334" s="570" t="s">
        <v>453</v>
      </c>
      <c r="E334" s="569" t="s">
        <v>439</v>
      </c>
      <c r="F334" s="570" t="s">
        <v>440</v>
      </c>
      <c r="G334" s="569" t="s">
        <v>1531</v>
      </c>
      <c r="H334" s="569" t="s">
        <v>1609</v>
      </c>
      <c r="I334" s="569" t="s">
        <v>1610</v>
      </c>
      <c r="J334" s="569" t="s">
        <v>1611</v>
      </c>
      <c r="K334" s="569" t="s">
        <v>518</v>
      </c>
      <c r="L334" s="571">
        <v>83.79</v>
      </c>
      <c r="M334" s="571">
        <v>1</v>
      </c>
      <c r="N334" s="572">
        <v>83.79</v>
      </c>
    </row>
    <row r="335" spans="1:14" ht="14.4" customHeight="1" x14ac:dyDescent="0.3">
      <c r="A335" s="567" t="s">
        <v>436</v>
      </c>
      <c r="B335" s="568" t="s">
        <v>438</v>
      </c>
      <c r="C335" s="569" t="s">
        <v>452</v>
      </c>
      <c r="D335" s="570" t="s">
        <v>453</v>
      </c>
      <c r="E335" s="569" t="s">
        <v>439</v>
      </c>
      <c r="F335" s="570" t="s">
        <v>440</v>
      </c>
      <c r="G335" s="569" t="s">
        <v>1531</v>
      </c>
      <c r="H335" s="569" t="s">
        <v>1612</v>
      </c>
      <c r="I335" s="569" t="s">
        <v>1613</v>
      </c>
      <c r="J335" s="569" t="s">
        <v>1614</v>
      </c>
      <c r="K335" s="569" t="s">
        <v>1615</v>
      </c>
      <c r="L335" s="571">
        <v>71.81</v>
      </c>
      <c r="M335" s="571">
        <v>1</v>
      </c>
      <c r="N335" s="572">
        <v>71.81</v>
      </c>
    </row>
    <row r="336" spans="1:14" ht="14.4" customHeight="1" x14ac:dyDescent="0.3">
      <c r="A336" s="567" t="s">
        <v>436</v>
      </c>
      <c r="B336" s="568" t="s">
        <v>438</v>
      </c>
      <c r="C336" s="569" t="s">
        <v>452</v>
      </c>
      <c r="D336" s="570" t="s">
        <v>453</v>
      </c>
      <c r="E336" s="569" t="s">
        <v>439</v>
      </c>
      <c r="F336" s="570" t="s">
        <v>440</v>
      </c>
      <c r="G336" s="569" t="s">
        <v>1531</v>
      </c>
      <c r="H336" s="569" t="s">
        <v>1616</v>
      </c>
      <c r="I336" s="569" t="s">
        <v>1617</v>
      </c>
      <c r="J336" s="569" t="s">
        <v>1545</v>
      </c>
      <c r="K336" s="569" t="s">
        <v>1618</v>
      </c>
      <c r="L336" s="571">
        <v>135.43778070901854</v>
      </c>
      <c r="M336" s="571">
        <v>73</v>
      </c>
      <c r="N336" s="572">
        <v>9886.9579917583542</v>
      </c>
    </row>
    <row r="337" spans="1:14" ht="14.4" customHeight="1" x14ac:dyDescent="0.3">
      <c r="A337" s="567" t="s">
        <v>436</v>
      </c>
      <c r="B337" s="568" t="s">
        <v>438</v>
      </c>
      <c r="C337" s="569" t="s">
        <v>452</v>
      </c>
      <c r="D337" s="570" t="s">
        <v>453</v>
      </c>
      <c r="E337" s="569" t="s">
        <v>439</v>
      </c>
      <c r="F337" s="570" t="s">
        <v>440</v>
      </c>
      <c r="G337" s="569" t="s">
        <v>1531</v>
      </c>
      <c r="H337" s="569" t="s">
        <v>1619</v>
      </c>
      <c r="I337" s="569" t="s">
        <v>1620</v>
      </c>
      <c r="J337" s="569" t="s">
        <v>1621</v>
      </c>
      <c r="K337" s="569" t="s">
        <v>1622</v>
      </c>
      <c r="L337" s="571">
        <v>80.16</v>
      </c>
      <c r="M337" s="571">
        <v>1</v>
      </c>
      <c r="N337" s="572">
        <v>80.16</v>
      </c>
    </row>
    <row r="338" spans="1:14" ht="14.4" customHeight="1" x14ac:dyDescent="0.3">
      <c r="A338" s="567" t="s">
        <v>436</v>
      </c>
      <c r="B338" s="568" t="s">
        <v>438</v>
      </c>
      <c r="C338" s="569" t="s">
        <v>452</v>
      </c>
      <c r="D338" s="570" t="s">
        <v>453</v>
      </c>
      <c r="E338" s="569" t="s">
        <v>439</v>
      </c>
      <c r="F338" s="570" t="s">
        <v>440</v>
      </c>
      <c r="G338" s="569" t="s">
        <v>1531</v>
      </c>
      <c r="H338" s="569" t="s">
        <v>1623</v>
      </c>
      <c r="I338" s="569" t="s">
        <v>1624</v>
      </c>
      <c r="J338" s="569" t="s">
        <v>1625</v>
      </c>
      <c r="K338" s="569" t="s">
        <v>1626</v>
      </c>
      <c r="L338" s="571">
        <v>132.88999999999999</v>
      </c>
      <c r="M338" s="571">
        <v>1</v>
      </c>
      <c r="N338" s="572">
        <v>132.88999999999999</v>
      </c>
    </row>
    <row r="339" spans="1:14" ht="14.4" customHeight="1" x14ac:dyDescent="0.3">
      <c r="A339" s="567" t="s">
        <v>436</v>
      </c>
      <c r="B339" s="568" t="s">
        <v>438</v>
      </c>
      <c r="C339" s="569" t="s">
        <v>452</v>
      </c>
      <c r="D339" s="570" t="s">
        <v>453</v>
      </c>
      <c r="E339" s="569" t="s">
        <v>439</v>
      </c>
      <c r="F339" s="570" t="s">
        <v>440</v>
      </c>
      <c r="G339" s="569" t="s">
        <v>1531</v>
      </c>
      <c r="H339" s="569" t="s">
        <v>1627</v>
      </c>
      <c r="I339" s="569" t="s">
        <v>1627</v>
      </c>
      <c r="J339" s="569" t="s">
        <v>1628</v>
      </c>
      <c r="K339" s="569" t="s">
        <v>1629</v>
      </c>
      <c r="L339" s="571">
        <v>105.82</v>
      </c>
      <c r="M339" s="571">
        <v>1</v>
      </c>
      <c r="N339" s="572">
        <v>105.82</v>
      </c>
    </row>
    <row r="340" spans="1:14" ht="14.4" customHeight="1" x14ac:dyDescent="0.3">
      <c r="A340" s="567" t="s">
        <v>436</v>
      </c>
      <c r="B340" s="568" t="s">
        <v>438</v>
      </c>
      <c r="C340" s="569" t="s">
        <v>452</v>
      </c>
      <c r="D340" s="570" t="s">
        <v>453</v>
      </c>
      <c r="E340" s="569" t="s">
        <v>439</v>
      </c>
      <c r="F340" s="570" t="s">
        <v>440</v>
      </c>
      <c r="G340" s="569" t="s">
        <v>1531</v>
      </c>
      <c r="H340" s="569" t="s">
        <v>1630</v>
      </c>
      <c r="I340" s="569" t="s">
        <v>1631</v>
      </c>
      <c r="J340" s="569" t="s">
        <v>1632</v>
      </c>
      <c r="K340" s="569" t="s">
        <v>1413</v>
      </c>
      <c r="L340" s="571">
        <v>473.097488284093</v>
      </c>
      <c r="M340" s="571">
        <v>40</v>
      </c>
      <c r="N340" s="572">
        <v>18923.899531363721</v>
      </c>
    </row>
    <row r="341" spans="1:14" ht="14.4" customHeight="1" x14ac:dyDescent="0.3">
      <c r="A341" s="567" t="s">
        <v>436</v>
      </c>
      <c r="B341" s="568" t="s">
        <v>438</v>
      </c>
      <c r="C341" s="569" t="s">
        <v>452</v>
      </c>
      <c r="D341" s="570" t="s">
        <v>453</v>
      </c>
      <c r="E341" s="569" t="s">
        <v>439</v>
      </c>
      <c r="F341" s="570" t="s">
        <v>440</v>
      </c>
      <c r="G341" s="569" t="s">
        <v>1531</v>
      </c>
      <c r="H341" s="569" t="s">
        <v>1633</v>
      </c>
      <c r="I341" s="569" t="s">
        <v>1634</v>
      </c>
      <c r="J341" s="569" t="s">
        <v>1635</v>
      </c>
      <c r="K341" s="569" t="s">
        <v>1636</v>
      </c>
      <c r="L341" s="571">
        <v>76.66</v>
      </c>
      <c r="M341" s="571">
        <v>2</v>
      </c>
      <c r="N341" s="572">
        <v>153.32</v>
      </c>
    </row>
    <row r="342" spans="1:14" ht="14.4" customHeight="1" x14ac:dyDescent="0.3">
      <c r="A342" s="567" t="s">
        <v>436</v>
      </c>
      <c r="B342" s="568" t="s">
        <v>438</v>
      </c>
      <c r="C342" s="569" t="s">
        <v>452</v>
      </c>
      <c r="D342" s="570" t="s">
        <v>453</v>
      </c>
      <c r="E342" s="569" t="s">
        <v>439</v>
      </c>
      <c r="F342" s="570" t="s">
        <v>440</v>
      </c>
      <c r="G342" s="569" t="s">
        <v>1531</v>
      </c>
      <c r="H342" s="569" t="s">
        <v>1637</v>
      </c>
      <c r="I342" s="569" t="s">
        <v>1638</v>
      </c>
      <c r="J342" s="569" t="s">
        <v>1639</v>
      </c>
      <c r="K342" s="569" t="s">
        <v>1640</v>
      </c>
      <c r="L342" s="571">
        <v>71.022587848427492</v>
      </c>
      <c r="M342" s="571">
        <v>460</v>
      </c>
      <c r="N342" s="572">
        <v>32670.390410276646</v>
      </c>
    </row>
    <row r="343" spans="1:14" ht="14.4" customHeight="1" x14ac:dyDescent="0.3">
      <c r="A343" s="567" t="s">
        <v>436</v>
      </c>
      <c r="B343" s="568" t="s">
        <v>438</v>
      </c>
      <c r="C343" s="569" t="s">
        <v>452</v>
      </c>
      <c r="D343" s="570" t="s">
        <v>453</v>
      </c>
      <c r="E343" s="569" t="s">
        <v>439</v>
      </c>
      <c r="F343" s="570" t="s">
        <v>440</v>
      </c>
      <c r="G343" s="569" t="s">
        <v>1531</v>
      </c>
      <c r="H343" s="569" t="s">
        <v>1641</v>
      </c>
      <c r="I343" s="569" t="s">
        <v>1642</v>
      </c>
      <c r="J343" s="569" t="s">
        <v>1643</v>
      </c>
      <c r="K343" s="569" t="s">
        <v>1644</v>
      </c>
      <c r="L343" s="571">
        <v>174.24</v>
      </c>
      <c r="M343" s="571">
        <v>1</v>
      </c>
      <c r="N343" s="572">
        <v>174.24</v>
      </c>
    </row>
    <row r="344" spans="1:14" ht="14.4" customHeight="1" x14ac:dyDescent="0.3">
      <c r="A344" s="567" t="s">
        <v>436</v>
      </c>
      <c r="B344" s="568" t="s">
        <v>438</v>
      </c>
      <c r="C344" s="569" t="s">
        <v>452</v>
      </c>
      <c r="D344" s="570" t="s">
        <v>453</v>
      </c>
      <c r="E344" s="569" t="s">
        <v>439</v>
      </c>
      <c r="F344" s="570" t="s">
        <v>440</v>
      </c>
      <c r="G344" s="569" t="s">
        <v>1531</v>
      </c>
      <c r="H344" s="569" t="s">
        <v>1645</v>
      </c>
      <c r="I344" s="569" t="s">
        <v>1646</v>
      </c>
      <c r="J344" s="569" t="s">
        <v>1647</v>
      </c>
      <c r="K344" s="569" t="s">
        <v>1648</v>
      </c>
      <c r="L344" s="571">
        <v>389.85416806583441</v>
      </c>
      <c r="M344" s="571">
        <v>53</v>
      </c>
      <c r="N344" s="572">
        <v>20662.270907489223</v>
      </c>
    </row>
    <row r="345" spans="1:14" ht="14.4" customHeight="1" x14ac:dyDescent="0.3">
      <c r="A345" s="567" t="s">
        <v>436</v>
      </c>
      <c r="B345" s="568" t="s">
        <v>438</v>
      </c>
      <c r="C345" s="569" t="s">
        <v>452</v>
      </c>
      <c r="D345" s="570" t="s">
        <v>453</v>
      </c>
      <c r="E345" s="569" t="s">
        <v>439</v>
      </c>
      <c r="F345" s="570" t="s">
        <v>440</v>
      </c>
      <c r="G345" s="569" t="s">
        <v>1531</v>
      </c>
      <c r="H345" s="569" t="s">
        <v>1649</v>
      </c>
      <c r="I345" s="569" t="s">
        <v>1650</v>
      </c>
      <c r="J345" s="569" t="s">
        <v>1651</v>
      </c>
      <c r="K345" s="569" t="s">
        <v>1652</v>
      </c>
      <c r="L345" s="571">
        <v>211.6</v>
      </c>
      <c r="M345" s="571">
        <v>1</v>
      </c>
      <c r="N345" s="572">
        <v>211.6</v>
      </c>
    </row>
    <row r="346" spans="1:14" ht="14.4" customHeight="1" x14ac:dyDescent="0.3">
      <c r="A346" s="567" t="s">
        <v>436</v>
      </c>
      <c r="B346" s="568" t="s">
        <v>438</v>
      </c>
      <c r="C346" s="569" t="s">
        <v>452</v>
      </c>
      <c r="D346" s="570" t="s">
        <v>453</v>
      </c>
      <c r="E346" s="569" t="s">
        <v>439</v>
      </c>
      <c r="F346" s="570" t="s">
        <v>440</v>
      </c>
      <c r="G346" s="569" t="s">
        <v>1531</v>
      </c>
      <c r="H346" s="569" t="s">
        <v>1653</v>
      </c>
      <c r="I346" s="569" t="s">
        <v>1654</v>
      </c>
      <c r="J346" s="569" t="s">
        <v>1651</v>
      </c>
      <c r="K346" s="569" t="s">
        <v>1655</v>
      </c>
      <c r="L346" s="571">
        <v>1133.1848380902861</v>
      </c>
      <c r="M346" s="571">
        <v>33.200000000000017</v>
      </c>
      <c r="N346" s="572">
        <v>37621.736624597521</v>
      </c>
    </row>
    <row r="347" spans="1:14" ht="14.4" customHeight="1" x14ac:dyDescent="0.3">
      <c r="A347" s="567" t="s">
        <v>436</v>
      </c>
      <c r="B347" s="568" t="s">
        <v>438</v>
      </c>
      <c r="C347" s="569" t="s">
        <v>452</v>
      </c>
      <c r="D347" s="570" t="s">
        <v>453</v>
      </c>
      <c r="E347" s="569" t="s">
        <v>439</v>
      </c>
      <c r="F347" s="570" t="s">
        <v>440</v>
      </c>
      <c r="G347" s="569" t="s">
        <v>1531</v>
      </c>
      <c r="H347" s="569" t="s">
        <v>1656</v>
      </c>
      <c r="I347" s="569" t="s">
        <v>1657</v>
      </c>
      <c r="J347" s="569" t="s">
        <v>521</v>
      </c>
      <c r="K347" s="569" t="s">
        <v>1658</v>
      </c>
      <c r="L347" s="571">
        <v>147.429946974351</v>
      </c>
      <c r="M347" s="571">
        <v>18</v>
      </c>
      <c r="N347" s="572">
        <v>2653.7390455383179</v>
      </c>
    </row>
    <row r="348" spans="1:14" ht="14.4" customHeight="1" x14ac:dyDescent="0.3">
      <c r="A348" s="567" t="s">
        <v>436</v>
      </c>
      <c r="B348" s="568" t="s">
        <v>438</v>
      </c>
      <c r="C348" s="569" t="s">
        <v>452</v>
      </c>
      <c r="D348" s="570" t="s">
        <v>453</v>
      </c>
      <c r="E348" s="569" t="s">
        <v>439</v>
      </c>
      <c r="F348" s="570" t="s">
        <v>440</v>
      </c>
      <c r="G348" s="569" t="s">
        <v>1531</v>
      </c>
      <c r="H348" s="569" t="s">
        <v>1659</v>
      </c>
      <c r="I348" s="569" t="s">
        <v>1660</v>
      </c>
      <c r="J348" s="569" t="s">
        <v>1661</v>
      </c>
      <c r="K348" s="569" t="s">
        <v>1662</v>
      </c>
      <c r="L348" s="571">
        <v>139.66999999999999</v>
      </c>
      <c r="M348" s="571">
        <v>2</v>
      </c>
      <c r="N348" s="572">
        <v>279.33999999999997</v>
      </c>
    </row>
    <row r="349" spans="1:14" ht="14.4" customHeight="1" x14ac:dyDescent="0.3">
      <c r="A349" s="567" t="s">
        <v>436</v>
      </c>
      <c r="B349" s="568" t="s">
        <v>438</v>
      </c>
      <c r="C349" s="569" t="s">
        <v>452</v>
      </c>
      <c r="D349" s="570" t="s">
        <v>453</v>
      </c>
      <c r="E349" s="569" t="s">
        <v>439</v>
      </c>
      <c r="F349" s="570" t="s">
        <v>440</v>
      </c>
      <c r="G349" s="569" t="s">
        <v>1531</v>
      </c>
      <c r="H349" s="569" t="s">
        <v>1663</v>
      </c>
      <c r="I349" s="569" t="s">
        <v>1664</v>
      </c>
      <c r="J349" s="569" t="s">
        <v>1665</v>
      </c>
      <c r="K349" s="569" t="s">
        <v>1666</v>
      </c>
      <c r="L349" s="571">
        <v>303.92794934747297</v>
      </c>
      <c r="M349" s="571">
        <v>1</v>
      </c>
      <c r="N349" s="572">
        <v>303.92794934747297</v>
      </c>
    </row>
    <row r="350" spans="1:14" ht="14.4" customHeight="1" x14ac:dyDescent="0.3">
      <c r="A350" s="567" t="s">
        <v>436</v>
      </c>
      <c r="B350" s="568" t="s">
        <v>438</v>
      </c>
      <c r="C350" s="569" t="s">
        <v>452</v>
      </c>
      <c r="D350" s="570" t="s">
        <v>453</v>
      </c>
      <c r="E350" s="569" t="s">
        <v>439</v>
      </c>
      <c r="F350" s="570" t="s">
        <v>440</v>
      </c>
      <c r="G350" s="569" t="s">
        <v>1531</v>
      </c>
      <c r="H350" s="569" t="s">
        <v>1667</v>
      </c>
      <c r="I350" s="569" t="s">
        <v>1667</v>
      </c>
      <c r="J350" s="569" t="s">
        <v>1668</v>
      </c>
      <c r="K350" s="569" t="s">
        <v>1669</v>
      </c>
      <c r="L350" s="571">
        <v>2155.5792453095278</v>
      </c>
      <c r="M350" s="571">
        <v>49.8</v>
      </c>
      <c r="N350" s="572">
        <v>107347.84641641448</v>
      </c>
    </row>
    <row r="351" spans="1:14" ht="14.4" customHeight="1" x14ac:dyDescent="0.3">
      <c r="A351" s="567" t="s">
        <v>436</v>
      </c>
      <c r="B351" s="568" t="s">
        <v>438</v>
      </c>
      <c r="C351" s="569" t="s">
        <v>452</v>
      </c>
      <c r="D351" s="570" t="s">
        <v>453</v>
      </c>
      <c r="E351" s="569" t="s">
        <v>439</v>
      </c>
      <c r="F351" s="570" t="s">
        <v>440</v>
      </c>
      <c r="G351" s="569" t="s">
        <v>1531</v>
      </c>
      <c r="H351" s="569" t="s">
        <v>1670</v>
      </c>
      <c r="I351" s="569" t="s">
        <v>1671</v>
      </c>
      <c r="J351" s="569" t="s">
        <v>1672</v>
      </c>
      <c r="K351" s="569" t="s">
        <v>1673</v>
      </c>
      <c r="L351" s="571">
        <v>97.570049865884997</v>
      </c>
      <c r="M351" s="571">
        <v>1</v>
      </c>
      <c r="N351" s="572">
        <v>97.570049865884997</v>
      </c>
    </row>
    <row r="352" spans="1:14" ht="14.4" customHeight="1" x14ac:dyDescent="0.3">
      <c r="A352" s="567" t="s">
        <v>436</v>
      </c>
      <c r="B352" s="568" t="s">
        <v>438</v>
      </c>
      <c r="C352" s="569" t="s">
        <v>452</v>
      </c>
      <c r="D352" s="570" t="s">
        <v>453</v>
      </c>
      <c r="E352" s="569" t="s">
        <v>439</v>
      </c>
      <c r="F352" s="570" t="s">
        <v>440</v>
      </c>
      <c r="G352" s="569" t="s">
        <v>1531</v>
      </c>
      <c r="H352" s="569" t="s">
        <v>1674</v>
      </c>
      <c r="I352" s="569" t="s">
        <v>1675</v>
      </c>
      <c r="J352" s="569" t="s">
        <v>1621</v>
      </c>
      <c r="K352" s="569" t="s">
        <v>1676</v>
      </c>
      <c r="L352" s="571">
        <v>199.39</v>
      </c>
      <c r="M352" s="571">
        <v>1</v>
      </c>
      <c r="N352" s="572">
        <v>199.39</v>
      </c>
    </row>
    <row r="353" spans="1:14" ht="14.4" customHeight="1" x14ac:dyDescent="0.3">
      <c r="A353" s="567" t="s">
        <v>436</v>
      </c>
      <c r="B353" s="568" t="s">
        <v>438</v>
      </c>
      <c r="C353" s="569" t="s">
        <v>452</v>
      </c>
      <c r="D353" s="570" t="s">
        <v>453</v>
      </c>
      <c r="E353" s="569" t="s">
        <v>439</v>
      </c>
      <c r="F353" s="570" t="s">
        <v>440</v>
      </c>
      <c r="G353" s="569" t="s">
        <v>1531</v>
      </c>
      <c r="H353" s="569" t="s">
        <v>1677</v>
      </c>
      <c r="I353" s="569" t="s">
        <v>1678</v>
      </c>
      <c r="J353" s="569" t="s">
        <v>1679</v>
      </c>
      <c r="K353" s="569" t="s">
        <v>1680</v>
      </c>
      <c r="L353" s="571">
        <v>381.25996576400701</v>
      </c>
      <c r="M353" s="571">
        <v>2</v>
      </c>
      <c r="N353" s="572">
        <v>762.51993152801401</v>
      </c>
    </row>
    <row r="354" spans="1:14" ht="14.4" customHeight="1" x14ac:dyDescent="0.3">
      <c r="A354" s="567" t="s">
        <v>436</v>
      </c>
      <c r="B354" s="568" t="s">
        <v>438</v>
      </c>
      <c r="C354" s="569" t="s">
        <v>452</v>
      </c>
      <c r="D354" s="570" t="s">
        <v>453</v>
      </c>
      <c r="E354" s="569" t="s">
        <v>439</v>
      </c>
      <c r="F354" s="570" t="s">
        <v>440</v>
      </c>
      <c r="G354" s="569" t="s">
        <v>1531</v>
      </c>
      <c r="H354" s="569" t="s">
        <v>1681</v>
      </c>
      <c r="I354" s="569" t="s">
        <v>1682</v>
      </c>
      <c r="J354" s="569" t="s">
        <v>1683</v>
      </c>
      <c r="K354" s="569" t="s">
        <v>1684</v>
      </c>
      <c r="L354" s="571">
        <v>162.14666666666665</v>
      </c>
      <c r="M354" s="571">
        <v>3</v>
      </c>
      <c r="N354" s="572">
        <v>486.43999999999994</v>
      </c>
    </row>
    <row r="355" spans="1:14" ht="14.4" customHeight="1" x14ac:dyDescent="0.3">
      <c r="A355" s="567" t="s">
        <v>436</v>
      </c>
      <c r="B355" s="568" t="s">
        <v>438</v>
      </c>
      <c r="C355" s="569" t="s">
        <v>452</v>
      </c>
      <c r="D355" s="570" t="s">
        <v>453</v>
      </c>
      <c r="E355" s="569" t="s">
        <v>439</v>
      </c>
      <c r="F355" s="570" t="s">
        <v>440</v>
      </c>
      <c r="G355" s="569" t="s">
        <v>1531</v>
      </c>
      <c r="H355" s="569" t="s">
        <v>1685</v>
      </c>
      <c r="I355" s="569" t="s">
        <v>1686</v>
      </c>
      <c r="J355" s="569" t="s">
        <v>1687</v>
      </c>
      <c r="K355" s="569" t="s">
        <v>1688</v>
      </c>
      <c r="L355" s="571">
        <v>0</v>
      </c>
      <c r="M355" s="571">
        <v>0</v>
      </c>
      <c r="N355" s="572">
        <v>0</v>
      </c>
    </row>
    <row r="356" spans="1:14" ht="14.4" customHeight="1" x14ac:dyDescent="0.3">
      <c r="A356" s="567" t="s">
        <v>436</v>
      </c>
      <c r="B356" s="568" t="s">
        <v>438</v>
      </c>
      <c r="C356" s="569" t="s">
        <v>452</v>
      </c>
      <c r="D356" s="570" t="s">
        <v>453</v>
      </c>
      <c r="E356" s="569" t="s">
        <v>439</v>
      </c>
      <c r="F356" s="570" t="s">
        <v>440</v>
      </c>
      <c r="G356" s="569" t="s">
        <v>1531</v>
      </c>
      <c r="H356" s="569" t="s">
        <v>1689</v>
      </c>
      <c r="I356" s="569" t="s">
        <v>1690</v>
      </c>
      <c r="J356" s="569" t="s">
        <v>1691</v>
      </c>
      <c r="K356" s="569" t="s">
        <v>1692</v>
      </c>
      <c r="L356" s="571">
        <v>111.38</v>
      </c>
      <c r="M356" s="571">
        <v>1</v>
      </c>
      <c r="N356" s="572">
        <v>111.38</v>
      </c>
    </row>
    <row r="357" spans="1:14" ht="14.4" customHeight="1" x14ac:dyDescent="0.3">
      <c r="A357" s="567" t="s">
        <v>436</v>
      </c>
      <c r="B357" s="568" t="s">
        <v>438</v>
      </c>
      <c r="C357" s="569" t="s">
        <v>452</v>
      </c>
      <c r="D357" s="570" t="s">
        <v>453</v>
      </c>
      <c r="E357" s="569" t="s">
        <v>439</v>
      </c>
      <c r="F357" s="570" t="s">
        <v>440</v>
      </c>
      <c r="G357" s="569" t="s">
        <v>1531</v>
      </c>
      <c r="H357" s="569" t="s">
        <v>1693</v>
      </c>
      <c r="I357" s="569" t="s">
        <v>1694</v>
      </c>
      <c r="J357" s="569" t="s">
        <v>1661</v>
      </c>
      <c r="K357" s="569" t="s">
        <v>1695</v>
      </c>
      <c r="L357" s="571">
        <v>177.97</v>
      </c>
      <c r="M357" s="571">
        <v>9</v>
      </c>
      <c r="N357" s="572">
        <v>1601.73</v>
      </c>
    </row>
    <row r="358" spans="1:14" ht="14.4" customHeight="1" x14ac:dyDescent="0.3">
      <c r="A358" s="567" t="s">
        <v>436</v>
      </c>
      <c r="B358" s="568" t="s">
        <v>438</v>
      </c>
      <c r="C358" s="569" t="s">
        <v>452</v>
      </c>
      <c r="D358" s="570" t="s">
        <v>453</v>
      </c>
      <c r="E358" s="569" t="s">
        <v>439</v>
      </c>
      <c r="F358" s="570" t="s">
        <v>440</v>
      </c>
      <c r="G358" s="569" t="s">
        <v>1531</v>
      </c>
      <c r="H358" s="569" t="s">
        <v>1696</v>
      </c>
      <c r="I358" s="569" t="s">
        <v>1697</v>
      </c>
      <c r="J358" s="569" t="s">
        <v>1698</v>
      </c>
      <c r="K358" s="569" t="s">
        <v>1699</v>
      </c>
      <c r="L358" s="571">
        <v>173.94</v>
      </c>
      <c r="M358" s="571">
        <v>1</v>
      </c>
      <c r="N358" s="572">
        <v>173.94</v>
      </c>
    </row>
    <row r="359" spans="1:14" ht="14.4" customHeight="1" x14ac:dyDescent="0.3">
      <c r="A359" s="567" t="s">
        <v>436</v>
      </c>
      <c r="B359" s="568" t="s">
        <v>438</v>
      </c>
      <c r="C359" s="569" t="s">
        <v>452</v>
      </c>
      <c r="D359" s="570" t="s">
        <v>453</v>
      </c>
      <c r="E359" s="569" t="s">
        <v>439</v>
      </c>
      <c r="F359" s="570" t="s">
        <v>440</v>
      </c>
      <c r="G359" s="569" t="s">
        <v>1531</v>
      </c>
      <c r="H359" s="569" t="s">
        <v>1700</v>
      </c>
      <c r="I359" s="569" t="s">
        <v>1701</v>
      </c>
      <c r="J359" s="569" t="s">
        <v>1702</v>
      </c>
      <c r="K359" s="569" t="s">
        <v>1703</v>
      </c>
      <c r="L359" s="571">
        <v>722.30896705059376</v>
      </c>
      <c r="M359" s="571">
        <v>98</v>
      </c>
      <c r="N359" s="572">
        <v>70786.27877095819</v>
      </c>
    </row>
    <row r="360" spans="1:14" ht="14.4" customHeight="1" x14ac:dyDescent="0.3">
      <c r="A360" s="567" t="s">
        <v>436</v>
      </c>
      <c r="B360" s="568" t="s">
        <v>438</v>
      </c>
      <c r="C360" s="569" t="s">
        <v>452</v>
      </c>
      <c r="D360" s="570" t="s">
        <v>453</v>
      </c>
      <c r="E360" s="569" t="s">
        <v>439</v>
      </c>
      <c r="F360" s="570" t="s">
        <v>440</v>
      </c>
      <c r="G360" s="569" t="s">
        <v>1531</v>
      </c>
      <c r="H360" s="569" t="s">
        <v>1704</v>
      </c>
      <c r="I360" s="569" t="s">
        <v>1705</v>
      </c>
      <c r="J360" s="569" t="s">
        <v>1706</v>
      </c>
      <c r="K360" s="569" t="s">
        <v>1707</v>
      </c>
      <c r="L360" s="571">
        <v>1002.5906091585067</v>
      </c>
      <c r="M360" s="571">
        <v>3</v>
      </c>
      <c r="N360" s="572">
        <v>3007.7718274755202</v>
      </c>
    </row>
    <row r="361" spans="1:14" ht="14.4" customHeight="1" x14ac:dyDescent="0.3">
      <c r="A361" s="567" t="s">
        <v>436</v>
      </c>
      <c r="B361" s="568" t="s">
        <v>438</v>
      </c>
      <c r="C361" s="569" t="s">
        <v>452</v>
      </c>
      <c r="D361" s="570" t="s">
        <v>453</v>
      </c>
      <c r="E361" s="569" t="s">
        <v>439</v>
      </c>
      <c r="F361" s="570" t="s">
        <v>440</v>
      </c>
      <c r="G361" s="569" t="s">
        <v>1531</v>
      </c>
      <c r="H361" s="569" t="s">
        <v>1708</v>
      </c>
      <c r="I361" s="569" t="s">
        <v>1709</v>
      </c>
      <c r="J361" s="569" t="s">
        <v>493</v>
      </c>
      <c r="K361" s="569" t="s">
        <v>1710</v>
      </c>
      <c r="L361" s="571">
        <v>1040.1599120063734</v>
      </c>
      <c r="M361" s="571">
        <v>35</v>
      </c>
      <c r="N361" s="572">
        <v>36405.59692022307</v>
      </c>
    </row>
    <row r="362" spans="1:14" ht="14.4" customHeight="1" x14ac:dyDescent="0.3">
      <c r="A362" s="567" t="s">
        <v>436</v>
      </c>
      <c r="B362" s="568" t="s">
        <v>438</v>
      </c>
      <c r="C362" s="569" t="s">
        <v>452</v>
      </c>
      <c r="D362" s="570" t="s">
        <v>453</v>
      </c>
      <c r="E362" s="569" t="s">
        <v>439</v>
      </c>
      <c r="F362" s="570" t="s">
        <v>440</v>
      </c>
      <c r="G362" s="569" t="s">
        <v>1531</v>
      </c>
      <c r="H362" s="569" t="s">
        <v>1711</v>
      </c>
      <c r="I362" s="569" t="s">
        <v>1712</v>
      </c>
      <c r="J362" s="569" t="s">
        <v>1713</v>
      </c>
      <c r="K362" s="569" t="s">
        <v>1714</v>
      </c>
      <c r="L362" s="571">
        <v>337.42994113825199</v>
      </c>
      <c r="M362" s="571">
        <v>3</v>
      </c>
      <c r="N362" s="572">
        <v>1012.289823414756</v>
      </c>
    </row>
    <row r="363" spans="1:14" ht="14.4" customHeight="1" x14ac:dyDescent="0.3">
      <c r="A363" s="567" t="s">
        <v>436</v>
      </c>
      <c r="B363" s="568" t="s">
        <v>438</v>
      </c>
      <c r="C363" s="569" t="s">
        <v>452</v>
      </c>
      <c r="D363" s="570" t="s">
        <v>453</v>
      </c>
      <c r="E363" s="569" t="s">
        <v>441</v>
      </c>
      <c r="F363" s="570" t="s">
        <v>442</v>
      </c>
      <c r="G363" s="569"/>
      <c r="H363" s="569" t="s">
        <v>1715</v>
      </c>
      <c r="I363" s="569" t="s">
        <v>1715</v>
      </c>
      <c r="J363" s="569" t="s">
        <v>1716</v>
      </c>
      <c r="K363" s="569" t="s">
        <v>1717</v>
      </c>
      <c r="L363" s="571">
        <v>193.90170969836299</v>
      </c>
      <c r="M363" s="571">
        <v>1</v>
      </c>
      <c r="N363" s="572">
        <v>193.90170969836299</v>
      </c>
    </row>
    <row r="364" spans="1:14" ht="14.4" customHeight="1" x14ac:dyDescent="0.3">
      <c r="A364" s="567" t="s">
        <v>436</v>
      </c>
      <c r="B364" s="568" t="s">
        <v>438</v>
      </c>
      <c r="C364" s="569" t="s">
        <v>452</v>
      </c>
      <c r="D364" s="570" t="s">
        <v>453</v>
      </c>
      <c r="E364" s="569" t="s">
        <v>441</v>
      </c>
      <c r="F364" s="570" t="s">
        <v>442</v>
      </c>
      <c r="G364" s="569"/>
      <c r="H364" s="569" t="s">
        <v>1718</v>
      </c>
      <c r="I364" s="569" t="s">
        <v>1718</v>
      </c>
      <c r="J364" s="569" t="s">
        <v>1719</v>
      </c>
      <c r="K364" s="569" t="s">
        <v>1720</v>
      </c>
      <c r="L364" s="571">
        <v>239.40733333333336</v>
      </c>
      <c r="M364" s="571">
        <v>43</v>
      </c>
      <c r="N364" s="572">
        <v>10294.515333333335</v>
      </c>
    </row>
    <row r="365" spans="1:14" ht="14.4" customHeight="1" x14ac:dyDescent="0.3">
      <c r="A365" s="567" t="s">
        <v>436</v>
      </c>
      <c r="B365" s="568" t="s">
        <v>438</v>
      </c>
      <c r="C365" s="569" t="s">
        <v>452</v>
      </c>
      <c r="D365" s="570" t="s">
        <v>453</v>
      </c>
      <c r="E365" s="569" t="s">
        <v>441</v>
      </c>
      <c r="F365" s="570" t="s">
        <v>442</v>
      </c>
      <c r="G365" s="569"/>
      <c r="H365" s="569" t="s">
        <v>1721</v>
      </c>
      <c r="I365" s="569" t="s">
        <v>1721</v>
      </c>
      <c r="J365" s="569" t="s">
        <v>1722</v>
      </c>
      <c r="K365" s="569" t="s">
        <v>1720</v>
      </c>
      <c r="L365" s="571">
        <v>112.59</v>
      </c>
      <c r="M365" s="571">
        <v>14</v>
      </c>
      <c r="N365" s="572">
        <v>1576.26</v>
      </c>
    </row>
    <row r="366" spans="1:14" ht="14.4" customHeight="1" x14ac:dyDescent="0.3">
      <c r="A366" s="567" t="s">
        <v>436</v>
      </c>
      <c r="B366" s="568" t="s">
        <v>438</v>
      </c>
      <c r="C366" s="569" t="s">
        <v>452</v>
      </c>
      <c r="D366" s="570" t="s">
        <v>453</v>
      </c>
      <c r="E366" s="569" t="s">
        <v>441</v>
      </c>
      <c r="F366" s="570" t="s">
        <v>442</v>
      </c>
      <c r="G366" s="569"/>
      <c r="H366" s="569" t="s">
        <v>1723</v>
      </c>
      <c r="I366" s="569" t="s">
        <v>884</v>
      </c>
      <c r="J366" s="569" t="s">
        <v>1724</v>
      </c>
      <c r="K366" s="569"/>
      <c r="L366" s="571">
        <v>185.44857142857143</v>
      </c>
      <c r="M366" s="571">
        <v>21</v>
      </c>
      <c r="N366" s="572">
        <v>3894.42</v>
      </c>
    </row>
    <row r="367" spans="1:14" ht="14.4" customHeight="1" x14ac:dyDescent="0.3">
      <c r="A367" s="567" t="s">
        <v>436</v>
      </c>
      <c r="B367" s="568" t="s">
        <v>438</v>
      </c>
      <c r="C367" s="569" t="s">
        <v>452</v>
      </c>
      <c r="D367" s="570" t="s">
        <v>453</v>
      </c>
      <c r="E367" s="569" t="s">
        <v>441</v>
      </c>
      <c r="F367" s="570" t="s">
        <v>442</v>
      </c>
      <c r="G367" s="569" t="s">
        <v>527</v>
      </c>
      <c r="H367" s="569" t="s">
        <v>1725</v>
      </c>
      <c r="I367" s="569" t="s">
        <v>1726</v>
      </c>
      <c r="J367" s="569" t="s">
        <v>1727</v>
      </c>
      <c r="K367" s="569" t="s">
        <v>1728</v>
      </c>
      <c r="L367" s="571">
        <v>3959.31</v>
      </c>
      <c r="M367" s="571">
        <v>3</v>
      </c>
      <c r="N367" s="572">
        <v>11877.93</v>
      </c>
    </row>
    <row r="368" spans="1:14" ht="14.4" customHeight="1" x14ac:dyDescent="0.3">
      <c r="A368" s="567" t="s">
        <v>436</v>
      </c>
      <c r="B368" s="568" t="s">
        <v>438</v>
      </c>
      <c r="C368" s="569" t="s">
        <v>452</v>
      </c>
      <c r="D368" s="570" t="s">
        <v>453</v>
      </c>
      <c r="E368" s="569" t="s">
        <v>441</v>
      </c>
      <c r="F368" s="570" t="s">
        <v>442</v>
      </c>
      <c r="G368" s="569" t="s">
        <v>527</v>
      </c>
      <c r="H368" s="569" t="s">
        <v>1729</v>
      </c>
      <c r="I368" s="569" t="s">
        <v>1730</v>
      </c>
      <c r="J368" s="569" t="s">
        <v>1731</v>
      </c>
      <c r="K368" s="569" t="s">
        <v>1732</v>
      </c>
      <c r="L368" s="571">
        <v>2175.7999945546853</v>
      </c>
      <c r="M368" s="571">
        <v>84.5</v>
      </c>
      <c r="N368" s="572">
        <v>183855.09953987089</v>
      </c>
    </row>
    <row r="369" spans="1:14" ht="14.4" customHeight="1" x14ac:dyDescent="0.3">
      <c r="A369" s="567" t="s">
        <v>436</v>
      </c>
      <c r="B369" s="568" t="s">
        <v>438</v>
      </c>
      <c r="C369" s="569" t="s">
        <v>452</v>
      </c>
      <c r="D369" s="570" t="s">
        <v>453</v>
      </c>
      <c r="E369" s="569" t="s">
        <v>441</v>
      </c>
      <c r="F369" s="570" t="s">
        <v>442</v>
      </c>
      <c r="G369" s="569" t="s">
        <v>527</v>
      </c>
      <c r="H369" s="569" t="s">
        <v>1733</v>
      </c>
      <c r="I369" s="569" t="s">
        <v>1734</v>
      </c>
      <c r="J369" s="569" t="s">
        <v>1735</v>
      </c>
      <c r="K369" s="569" t="s">
        <v>1506</v>
      </c>
      <c r="L369" s="571">
        <v>323.97942307692307</v>
      </c>
      <c r="M369" s="571">
        <v>52</v>
      </c>
      <c r="N369" s="572">
        <v>16846.93</v>
      </c>
    </row>
    <row r="370" spans="1:14" ht="14.4" customHeight="1" x14ac:dyDescent="0.3">
      <c r="A370" s="567" t="s">
        <v>436</v>
      </c>
      <c r="B370" s="568" t="s">
        <v>438</v>
      </c>
      <c r="C370" s="569" t="s">
        <v>452</v>
      </c>
      <c r="D370" s="570" t="s">
        <v>453</v>
      </c>
      <c r="E370" s="569" t="s">
        <v>441</v>
      </c>
      <c r="F370" s="570" t="s">
        <v>442</v>
      </c>
      <c r="G370" s="569" t="s">
        <v>527</v>
      </c>
      <c r="H370" s="569" t="s">
        <v>1736</v>
      </c>
      <c r="I370" s="569" t="s">
        <v>1737</v>
      </c>
      <c r="J370" s="569" t="s">
        <v>1738</v>
      </c>
      <c r="K370" s="569" t="s">
        <v>1739</v>
      </c>
      <c r="L370" s="571">
        <v>2842.8</v>
      </c>
      <c r="M370" s="571">
        <v>1</v>
      </c>
      <c r="N370" s="572">
        <v>2842.8</v>
      </c>
    </row>
    <row r="371" spans="1:14" ht="14.4" customHeight="1" x14ac:dyDescent="0.3">
      <c r="A371" s="567" t="s">
        <v>436</v>
      </c>
      <c r="B371" s="568" t="s">
        <v>438</v>
      </c>
      <c r="C371" s="569" t="s">
        <v>452</v>
      </c>
      <c r="D371" s="570" t="s">
        <v>453</v>
      </c>
      <c r="E371" s="569" t="s">
        <v>441</v>
      </c>
      <c r="F371" s="570" t="s">
        <v>442</v>
      </c>
      <c r="G371" s="569" t="s">
        <v>527</v>
      </c>
      <c r="H371" s="569" t="s">
        <v>1740</v>
      </c>
      <c r="I371" s="569" t="s">
        <v>1741</v>
      </c>
      <c r="J371" s="569" t="s">
        <v>1742</v>
      </c>
      <c r="K371" s="569" t="s">
        <v>1743</v>
      </c>
      <c r="L371" s="571">
        <v>3681.0100000000007</v>
      </c>
      <c r="M371" s="571">
        <v>12</v>
      </c>
      <c r="N371" s="572">
        <v>44172.12000000001</v>
      </c>
    </row>
    <row r="372" spans="1:14" ht="14.4" customHeight="1" x14ac:dyDescent="0.3">
      <c r="A372" s="567" t="s">
        <v>436</v>
      </c>
      <c r="B372" s="568" t="s">
        <v>438</v>
      </c>
      <c r="C372" s="569" t="s">
        <v>452</v>
      </c>
      <c r="D372" s="570" t="s">
        <v>453</v>
      </c>
      <c r="E372" s="569" t="s">
        <v>441</v>
      </c>
      <c r="F372" s="570" t="s">
        <v>442</v>
      </c>
      <c r="G372" s="569" t="s">
        <v>527</v>
      </c>
      <c r="H372" s="569" t="s">
        <v>1744</v>
      </c>
      <c r="I372" s="569" t="s">
        <v>884</v>
      </c>
      <c r="J372" s="569" t="s">
        <v>1745</v>
      </c>
      <c r="K372" s="569"/>
      <c r="L372" s="571">
        <v>1157.4742147362142</v>
      </c>
      <c r="M372" s="571">
        <v>1.256666666666667</v>
      </c>
      <c r="N372" s="572">
        <v>1454.5592631851764</v>
      </c>
    </row>
    <row r="373" spans="1:14" ht="14.4" customHeight="1" x14ac:dyDescent="0.3">
      <c r="A373" s="567" t="s">
        <v>436</v>
      </c>
      <c r="B373" s="568" t="s">
        <v>438</v>
      </c>
      <c r="C373" s="569" t="s">
        <v>452</v>
      </c>
      <c r="D373" s="570" t="s">
        <v>453</v>
      </c>
      <c r="E373" s="569" t="s">
        <v>441</v>
      </c>
      <c r="F373" s="570" t="s">
        <v>442</v>
      </c>
      <c r="G373" s="569" t="s">
        <v>527</v>
      </c>
      <c r="H373" s="569" t="s">
        <v>1746</v>
      </c>
      <c r="I373" s="569" t="s">
        <v>884</v>
      </c>
      <c r="J373" s="569" t="s">
        <v>1747</v>
      </c>
      <c r="K373" s="569" t="s">
        <v>1748</v>
      </c>
      <c r="L373" s="571">
        <v>237.87057851089671</v>
      </c>
      <c r="M373" s="571">
        <v>70</v>
      </c>
      <c r="N373" s="572">
        <v>16650.94049576277</v>
      </c>
    </row>
    <row r="374" spans="1:14" ht="14.4" customHeight="1" x14ac:dyDescent="0.3">
      <c r="A374" s="567" t="s">
        <v>436</v>
      </c>
      <c r="B374" s="568" t="s">
        <v>438</v>
      </c>
      <c r="C374" s="569" t="s">
        <v>452</v>
      </c>
      <c r="D374" s="570" t="s">
        <v>453</v>
      </c>
      <c r="E374" s="569" t="s">
        <v>441</v>
      </c>
      <c r="F374" s="570" t="s">
        <v>442</v>
      </c>
      <c r="G374" s="569" t="s">
        <v>527</v>
      </c>
      <c r="H374" s="569" t="s">
        <v>1749</v>
      </c>
      <c r="I374" s="569" t="s">
        <v>1750</v>
      </c>
      <c r="J374" s="569" t="s">
        <v>1751</v>
      </c>
      <c r="K374" s="569" t="s">
        <v>1752</v>
      </c>
      <c r="L374" s="571">
        <v>2332.1461060618458</v>
      </c>
      <c r="M374" s="571">
        <v>136.80000000000001</v>
      </c>
      <c r="N374" s="572">
        <v>319037.5873092605</v>
      </c>
    </row>
    <row r="375" spans="1:14" ht="14.4" customHeight="1" x14ac:dyDescent="0.3">
      <c r="A375" s="567" t="s">
        <v>436</v>
      </c>
      <c r="B375" s="568" t="s">
        <v>438</v>
      </c>
      <c r="C375" s="569" t="s">
        <v>452</v>
      </c>
      <c r="D375" s="570" t="s">
        <v>453</v>
      </c>
      <c r="E375" s="569" t="s">
        <v>441</v>
      </c>
      <c r="F375" s="570" t="s">
        <v>442</v>
      </c>
      <c r="G375" s="569" t="s">
        <v>527</v>
      </c>
      <c r="H375" s="569" t="s">
        <v>1753</v>
      </c>
      <c r="I375" s="569" t="s">
        <v>1753</v>
      </c>
      <c r="J375" s="569" t="s">
        <v>1742</v>
      </c>
      <c r="K375" s="569" t="s">
        <v>1754</v>
      </c>
      <c r="L375" s="571">
        <v>3681.01</v>
      </c>
      <c r="M375" s="571">
        <v>1</v>
      </c>
      <c r="N375" s="572">
        <v>3681.01</v>
      </c>
    </row>
    <row r="376" spans="1:14" ht="14.4" customHeight="1" x14ac:dyDescent="0.3">
      <c r="A376" s="567" t="s">
        <v>436</v>
      </c>
      <c r="B376" s="568" t="s">
        <v>438</v>
      </c>
      <c r="C376" s="569" t="s">
        <v>452</v>
      </c>
      <c r="D376" s="570" t="s">
        <v>453</v>
      </c>
      <c r="E376" s="569" t="s">
        <v>441</v>
      </c>
      <c r="F376" s="570" t="s">
        <v>442</v>
      </c>
      <c r="G376" s="569" t="s">
        <v>527</v>
      </c>
      <c r="H376" s="569" t="s">
        <v>1755</v>
      </c>
      <c r="I376" s="569" t="s">
        <v>1756</v>
      </c>
      <c r="J376" s="569" t="s">
        <v>1757</v>
      </c>
      <c r="K376" s="569" t="s">
        <v>1754</v>
      </c>
      <c r="L376" s="571">
        <v>1735.6600000000003</v>
      </c>
      <c r="M376" s="571">
        <v>5</v>
      </c>
      <c r="N376" s="572">
        <v>8678.3000000000011</v>
      </c>
    </row>
    <row r="377" spans="1:14" ht="14.4" customHeight="1" x14ac:dyDescent="0.3">
      <c r="A377" s="567" t="s">
        <v>436</v>
      </c>
      <c r="B377" s="568" t="s">
        <v>438</v>
      </c>
      <c r="C377" s="569" t="s">
        <v>452</v>
      </c>
      <c r="D377" s="570" t="s">
        <v>453</v>
      </c>
      <c r="E377" s="569" t="s">
        <v>441</v>
      </c>
      <c r="F377" s="570" t="s">
        <v>442</v>
      </c>
      <c r="G377" s="569" t="s">
        <v>527</v>
      </c>
      <c r="H377" s="569" t="s">
        <v>1758</v>
      </c>
      <c r="I377" s="569" t="s">
        <v>1759</v>
      </c>
      <c r="J377" s="569" t="s">
        <v>1760</v>
      </c>
      <c r="K377" s="569" t="s">
        <v>1506</v>
      </c>
      <c r="L377" s="571">
        <v>232.04894536723864</v>
      </c>
      <c r="M377" s="571">
        <v>112</v>
      </c>
      <c r="N377" s="572">
        <v>25989.481881130727</v>
      </c>
    </row>
    <row r="378" spans="1:14" ht="14.4" customHeight="1" x14ac:dyDescent="0.3">
      <c r="A378" s="567" t="s">
        <v>436</v>
      </c>
      <c r="B378" s="568" t="s">
        <v>438</v>
      </c>
      <c r="C378" s="569" t="s">
        <v>452</v>
      </c>
      <c r="D378" s="570" t="s">
        <v>453</v>
      </c>
      <c r="E378" s="569" t="s">
        <v>441</v>
      </c>
      <c r="F378" s="570" t="s">
        <v>442</v>
      </c>
      <c r="G378" s="569" t="s">
        <v>527</v>
      </c>
      <c r="H378" s="569" t="s">
        <v>1761</v>
      </c>
      <c r="I378" s="569" t="s">
        <v>1762</v>
      </c>
      <c r="J378" s="569" t="s">
        <v>1763</v>
      </c>
      <c r="K378" s="569" t="s">
        <v>1754</v>
      </c>
      <c r="L378" s="571">
        <v>1390.0004408710251</v>
      </c>
      <c r="M378" s="571">
        <v>8</v>
      </c>
      <c r="N378" s="572">
        <v>11120.003526968201</v>
      </c>
    </row>
    <row r="379" spans="1:14" ht="14.4" customHeight="1" x14ac:dyDescent="0.3">
      <c r="A379" s="567" t="s">
        <v>436</v>
      </c>
      <c r="B379" s="568" t="s">
        <v>438</v>
      </c>
      <c r="C379" s="569" t="s">
        <v>452</v>
      </c>
      <c r="D379" s="570" t="s">
        <v>453</v>
      </c>
      <c r="E379" s="569" t="s">
        <v>441</v>
      </c>
      <c r="F379" s="570" t="s">
        <v>442</v>
      </c>
      <c r="G379" s="569" t="s">
        <v>527</v>
      </c>
      <c r="H379" s="569" t="s">
        <v>1764</v>
      </c>
      <c r="I379" s="569" t="s">
        <v>1765</v>
      </c>
      <c r="J379" s="569" t="s">
        <v>1766</v>
      </c>
      <c r="K379" s="569" t="s">
        <v>1767</v>
      </c>
      <c r="L379" s="571">
        <v>2156.2562013419347</v>
      </c>
      <c r="M379" s="571">
        <v>46</v>
      </c>
      <c r="N379" s="572">
        <v>99187.785261729005</v>
      </c>
    </row>
    <row r="380" spans="1:14" ht="14.4" customHeight="1" x14ac:dyDescent="0.3">
      <c r="A380" s="567" t="s">
        <v>436</v>
      </c>
      <c r="B380" s="568" t="s">
        <v>438</v>
      </c>
      <c r="C380" s="569" t="s">
        <v>452</v>
      </c>
      <c r="D380" s="570" t="s">
        <v>453</v>
      </c>
      <c r="E380" s="569" t="s">
        <v>441</v>
      </c>
      <c r="F380" s="570" t="s">
        <v>442</v>
      </c>
      <c r="G380" s="569" t="s">
        <v>527</v>
      </c>
      <c r="H380" s="569" t="s">
        <v>1768</v>
      </c>
      <c r="I380" s="569" t="s">
        <v>1769</v>
      </c>
      <c r="J380" s="569" t="s">
        <v>1770</v>
      </c>
      <c r="K380" s="569" t="s">
        <v>1506</v>
      </c>
      <c r="L380" s="571">
        <v>290.23983819222798</v>
      </c>
      <c r="M380" s="571">
        <v>12</v>
      </c>
      <c r="N380" s="572">
        <v>3482.878058306736</v>
      </c>
    </row>
    <row r="381" spans="1:14" ht="14.4" customHeight="1" x14ac:dyDescent="0.3">
      <c r="A381" s="567" t="s">
        <v>436</v>
      </c>
      <c r="B381" s="568" t="s">
        <v>438</v>
      </c>
      <c r="C381" s="569" t="s">
        <v>452</v>
      </c>
      <c r="D381" s="570" t="s">
        <v>453</v>
      </c>
      <c r="E381" s="569" t="s">
        <v>441</v>
      </c>
      <c r="F381" s="570" t="s">
        <v>442</v>
      </c>
      <c r="G381" s="569" t="s">
        <v>527</v>
      </c>
      <c r="H381" s="569" t="s">
        <v>1771</v>
      </c>
      <c r="I381" s="569" t="s">
        <v>1772</v>
      </c>
      <c r="J381" s="569" t="s">
        <v>1766</v>
      </c>
      <c r="K381" s="569" t="s">
        <v>1773</v>
      </c>
      <c r="L381" s="571">
        <v>3379.3992231020538</v>
      </c>
      <c r="M381" s="571">
        <v>42</v>
      </c>
      <c r="N381" s="572">
        <v>141934.76737028625</v>
      </c>
    </row>
    <row r="382" spans="1:14" ht="14.4" customHeight="1" x14ac:dyDescent="0.3">
      <c r="A382" s="567" t="s">
        <v>436</v>
      </c>
      <c r="B382" s="568" t="s">
        <v>438</v>
      </c>
      <c r="C382" s="569" t="s">
        <v>452</v>
      </c>
      <c r="D382" s="570" t="s">
        <v>453</v>
      </c>
      <c r="E382" s="569" t="s">
        <v>441</v>
      </c>
      <c r="F382" s="570" t="s">
        <v>442</v>
      </c>
      <c r="G382" s="569" t="s">
        <v>1531</v>
      </c>
      <c r="H382" s="569" t="s">
        <v>1774</v>
      </c>
      <c r="I382" s="569" t="s">
        <v>1775</v>
      </c>
      <c r="J382" s="569" t="s">
        <v>1776</v>
      </c>
      <c r="K382" s="569" t="s">
        <v>1564</v>
      </c>
      <c r="L382" s="571">
        <v>40.536350886033055</v>
      </c>
      <c r="M382" s="571">
        <v>104</v>
      </c>
      <c r="N382" s="572">
        <v>4215.7804921474381</v>
      </c>
    </row>
    <row r="383" spans="1:14" ht="14.4" customHeight="1" x14ac:dyDescent="0.3">
      <c r="A383" s="567" t="s">
        <v>436</v>
      </c>
      <c r="B383" s="568" t="s">
        <v>438</v>
      </c>
      <c r="C383" s="569" t="s">
        <v>452</v>
      </c>
      <c r="D383" s="570" t="s">
        <v>453</v>
      </c>
      <c r="E383" s="569" t="s">
        <v>441</v>
      </c>
      <c r="F383" s="570" t="s">
        <v>442</v>
      </c>
      <c r="G383" s="569" t="s">
        <v>1531</v>
      </c>
      <c r="H383" s="569" t="s">
        <v>1777</v>
      </c>
      <c r="I383" s="569" t="s">
        <v>1778</v>
      </c>
      <c r="J383" s="569" t="s">
        <v>1779</v>
      </c>
      <c r="K383" s="569" t="s">
        <v>1564</v>
      </c>
      <c r="L383" s="571">
        <v>54.119968438302173</v>
      </c>
      <c r="M383" s="571">
        <v>121</v>
      </c>
      <c r="N383" s="572">
        <v>6548.5161810345626</v>
      </c>
    </row>
    <row r="384" spans="1:14" ht="14.4" customHeight="1" x14ac:dyDescent="0.3">
      <c r="A384" s="567" t="s">
        <v>436</v>
      </c>
      <c r="B384" s="568" t="s">
        <v>438</v>
      </c>
      <c r="C384" s="569" t="s">
        <v>452</v>
      </c>
      <c r="D384" s="570" t="s">
        <v>453</v>
      </c>
      <c r="E384" s="569" t="s">
        <v>441</v>
      </c>
      <c r="F384" s="570" t="s">
        <v>442</v>
      </c>
      <c r="G384" s="569" t="s">
        <v>1531</v>
      </c>
      <c r="H384" s="569" t="s">
        <v>1780</v>
      </c>
      <c r="I384" s="569" t="s">
        <v>1781</v>
      </c>
      <c r="J384" s="569" t="s">
        <v>1782</v>
      </c>
      <c r="K384" s="569" t="s">
        <v>1564</v>
      </c>
      <c r="L384" s="571">
        <v>54.120007184548541</v>
      </c>
      <c r="M384" s="571">
        <v>100</v>
      </c>
      <c r="N384" s="572">
        <v>5412.000718454854</v>
      </c>
    </row>
    <row r="385" spans="1:14" ht="14.4" customHeight="1" x14ac:dyDescent="0.3">
      <c r="A385" s="567" t="s">
        <v>436</v>
      </c>
      <c r="B385" s="568" t="s">
        <v>438</v>
      </c>
      <c r="C385" s="569" t="s">
        <v>452</v>
      </c>
      <c r="D385" s="570" t="s">
        <v>453</v>
      </c>
      <c r="E385" s="569" t="s">
        <v>441</v>
      </c>
      <c r="F385" s="570" t="s">
        <v>442</v>
      </c>
      <c r="G385" s="569" t="s">
        <v>1531</v>
      </c>
      <c r="H385" s="569" t="s">
        <v>1783</v>
      </c>
      <c r="I385" s="569" t="s">
        <v>1784</v>
      </c>
      <c r="J385" s="569" t="s">
        <v>1785</v>
      </c>
      <c r="K385" s="569" t="s">
        <v>1564</v>
      </c>
      <c r="L385" s="571">
        <v>54.460077384898426</v>
      </c>
      <c r="M385" s="571">
        <v>43</v>
      </c>
      <c r="N385" s="572">
        <v>2341.7833275506323</v>
      </c>
    </row>
    <row r="386" spans="1:14" ht="14.4" customHeight="1" x14ac:dyDescent="0.3">
      <c r="A386" s="567" t="s">
        <v>436</v>
      </c>
      <c r="B386" s="568" t="s">
        <v>438</v>
      </c>
      <c r="C386" s="569" t="s">
        <v>452</v>
      </c>
      <c r="D386" s="570" t="s">
        <v>453</v>
      </c>
      <c r="E386" s="569" t="s">
        <v>441</v>
      </c>
      <c r="F386" s="570" t="s">
        <v>442</v>
      </c>
      <c r="G386" s="569" t="s">
        <v>1531</v>
      </c>
      <c r="H386" s="569" t="s">
        <v>1786</v>
      </c>
      <c r="I386" s="569" t="s">
        <v>1787</v>
      </c>
      <c r="J386" s="569" t="s">
        <v>1788</v>
      </c>
      <c r="K386" s="569" t="s">
        <v>1564</v>
      </c>
      <c r="L386" s="571">
        <v>54.4599402352612</v>
      </c>
      <c r="M386" s="571">
        <v>3</v>
      </c>
      <c r="N386" s="572">
        <v>163.3798207057836</v>
      </c>
    </row>
    <row r="387" spans="1:14" ht="14.4" customHeight="1" x14ac:dyDescent="0.3">
      <c r="A387" s="567" t="s">
        <v>436</v>
      </c>
      <c r="B387" s="568" t="s">
        <v>438</v>
      </c>
      <c r="C387" s="569" t="s">
        <v>452</v>
      </c>
      <c r="D387" s="570" t="s">
        <v>453</v>
      </c>
      <c r="E387" s="569" t="s">
        <v>441</v>
      </c>
      <c r="F387" s="570" t="s">
        <v>442</v>
      </c>
      <c r="G387" s="569" t="s">
        <v>1531</v>
      </c>
      <c r="H387" s="569" t="s">
        <v>1789</v>
      </c>
      <c r="I387" s="569" t="s">
        <v>1790</v>
      </c>
      <c r="J387" s="569" t="s">
        <v>1791</v>
      </c>
      <c r="K387" s="569" t="s">
        <v>1564</v>
      </c>
      <c r="L387" s="571">
        <v>42.760002074173059</v>
      </c>
      <c r="M387" s="571">
        <v>104</v>
      </c>
      <c r="N387" s="572">
        <v>4447.0402157139979</v>
      </c>
    </row>
    <row r="388" spans="1:14" ht="14.4" customHeight="1" x14ac:dyDescent="0.3">
      <c r="A388" s="567" t="s">
        <v>436</v>
      </c>
      <c r="B388" s="568" t="s">
        <v>438</v>
      </c>
      <c r="C388" s="569" t="s">
        <v>452</v>
      </c>
      <c r="D388" s="570" t="s">
        <v>453</v>
      </c>
      <c r="E388" s="569" t="s">
        <v>441</v>
      </c>
      <c r="F388" s="570" t="s">
        <v>442</v>
      </c>
      <c r="G388" s="569" t="s">
        <v>1531</v>
      </c>
      <c r="H388" s="569" t="s">
        <v>1792</v>
      </c>
      <c r="I388" s="569" t="s">
        <v>1793</v>
      </c>
      <c r="J388" s="569" t="s">
        <v>1794</v>
      </c>
      <c r="K388" s="569" t="s">
        <v>1564</v>
      </c>
      <c r="L388" s="571">
        <v>54.12</v>
      </c>
      <c r="M388" s="571">
        <v>7</v>
      </c>
      <c r="N388" s="572">
        <v>378.84</v>
      </c>
    </row>
    <row r="389" spans="1:14" ht="14.4" customHeight="1" x14ac:dyDescent="0.3">
      <c r="A389" s="567" t="s">
        <v>436</v>
      </c>
      <c r="B389" s="568" t="s">
        <v>438</v>
      </c>
      <c r="C389" s="569" t="s">
        <v>452</v>
      </c>
      <c r="D389" s="570" t="s">
        <v>453</v>
      </c>
      <c r="E389" s="569" t="s">
        <v>441</v>
      </c>
      <c r="F389" s="570" t="s">
        <v>442</v>
      </c>
      <c r="G389" s="569" t="s">
        <v>1531</v>
      </c>
      <c r="H389" s="569" t="s">
        <v>1795</v>
      </c>
      <c r="I389" s="569" t="s">
        <v>1795</v>
      </c>
      <c r="J389" s="569" t="s">
        <v>1796</v>
      </c>
      <c r="K389" s="569" t="s">
        <v>1720</v>
      </c>
      <c r="L389" s="571">
        <v>0</v>
      </c>
      <c r="M389" s="571">
        <v>0</v>
      </c>
      <c r="N389" s="572">
        <v>0</v>
      </c>
    </row>
    <row r="390" spans="1:14" ht="14.4" customHeight="1" x14ac:dyDescent="0.3">
      <c r="A390" s="567" t="s">
        <v>436</v>
      </c>
      <c r="B390" s="568" t="s">
        <v>438</v>
      </c>
      <c r="C390" s="569" t="s">
        <v>452</v>
      </c>
      <c r="D390" s="570" t="s">
        <v>453</v>
      </c>
      <c r="E390" s="569" t="s">
        <v>441</v>
      </c>
      <c r="F390" s="570" t="s">
        <v>442</v>
      </c>
      <c r="G390" s="569" t="s">
        <v>1531</v>
      </c>
      <c r="H390" s="569" t="s">
        <v>1797</v>
      </c>
      <c r="I390" s="569" t="s">
        <v>1798</v>
      </c>
      <c r="J390" s="569" t="s">
        <v>1799</v>
      </c>
      <c r="K390" s="569" t="s">
        <v>1800</v>
      </c>
      <c r="L390" s="571">
        <v>207.00002714308144</v>
      </c>
      <c r="M390" s="571">
        <v>16</v>
      </c>
      <c r="N390" s="572">
        <v>3312.000434289303</v>
      </c>
    </row>
    <row r="391" spans="1:14" ht="14.4" customHeight="1" x14ac:dyDescent="0.3">
      <c r="A391" s="567" t="s">
        <v>436</v>
      </c>
      <c r="B391" s="568" t="s">
        <v>438</v>
      </c>
      <c r="C391" s="569" t="s">
        <v>452</v>
      </c>
      <c r="D391" s="570" t="s">
        <v>453</v>
      </c>
      <c r="E391" s="569" t="s">
        <v>441</v>
      </c>
      <c r="F391" s="570" t="s">
        <v>442</v>
      </c>
      <c r="G391" s="569" t="s">
        <v>1531</v>
      </c>
      <c r="H391" s="569" t="s">
        <v>1801</v>
      </c>
      <c r="I391" s="569" t="s">
        <v>1802</v>
      </c>
      <c r="J391" s="569" t="s">
        <v>1803</v>
      </c>
      <c r="K391" s="569" t="s">
        <v>1804</v>
      </c>
      <c r="L391" s="571">
        <v>216.22007652308</v>
      </c>
      <c r="M391" s="571">
        <v>78</v>
      </c>
      <c r="N391" s="572">
        <v>16865.16596880024</v>
      </c>
    </row>
    <row r="392" spans="1:14" ht="14.4" customHeight="1" x14ac:dyDescent="0.3">
      <c r="A392" s="567" t="s">
        <v>436</v>
      </c>
      <c r="B392" s="568" t="s">
        <v>438</v>
      </c>
      <c r="C392" s="569" t="s">
        <v>452</v>
      </c>
      <c r="D392" s="570" t="s">
        <v>453</v>
      </c>
      <c r="E392" s="569" t="s">
        <v>441</v>
      </c>
      <c r="F392" s="570" t="s">
        <v>442</v>
      </c>
      <c r="G392" s="569" t="s">
        <v>1531</v>
      </c>
      <c r="H392" s="569" t="s">
        <v>1805</v>
      </c>
      <c r="I392" s="569" t="s">
        <v>1805</v>
      </c>
      <c r="J392" s="569" t="s">
        <v>1796</v>
      </c>
      <c r="K392" s="569" t="s">
        <v>1806</v>
      </c>
      <c r="L392" s="571">
        <v>183.36996836484863</v>
      </c>
      <c r="M392" s="571">
        <v>383</v>
      </c>
      <c r="N392" s="572">
        <v>70230.697883737026</v>
      </c>
    </row>
    <row r="393" spans="1:14" ht="14.4" customHeight="1" x14ac:dyDescent="0.3">
      <c r="A393" s="567" t="s">
        <v>436</v>
      </c>
      <c r="B393" s="568" t="s">
        <v>438</v>
      </c>
      <c r="C393" s="569" t="s">
        <v>452</v>
      </c>
      <c r="D393" s="570" t="s">
        <v>453</v>
      </c>
      <c r="E393" s="569" t="s">
        <v>441</v>
      </c>
      <c r="F393" s="570" t="s">
        <v>442</v>
      </c>
      <c r="G393" s="569" t="s">
        <v>1531</v>
      </c>
      <c r="H393" s="569" t="s">
        <v>1807</v>
      </c>
      <c r="I393" s="569" t="s">
        <v>1808</v>
      </c>
      <c r="J393" s="569" t="s">
        <v>1809</v>
      </c>
      <c r="K393" s="569" t="s">
        <v>1810</v>
      </c>
      <c r="L393" s="571">
        <v>217.49942495196942</v>
      </c>
      <c r="M393" s="571">
        <v>144</v>
      </c>
      <c r="N393" s="572">
        <v>31319.917193083595</v>
      </c>
    </row>
    <row r="394" spans="1:14" ht="14.4" customHeight="1" x14ac:dyDescent="0.3">
      <c r="A394" s="567" t="s">
        <v>436</v>
      </c>
      <c r="B394" s="568" t="s">
        <v>438</v>
      </c>
      <c r="C394" s="569" t="s">
        <v>452</v>
      </c>
      <c r="D394" s="570" t="s">
        <v>453</v>
      </c>
      <c r="E394" s="569" t="s">
        <v>441</v>
      </c>
      <c r="F394" s="570" t="s">
        <v>442</v>
      </c>
      <c r="G394" s="569" t="s">
        <v>1531</v>
      </c>
      <c r="H394" s="569" t="s">
        <v>1811</v>
      </c>
      <c r="I394" s="569" t="s">
        <v>1812</v>
      </c>
      <c r="J394" s="569" t="s">
        <v>1813</v>
      </c>
      <c r="K394" s="569" t="s">
        <v>1814</v>
      </c>
      <c r="L394" s="571">
        <v>411.15999966880673</v>
      </c>
      <c r="M394" s="571">
        <v>24</v>
      </c>
      <c r="N394" s="572">
        <v>9867.8399920513621</v>
      </c>
    </row>
    <row r="395" spans="1:14" ht="14.4" customHeight="1" x14ac:dyDescent="0.3">
      <c r="A395" s="567" t="s">
        <v>436</v>
      </c>
      <c r="B395" s="568" t="s">
        <v>438</v>
      </c>
      <c r="C395" s="569" t="s">
        <v>452</v>
      </c>
      <c r="D395" s="570" t="s">
        <v>453</v>
      </c>
      <c r="E395" s="569" t="s">
        <v>441</v>
      </c>
      <c r="F395" s="570" t="s">
        <v>442</v>
      </c>
      <c r="G395" s="569" t="s">
        <v>1531</v>
      </c>
      <c r="H395" s="569" t="s">
        <v>1815</v>
      </c>
      <c r="I395" s="569" t="s">
        <v>1816</v>
      </c>
      <c r="J395" s="569" t="s">
        <v>1817</v>
      </c>
      <c r="K395" s="569" t="s">
        <v>1564</v>
      </c>
      <c r="L395" s="571">
        <v>40.503198596299903</v>
      </c>
      <c r="M395" s="571">
        <v>250</v>
      </c>
      <c r="N395" s="572">
        <v>10125.799649074976</v>
      </c>
    </row>
    <row r="396" spans="1:14" ht="14.4" customHeight="1" x14ac:dyDescent="0.3">
      <c r="A396" s="567" t="s">
        <v>436</v>
      </c>
      <c r="B396" s="568" t="s">
        <v>438</v>
      </c>
      <c r="C396" s="569" t="s">
        <v>452</v>
      </c>
      <c r="D396" s="570" t="s">
        <v>453</v>
      </c>
      <c r="E396" s="569" t="s">
        <v>441</v>
      </c>
      <c r="F396" s="570" t="s">
        <v>442</v>
      </c>
      <c r="G396" s="569" t="s">
        <v>1531</v>
      </c>
      <c r="H396" s="569" t="s">
        <v>1818</v>
      </c>
      <c r="I396" s="569" t="s">
        <v>1819</v>
      </c>
      <c r="J396" s="569" t="s">
        <v>1820</v>
      </c>
      <c r="K396" s="569" t="s">
        <v>1564</v>
      </c>
      <c r="L396" s="571">
        <v>40.57003416600179</v>
      </c>
      <c r="M396" s="571">
        <v>12</v>
      </c>
      <c r="N396" s="572">
        <v>486.84040999202148</v>
      </c>
    </row>
    <row r="397" spans="1:14" ht="14.4" customHeight="1" x14ac:dyDescent="0.3">
      <c r="A397" s="567" t="s">
        <v>436</v>
      </c>
      <c r="B397" s="568" t="s">
        <v>438</v>
      </c>
      <c r="C397" s="569" t="s">
        <v>452</v>
      </c>
      <c r="D397" s="570" t="s">
        <v>453</v>
      </c>
      <c r="E397" s="569" t="s">
        <v>441</v>
      </c>
      <c r="F397" s="570" t="s">
        <v>442</v>
      </c>
      <c r="G397" s="569" t="s">
        <v>1531</v>
      </c>
      <c r="H397" s="569" t="s">
        <v>1821</v>
      </c>
      <c r="I397" s="569" t="s">
        <v>1822</v>
      </c>
      <c r="J397" s="569" t="s">
        <v>1823</v>
      </c>
      <c r="K397" s="569"/>
      <c r="L397" s="571">
        <v>40.483975168968819</v>
      </c>
      <c r="M397" s="571">
        <v>247</v>
      </c>
      <c r="N397" s="572">
        <v>9999.5418667352988</v>
      </c>
    </row>
    <row r="398" spans="1:14" ht="14.4" customHeight="1" x14ac:dyDescent="0.3">
      <c r="A398" s="567" t="s">
        <v>436</v>
      </c>
      <c r="B398" s="568" t="s">
        <v>438</v>
      </c>
      <c r="C398" s="569" t="s">
        <v>452</v>
      </c>
      <c r="D398" s="570" t="s">
        <v>453</v>
      </c>
      <c r="E398" s="569" t="s">
        <v>443</v>
      </c>
      <c r="F398" s="570" t="s">
        <v>444</v>
      </c>
      <c r="G398" s="569" t="s">
        <v>527</v>
      </c>
      <c r="H398" s="569" t="s">
        <v>1824</v>
      </c>
      <c r="I398" s="569" t="s">
        <v>1825</v>
      </c>
      <c r="J398" s="569" t="s">
        <v>1826</v>
      </c>
      <c r="K398" s="569" t="s">
        <v>1827</v>
      </c>
      <c r="L398" s="571">
        <v>6765.69</v>
      </c>
      <c r="M398" s="571">
        <v>4</v>
      </c>
      <c r="N398" s="572">
        <v>27062.76</v>
      </c>
    </row>
    <row r="399" spans="1:14" ht="14.4" customHeight="1" x14ac:dyDescent="0.3">
      <c r="A399" s="567" t="s">
        <v>436</v>
      </c>
      <c r="B399" s="568" t="s">
        <v>438</v>
      </c>
      <c r="C399" s="569" t="s">
        <v>452</v>
      </c>
      <c r="D399" s="570" t="s">
        <v>453</v>
      </c>
      <c r="E399" s="569" t="s">
        <v>447</v>
      </c>
      <c r="F399" s="570" t="s">
        <v>448</v>
      </c>
      <c r="G399" s="569"/>
      <c r="H399" s="569" t="s">
        <v>1828</v>
      </c>
      <c r="I399" s="569" t="s">
        <v>1829</v>
      </c>
      <c r="J399" s="569" t="s">
        <v>1830</v>
      </c>
      <c r="K399" s="569" t="s">
        <v>1466</v>
      </c>
      <c r="L399" s="571">
        <v>32.685119974687325</v>
      </c>
      <c r="M399" s="571">
        <v>110</v>
      </c>
      <c r="N399" s="572">
        <v>3595.3631972156054</v>
      </c>
    </row>
    <row r="400" spans="1:14" ht="14.4" customHeight="1" x14ac:dyDescent="0.3">
      <c r="A400" s="567" t="s">
        <v>436</v>
      </c>
      <c r="B400" s="568" t="s">
        <v>438</v>
      </c>
      <c r="C400" s="569" t="s">
        <v>452</v>
      </c>
      <c r="D400" s="570" t="s">
        <v>453</v>
      </c>
      <c r="E400" s="569" t="s">
        <v>447</v>
      </c>
      <c r="F400" s="570" t="s">
        <v>448</v>
      </c>
      <c r="G400" s="569"/>
      <c r="H400" s="569" t="s">
        <v>1831</v>
      </c>
      <c r="I400" s="569" t="s">
        <v>1832</v>
      </c>
      <c r="J400" s="569" t="s">
        <v>1833</v>
      </c>
      <c r="K400" s="569" t="s">
        <v>1834</v>
      </c>
      <c r="L400" s="571">
        <v>768.50000000000011</v>
      </c>
      <c r="M400" s="571">
        <v>0.47999999999999909</v>
      </c>
      <c r="N400" s="572">
        <v>368.87999999999937</v>
      </c>
    </row>
    <row r="401" spans="1:14" ht="14.4" customHeight="1" x14ac:dyDescent="0.3">
      <c r="A401" s="567" t="s">
        <v>436</v>
      </c>
      <c r="B401" s="568" t="s">
        <v>438</v>
      </c>
      <c r="C401" s="569" t="s">
        <v>452</v>
      </c>
      <c r="D401" s="570" t="s">
        <v>453</v>
      </c>
      <c r="E401" s="569" t="s">
        <v>447</v>
      </c>
      <c r="F401" s="570" t="s">
        <v>448</v>
      </c>
      <c r="G401" s="569"/>
      <c r="H401" s="569" t="s">
        <v>1835</v>
      </c>
      <c r="I401" s="569" t="s">
        <v>1836</v>
      </c>
      <c r="J401" s="569" t="s">
        <v>1837</v>
      </c>
      <c r="K401" s="569" t="s">
        <v>1838</v>
      </c>
      <c r="L401" s="571">
        <v>31.2</v>
      </c>
      <c r="M401" s="571">
        <v>1</v>
      </c>
      <c r="N401" s="572">
        <v>31.2</v>
      </c>
    </row>
    <row r="402" spans="1:14" ht="14.4" customHeight="1" x14ac:dyDescent="0.3">
      <c r="A402" s="567" t="s">
        <v>436</v>
      </c>
      <c r="B402" s="568" t="s">
        <v>438</v>
      </c>
      <c r="C402" s="569" t="s">
        <v>452</v>
      </c>
      <c r="D402" s="570" t="s">
        <v>453</v>
      </c>
      <c r="E402" s="569" t="s">
        <v>447</v>
      </c>
      <c r="F402" s="570" t="s">
        <v>448</v>
      </c>
      <c r="G402" s="569"/>
      <c r="H402" s="569" t="s">
        <v>1839</v>
      </c>
      <c r="I402" s="569" t="s">
        <v>1839</v>
      </c>
      <c r="J402" s="569" t="s">
        <v>1840</v>
      </c>
      <c r="K402" s="569" t="s">
        <v>1841</v>
      </c>
      <c r="L402" s="571">
        <v>2505.795848379978</v>
      </c>
      <c r="M402" s="571">
        <v>3.2</v>
      </c>
      <c r="N402" s="572">
        <v>8018.5467148159305</v>
      </c>
    </row>
    <row r="403" spans="1:14" ht="14.4" customHeight="1" x14ac:dyDescent="0.3">
      <c r="A403" s="567" t="s">
        <v>436</v>
      </c>
      <c r="B403" s="568" t="s">
        <v>438</v>
      </c>
      <c r="C403" s="569" t="s">
        <v>452</v>
      </c>
      <c r="D403" s="570" t="s">
        <v>453</v>
      </c>
      <c r="E403" s="569" t="s">
        <v>447</v>
      </c>
      <c r="F403" s="570" t="s">
        <v>448</v>
      </c>
      <c r="G403" s="569"/>
      <c r="H403" s="569" t="s">
        <v>1842</v>
      </c>
      <c r="I403" s="569" t="s">
        <v>1843</v>
      </c>
      <c r="J403" s="569" t="s">
        <v>1844</v>
      </c>
      <c r="K403" s="569" t="s">
        <v>1845</v>
      </c>
      <c r="L403" s="571">
        <v>2581.31</v>
      </c>
      <c r="M403" s="571">
        <v>0.19999999999999901</v>
      </c>
      <c r="N403" s="572">
        <v>516.26199999999744</v>
      </c>
    </row>
    <row r="404" spans="1:14" ht="14.4" customHeight="1" x14ac:dyDescent="0.3">
      <c r="A404" s="567" t="s">
        <v>436</v>
      </c>
      <c r="B404" s="568" t="s">
        <v>438</v>
      </c>
      <c r="C404" s="569" t="s">
        <v>452</v>
      </c>
      <c r="D404" s="570" t="s">
        <v>453</v>
      </c>
      <c r="E404" s="569" t="s">
        <v>447</v>
      </c>
      <c r="F404" s="570" t="s">
        <v>448</v>
      </c>
      <c r="G404" s="569" t="s">
        <v>527</v>
      </c>
      <c r="H404" s="569" t="s">
        <v>1846</v>
      </c>
      <c r="I404" s="569" t="s">
        <v>1847</v>
      </c>
      <c r="J404" s="569" t="s">
        <v>1848</v>
      </c>
      <c r="K404" s="569" t="s">
        <v>1849</v>
      </c>
      <c r="L404" s="571">
        <v>38.110615596474879</v>
      </c>
      <c r="M404" s="571">
        <v>30</v>
      </c>
      <c r="N404" s="572">
        <v>1143.3184678942464</v>
      </c>
    </row>
    <row r="405" spans="1:14" ht="14.4" customHeight="1" x14ac:dyDescent="0.3">
      <c r="A405" s="567" t="s">
        <v>436</v>
      </c>
      <c r="B405" s="568" t="s">
        <v>438</v>
      </c>
      <c r="C405" s="569" t="s">
        <v>452</v>
      </c>
      <c r="D405" s="570" t="s">
        <v>453</v>
      </c>
      <c r="E405" s="569" t="s">
        <v>447</v>
      </c>
      <c r="F405" s="570" t="s">
        <v>448</v>
      </c>
      <c r="G405" s="569" t="s">
        <v>527</v>
      </c>
      <c r="H405" s="569" t="s">
        <v>1850</v>
      </c>
      <c r="I405" s="569" t="s">
        <v>1851</v>
      </c>
      <c r="J405" s="569" t="s">
        <v>1852</v>
      </c>
      <c r="K405" s="569" t="s">
        <v>582</v>
      </c>
      <c r="L405" s="571">
        <v>66.13</v>
      </c>
      <c r="M405" s="571">
        <v>1</v>
      </c>
      <c r="N405" s="572">
        <v>66.13</v>
      </c>
    </row>
    <row r="406" spans="1:14" ht="14.4" customHeight="1" x14ac:dyDescent="0.3">
      <c r="A406" s="567" t="s">
        <v>436</v>
      </c>
      <c r="B406" s="568" t="s">
        <v>438</v>
      </c>
      <c r="C406" s="569" t="s">
        <v>452</v>
      </c>
      <c r="D406" s="570" t="s">
        <v>453</v>
      </c>
      <c r="E406" s="569" t="s">
        <v>447</v>
      </c>
      <c r="F406" s="570" t="s">
        <v>448</v>
      </c>
      <c r="G406" s="569" t="s">
        <v>527</v>
      </c>
      <c r="H406" s="569" t="s">
        <v>1853</v>
      </c>
      <c r="I406" s="569" t="s">
        <v>1854</v>
      </c>
      <c r="J406" s="569" t="s">
        <v>1855</v>
      </c>
      <c r="K406" s="569" t="s">
        <v>1856</v>
      </c>
      <c r="L406" s="571">
        <v>33.386012523335268</v>
      </c>
      <c r="M406" s="571">
        <v>26</v>
      </c>
      <c r="N406" s="572">
        <v>868.0363256067169</v>
      </c>
    </row>
    <row r="407" spans="1:14" ht="14.4" customHeight="1" x14ac:dyDescent="0.3">
      <c r="A407" s="567" t="s">
        <v>436</v>
      </c>
      <c r="B407" s="568" t="s">
        <v>438</v>
      </c>
      <c r="C407" s="569" t="s">
        <v>452</v>
      </c>
      <c r="D407" s="570" t="s">
        <v>453</v>
      </c>
      <c r="E407" s="569" t="s">
        <v>447</v>
      </c>
      <c r="F407" s="570" t="s">
        <v>448</v>
      </c>
      <c r="G407" s="569" t="s">
        <v>527</v>
      </c>
      <c r="H407" s="569" t="s">
        <v>1857</v>
      </c>
      <c r="I407" s="569" t="s">
        <v>1858</v>
      </c>
      <c r="J407" s="569" t="s">
        <v>1859</v>
      </c>
      <c r="K407" s="569" t="s">
        <v>1860</v>
      </c>
      <c r="L407" s="571">
        <v>428.29200618225337</v>
      </c>
      <c r="M407" s="571">
        <v>50.9</v>
      </c>
      <c r="N407" s="572">
        <v>21800.063114676697</v>
      </c>
    </row>
    <row r="408" spans="1:14" ht="14.4" customHeight="1" x14ac:dyDescent="0.3">
      <c r="A408" s="567" t="s">
        <v>436</v>
      </c>
      <c r="B408" s="568" t="s">
        <v>438</v>
      </c>
      <c r="C408" s="569" t="s">
        <v>452</v>
      </c>
      <c r="D408" s="570" t="s">
        <v>453</v>
      </c>
      <c r="E408" s="569" t="s">
        <v>447</v>
      </c>
      <c r="F408" s="570" t="s">
        <v>448</v>
      </c>
      <c r="G408" s="569" t="s">
        <v>527</v>
      </c>
      <c r="H408" s="569" t="s">
        <v>1861</v>
      </c>
      <c r="I408" s="569" t="s">
        <v>1862</v>
      </c>
      <c r="J408" s="569" t="s">
        <v>1863</v>
      </c>
      <c r="K408" s="569" t="s">
        <v>1864</v>
      </c>
      <c r="L408" s="571">
        <v>696.0699792385584</v>
      </c>
      <c r="M408" s="571">
        <v>84.4</v>
      </c>
      <c r="N408" s="572">
        <v>58748.306247734334</v>
      </c>
    </row>
    <row r="409" spans="1:14" ht="14.4" customHeight="1" x14ac:dyDescent="0.3">
      <c r="A409" s="567" t="s">
        <v>436</v>
      </c>
      <c r="B409" s="568" t="s">
        <v>438</v>
      </c>
      <c r="C409" s="569" t="s">
        <v>452</v>
      </c>
      <c r="D409" s="570" t="s">
        <v>453</v>
      </c>
      <c r="E409" s="569" t="s">
        <v>447</v>
      </c>
      <c r="F409" s="570" t="s">
        <v>448</v>
      </c>
      <c r="G409" s="569" t="s">
        <v>527</v>
      </c>
      <c r="H409" s="569" t="s">
        <v>1865</v>
      </c>
      <c r="I409" s="569" t="s">
        <v>1866</v>
      </c>
      <c r="J409" s="569" t="s">
        <v>1867</v>
      </c>
      <c r="K409" s="569" t="s">
        <v>1868</v>
      </c>
      <c r="L409" s="571">
        <v>231.53989080485653</v>
      </c>
      <c r="M409" s="571">
        <v>6</v>
      </c>
      <c r="N409" s="572">
        <v>1389.2393448291391</v>
      </c>
    </row>
    <row r="410" spans="1:14" ht="14.4" customHeight="1" x14ac:dyDescent="0.3">
      <c r="A410" s="567" t="s">
        <v>436</v>
      </c>
      <c r="B410" s="568" t="s">
        <v>438</v>
      </c>
      <c r="C410" s="569" t="s">
        <v>452</v>
      </c>
      <c r="D410" s="570" t="s">
        <v>453</v>
      </c>
      <c r="E410" s="569" t="s">
        <v>447</v>
      </c>
      <c r="F410" s="570" t="s">
        <v>448</v>
      </c>
      <c r="G410" s="569" t="s">
        <v>527</v>
      </c>
      <c r="H410" s="569" t="s">
        <v>1869</v>
      </c>
      <c r="I410" s="569" t="s">
        <v>1870</v>
      </c>
      <c r="J410" s="569" t="s">
        <v>1871</v>
      </c>
      <c r="K410" s="569" t="s">
        <v>1872</v>
      </c>
      <c r="L410" s="571">
        <v>4256.0035012436529</v>
      </c>
      <c r="M410" s="571">
        <v>51.899999999999991</v>
      </c>
      <c r="N410" s="572">
        <v>220886.58171454555</v>
      </c>
    </row>
    <row r="411" spans="1:14" ht="14.4" customHeight="1" x14ac:dyDescent="0.3">
      <c r="A411" s="567" t="s">
        <v>436</v>
      </c>
      <c r="B411" s="568" t="s">
        <v>438</v>
      </c>
      <c r="C411" s="569" t="s">
        <v>452</v>
      </c>
      <c r="D411" s="570" t="s">
        <v>453</v>
      </c>
      <c r="E411" s="569" t="s">
        <v>447</v>
      </c>
      <c r="F411" s="570" t="s">
        <v>448</v>
      </c>
      <c r="G411" s="569" t="s">
        <v>527</v>
      </c>
      <c r="H411" s="569" t="s">
        <v>1873</v>
      </c>
      <c r="I411" s="569" t="s">
        <v>1874</v>
      </c>
      <c r="J411" s="569" t="s">
        <v>1875</v>
      </c>
      <c r="K411" s="569" t="s">
        <v>1876</v>
      </c>
      <c r="L411" s="571">
        <v>86.57</v>
      </c>
      <c r="M411" s="571">
        <v>2</v>
      </c>
      <c r="N411" s="572">
        <v>173.14</v>
      </c>
    </row>
    <row r="412" spans="1:14" ht="14.4" customHeight="1" x14ac:dyDescent="0.3">
      <c r="A412" s="567" t="s">
        <v>436</v>
      </c>
      <c r="B412" s="568" t="s">
        <v>438</v>
      </c>
      <c r="C412" s="569" t="s">
        <v>452</v>
      </c>
      <c r="D412" s="570" t="s">
        <v>453</v>
      </c>
      <c r="E412" s="569" t="s">
        <v>447</v>
      </c>
      <c r="F412" s="570" t="s">
        <v>448</v>
      </c>
      <c r="G412" s="569" t="s">
        <v>527</v>
      </c>
      <c r="H412" s="569" t="s">
        <v>1877</v>
      </c>
      <c r="I412" s="569" t="s">
        <v>1878</v>
      </c>
      <c r="J412" s="569" t="s">
        <v>1879</v>
      </c>
      <c r="K412" s="569" t="s">
        <v>1880</v>
      </c>
      <c r="L412" s="571">
        <v>37.6</v>
      </c>
      <c r="M412" s="571">
        <v>35</v>
      </c>
      <c r="N412" s="572">
        <v>1316</v>
      </c>
    </row>
    <row r="413" spans="1:14" ht="14.4" customHeight="1" x14ac:dyDescent="0.3">
      <c r="A413" s="567" t="s">
        <v>436</v>
      </c>
      <c r="B413" s="568" t="s">
        <v>438</v>
      </c>
      <c r="C413" s="569" t="s">
        <v>452</v>
      </c>
      <c r="D413" s="570" t="s">
        <v>453</v>
      </c>
      <c r="E413" s="569" t="s">
        <v>447</v>
      </c>
      <c r="F413" s="570" t="s">
        <v>448</v>
      </c>
      <c r="G413" s="569" t="s">
        <v>527</v>
      </c>
      <c r="H413" s="569" t="s">
        <v>1881</v>
      </c>
      <c r="I413" s="569" t="s">
        <v>1882</v>
      </c>
      <c r="J413" s="569" t="s">
        <v>1883</v>
      </c>
      <c r="K413" s="569" t="s">
        <v>1884</v>
      </c>
      <c r="L413" s="571">
        <v>677.97660171221116</v>
      </c>
      <c r="M413" s="571">
        <v>8.1999999999999993</v>
      </c>
      <c r="N413" s="572">
        <v>5559.4081340401308</v>
      </c>
    </row>
    <row r="414" spans="1:14" ht="14.4" customHeight="1" x14ac:dyDescent="0.3">
      <c r="A414" s="567" t="s">
        <v>436</v>
      </c>
      <c r="B414" s="568" t="s">
        <v>438</v>
      </c>
      <c r="C414" s="569" t="s">
        <v>452</v>
      </c>
      <c r="D414" s="570" t="s">
        <v>453</v>
      </c>
      <c r="E414" s="569" t="s">
        <v>447</v>
      </c>
      <c r="F414" s="570" t="s">
        <v>448</v>
      </c>
      <c r="G414" s="569" t="s">
        <v>527</v>
      </c>
      <c r="H414" s="569" t="s">
        <v>1885</v>
      </c>
      <c r="I414" s="569" t="s">
        <v>1886</v>
      </c>
      <c r="J414" s="569" t="s">
        <v>1887</v>
      </c>
      <c r="K414" s="569" t="s">
        <v>1888</v>
      </c>
      <c r="L414" s="571">
        <v>620.46398836024707</v>
      </c>
      <c r="M414" s="571">
        <v>16.850000000000001</v>
      </c>
      <c r="N414" s="572">
        <v>10454.818203870163</v>
      </c>
    </row>
    <row r="415" spans="1:14" ht="14.4" customHeight="1" x14ac:dyDescent="0.3">
      <c r="A415" s="567" t="s">
        <v>436</v>
      </c>
      <c r="B415" s="568" t="s">
        <v>438</v>
      </c>
      <c r="C415" s="569" t="s">
        <v>452</v>
      </c>
      <c r="D415" s="570" t="s">
        <v>453</v>
      </c>
      <c r="E415" s="569" t="s">
        <v>447</v>
      </c>
      <c r="F415" s="570" t="s">
        <v>448</v>
      </c>
      <c r="G415" s="569" t="s">
        <v>527</v>
      </c>
      <c r="H415" s="569" t="s">
        <v>1889</v>
      </c>
      <c r="I415" s="569" t="s">
        <v>1890</v>
      </c>
      <c r="J415" s="569" t="s">
        <v>1891</v>
      </c>
      <c r="K415" s="569" t="s">
        <v>1892</v>
      </c>
      <c r="L415" s="571">
        <v>517.50042223734204</v>
      </c>
      <c r="M415" s="571">
        <v>1</v>
      </c>
      <c r="N415" s="572">
        <v>517.50042223734204</v>
      </c>
    </row>
    <row r="416" spans="1:14" ht="14.4" customHeight="1" x14ac:dyDescent="0.3">
      <c r="A416" s="567" t="s">
        <v>436</v>
      </c>
      <c r="B416" s="568" t="s">
        <v>438</v>
      </c>
      <c r="C416" s="569" t="s">
        <v>452</v>
      </c>
      <c r="D416" s="570" t="s">
        <v>453</v>
      </c>
      <c r="E416" s="569" t="s">
        <v>447</v>
      </c>
      <c r="F416" s="570" t="s">
        <v>448</v>
      </c>
      <c r="G416" s="569" t="s">
        <v>527</v>
      </c>
      <c r="H416" s="569" t="s">
        <v>1893</v>
      </c>
      <c r="I416" s="569" t="s">
        <v>1894</v>
      </c>
      <c r="J416" s="569" t="s">
        <v>1895</v>
      </c>
      <c r="K416" s="569" t="s">
        <v>1896</v>
      </c>
      <c r="L416" s="571">
        <v>115.31100000000001</v>
      </c>
      <c r="M416" s="571">
        <v>1</v>
      </c>
      <c r="N416" s="572">
        <v>115.31100000000001</v>
      </c>
    </row>
    <row r="417" spans="1:14" ht="14.4" customHeight="1" x14ac:dyDescent="0.3">
      <c r="A417" s="567" t="s">
        <v>436</v>
      </c>
      <c r="B417" s="568" t="s">
        <v>438</v>
      </c>
      <c r="C417" s="569" t="s">
        <v>452</v>
      </c>
      <c r="D417" s="570" t="s">
        <v>453</v>
      </c>
      <c r="E417" s="569" t="s">
        <v>447</v>
      </c>
      <c r="F417" s="570" t="s">
        <v>448</v>
      </c>
      <c r="G417" s="569" t="s">
        <v>527</v>
      </c>
      <c r="H417" s="569" t="s">
        <v>1897</v>
      </c>
      <c r="I417" s="569" t="s">
        <v>1898</v>
      </c>
      <c r="J417" s="569" t="s">
        <v>1899</v>
      </c>
      <c r="K417" s="569" t="s">
        <v>1900</v>
      </c>
      <c r="L417" s="571">
        <v>155.07499999999999</v>
      </c>
      <c r="M417" s="571">
        <v>2</v>
      </c>
      <c r="N417" s="572">
        <v>310.14999999999998</v>
      </c>
    </row>
    <row r="418" spans="1:14" ht="14.4" customHeight="1" x14ac:dyDescent="0.3">
      <c r="A418" s="567" t="s">
        <v>436</v>
      </c>
      <c r="B418" s="568" t="s">
        <v>438</v>
      </c>
      <c r="C418" s="569" t="s">
        <v>452</v>
      </c>
      <c r="D418" s="570" t="s">
        <v>453</v>
      </c>
      <c r="E418" s="569" t="s">
        <v>447</v>
      </c>
      <c r="F418" s="570" t="s">
        <v>448</v>
      </c>
      <c r="G418" s="569" t="s">
        <v>527</v>
      </c>
      <c r="H418" s="569" t="s">
        <v>1901</v>
      </c>
      <c r="I418" s="569" t="s">
        <v>1902</v>
      </c>
      <c r="J418" s="569" t="s">
        <v>1903</v>
      </c>
      <c r="K418" s="569" t="s">
        <v>1904</v>
      </c>
      <c r="L418" s="571">
        <v>31.518173360124877</v>
      </c>
      <c r="M418" s="571">
        <v>297</v>
      </c>
      <c r="N418" s="572">
        <v>9360.8974879570887</v>
      </c>
    </row>
    <row r="419" spans="1:14" ht="14.4" customHeight="1" x14ac:dyDescent="0.3">
      <c r="A419" s="567" t="s">
        <v>436</v>
      </c>
      <c r="B419" s="568" t="s">
        <v>438</v>
      </c>
      <c r="C419" s="569" t="s">
        <v>452</v>
      </c>
      <c r="D419" s="570" t="s">
        <v>453</v>
      </c>
      <c r="E419" s="569" t="s">
        <v>447</v>
      </c>
      <c r="F419" s="570" t="s">
        <v>448</v>
      </c>
      <c r="G419" s="569" t="s">
        <v>527</v>
      </c>
      <c r="H419" s="569" t="s">
        <v>1905</v>
      </c>
      <c r="I419" s="569" t="s">
        <v>1906</v>
      </c>
      <c r="J419" s="569" t="s">
        <v>1907</v>
      </c>
      <c r="K419" s="569" t="s">
        <v>1908</v>
      </c>
      <c r="L419" s="571">
        <v>970.195848549934</v>
      </c>
      <c r="M419" s="571">
        <v>1</v>
      </c>
      <c r="N419" s="572">
        <v>970.195848549934</v>
      </c>
    </row>
    <row r="420" spans="1:14" ht="14.4" customHeight="1" x14ac:dyDescent="0.3">
      <c r="A420" s="567" t="s">
        <v>436</v>
      </c>
      <c r="B420" s="568" t="s">
        <v>438</v>
      </c>
      <c r="C420" s="569" t="s">
        <v>452</v>
      </c>
      <c r="D420" s="570" t="s">
        <v>453</v>
      </c>
      <c r="E420" s="569" t="s">
        <v>447</v>
      </c>
      <c r="F420" s="570" t="s">
        <v>448</v>
      </c>
      <c r="G420" s="569" t="s">
        <v>527</v>
      </c>
      <c r="H420" s="569" t="s">
        <v>1909</v>
      </c>
      <c r="I420" s="569" t="s">
        <v>1910</v>
      </c>
      <c r="J420" s="569" t="s">
        <v>1911</v>
      </c>
      <c r="K420" s="569" t="s">
        <v>1912</v>
      </c>
      <c r="L420" s="571">
        <v>69.460657638232945</v>
      </c>
      <c r="M420" s="571">
        <v>148</v>
      </c>
      <c r="N420" s="572">
        <v>10280.177330458475</v>
      </c>
    </row>
    <row r="421" spans="1:14" ht="14.4" customHeight="1" x14ac:dyDescent="0.3">
      <c r="A421" s="567" t="s">
        <v>436</v>
      </c>
      <c r="B421" s="568" t="s">
        <v>438</v>
      </c>
      <c r="C421" s="569" t="s">
        <v>452</v>
      </c>
      <c r="D421" s="570" t="s">
        <v>453</v>
      </c>
      <c r="E421" s="569" t="s">
        <v>447</v>
      </c>
      <c r="F421" s="570" t="s">
        <v>448</v>
      </c>
      <c r="G421" s="569" t="s">
        <v>527</v>
      </c>
      <c r="H421" s="569" t="s">
        <v>1913</v>
      </c>
      <c r="I421" s="569" t="s">
        <v>1914</v>
      </c>
      <c r="J421" s="569" t="s">
        <v>1911</v>
      </c>
      <c r="K421" s="569" t="s">
        <v>1915</v>
      </c>
      <c r="L421" s="571">
        <v>82.624295428556366</v>
      </c>
      <c r="M421" s="571">
        <v>49</v>
      </c>
      <c r="N421" s="572">
        <v>4048.5904759992618</v>
      </c>
    </row>
    <row r="422" spans="1:14" ht="14.4" customHeight="1" x14ac:dyDescent="0.3">
      <c r="A422" s="567" t="s">
        <v>436</v>
      </c>
      <c r="B422" s="568" t="s">
        <v>438</v>
      </c>
      <c r="C422" s="569" t="s">
        <v>452</v>
      </c>
      <c r="D422" s="570" t="s">
        <v>453</v>
      </c>
      <c r="E422" s="569" t="s">
        <v>447</v>
      </c>
      <c r="F422" s="570" t="s">
        <v>448</v>
      </c>
      <c r="G422" s="569" t="s">
        <v>527</v>
      </c>
      <c r="H422" s="569" t="s">
        <v>1916</v>
      </c>
      <c r="I422" s="569" t="s">
        <v>1917</v>
      </c>
      <c r="J422" s="569" t="s">
        <v>1918</v>
      </c>
      <c r="K422" s="569" t="s">
        <v>971</v>
      </c>
      <c r="L422" s="571">
        <v>267.66000000000003</v>
      </c>
      <c r="M422" s="571">
        <v>6</v>
      </c>
      <c r="N422" s="572">
        <v>1605.96</v>
      </c>
    </row>
    <row r="423" spans="1:14" ht="14.4" customHeight="1" x14ac:dyDescent="0.3">
      <c r="A423" s="567" t="s">
        <v>436</v>
      </c>
      <c r="B423" s="568" t="s">
        <v>438</v>
      </c>
      <c r="C423" s="569" t="s">
        <v>452</v>
      </c>
      <c r="D423" s="570" t="s">
        <v>453</v>
      </c>
      <c r="E423" s="569" t="s">
        <v>447</v>
      </c>
      <c r="F423" s="570" t="s">
        <v>448</v>
      </c>
      <c r="G423" s="569" t="s">
        <v>527</v>
      </c>
      <c r="H423" s="569" t="s">
        <v>1919</v>
      </c>
      <c r="I423" s="569" t="s">
        <v>1920</v>
      </c>
      <c r="J423" s="569" t="s">
        <v>1921</v>
      </c>
      <c r="K423" s="569" t="s">
        <v>1922</v>
      </c>
      <c r="L423" s="571">
        <v>93.579999999999899</v>
      </c>
      <c r="M423" s="571">
        <v>1</v>
      </c>
      <c r="N423" s="572">
        <v>93.579999999999899</v>
      </c>
    </row>
    <row r="424" spans="1:14" ht="14.4" customHeight="1" x14ac:dyDescent="0.3">
      <c r="A424" s="567" t="s">
        <v>436</v>
      </c>
      <c r="B424" s="568" t="s">
        <v>438</v>
      </c>
      <c r="C424" s="569" t="s">
        <v>452</v>
      </c>
      <c r="D424" s="570" t="s">
        <v>453</v>
      </c>
      <c r="E424" s="569" t="s">
        <v>447</v>
      </c>
      <c r="F424" s="570" t="s">
        <v>448</v>
      </c>
      <c r="G424" s="569" t="s">
        <v>527</v>
      </c>
      <c r="H424" s="569" t="s">
        <v>1923</v>
      </c>
      <c r="I424" s="569" t="s">
        <v>1924</v>
      </c>
      <c r="J424" s="569" t="s">
        <v>1925</v>
      </c>
      <c r="K424" s="569" t="s">
        <v>1926</v>
      </c>
      <c r="L424" s="571">
        <v>236.10916666666677</v>
      </c>
      <c r="M424" s="571">
        <v>8</v>
      </c>
      <c r="N424" s="572">
        <v>1888.8733333333341</v>
      </c>
    </row>
    <row r="425" spans="1:14" ht="14.4" customHeight="1" x14ac:dyDescent="0.3">
      <c r="A425" s="567" t="s">
        <v>436</v>
      </c>
      <c r="B425" s="568" t="s">
        <v>438</v>
      </c>
      <c r="C425" s="569" t="s">
        <v>452</v>
      </c>
      <c r="D425" s="570" t="s">
        <v>453</v>
      </c>
      <c r="E425" s="569" t="s">
        <v>447</v>
      </c>
      <c r="F425" s="570" t="s">
        <v>448</v>
      </c>
      <c r="G425" s="569" t="s">
        <v>1531</v>
      </c>
      <c r="H425" s="569" t="s">
        <v>1927</v>
      </c>
      <c r="I425" s="569" t="s">
        <v>1928</v>
      </c>
      <c r="J425" s="569" t="s">
        <v>1929</v>
      </c>
      <c r="K425" s="569" t="s">
        <v>1930</v>
      </c>
      <c r="L425" s="571">
        <v>252.05045883035601</v>
      </c>
      <c r="M425" s="571">
        <v>1</v>
      </c>
      <c r="N425" s="572">
        <v>252.05045883035601</v>
      </c>
    </row>
    <row r="426" spans="1:14" ht="14.4" customHeight="1" x14ac:dyDescent="0.3">
      <c r="A426" s="567" t="s">
        <v>436</v>
      </c>
      <c r="B426" s="568" t="s">
        <v>438</v>
      </c>
      <c r="C426" s="569" t="s">
        <v>452</v>
      </c>
      <c r="D426" s="570" t="s">
        <v>453</v>
      </c>
      <c r="E426" s="569" t="s">
        <v>447</v>
      </c>
      <c r="F426" s="570" t="s">
        <v>448</v>
      </c>
      <c r="G426" s="569" t="s">
        <v>1531</v>
      </c>
      <c r="H426" s="569" t="s">
        <v>1931</v>
      </c>
      <c r="I426" s="569" t="s">
        <v>1932</v>
      </c>
      <c r="J426" s="569" t="s">
        <v>1933</v>
      </c>
      <c r="K426" s="569" t="s">
        <v>1934</v>
      </c>
      <c r="L426" s="571">
        <v>90.551966755529435</v>
      </c>
      <c r="M426" s="571">
        <v>139</v>
      </c>
      <c r="N426" s="572">
        <v>12586.723379018591</v>
      </c>
    </row>
    <row r="427" spans="1:14" ht="14.4" customHeight="1" x14ac:dyDescent="0.3">
      <c r="A427" s="567" t="s">
        <v>436</v>
      </c>
      <c r="B427" s="568" t="s">
        <v>438</v>
      </c>
      <c r="C427" s="569" t="s">
        <v>452</v>
      </c>
      <c r="D427" s="570" t="s">
        <v>453</v>
      </c>
      <c r="E427" s="569" t="s">
        <v>447</v>
      </c>
      <c r="F427" s="570" t="s">
        <v>448</v>
      </c>
      <c r="G427" s="569" t="s">
        <v>1531</v>
      </c>
      <c r="H427" s="569" t="s">
        <v>1935</v>
      </c>
      <c r="I427" s="569" t="s">
        <v>1936</v>
      </c>
      <c r="J427" s="569" t="s">
        <v>1937</v>
      </c>
      <c r="K427" s="569" t="s">
        <v>1938</v>
      </c>
      <c r="L427" s="571">
        <v>51.858323259665148</v>
      </c>
      <c r="M427" s="571">
        <v>372</v>
      </c>
      <c r="N427" s="572">
        <v>19291.296252595435</v>
      </c>
    </row>
    <row r="428" spans="1:14" ht="14.4" customHeight="1" x14ac:dyDescent="0.3">
      <c r="A428" s="567" t="s">
        <v>436</v>
      </c>
      <c r="B428" s="568" t="s">
        <v>438</v>
      </c>
      <c r="C428" s="569" t="s">
        <v>452</v>
      </c>
      <c r="D428" s="570" t="s">
        <v>453</v>
      </c>
      <c r="E428" s="569" t="s">
        <v>447</v>
      </c>
      <c r="F428" s="570" t="s">
        <v>448</v>
      </c>
      <c r="G428" s="569" t="s">
        <v>1531</v>
      </c>
      <c r="H428" s="569" t="s">
        <v>1939</v>
      </c>
      <c r="I428" s="569" t="s">
        <v>1940</v>
      </c>
      <c r="J428" s="569" t="s">
        <v>1941</v>
      </c>
      <c r="K428" s="569" t="s">
        <v>1942</v>
      </c>
      <c r="L428" s="571">
        <v>3794.2335065080015</v>
      </c>
      <c r="M428" s="571">
        <v>98.333333333333329</v>
      </c>
      <c r="N428" s="572">
        <v>373099.62813995348</v>
      </c>
    </row>
    <row r="429" spans="1:14" ht="14.4" customHeight="1" x14ac:dyDescent="0.3">
      <c r="A429" s="567" t="s">
        <v>436</v>
      </c>
      <c r="B429" s="568" t="s">
        <v>438</v>
      </c>
      <c r="C429" s="569" t="s">
        <v>452</v>
      </c>
      <c r="D429" s="570" t="s">
        <v>453</v>
      </c>
      <c r="E429" s="569" t="s">
        <v>447</v>
      </c>
      <c r="F429" s="570" t="s">
        <v>448</v>
      </c>
      <c r="G429" s="569" t="s">
        <v>1531</v>
      </c>
      <c r="H429" s="569" t="s">
        <v>1943</v>
      </c>
      <c r="I429" s="569" t="s">
        <v>1944</v>
      </c>
      <c r="J429" s="569" t="s">
        <v>1945</v>
      </c>
      <c r="K429" s="569" t="s">
        <v>1946</v>
      </c>
      <c r="L429" s="571">
        <v>57.37</v>
      </c>
      <c r="M429" s="571">
        <v>1</v>
      </c>
      <c r="N429" s="572">
        <v>57.37</v>
      </c>
    </row>
    <row r="430" spans="1:14" ht="14.4" customHeight="1" x14ac:dyDescent="0.3">
      <c r="A430" s="567" t="s">
        <v>436</v>
      </c>
      <c r="B430" s="568" t="s">
        <v>438</v>
      </c>
      <c r="C430" s="569" t="s">
        <v>452</v>
      </c>
      <c r="D430" s="570" t="s">
        <v>453</v>
      </c>
      <c r="E430" s="569" t="s">
        <v>447</v>
      </c>
      <c r="F430" s="570" t="s">
        <v>448</v>
      </c>
      <c r="G430" s="569" t="s">
        <v>1531</v>
      </c>
      <c r="H430" s="569" t="s">
        <v>1947</v>
      </c>
      <c r="I430" s="569" t="s">
        <v>1948</v>
      </c>
      <c r="J430" s="569" t="s">
        <v>1949</v>
      </c>
      <c r="K430" s="569" t="s">
        <v>1950</v>
      </c>
      <c r="L430" s="571">
        <v>91.734133591718802</v>
      </c>
      <c r="M430" s="571">
        <v>393</v>
      </c>
      <c r="N430" s="572">
        <v>36051.514501545491</v>
      </c>
    </row>
    <row r="431" spans="1:14" ht="14.4" customHeight="1" x14ac:dyDescent="0.3">
      <c r="A431" s="567" t="s">
        <v>436</v>
      </c>
      <c r="B431" s="568" t="s">
        <v>438</v>
      </c>
      <c r="C431" s="569" t="s">
        <v>452</v>
      </c>
      <c r="D431" s="570" t="s">
        <v>453</v>
      </c>
      <c r="E431" s="569" t="s">
        <v>447</v>
      </c>
      <c r="F431" s="570" t="s">
        <v>448</v>
      </c>
      <c r="G431" s="569" t="s">
        <v>1531</v>
      </c>
      <c r="H431" s="569" t="s">
        <v>1951</v>
      </c>
      <c r="I431" s="569" t="s">
        <v>1952</v>
      </c>
      <c r="J431" s="569" t="s">
        <v>1953</v>
      </c>
      <c r="K431" s="569" t="s">
        <v>1954</v>
      </c>
      <c r="L431" s="571">
        <v>262.54888268204434</v>
      </c>
      <c r="M431" s="571">
        <v>142</v>
      </c>
      <c r="N431" s="572">
        <v>37281.941340850295</v>
      </c>
    </row>
    <row r="432" spans="1:14" ht="14.4" customHeight="1" x14ac:dyDescent="0.3">
      <c r="A432" s="567" t="s">
        <v>436</v>
      </c>
      <c r="B432" s="568" t="s">
        <v>438</v>
      </c>
      <c r="C432" s="569" t="s">
        <v>452</v>
      </c>
      <c r="D432" s="570" t="s">
        <v>453</v>
      </c>
      <c r="E432" s="569" t="s">
        <v>447</v>
      </c>
      <c r="F432" s="570" t="s">
        <v>448</v>
      </c>
      <c r="G432" s="569" t="s">
        <v>1531</v>
      </c>
      <c r="H432" s="569" t="s">
        <v>1955</v>
      </c>
      <c r="I432" s="569" t="s">
        <v>1956</v>
      </c>
      <c r="J432" s="569" t="s">
        <v>1957</v>
      </c>
      <c r="K432" s="569" t="s">
        <v>1872</v>
      </c>
      <c r="L432" s="571">
        <v>307.40038472184983</v>
      </c>
      <c r="M432" s="571">
        <v>20.100000000000001</v>
      </c>
      <c r="N432" s="572">
        <v>6178.7477329091817</v>
      </c>
    </row>
    <row r="433" spans="1:14" ht="14.4" customHeight="1" x14ac:dyDescent="0.3">
      <c r="A433" s="567" t="s">
        <v>436</v>
      </c>
      <c r="B433" s="568" t="s">
        <v>438</v>
      </c>
      <c r="C433" s="569" t="s">
        <v>452</v>
      </c>
      <c r="D433" s="570" t="s">
        <v>453</v>
      </c>
      <c r="E433" s="569" t="s">
        <v>447</v>
      </c>
      <c r="F433" s="570" t="s">
        <v>448</v>
      </c>
      <c r="G433" s="569" t="s">
        <v>1531</v>
      </c>
      <c r="H433" s="569" t="s">
        <v>1958</v>
      </c>
      <c r="I433" s="569" t="s">
        <v>1959</v>
      </c>
      <c r="J433" s="569" t="s">
        <v>1960</v>
      </c>
      <c r="K433" s="569" t="s">
        <v>1961</v>
      </c>
      <c r="L433" s="571">
        <v>226.34493344097015</v>
      </c>
      <c r="M433" s="571">
        <v>376.99999999999875</v>
      </c>
      <c r="N433" s="572">
        <v>85332.03990724546</v>
      </c>
    </row>
    <row r="434" spans="1:14" ht="14.4" customHeight="1" x14ac:dyDescent="0.3">
      <c r="A434" s="567" t="s">
        <v>436</v>
      </c>
      <c r="B434" s="568" t="s">
        <v>438</v>
      </c>
      <c r="C434" s="569" t="s">
        <v>452</v>
      </c>
      <c r="D434" s="570" t="s">
        <v>453</v>
      </c>
      <c r="E434" s="569" t="s">
        <v>447</v>
      </c>
      <c r="F434" s="570" t="s">
        <v>448</v>
      </c>
      <c r="G434" s="569" t="s">
        <v>1531</v>
      </c>
      <c r="H434" s="569" t="s">
        <v>1962</v>
      </c>
      <c r="I434" s="569" t="s">
        <v>1963</v>
      </c>
      <c r="J434" s="569" t="s">
        <v>1964</v>
      </c>
      <c r="K434" s="569" t="s">
        <v>1965</v>
      </c>
      <c r="L434" s="571">
        <v>75.300062785951823</v>
      </c>
      <c r="M434" s="571">
        <v>174</v>
      </c>
      <c r="N434" s="572">
        <v>13102.210924755616</v>
      </c>
    </row>
    <row r="435" spans="1:14" ht="14.4" customHeight="1" x14ac:dyDescent="0.3">
      <c r="A435" s="567" t="s">
        <v>436</v>
      </c>
      <c r="B435" s="568" t="s">
        <v>438</v>
      </c>
      <c r="C435" s="569" t="s">
        <v>452</v>
      </c>
      <c r="D435" s="570" t="s">
        <v>453</v>
      </c>
      <c r="E435" s="569" t="s">
        <v>447</v>
      </c>
      <c r="F435" s="570" t="s">
        <v>448</v>
      </c>
      <c r="G435" s="569" t="s">
        <v>1531</v>
      </c>
      <c r="H435" s="569" t="s">
        <v>1966</v>
      </c>
      <c r="I435" s="569" t="s">
        <v>1967</v>
      </c>
      <c r="J435" s="569" t="s">
        <v>1968</v>
      </c>
      <c r="K435" s="569" t="s">
        <v>1969</v>
      </c>
      <c r="L435" s="571">
        <v>252.295068990918</v>
      </c>
      <c r="M435" s="571">
        <v>2</v>
      </c>
      <c r="N435" s="572">
        <v>504.59013798183599</v>
      </c>
    </row>
    <row r="436" spans="1:14" ht="14.4" customHeight="1" x14ac:dyDescent="0.3">
      <c r="A436" s="567" t="s">
        <v>436</v>
      </c>
      <c r="B436" s="568" t="s">
        <v>438</v>
      </c>
      <c r="C436" s="569" t="s">
        <v>452</v>
      </c>
      <c r="D436" s="570" t="s">
        <v>453</v>
      </c>
      <c r="E436" s="569" t="s">
        <v>447</v>
      </c>
      <c r="F436" s="570" t="s">
        <v>448</v>
      </c>
      <c r="G436" s="569" t="s">
        <v>1531</v>
      </c>
      <c r="H436" s="569" t="s">
        <v>1970</v>
      </c>
      <c r="I436" s="569" t="s">
        <v>1971</v>
      </c>
      <c r="J436" s="569" t="s">
        <v>1972</v>
      </c>
      <c r="K436" s="569" t="s">
        <v>1973</v>
      </c>
      <c r="L436" s="571">
        <v>161.66481384965201</v>
      </c>
      <c r="M436" s="571">
        <v>55</v>
      </c>
      <c r="N436" s="572">
        <v>8891.5647617308605</v>
      </c>
    </row>
    <row r="437" spans="1:14" ht="14.4" customHeight="1" x14ac:dyDescent="0.3">
      <c r="A437" s="567" t="s">
        <v>436</v>
      </c>
      <c r="B437" s="568" t="s">
        <v>438</v>
      </c>
      <c r="C437" s="569" t="s">
        <v>452</v>
      </c>
      <c r="D437" s="570" t="s">
        <v>453</v>
      </c>
      <c r="E437" s="569" t="s">
        <v>447</v>
      </c>
      <c r="F437" s="570" t="s">
        <v>448</v>
      </c>
      <c r="G437" s="569" t="s">
        <v>1531</v>
      </c>
      <c r="H437" s="569" t="s">
        <v>1974</v>
      </c>
      <c r="I437" s="569" t="s">
        <v>1975</v>
      </c>
      <c r="J437" s="569" t="s">
        <v>1976</v>
      </c>
      <c r="K437" s="569" t="s">
        <v>1977</v>
      </c>
      <c r="L437" s="571">
        <v>323.78450177352136</v>
      </c>
      <c r="M437" s="571">
        <v>148</v>
      </c>
      <c r="N437" s="572">
        <v>47920.10626248116</v>
      </c>
    </row>
    <row r="438" spans="1:14" ht="14.4" customHeight="1" x14ac:dyDescent="0.3">
      <c r="A438" s="567" t="s">
        <v>436</v>
      </c>
      <c r="B438" s="568" t="s">
        <v>438</v>
      </c>
      <c r="C438" s="569" t="s">
        <v>452</v>
      </c>
      <c r="D438" s="570" t="s">
        <v>453</v>
      </c>
      <c r="E438" s="569" t="s">
        <v>447</v>
      </c>
      <c r="F438" s="570" t="s">
        <v>448</v>
      </c>
      <c r="G438" s="569" t="s">
        <v>1531</v>
      </c>
      <c r="H438" s="569" t="s">
        <v>1978</v>
      </c>
      <c r="I438" s="569" t="s">
        <v>1979</v>
      </c>
      <c r="J438" s="569" t="s">
        <v>1980</v>
      </c>
      <c r="K438" s="569" t="s">
        <v>1981</v>
      </c>
      <c r="L438" s="571">
        <v>104.42</v>
      </c>
      <c r="M438" s="571">
        <v>2</v>
      </c>
      <c r="N438" s="572">
        <v>208.84</v>
      </c>
    </row>
    <row r="439" spans="1:14" ht="14.4" customHeight="1" x14ac:dyDescent="0.3">
      <c r="A439" s="567" t="s">
        <v>436</v>
      </c>
      <c r="B439" s="568" t="s">
        <v>438</v>
      </c>
      <c r="C439" s="569" t="s">
        <v>452</v>
      </c>
      <c r="D439" s="570" t="s">
        <v>453</v>
      </c>
      <c r="E439" s="569" t="s">
        <v>447</v>
      </c>
      <c r="F439" s="570" t="s">
        <v>448</v>
      </c>
      <c r="G439" s="569" t="s">
        <v>1531</v>
      </c>
      <c r="H439" s="569" t="s">
        <v>1982</v>
      </c>
      <c r="I439" s="569" t="s">
        <v>1983</v>
      </c>
      <c r="J439" s="569" t="s">
        <v>1984</v>
      </c>
      <c r="K439" s="569" t="s">
        <v>1926</v>
      </c>
      <c r="L439" s="571">
        <v>154.20790371430689</v>
      </c>
      <c r="M439" s="571">
        <v>16</v>
      </c>
      <c r="N439" s="572">
        <v>2467.3264594289103</v>
      </c>
    </row>
    <row r="440" spans="1:14" ht="14.4" customHeight="1" x14ac:dyDescent="0.3">
      <c r="A440" s="567" t="s">
        <v>436</v>
      </c>
      <c r="B440" s="568" t="s">
        <v>438</v>
      </c>
      <c r="C440" s="569" t="s">
        <v>452</v>
      </c>
      <c r="D440" s="570" t="s">
        <v>453</v>
      </c>
      <c r="E440" s="569" t="s">
        <v>447</v>
      </c>
      <c r="F440" s="570" t="s">
        <v>448</v>
      </c>
      <c r="G440" s="569" t="s">
        <v>1531</v>
      </c>
      <c r="H440" s="569" t="s">
        <v>1985</v>
      </c>
      <c r="I440" s="569" t="s">
        <v>1986</v>
      </c>
      <c r="J440" s="569" t="s">
        <v>1987</v>
      </c>
      <c r="K440" s="569" t="s">
        <v>1950</v>
      </c>
      <c r="L440" s="571">
        <v>54.417002719532235</v>
      </c>
      <c r="M440" s="571">
        <v>146</v>
      </c>
      <c r="N440" s="572">
        <v>7944.882397051706</v>
      </c>
    </row>
    <row r="441" spans="1:14" ht="14.4" customHeight="1" x14ac:dyDescent="0.3">
      <c r="A441" s="567" t="s">
        <v>436</v>
      </c>
      <c r="B441" s="568" t="s">
        <v>438</v>
      </c>
      <c r="C441" s="569" t="s">
        <v>452</v>
      </c>
      <c r="D441" s="570" t="s">
        <v>453</v>
      </c>
      <c r="E441" s="569" t="s">
        <v>447</v>
      </c>
      <c r="F441" s="570" t="s">
        <v>448</v>
      </c>
      <c r="G441" s="569" t="s">
        <v>1531</v>
      </c>
      <c r="H441" s="569" t="s">
        <v>1988</v>
      </c>
      <c r="I441" s="569" t="s">
        <v>1989</v>
      </c>
      <c r="J441" s="569" t="s">
        <v>1990</v>
      </c>
      <c r="K441" s="569" t="s">
        <v>1991</v>
      </c>
      <c r="L441" s="571">
        <v>0</v>
      </c>
      <c r="M441" s="571">
        <v>0</v>
      </c>
      <c r="N441" s="572">
        <v>0</v>
      </c>
    </row>
    <row r="442" spans="1:14" ht="14.4" customHeight="1" x14ac:dyDescent="0.3">
      <c r="A442" s="567" t="s">
        <v>436</v>
      </c>
      <c r="B442" s="568" t="s">
        <v>438</v>
      </c>
      <c r="C442" s="569" t="s">
        <v>452</v>
      </c>
      <c r="D442" s="570" t="s">
        <v>453</v>
      </c>
      <c r="E442" s="569" t="s">
        <v>447</v>
      </c>
      <c r="F442" s="570" t="s">
        <v>448</v>
      </c>
      <c r="G442" s="569" t="s">
        <v>1531</v>
      </c>
      <c r="H442" s="569" t="s">
        <v>1992</v>
      </c>
      <c r="I442" s="569" t="s">
        <v>1993</v>
      </c>
      <c r="J442" s="569" t="s">
        <v>1933</v>
      </c>
      <c r="K442" s="569" t="s">
        <v>1994</v>
      </c>
      <c r="L442" s="571">
        <v>74.001209302325762</v>
      </c>
      <c r="M442" s="571">
        <v>43</v>
      </c>
      <c r="N442" s="572">
        <v>3182.0520000000079</v>
      </c>
    </row>
    <row r="443" spans="1:14" ht="14.4" customHeight="1" x14ac:dyDescent="0.3">
      <c r="A443" s="567" t="s">
        <v>436</v>
      </c>
      <c r="B443" s="568" t="s">
        <v>438</v>
      </c>
      <c r="C443" s="569" t="s">
        <v>452</v>
      </c>
      <c r="D443" s="570" t="s">
        <v>453</v>
      </c>
      <c r="E443" s="569" t="s">
        <v>447</v>
      </c>
      <c r="F443" s="570" t="s">
        <v>448</v>
      </c>
      <c r="G443" s="569" t="s">
        <v>1531</v>
      </c>
      <c r="H443" s="569" t="s">
        <v>1995</v>
      </c>
      <c r="I443" s="569" t="s">
        <v>1996</v>
      </c>
      <c r="J443" s="569" t="s">
        <v>1997</v>
      </c>
      <c r="K443" s="569" t="s">
        <v>1998</v>
      </c>
      <c r="L443" s="571">
        <v>133.04524558190639</v>
      </c>
      <c r="M443" s="571">
        <v>43</v>
      </c>
      <c r="N443" s="572">
        <v>5720.9455600219744</v>
      </c>
    </row>
    <row r="444" spans="1:14" ht="14.4" customHeight="1" x14ac:dyDescent="0.3">
      <c r="A444" s="567" t="s">
        <v>436</v>
      </c>
      <c r="B444" s="568" t="s">
        <v>438</v>
      </c>
      <c r="C444" s="569" t="s">
        <v>452</v>
      </c>
      <c r="D444" s="570" t="s">
        <v>453</v>
      </c>
      <c r="E444" s="569" t="s">
        <v>447</v>
      </c>
      <c r="F444" s="570" t="s">
        <v>448</v>
      </c>
      <c r="G444" s="569" t="s">
        <v>1531</v>
      </c>
      <c r="H444" s="569" t="s">
        <v>1999</v>
      </c>
      <c r="I444" s="569" t="s">
        <v>2000</v>
      </c>
      <c r="J444" s="569" t="s">
        <v>2001</v>
      </c>
      <c r="K444" s="569" t="s">
        <v>2002</v>
      </c>
      <c r="L444" s="571">
        <v>12610.246404133597</v>
      </c>
      <c r="M444" s="571">
        <v>6</v>
      </c>
      <c r="N444" s="572">
        <v>75661.478424801579</v>
      </c>
    </row>
    <row r="445" spans="1:14" ht="14.4" customHeight="1" x14ac:dyDescent="0.3">
      <c r="A445" s="567" t="s">
        <v>436</v>
      </c>
      <c r="B445" s="568" t="s">
        <v>438</v>
      </c>
      <c r="C445" s="569" t="s">
        <v>452</v>
      </c>
      <c r="D445" s="570" t="s">
        <v>453</v>
      </c>
      <c r="E445" s="569" t="s">
        <v>447</v>
      </c>
      <c r="F445" s="570" t="s">
        <v>448</v>
      </c>
      <c r="G445" s="569" t="s">
        <v>1531</v>
      </c>
      <c r="H445" s="569" t="s">
        <v>2003</v>
      </c>
      <c r="I445" s="569" t="s">
        <v>2004</v>
      </c>
      <c r="J445" s="569" t="s">
        <v>1964</v>
      </c>
      <c r="K445" s="569" t="s">
        <v>2005</v>
      </c>
      <c r="L445" s="571">
        <v>46.140972775932447</v>
      </c>
      <c r="M445" s="571">
        <v>8</v>
      </c>
      <c r="N445" s="572">
        <v>369.12778220745957</v>
      </c>
    </row>
    <row r="446" spans="1:14" ht="14.4" customHeight="1" x14ac:dyDescent="0.3">
      <c r="A446" s="567" t="s">
        <v>436</v>
      </c>
      <c r="B446" s="568" t="s">
        <v>438</v>
      </c>
      <c r="C446" s="569" t="s">
        <v>452</v>
      </c>
      <c r="D446" s="570" t="s">
        <v>453</v>
      </c>
      <c r="E446" s="569" t="s">
        <v>449</v>
      </c>
      <c r="F446" s="570" t="s">
        <v>450</v>
      </c>
      <c r="G446" s="569" t="s">
        <v>527</v>
      </c>
      <c r="H446" s="569" t="s">
        <v>2006</v>
      </c>
      <c r="I446" s="569" t="s">
        <v>2007</v>
      </c>
      <c r="J446" s="569" t="s">
        <v>2008</v>
      </c>
      <c r="K446" s="569" t="s">
        <v>2009</v>
      </c>
      <c r="L446" s="571">
        <v>83.359793267099803</v>
      </c>
      <c r="M446" s="571">
        <v>1</v>
      </c>
      <c r="N446" s="572">
        <v>83.359793267099803</v>
      </c>
    </row>
    <row r="447" spans="1:14" ht="14.4" customHeight="1" x14ac:dyDescent="0.3">
      <c r="A447" s="567" t="s">
        <v>436</v>
      </c>
      <c r="B447" s="568" t="s">
        <v>438</v>
      </c>
      <c r="C447" s="569" t="s">
        <v>452</v>
      </c>
      <c r="D447" s="570" t="s">
        <v>453</v>
      </c>
      <c r="E447" s="569" t="s">
        <v>449</v>
      </c>
      <c r="F447" s="570" t="s">
        <v>450</v>
      </c>
      <c r="G447" s="569" t="s">
        <v>527</v>
      </c>
      <c r="H447" s="569" t="s">
        <v>2010</v>
      </c>
      <c r="I447" s="569" t="s">
        <v>2011</v>
      </c>
      <c r="J447" s="569" t="s">
        <v>2012</v>
      </c>
      <c r="K447" s="569" t="s">
        <v>579</v>
      </c>
      <c r="L447" s="571">
        <v>76.33</v>
      </c>
      <c r="M447" s="571">
        <v>2</v>
      </c>
      <c r="N447" s="572">
        <v>152.66</v>
      </c>
    </row>
    <row r="448" spans="1:14" ht="14.4" customHeight="1" x14ac:dyDescent="0.3">
      <c r="A448" s="567" t="s">
        <v>436</v>
      </c>
      <c r="B448" s="568" t="s">
        <v>438</v>
      </c>
      <c r="C448" s="569" t="s">
        <v>452</v>
      </c>
      <c r="D448" s="570" t="s">
        <v>453</v>
      </c>
      <c r="E448" s="569" t="s">
        <v>449</v>
      </c>
      <c r="F448" s="570" t="s">
        <v>450</v>
      </c>
      <c r="G448" s="569" t="s">
        <v>527</v>
      </c>
      <c r="H448" s="569" t="s">
        <v>2013</v>
      </c>
      <c r="I448" s="569" t="s">
        <v>2014</v>
      </c>
      <c r="J448" s="569" t="s">
        <v>2015</v>
      </c>
      <c r="K448" s="569" t="s">
        <v>2016</v>
      </c>
      <c r="L448" s="571">
        <v>137.740068086203</v>
      </c>
      <c r="M448" s="571">
        <v>1</v>
      </c>
      <c r="N448" s="572">
        <v>137.740068086203</v>
      </c>
    </row>
    <row r="449" spans="1:14" ht="14.4" customHeight="1" x14ac:dyDescent="0.3">
      <c r="A449" s="567" t="s">
        <v>436</v>
      </c>
      <c r="B449" s="568" t="s">
        <v>438</v>
      </c>
      <c r="C449" s="569" t="s">
        <v>452</v>
      </c>
      <c r="D449" s="570" t="s">
        <v>453</v>
      </c>
      <c r="E449" s="569" t="s">
        <v>449</v>
      </c>
      <c r="F449" s="570" t="s">
        <v>450</v>
      </c>
      <c r="G449" s="569" t="s">
        <v>527</v>
      </c>
      <c r="H449" s="569" t="s">
        <v>2017</v>
      </c>
      <c r="I449" s="569" t="s">
        <v>2018</v>
      </c>
      <c r="J449" s="569" t="s">
        <v>2019</v>
      </c>
      <c r="K449" s="569" t="s">
        <v>2020</v>
      </c>
      <c r="L449" s="571">
        <v>87.64787891747703</v>
      </c>
      <c r="M449" s="571">
        <v>5</v>
      </c>
      <c r="N449" s="572">
        <v>438.23939458738516</v>
      </c>
    </row>
    <row r="450" spans="1:14" ht="14.4" customHeight="1" x14ac:dyDescent="0.3">
      <c r="A450" s="567" t="s">
        <v>436</v>
      </c>
      <c r="B450" s="568" t="s">
        <v>438</v>
      </c>
      <c r="C450" s="569" t="s">
        <v>452</v>
      </c>
      <c r="D450" s="570" t="s">
        <v>453</v>
      </c>
      <c r="E450" s="569" t="s">
        <v>449</v>
      </c>
      <c r="F450" s="570" t="s">
        <v>450</v>
      </c>
      <c r="G450" s="569" t="s">
        <v>1531</v>
      </c>
      <c r="H450" s="569" t="s">
        <v>2021</v>
      </c>
      <c r="I450" s="569" t="s">
        <v>2022</v>
      </c>
      <c r="J450" s="569" t="s">
        <v>2023</v>
      </c>
      <c r="K450" s="569"/>
      <c r="L450" s="571">
        <v>91.710765938461336</v>
      </c>
      <c r="M450" s="571">
        <v>875</v>
      </c>
      <c r="N450" s="572">
        <v>80246.920196153675</v>
      </c>
    </row>
    <row r="451" spans="1:14" ht="14.4" customHeight="1" x14ac:dyDescent="0.3">
      <c r="A451" s="567" t="s">
        <v>436</v>
      </c>
      <c r="B451" s="568" t="s">
        <v>438</v>
      </c>
      <c r="C451" s="569" t="s">
        <v>452</v>
      </c>
      <c r="D451" s="570" t="s">
        <v>453</v>
      </c>
      <c r="E451" s="569" t="s">
        <v>449</v>
      </c>
      <c r="F451" s="570" t="s">
        <v>450</v>
      </c>
      <c r="G451" s="569" t="s">
        <v>1531</v>
      </c>
      <c r="H451" s="569" t="s">
        <v>2024</v>
      </c>
      <c r="I451" s="569" t="s">
        <v>2025</v>
      </c>
      <c r="J451" s="569" t="s">
        <v>2026</v>
      </c>
      <c r="K451" s="569" t="s">
        <v>2027</v>
      </c>
      <c r="L451" s="571">
        <v>458.67</v>
      </c>
      <c r="M451" s="571">
        <v>1</v>
      </c>
      <c r="N451" s="572">
        <v>458.67</v>
      </c>
    </row>
    <row r="452" spans="1:14" ht="14.4" customHeight="1" x14ac:dyDescent="0.3">
      <c r="A452" s="567" t="s">
        <v>436</v>
      </c>
      <c r="B452" s="568" t="s">
        <v>438</v>
      </c>
      <c r="C452" s="569" t="s">
        <v>452</v>
      </c>
      <c r="D452" s="570" t="s">
        <v>453</v>
      </c>
      <c r="E452" s="569" t="s">
        <v>445</v>
      </c>
      <c r="F452" s="570" t="s">
        <v>446</v>
      </c>
      <c r="G452" s="569"/>
      <c r="H452" s="569"/>
      <c r="I452" s="569" t="s">
        <v>2028</v>
      </c>
      <c r="J452" s="569" t="s">
        <v>2029</v>
      </c>
      <c r="K452" s="569"/>
      <c r="L452" s="571">
        <v>3842.0400000000004</v>
      </c>
      <c r="M452" s="571">
        <v>22</v>
      </c>
      <c r="N452" s="572">
        <v>84524.88</v>
      </c>
    </row>
    <row r="453" spans="1:14" ht="14.4" customHeight="1" x14ac:dyDescent="0.3">
      <c r="A453" s="567" t="s">
        <v>436</v>
      </c>
      <c r="B453" s="568" t="s">
        <v>438</v>
      </c>
      <c r="C453" s="569" t="s">
        <v>452</v>
      </c>
      <c r="D453" s="570" t="s">
        <v>453</v>
      </c>
      <c r="E453" s="569" t="s">
        <v>445</v>
      </c>
      <c r="F453" s="570" t="s">
        <v>446</v>
      </c>
      <c r="G453" s="569"/>
      <c r="H453" s="569"/>
      <c r="I453" s="569" t="s">
        <v>2030</v>
      </c>
      <c r="J453" s="569" t="s">
        <v>2031</v>
      </c>
      <c r="K453" s="569"/>
      <c r="L453" s="571">
        <v>1407.5426785714287</v>
      </c>
      <c r="M453" s="571">
        <v>56</v>
      </c>
      <c r="N453" s="572">
        <v>78822.390000000014</v>
      </c>
    </row>
    <row r="454" spans="1:14" ht="14.4" customHeight="1" x14ac:dyDescent="0.3">
      <c r="A454" s="567" t="s">
        <v>436</v>
      </c>
      <c r="B454" s="568" t="s">
        <v>438</v>
      </c>
      <c r="C454" s="569" t="s">
        <v>452</v>
      </c>
      <c r="D454" s="570" t="s">
        <v>453</v>
      </c>
      <c r="E454" s="569" t="s">
        <v>445</v>
      </c>
      <c r="F454" s="570" t="s">
        <v>446</v>
      </c>
      <c r="G454" s="569"/>
      <c r="H454" s="569"/>
      <c r="I454" s="569" t="s">
        <v>2032</v>
      </c>
      <c r="J454" s="569" t="s">
        <v>2033</v>
      </c>
      <c r="K454" s="569"/>
      <c r="L454" s="571">
        <v>5700</v>
      </c>
      <c r="M454" s="571">
        <v>3</v>
      </c>
      <c r="N454" s="572">
        <v>17100</v>
      </c>
    </row>
    <row r="455" spans="1:14" ht="14.4" customHeight="1" x14ac:dyDescent="0.3">
      <c r="A455" s="567" t="s">
        <v>436</v>
      </c>
      <c r="B455" s="568" t="s">
        <v>438</v>
      </c>
      <c r="C455" s="569" t="s">
        <v>452</v>
      </c>
      <c r="D455" s="570" t="s">
        <v>453</v>
      </c>
      <c r="E455" s="569" t="s">
        <v>445</v>
      </c>
      <c r="F455" s="570" t="s">
        <v>446</v>
      </c>
      <c r="G455" s="569"/>
      <c r="H455" s="569"/>
      <c r="I455" s="569" t="s">
        <v>2034</v>
      </c>
      <c r="J455" s="569" t="s">
        <v>2035</v>
      </c>
      <c r="K455" s="569"/>
      <c r="L455" s="571">
        <v>10716</v>
      </c>
      <c r="M455" s="571">
        <v>9</v>
      </c>
      <c r="N455" s="572">
        <v>96444</v>
      </c>
    </row>
    <row r="456" spans="1:14" ht="14.4" customHeight="1" x14ac:dyDescent="0.3">
      <c r="A456" s="567" t="s">
        <v>436</v>
      </c>
      <c r="B456" s="568" t="s">
        <v>438</v>
      </c>
      <c r="C456" s="569" t="s">
        <v>452</v>
      </c>
      <c r="D456" s="570" t="s">
        <v>453</v>
      </c>
      <c r="E456" s="569" t="s">
        <v>445</v>
      </c>
      <c r="F456" s="570" t="s">
        <v>446</v>
      </c>
      <c r="G456" s="569"/>
      <c r="H456" s="569"/>
      <c r="I456" s="569" t="s">
        <v>2036</v>
      </c>
      <c r="J456" s="569" t="s">
        <v>2037</v>
      </c>
      <c r="K456" s="569"/>
      <c r="L456" s="571">
        <v>2907</v>
      </c>
      <c r="M456" s="571">
        <v>1</v>
      </c>
      <c r="N456" s="572">
        <v>2907</v>
      </c>
    </row>
    <row r="457" spans="1:14" ht="14.4" customHeight="1" x14ac:dyDescent="0.3">
      <c r="A457" s="567" t="s">
        <v>436</v>
      </c>
      <c r="B457" s="568" t="s">
        <v>438</v>
      </c>
      <c r="C457" s="569" t="s">
        <v>452</v>
      </c>
      <c r="D457" s="570" t="s">
        <v>453</v>
      </c>
      <c r="E457" s="569" t="s">
        <v>445</v>
      </c>
      <c r="F457" s="570" t="s">
        <v>446</v>
      </c>
      <c r="G457" s="569"/>
      <c r="H457" s="569"/>
      <c r="I457" s="569" t="s">
        <v>2038</v>
      </c>
      <c r="J457" s="569" t="s">
        <v>2039</v>
      </c>
      <c r="K457" s="569"/>
      <c r="L457" s="571">
        <v>8563.9840000000004</v>
      </c>
      <c r="M457" s="571">
        <v>5</v>
      </c>
      <c r="N457" s="572">
        <v>42819.920000000006</v>
      </c>
    </row>
    <row r="458" spans="1:14" ht="14.4" customHeight="1" thickBot="1" x14ac:dyDescent="0.35">
      <c r="A458" s="573" t="s">
        <v>436</v>
      </c>
      <c r="B458" s="574" t="s">
        <v>438</v>
      </c>
      <c r="C458" s="575" t="s">
        <v>452</v>
      </c>
      <c r="D458" s="576" t="s">
        <v>453</v>
      </c>
      <c r="E458" s="575" t="s">
        <v>445</v>
      </c>
      <c r="F458" s="576" t="s">
        <v>446</v>
      </c>
      <c r="G458" s="575"/>
      <c r="H458" s="575"/>
      <c r="I458" s="575" t="s">
        <v>2040</v>
      </c>
      <c r="J458" s="575" t="s">
        <v>2041</v>
      </c>
      <c r="K458" s="575"/>
      <c r="L458" s="577">
        <v>684</v>
      </c>
      <c r="M458" s="577">
        <v>3</v>
      </c>
      <c r="N458" s="578">
        <v>2052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27" t="s">
        <v>2043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9" t="s">
        <v>228</v>
      </c>
      <c r="B4" s="580" t="s">
        <v>17</v>
      </c>
      <c r="C4" s="581" t="s">
        <v>5</v>
      </c>
      <c r="D4" s="580" t="s">
        <v>17</v>
      </c>
      <c r="E4" s="581" t="s">
        <v>5</v>
      </c>
      <c r="F4" s="582" t="s">
        <v>17</v>
      </c>
    </row>
    <row r="5" spans="1:6" ht="14.4" customHeight="1" thickBot="1" x14ac:dyDescent="0.35">
      <c r="A5" s="591" t="s">
        <v>2042</v>
      </c>
      <c r="B5" s="559">
        <v>104615.42795725459</v>
      </c>
      <c r="C5" s="583">
        <v>5.8595425104848199E-2</v>
      </c>
      <c r="D5" s="559">
        <v>1680770.1677622085</v>
      </c>
      <c r="E5" s="583">
        <v>0.94140457489515172</v>
      </c>
      <c r="F5" s="560">
        <v>1785385.5957194632</v>
      </c>
    </row>
    <row r="6" spans="1:6" ht="14.4" customHeight="1" thickBot="1" x14ac:dyDescent="0.35">
      <c r="A6" s="587" t="s">
        <v>6</v>
      </c>
      <c r="B6" s="588">
        <v>104615.42795725459</v>
      </c>
      <c r="C6" s="589">
        <v>5.8595425104848199E-2</v>
      </c>
      <c r="D6" s="588">
        <v>1680770.1677622085</v>
      </c>
      <c r="E6" s="589">
        <v>0.94140457489515172</v>
      </c>
      <c r="F6" s="590">
        <v>1785385.5957194632</v>
      </c>
    </row>
    <row r="7" spans="1:6" ht="14.4" customHeight="1" thickBot="1" x14ac:dyDescent="0.35"/>
    <row r="8" spans="1:6" ht="14.4" customHeight="1" x14ac:dyDescent="0.3">
      <c r="A8" s="596" t="s">
        <v>2044</v>
      </c>
      <c r="B8" s="565">
        <v>56798.592673593179</v>
      </c>
      <c r="C8" s="584">
        <v>0.57265709848006641</v>
      </c>
      <c r="D8" s="565">
        <v>42385.705965761386</v>
      </c>
      <c r="E8" s="584">
        <v>0.42734290151993365</v>
      </c>
      <c r="F8" s="566">
        <v>99184.298639354558</v>
      </c>
    </row>
    <row r="9" spans="1:6" ht="14.4" customHeight="1" x14ac:dyDescent="0.3">
      <c r="A9" s="597" t="s">
        <v>2045</v>
      </c>
      <c r="B9" s="571">
        <v>18251.056683586645</v>
      </c>
      <c r="C9" s="592">
        <v>1</v>
      </c>
      <c r="D9" s="571"/>
      <c r="E9" s="592">
        <v>0</v>
      </c>
      <c r="F9" s="572">
        <v>18251.056683586645</v>
      </c>
    </row>
    <row r="10" spans="1:6" ht="14.4" customHeight="1" x14ac:dyDescent="0.3">
      <c r="A10" s="597" t="s">
        <v>2046</v>
      </c>
      <c r="B10" s="571">
        <v>11870.775333333337</v>
      </c>
      <c r="C10" s="592">
        <v>6.2402054301096382E-2</v>
      </c>
      <c r="D10" s="571">
        <v>178359.74618212215</v>
      </c>
      <c r="E10" s="592">
        <v>0.93759794569890365</v>
      </c>
      <c r="F10" s="572">
        <v>190230.52151545548</v>
      </c>
    </row>
    <row r="11" spans="1:6" ht="14.4" customHeight="1" x14ac:dyDescent="0.3">
      <c r="A11" s="597" t="s">
        <v>2047</v>
      </c>
      <c r="B11" s="571">
        <v>8018.5467148159305</v>
      </c>
      <c r="C11" s="592">
        <v>2.1039528534348997E-2</v>
      </c>
      <c r="D11" s="571">
        <v>373099.62813995342</v>
      </c>
      <c r="E11" s="592">
        <v>0.97896047146565091</v>
      </c>
      <c r="F11" s="572">
        <v>381118.17485476937</v>
      </c>
    </row>
    <row r="12" spans="1:6" ht="14.4" customHeight="1" x14ac:dyDescent="0.3">
      <c r="A12" s="597" t="s">
        <v>2048</v>
      </c>
      <c r="B12" s="571">
        <v>3595.3631972156054</v>
      </c>
      <c r="C12" s="592">
        <v>1</v>
      </c>
      <c r="D12" s="571"/>
      <c r="E12" s="592">
        <v>0</v>
      </c>
      <c r="F12" s="572">
        <v>3595.3631972156054</v>
      </c>
    </row>
    <row r="13" spans="1:6" ht="14.4" customHeight="1" x14ac:dyDescent="0.3">
      <c r="A13" s="597" t="s">
        <v>2049</v>
      </c>
      <c r="B13" s="571">
        <v>1580.0987834247701</v>
      </c>
      <c r="C13" s="592">
        <v>0.13501140394945077</v>
      </c>
      <c r="D13" s="571">
        <v>10123.34801590168</v>
      </c>
      <c r="E13" s="592">
        <v>0.86498859605054923</v>
      </c>
      <c r="F13" s="572">
        <v>11703.44679932645</v>
      </c>
    </row>
    <row r="14" spans="1:6" ht="14.4" customHeight="1" x14ac:dyDescent="0.3">
      <c r="A14" s="597" t="s">
        <v>2050</v>
      </c>
      <c r="B14" s="571">
        <v>909.10007730055497</v>
      </c>
      <c r="C14" s="592">
        <v>0.5947933705323093</v>
      </c>
      <c r="D14" s="571">
        <v>619.32999999999993</v>
      </c>
      <c r="E14" s="592">
        <v>0.40520662946769082</v>
      </c>
      <c r="F14" s="572">
        <v>1528.4300773005548</v>
      </c>
    </row>
    <row r="15" spans="1:6" ht="14.4" customHeight="1" x14ac:dyDescent="0.3">
      <c r="A15" s="597" t="s">
        <v>2051</v>
      </c>
      <c r="B15" s="571">
        <v>733.31016883357483</v>
      </c>
      <c r="C15" s="592">
        <v>0.82707558868462216</v>
      </c>
      <c r="D15" s="571">
        <v>153.32</v>
      </c>
      <c r="E15" s="592">
        <v>0.17292441131537786</v>
      </c>
      <c r="F15" s="572">
        <v>886.63016883357477</v>
      </c>
    </row>
    <row r="16" spans="1:6" ht="14.4" customHeight="1" x14ac:dyDescent="0.3">
      <c r="A16" s="597" t="s">
        <v>2052</v>
      </c>
      <c r="B16" s="571">
        <v>580.12</v>
      </c>
      <c r="C16" s="592">
        <v>1</v>
      </c>
      <c r="D16" s="571"/>
      <c r="E16" s="592">
        <v>0</v>
      </c>
      <c r="F16" s="572">
        <v>580.12</v>
      </c>
    </row>
    <row r="17" spans="1:6" ht="14.4" customHeight="1" x14ac:dyDescent="0.3">
      <c r="A17" s="597" t="s">
        <v>2053</v>
      </c>
      <c r="B17" s="571">
        <v>516.26199999999744</v>
      </c>
      <c r="C17" s="592">
        <v>4.7862259984289088E-3</v>
      </c>
      <c r="D17" s="571">
        <v>107347.84641641448</v>
      </c>
      <c r="E17" s="592">
        <v>0.99521377400157107</v>
      </c>
      <c r="F17" s="572">
        <v>107864.10841641448</v>
      </c>
    </row>
    <row r="18" spans="1:6" ht="14.4" customHeight="1" x14ac:dyDescent="0.3">
      <c r="A18" s="597" t="s">
        <v>2054</v>
      </c>
      <c r="B18" s="571">
        <v>368.87999999999931</v>
      </c>
      <c r="C18" s="592">
        <v>5.6337961632418873E-2</v>
      </c>
      <c r="D18" s="571">
        <v>6178.7477329091835</v>
      </c>
      <c r="E18" s="592">
        <v>0.94366203836758111</v>
      </c>
      <c r="F18" s="572">
        <v>6547.6277329091827</v>
      </c>
    </row>
    <row r="19" spans="1:6" ht="14.4" customHeight="1" x14ac:dyDescent="0.3">
      <c r="A19" s="597" t="s">
        <v>2055</v>
      </c>
      <c r="B19" s="571">
        <v>286.16160929260298</v>
      </c>
      <c r="C19" s="592">
        <v>8.682995997963721E-3</v>
      </c>
      <c r="D19" s="571">
        <v>32670.390410276646</v>
      </c>
      <c r="E19" s="592">
        <v>0.99131700400203626</v>
      </c>
      <c r="F19" s="572">
        <v>32956.552019569252</v>
      </c>
    </row>
    <row r="20" spans="1:6" ht="14.4" customHeight="1" x14ac:dyDescent="0.3">
      <c r="A20" s="597" t="s">
        <v>2056</v>
      </c>
      <c r="B20" s="571">
        <v>221.69065655833401</v>
      </c>
      <c r="C20" s="592">
        <v>1</v>
      </c>
      <c r="D20" s="571"/>
      <c r="E20" s="592">
        <v>0</v>
      </c>
      <c r="F20" s="572">
        <v>221.69065655833401</v>
      </c>
    </row>
    <row r="21" spans="1:6" ht="14.4" customHeight="1" x14ac:dyDescent="0.3">
      <c r="A21" s="597" t="s">
        <v>2057</v>
      </c>
      <c r="B21" s="571">
        <v>172.07</v>
      </c>
      <c r="C21" s="592">
        <v>1</v>
      </c>
      <c r="D21" s="571"/>
      <c r="E21" s="592">
        <v>0</v>
      </c>
      <c r="F21" s="572">
        <v>172.07</v>
      </c>
    </row>
    <row r="22" spans="1:6" ht="14.4" customHeight="1" x14ac:dyDescent="0.3">
      <c r="A22" s="597" t="s">
        <v>2058</v>
      </c>
      <c r="B22" s="571">
        <v>142.66</v>
      </c>
      <c r="C22" s="592">
        <v>1</v>
      </c>
      <c r="D22" s="571"/>
      <c r="E22" s="592">
        <v>0</v>
      </c>
      <c r="F22" s="572">
        <v>142.66</v>
      </c>
    </row>
    <row r="23" spans="1:6" ht="14.4" customHeight="1" x14ac:dyDescent="0.3">
      <c r="A23" s="597" t="s">
        <v>2059</v>
      </c>
      <c r="B23" s="571">
        <v>107.280059300069</v>
      </c>
      <c r="C23" s="592">
        <v>1</v>
      </c>
      <c r="D23" s="571"/>
      <c r="E23" s="592">
        <v>0</v>
      </c>
      <c r="F23" s="572">
        <v>107.280059300069</v>
      </c>
    </row>
    <row r="24" spans="1:6" ht="14.4" customHeight="1" x14ac:dyDescent="0.3">
      <c r="A24" s="597" t="s">
        <v>2060</v>
      </c>
      <c r="B24" s="571">
        <v>104.42</v>
      </c>
      <c r="C24" s="592">
        <v>1</v>
      </c>
      <c r="D24" s="571"/>
      <c r="E24" s="592">
        <v>0</v>
      </c>
      <c r="F24" s="572">
        <v>104.42</v>
      </c>
    </row>
    <row r="25" spans="1:6" ht="14.4" customHeight="1" x14ac:dyDescent="0.3">
      <c r="A25" s="597" t="s">
        <v>2061</v>
      </c>
      <c r="B25" s="571">
        <v>103.98</v>
      </c>
      <c r="C25" s="592">
        <v>0.49561487130600573</v>
      </c>
      <c r="D25" s="571">
        <v>105.82</v>
      </c>
      <c r="E25" s="592">
        <v>0.50438512869399421</v>
      </c>
      <c r="F25" s="572">
        <v>209.8</v>
      </c>
    </row>
    <row r="26" spans="1:6" ht="14.4" customHeight="1" x14ac:dyDescent="0.3">
      <c r="A26" s="597" t="s">
        <v>2062</v>
      </c>
      <c r="B26" s="571">
        <v>81.13</v>
      </c>
      <c r="C26" s="592">
        <v>1</v>
      </c>
      <c r="D26" s="571"/>
      <c r="E26" s="592">
        <v>0</v>
      </c>
      <c r="F26" s="572">
        <v>81.13</v>
      </c>
    </row>
    <row r="27" spans="1:6" ht="14.4" customHeight="1" x14ac:dyDescent="0.3">
      <c r="A27" s="597" t="s">
        <v>2063</v>
      </c>
      <c r="B27" s="571">
        <v>78.25</v>
      </c>
      <c r="C27" s="592">
        <v>0.13630987045856768</v>
      </c>
      <c r="D27" s="571">
        <v>495.80967547878078</v>
      </c>
      <c r="E27" s="592">
        <v>0.86369012954143243</v>
      </c>
      <c r="F27" s="572">
        <v>574.05967547878072</v>
      </c>
    </row>
    <row r="28" spans="1:6" ht="14.4" customHeight="1" x14ac:dyDescent="0.3">
      <c r="A28" s="597" t="s">
        <v>2064</v>
      </c>
      <c r="B28" s="571">
        <v>64.48</v>
      </c>
      <c r="C28" s="592">
        <v>1</v>
      </c>
      <c r="D28" s="571"/>
      <c r="E28" s="592">
        <v>0</v>
      </c>
      <c r="F28" s="572">
        <v>64.48</v>
      </c>
    </row>
    <row r="29" spans="1:6" ht="14.4" customHeight="1" x14ac:dyDescent="0.3">
      <c r="A29" s="597" t="s">
        <v>2065</v>
      </c>
      <c r="B29" s="571">
        <v>31.2</v>
      </c>
      <c r="C29" s="592">
        <v>1</v>
      </c>
      <c r="D29" s="571"/>
      <c r="E29" s="592">
        <v>0</v>
      </c>
      <c r="F29" s="572">
        <v>31.2</v>
      </c>
    </row>
    <row r="30" spans="1:6" ht="14.4" customHeight="1" x14ac:dyDescent="0.3">
      <c r="A30" s="597" t="s">
        <v>2066</v>
      </c>
      <c r="B30" s="571"/>
      <c r="C30" s="592">
        <v>0</v>
      </c>
      <c r="D30" s="571">
        <v>2467.3264594289103</v>
      </c>
      <c r="E30" s="592">
        <v>1</v>
      </c>
      <c r="F30" s="572">
        <v>2467.3264594289103</v>
      </c>
    </row>
    <row r="31" spans="1:6" ht="14.4" customHeight="1" x14ac:dyDescent="0.3">
      <c r="A31" s="597" t="s">
        <v>2067</v>
      </c>
      <c r="B31" s="571"/>
      <c r="C31" s="592">
        <v>0</v>
      </c>
      <c r="D31" s="571">
        <v>99.21</v>
      </c>
      <c r="E31" s="592">
        <v>1</v>
      </c>
      <c r="F31" s="572">
        <v>99.21</v>
      </c>
    </row>
    <row r="32" spans="1:6" ht="14.4" customHeight="1" x14ac:dyDescent="0.3">
      <c r="A32" s="597" t="s">
        <v>2068</v>
      </c>
      <c r="B32" s="571"/>
      <c r="C32" s="592">
        <v>0</v>
      </c>
      <c r="D32" s="571">
        <v>1012.289823414756</v>
      </c>
      <c r="E32" s="592">
        <v>1</v>
      </c>
      <c r="F32" s="572">
        <v>1012.289823414756</v>
      </c>
    </row>
    <row r="33" spans="1:6" ht="14.4" customHeight="1" x14ac:dyDescent="0.3">
      <c r="A33" s="597" t="s">
        <v>2069</v>
      </c>
      <c r="B33" s="571"/>
      <c r="C33" s="592">
        <v>0</v>
      </c>
      <c r="D33" s="571">
        <v>279.54999999999995</v>
      </c>
      <c r="E33" s="592">
        <v>1</v>
      </c>
      <c r="F33" s="572">
        <v>279.54999999999995</v>
      </c>
    </row>
    <row r="34" spans="1:6" ht="14.4" customHeight="1" x14ac:dyDescent="0.3">
      <c r="A34" s="597" t="s">
        <v>2070</v>
      </c>
      <c r="B34" s="571"/>
      <c r="C34" s="592">
        <v>0</v>
      </c>
      <c r="D34" s="571">
        <v>330.41</v>
      </c>
      <c r="E34" s="592">
        <v>1</v>
      </c>
      <c r="F34" s="572">
        <v>330.41</v>
      </c>
    </row>
    <row r="35" spans="1:6" ht="14.4" customHeight="1" x14ac:dyDescent="0.3">
      <c r="A35" s="597" t="s">
        <v>2071</v>
      </c>
      <c r="B35" s="571"/>
      <c r="C35" s="592">
        <v>0</v>
      </c>
      <c r="D35" s="571">
        <v>70786.278770958248</v>
      </c>
      <c r="E35" s="592">
        <v>1</v>
      </c>
      <c r="F35" s="572">
        <v>70786.278770958248</v>
      </c>
    </row>
    <row r="36" spans="1:6" ht="14.4" customHeight="1" x14ac:dyDescent="0.3">
      <c r="A36" s="597" t="s">
        <v>2072</v>
      </c>
      <c r="B36" s="571"/>
      <c r="C36" s="592">
        <v>0</v>
      </c>
      <c r="D36" s="571">
        <v>20966.198856836691</v>
      </c>
      <c r="E36" s="592">
        <v>1</v>
      </c>
      <c r="F36" s="572">
        <v>20966.198856836691</v>
      </c>
    </row>
    <row r="37" spans="1:6" ht="14.4" customHeight="1" x14ac:dyDescent="0.3">
      <c r="A37" s="597" t="s">
        <v>2073</v>
      </c>
      <c r="B37" s="571"/>
      <c r="C37" s="592">
        <v>0</v>
      </c>
      <c r="D37" s="571">
        <v>2225.188410519796</v>
      </c>
      <c r="E37" s="592">
        <v>1</v>
      </c>
      <c r="F37" s="572">
        <v>2225.188410519796</v>
      </c>
    </row>
    <row r="38" spans="1:6" ht="14.4" customHeight="1" x14ac:dyDescent="0.3">
      <c r="A38" s="597" t="s">
        <v>2074</v>
      </c>
      <c r="B38" s="571"/>
      <c r="C38" s="592">
        <v>0</v>
      </c>
      <c r="D38" s="571">
        <v>64140.875127593325</v>
      </c>
      <c r="E38" s="592">
        <v>1</v>
      </c>
      <c r="F38" s="572">
        <v>64140.875127593325</v>
      </c>
    </row>
    <row r="39" spans="1:6" ht="14.4" customHeight="1" x14ac:dyDescent="0.3">
      <c r="A39" s="597" t="s">
        <v>2075</v>
      </c>
      <c r="B39" s="571"/>
      <c r="C39" s="592">
        <v>0</v>
      </c>
      <c r="D39" s="571">
        <v>265.12</v>
      </c>
      <c r="E39" s="592">
        <v>1</v>
      </c>
      <c r="F39" s="572">
        <v>265.12</v>
      </c>
    </row>
    <row r="40" spans="1:6" ht="14.4" customHeight="1" x14ac:dyDescent="0.3">
      <c r="A40" s="597" t="s">
        <v>2076</v>
      </c>
      <c r="B40" s="571"/>
      <c r="C40" s="592">
        <v>0</v>
      </c>
      <c r="D40" s="571">
        <v>83.79</v>
      </c>
      <c r="E40" s="592">
        <v>1</v>
      </c>
      <c r="F40" s="572">
        <v>83.79</v>
      </c>
    </row>
    <row r="41" spans="1:6" ht="14.4" customHeight="1" x14ac:dyDescent="0.3">
      <c r="A41" s="597" t="s">
        <v>2077</v>
      </c>
      <c r="B41" s="571"/>
      <c r="C41" s="592">
        <v>0</v>
      </c>
      <c r="D41" s="571">
        <v>37281.941340850295</v>
      </c>
      <c r="E41" s="592">
        <v>1</v>
      </c>
      <c r="F41" s="572">
        <v>37281.941340850295</v>
      </c>
    </row>
    <row r="42" spans="1:6" ht="14.4" customHeight="1" x14ac:dyDescent="0.3">
      <c r="A42" s="597" t="s">
        <v>2078</v>
      </c>
      <c r="B42" s="571"/>
      <c r="C42" s="592">
        <v>0</v>
      </c>
      <c r="D42" s="571">
        <v>18923.899531363721</v>
      </c>
      <c r="E42" s="592">
        <v>1</v>
      </c>
      <c r="F42" s="572">
        <v>18923.899531363721</v>
      </c>
    </row>
    <row r="43" spans="1:6" ht="14.4" customHeight="1" x14ac:dyDescent="0.3">
      <c r="A43" s="597" t="s">
        <v>2079</v>
      </c>
      <c r="B43" s="571"/>
      <c r="C43" s="592"/>
      <c r="D43" s="571">
        <v>0</v>
      </c>
      <c r="E43" s="592"/>
      <c r="F43" s="572">
        <v>0</v>
      </c>
    </row>
    <row r="44" spans="1:6" ht="14.4" customHeight="1" x14ac:dyDescent="0.3">
      <c r="A44" s="597" t="s">
        <v>2080</v>
      </c>
      <c r="B44" s="571"/>
      <c r="C44" s="592">
        <v>0</v>
      </c>
      <c r="D44" s="571">
        <v>151085.30768995255</v>
      </c>
      <c r="E44" s="592">
        <v>1</v>
      </c>
      <c r="F44" s="572">
        <v>151085.30768995255</v>
      </c>
    </row>
    <row r="45" spans="1:6" ht="14.4" customHeight="1" x14ac:dyDescent="0.3">
      <c r="A45" s="597" t="s">
        <v>2081</v>
      </c>
      <c r="B45" s="571"/>
      <c r="C45" s="592">
        <v>0</v>
      </c>
      <c r="D45" s="571">
        <v>7944.8823970517042</v>
      </c>
      <c r="E45" s="592">
        <v>1</v>
      </c>
      <c r="F45" s="572">
        <v>7944.8823970517042</v>
      </c>
    </row>
    <row r="46" spans="1:6" ht="14.4" customHeight="1" x14ac:dyDescent="0.3">
      <c r="A46" s="597" t="s">
        <v>2082</v>
      </c>
      <c r="B46" s="571"/>
      <c r="C46" s="592">
        <v>0</v>
      </c>
      <c r="D46" s="571">
        <v>102.55</v>
      </c>
      <c r="E46" s="592">
        <v>1</v>
      </c>
      <c r="F46" s="572">
        <v>102.55</v>
      </c>
    </row>
    <row r="47" spans="1:6" ht="14.4" customHeight="1" x14ac:dyDescent="0.3">
      <c r="A47" s="597" t="s">
        <v>2083</v>
      </c>
      <c r="B47" s="571"/>
      <c r="C47" s="592">
        <v>0</v>
      </c>
      <c r="D47" s="571">
        <v>56811.671024212017</v>
      </c>
      <c r="E47" s="592">
        <v>1</v>
      </c>
      <c r="F47" s="572">
        <v>56811.671024212017</v>
      </c>
    </row>
    <row r="48" spans="1:6" ht="14.4" customHeight="1" x14ac:dyDescent="0.3">
      <c r="A48" s="597" t="s">
        <v>2084</v>
      </c>
      <c r="B48" s="571"/>
      <c r="C48" s="592">
        <v>0</v>
      </c>
      <c r="D48" s="571">
        <v>21698.560939040573</v>
      </c>
      <c r="E48" s="592">
        <v>1</v>
      </c>
      <c r="F48" s="572">
        <v>21698.560939040573</v>
      </c>
    </row>
    <row r="49" spans="1:6" ht="14.4" customHeight="1" x14ac:dyDescent="0.3">
      <c r="A49" s="597" t="s">
        <v>2085</v>
      </c>
      <c r="B49" s="571"/>
      <c r="C49" s="592">
        <v>0</v>
      </c>
      <c r="D49" s="571">
        <v>75661.478424801579</v>
      </c>
      <c r="E49" s="592">
        <v>1</v>
      </c>
      <c r="F49" s="572">
        <v>75661.478424801579</v>
      </c>
    </row>
    <row r="50" spans="1:6" ht="14.4" customHeight="1" x14ac:dyDescent="0.3">
      <c r="A50" s="597" t="s">
        <v>2086</v>
      </c>
      <c r="B50" s="571"/>
      <c r="C50" s="592">
        <v>0</v>
      </c>
      <c r="D50" s="571">
        <v>36108.884501545494</v>
      </c>
      <c r="E50" s="592">
        <v>1</v>
      </c>
      <c r="F50" s="572">
        <v>36108.884501545494</v>
      </c>
    </row>
    <row r="51" spans="1:6" ht="14.4" customHeight="1" x14ac:dyDescent="0.3">
      <c r="A51" s="597" t="s">
        <v>2087</v>
      </c>
      <c r="B51" s="571"/>
      <c r="C51" s="592">
        <v>0</v>
      </c>
      <c r="D51" s="571">
        <v>19291.296252595428</v>
      </c>
      <c r="E51" s="592">
        <v>1</v>
      </c>
      <c r="F51" s="572">
        <v>19291.296252595428</v>
      </c>
    </row>
    <row r="52" spans="1:6" ht="14.4" customHeight="1" x14ac:dyDescent="0.3">
      <c r="A52" s="597" t="s">
        <v>2088</v>
      </c>
      <c r="B52" s="571"/>
      <c r="C52" s="592">
        <v>0</v>
      </c>
      <c r="D52" s="571">
        <v>80705.590196153789</v>
      </c>
      <c r="E52" s="592">
        <v>1</v>
      </c>
      <c r="F52" s="572">
        <v>80705.590196153789</v>
      </c>
    </row>
    <row r="53" spans="1:6" ht="14.4" customHeight="1" x14ac:dyDescent="0.3">
      <c r="A53" s="597" t="s">
        <v>2089</v>
      </c>
      <c r="B53" s="571"/>
      <c r="C53" s="592">
        <v>0</v>
      </c>
      <c r="D53" s="571">
        <v>86088.680504057877</v>
      </c>
      <c r="E53" s="592">
        <v>1</v>
      </c>
      <c r="F53" s="572">
        <v>86088.680504057877</v>
      </c>
    </row>
    <row r="54" spans="1:6" ht="14.4" customHeight="1" x14ac:dyDescent="0.3">
      <c r="A54" s="597" t="s">
        <v>2090</v>
      </c>
      <c r="B54" s="571"/>
      <c r="C54" s="592">
        <v>0</v>
      </c>
      <c r="D54" s="571">
        <v>71.81</v>
      </c>
      <c r="E54" s="592">
        <v>1</v>
      </c>
      <c r="F54" s="572">
        <v>71.81</v>
      </c>
    </row>
    <row r="55" spans="1:6" ht="14.4" customHeight="1" x14ac:dyDescent="0.3">
      <c r="A55" s="597" t="s">
        <v>2091</v>
      </c>
      <c r="B55" s="571"/>
      <c r="C55" s="592">
        <v>0</v>
      </c>
      <c r="D55" s="571">
        <v>672.16394767624399</v>
      </c>
      <c r="E55" s="592">
        <v>1</v>
      </c>
      <c r="F55" s="572">
        <v>672.16394767624399</v>
      </c>
    </row>
    <row r="56" spans="1:6" ht="14.4" customHeight="1" x14ac:dyDescent="0.3">
      <c r="A56" s="597" t="s">
        <v>2092</v>
      </c>
      <c r="B56" s="571"/>
      <c r="C56" s="592">
        <v>0</v>
      </c>
      <c r="D56" s="571">
        <v>37833.336624597512</v>
      </c>
      <c r="E56" s="592">
        <v>1</v>
      </c>
      <c r="F56" s="572">
        <v>37833.336624597512</v>
      </c>
    </row>
    <row r="57" spans="1:6" ht="14.4" customHeight="1" x14ac:dyDescent="0.3">
      <c r="A57" s="597" t="s">
        <v>2093</v>
      </c>
      <c r="B57" s="571"/>
      <c r="C57" s="592">
        <v>0</v>
      </c>
      <c r="D57" s="571">
        <v>239.48995148440909</v>
      </c>
      <c r="E57" s="592">
        <v>1</v>
      </c>
      <c r="F57" s="572">
        <v>239.48995148440909</v>
      </c>
    </row>
    <row r="58" spans="1:6" ht="14.4" customHeight="1" x14ac:dyDescent="0.3">
      <c r="A58" s="597" t="s">
        <v>2094</v>
      </c>
      <c r="B58" s="571"/>
      <c r="C58" s="592">
        <v>0</v>
      </c>
      <c r="D58" s="571">
        <v>3007.7718274755202</v>
      </c>
      <c r="E58" s="592">
        <v>1</v>
      </c>
      <c r="F58" s="572">
        <v>3007.7718274755202</v>
      </c>
    </row>
    <row r="59" spans="1:6" ht="14.4" customHeight="1" x14ac:dyDescent="0.3">
      <c r="A59" s="597" t="s">
        <v>2095</v>
      </c>
      <c r="B59" s="571"/>
      <c r="C59" s="592">
        <v>0</v>
      </c>
      <c r="D59" s="571">
        <v>174.24</v>
      </c>
      <c r="E59" s="592">
        <v>1</v>
      </c>
      <c r="F59" s="572">
        <v>174.24</v>
      </c>
    </row>
    <row r="60" spans="1:6" ht="14.4" customHeight="1" x14ac:dyDescent="0.3">
      <c r="A60" s="597" t="s">
        <v>2096</v>
      </c>
      <c r="B60" s="571"/>
      <c r="C60" s="592">
        <v>0</v>
      </c>
      <c r="D60" s="571">
        <v>96600.013801462963</v>
      </c>
      <c r="E60" s="592">
        <v>1</v>
      </c>
      <c r="F60" s="572">
        <v>96600.013801462963</v>
      </c>
    </row>
    <row r="61" spans="1:6" ht="14.4" customHeight="1" x14ac:dyDescent="0.3">
      <c r="A61" s="597" t="s">
        <v>2097</v>
      </c>
      <c r="B61" s="571"/>
      <c r="C61" s="592">
        <v>0</v>
      </c>
      <c r="D61" s="571">
        <v>106.84</v>
      </c>
      <c r="E61" s="592">
        <v>1</v>
      </c>
      <c r="F61" s="572">
        <v>106.84</v>
      </c>
    </row>
    <row r="62" spans="1:6" ht="14.4" customHeight="1" x14ac:dyDescent="0.3">
      <c r="A62" s="597" t="s">
        <v>2098</v>
      </c>
      <c r="B62" s="571"/>
      <c r="C62" s="592">
        <v>0</v>
      </c>
      <c r="D62" s="571">
        <v>2309.3194400189564</v>
      </c>
      <c r="E62" s="592">
        <v>1</v>
      </c>
      <c r="F62" s="572">
        <v>2309.3194400189564</v>
      </c>
    </row>
    <row r="63" spans="1:6" ht="14.4" customHeight="1" x14ac:dyDescent="0.3">
      <c r="A63" s="597" t="s">
        <v>2099</v>
      </c>
      <c r="B63" s="571"/>
      <c r="C63" s="592">
        <v>0</v>
      </c>
      <c r="D63" s="571">
        <v>111.38</v>
      </c>
      <c r="E63" s="592">
        <v>1</v>
      </c>
      <c r="F63" s="572">
        <v>111.38</v>
      </c>
    </row>
    <row r="64" spans="1:6" ht="14.4" customHeight="1" x14ac:dyDescent="0.3">
      <c r="A64" s="597" t="s">
        <v>2100</v>
      </c>
      <c r="B64" s="571"/>
      <c r="C64" s="592">
        <v>0</v>
      </c>
      <c r="D64" s="571">
        <v>283.36</v>
      </c>
      <c r="E64" s="592">
        <v>1</v>
      </c>
      <c r="F64" s="572">
        <v>283.36</v>
      </c>
    </row>
    <row r="65" spans="1:6" ht="14.4" customHeight="1" x14ac:dyDescent="0.3">
      <c r="A65" s="597" t="s">
        <v>2101</v>
      </c>
      <c r="B65" s="571"/>
      <c r="C65" s="592">
        <v>0</v>
      </c>
      <c r="D65" s="571">
        <v>173.94</v>
      </c>
      <c r="E65" s="592">
        <v>1</v>
      </c>
      <c r="F65" s="572">
        <v>173.94</v>
      </c>
    </row>
    <row r="66" spans="1:6" ht="14.4" customHeight="1" x14ac:dyDescent="0.3">
      <c r="A66" s="597" t="s">
        <v>2102</v>
      </c>
      <c r="B66" s="571"/>
      <c r="C66" s="592">
        <v>0</v>
      </c>
      <c r="D66" s="571">
        <v>76.640019203038705</v>
      </c>
      <c r="E66" s="592">
        <v>1</v>
      </c>
      <c r="F66" s="572">
        <v>76.640019203038705</v>
      </c>
    </row>
    <row r="67" spans="1:6" ht="14.4" customHeight="1" x14ac:dyDescent="0.3">
      <c r="A67" s="597" t="s">
        <v>2103</v>
      </c>
      <c r="B67" s="571"/>
      <c r="C67" s="592">
        <v>0</v>
      </c>
      <c r="D67" s="571">
        <v>108.92</v>
      </c>
      <c r="E67" s="592">
        <v>1</v>
      </c>
      <c r="F67" s="572">
        <v>108.92</v>
      </c>
    </row>
    <row r="68" spans="1:6" ht="14.4" customHeight="1" x14ac:dyDescent="0.3">
      <c r="A68" s="597" t="s">
        <v>2104</v>
      </c>
      <c r="B68" s="571"/>
      <c r="C68" s="592">
        <v>0</v>
      </c>
      <c r="D68" s="571">
        <v>17896.214874053796</v>
      </c>
      <c r="E68" s="592">
        <v>1</v>
      </c>
      <c r="F68" s="572">
        <v>17896.214874053796</v>
      </c>
    </row>
    <row r="69" spans="1:6" ht="14.4" customHeight="1" x14ac:dyDescent="0.3">
      <c r="A69" s="597" t="s">
        <v>2105</v>
      </c>
      <c r="B69" s="571"/>
      <c r="C69" s="592">
        <v>0</v>
      </c>
      <c r="D69" s="571">
        <v>970.195848549934</v>
      </c>
      <c r="E69" s="592">
        <v>1</v>
      </c>
      <c r="F69" s="572">
        <v>970.195848549934</v>
      </c>
    </row>
    <row r="70" spans="1:6" ht="14.4" customHeight="1" x14ac:dyDescent="0.3">
      <c r="A70" s="597" t="s">
        <v>2106</v>
      </c>
      <c r="B70" s="571"/>
      <c r="C70" s="592">
        <v>0</v>
      </c>
      <c r="D70" s="571">
        <v>762.51993152801401</v>
      </c>
      <c r="E70" s="592">
        <v>1</v>
      </c>
      <c r="F70" s="572">
        <v>762.51993152801401</v>
      </c>
    </row>
    <row r="71" spans="1:6" ht="14.4" customHeight="1" thickBot="1" x14ac:dyDescent="0.35">
      <c r="A71" s="598" t="s">
        <v>2107</v>
      </c>
      <c r="B71" s="593"/>
      <c r="C71" s="594">
        <v>0</v>
      </c>
      <c r="D71" s="593">
        <v>13471.338706963075</v>
      </c>
      <c r="E71" s="594">
        <v>1</v>
      </c>
      <c r="F71" s="595">
        <v>13471.338706963075</v>
      </c>
    </row>
    <row r="72" spans="1:6" ht="14.4" customHeight="1" thickBot="1" x14ac:dyDescent="0.35">
      <c r="A72" s="587" t="s">
        <v>6</v>
      </c>
      <c r="B72" s="588">
        <v>104615.42795725461</v>
      </c>
      <c r="C72" s="589">
        <v>5.8595425104848234E-2</v>
      </c>
      <c r="D72" s="588">
        <v>1680770.1677622073</v>
      </c>
      <c r="E72" s="589">
        <v>0.9414045748951515</v>
      </c>
      <c r="F72" s="590">
        <v>1785385.5957194625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2013-10-23T08:49:39Z</dcterms:modified>
</cp:coreProperties>
</file>