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100" i="371" l="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T86" i="371"/>
  <c r="U86" i="371" s="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T70" i="371"/>
  <c r="S70" i="371"/>
  <c r="U70" i="371" s="1"/>
  <c r="R70" i="371"/>
  <c r="Q70" i="371"/>
  <c r="T69" i="371"/>
  <c r="V69" i="371" s="1"/>
  <c r="S69" i="371"/>
  <c r="R69" i="371"/>
  <c r="Q69" i="371"/>
  <c r="V68" i="371"/>
  <c r="T68" i="371"/>
  <c r="S68" i="371"/>
  <c r="U68" i="371" s="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T62" i="371"/>
  <c r="S62" i="371"/>
  <c r="V62" i="371" s="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17" i="371" l="1"/>
  <c r="U31" i="371"/>
  <c r="U33" i="371"/>
  <c r="U41" i="371"/>
  <c r="U43" i="371"/>
  <c r="U45" i="371"/>
  <c r="U47" i="371"/>
  <c r="U51" i="371"/>
  <c r="U63" i="371"/>
  <c r="U67" i="371"/>
  <c r="U69" i="371"/>
  <c r="U73" i="371"/>
  <c r="U89" i="371"/>
  <c r="U99" i="371"/>
  <c r="U6" i="371"/>
  <c r="U10" i="371"/>
  <c r="U14" i="371"/>
  <c r="U22" i="371"/>
  <c r="U24" i="371"/>
  <c r="U30" i="371"/>
  <c r="U62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D4" i="414"/>
  <c r="C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24" i="370"/>
  <c r="D23" i="414" s="1"/>
  <c r="E23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N3" i="372" l="1"/>
  <c r="J3" i="372"/>
  <c r="C28" i="414"/>
  <c r="E28" i="414" s="1"/>
  <c r="Q3" i="377"/>
  <c r="H3" i="390"/>
  <c r="Q3" i="347"/>
  <c r="S3" i="347"/>
  <c r="U3" i="34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7" i="414" s="1"/>
  <c r="E27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E21" i="414" l="1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<sst xmlns="http://schemas.openxmlformats.org/spreadsheetml/2006/main" count="17381" uniqueCount="5209">
  <si>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</si>
  <si>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</si>
  <si>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</si>
  <si>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</si>
  <si>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</si>
  <si>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</si>
  <si>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</si>
  <si>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</si>
  <si>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</si>
  <si>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</si>
  <si>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</si>
  <si>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</si>
  <si>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</si>
  <si>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</si>
  <si>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</si>
  <si>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</si>
  <si>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</si>
  <si>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</si>
  <si>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</si>
  <si>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</si>
  <si>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</si>
  <si>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</si>
  <si>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</si>
  <si>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</si>
  <si>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</si>
  <si>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</si>
  <si>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</si>
  <si>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</si>
  <si>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</si>
  <si>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</si>
  <si>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</si>
  <si>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</si>
  <si>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</si>
  <si>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</si>
  <si>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</si>
  <si>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</si>
  <si>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</si>
  <si>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</si>
  <si>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</si>
  <si>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</si>
  <si>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</si>
  <si>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</si>
  <si>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</si>
  <si>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</si>
  <si>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</si>
  <si>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</si>
  <si>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</si>
  <si>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</si>
  <si>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</si>
  <si>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</si>
  <si>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</si>
  <si>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</si>
  <si>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</si>
  <si>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</si>
  <si>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</si>
  <si>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</si>
  <si>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</si>
  <si>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</si>
  <si>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</si>
  <si>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</si>
  <si>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</si>
  <si>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</si>
  <si>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</si>
  <si>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</si>
  <si>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</si>
  <si>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</si>
  <si>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</si>
  <si>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</si>
  <si>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</si>
  <si>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</si>
  <si>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</si>
  <si>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</si>
  <si>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</si>
  <si>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</si>
  <si>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</si>
  <si>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</si>
  <si>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</si>
  <si>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</si>
  <si>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</si>
  <si>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</si>
  <si>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</si>
  <si>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</si>
  <si>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</si>
  <si>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</si>
  <si>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</si>
  <si>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</si>
  <si>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</si>
  <si>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</si>
  <si>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</si>
  <si>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</si>
  <si>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</si>
  <si>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</si>
  <si>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</si>
  <si>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</si>
  <si>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</si>
  <si>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</si>
  <si>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</si>
  <si>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</si>
  <si>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</si>
  <si>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</si>
  <si>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</si>
  <si>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</si>
  <si>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</si>
  <si>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</si>
  <si>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</si>
  <si>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</si>
  <si>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</si>
  <si>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</si>
  <si>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</si>
  <si>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</si>
  <si>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</si>
  <si>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</si>
  <si>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</si>
  <si>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</si>
  <si>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</si>
  <si>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</si>
  <si>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</si>
  <si>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</si>
  <si>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</si>
  <si>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</si>
  <si>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</si>
  <si>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</si>
  <si>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</si>
  <si>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</si>
  <si>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</si>
  <si>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</si>
  <si>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</si>
  <si>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</si>
  <si>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</si>
  <si>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</si>
  <si>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</si>
  <si>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</si>
  <si>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</si>
  <si>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</si>
  <si>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</si>
  <si>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</si>
  <si>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</si>
  <si>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</si>
  <si>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</si>
  <si>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</si>
  <si>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</si>
  <si>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</si>
  <si>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</si>
  <si>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</si>
  <si>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</si>
  <si>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</si>
  <si>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</si>
  <si>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</si>
  <si>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</si>
  <si>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</si>
  <si>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</si>
  <si>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</si>
  <si>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</si>
  <si>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</si>
  <si>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</si>
  <si>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</si>
  <si>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</si>
  <si>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</si>
  <si>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</si>
  <si>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</si>
  <si>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</si>
  <si>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</si>
  <si>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</si>
  <si>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</si>
  <si>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</si>
  <si>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</si>
  <si>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</si>
  <si>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</si>
  <si>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</si>
  <si>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</si>
  <si>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</si>
  <si>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</si>
  <si>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</si>
  <si>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</si>
  <si>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</si>
  <si>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</si>
  <si>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</si>
  <si>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</si>
  <si>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</si>
  <si>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</si>
  <si>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</si>
  <si>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</si>
  <si>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</si>
  <si>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</si>
  <si>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</si>
  <si>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</si>
  <si>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</si>
  <si>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</si>
  <si>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</si>
  <si>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</si>
  <si>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</si>
  <si>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</si>
  <si>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</si>
  <si>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</si>
  <si>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</si>
  <si>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</si>
  <si>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</si>
  <si>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</si>
  <si>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</si>
  <si>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</si>
  <si>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</si>
  <si>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</si>
  <si>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</si>
  <si>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</si>
  <si>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</si>
  <si>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</si>
  <si>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</si>
  <si>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</si>
  <si>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</si>
  <si>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</si>
  <si>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</si>
  <si>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</si>
  <si>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</si>
  <si>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</si>
  <si>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</si>
  <si>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</si>
  <si>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</si>
  <si>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</si>
  <si>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</si>
  <si>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</si>
  <si>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</si>
  <si>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</si>
  <si>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</si>
  <si>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</si>
  <si>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</si>
  <si>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</si>
  <si>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</si>
  <si>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</si>
  <si>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</si>
  <si>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</si>
  <si>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</si>
  <si>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</si>
  <si>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</si>
  <si>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</si>
  <si>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</si>
  <si>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</si>
  <si>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</si>
  <si>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</si>
  <si>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</si>
  <si>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</si>
  <si>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</si>
  <si>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</si>
  <si>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</si>
  <si>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</si>
  <si>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</si>
  <si>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</si>
  <si>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</si>
  <si>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</si>
  <si>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</si>
  <si>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</si>
  <si>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</si>
  <si>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</si>
  <si>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</si>
  <si>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</si>
  <si>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</si>
  <si>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</si>
  <si>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</si>
  <si>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</si>
  <si>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</si>
  <si>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</si>
  <si>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</si>
  <si>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</si>
  <si>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</si>
  <si>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</si>
  <si>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</si>
  <si>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</si>
  <si>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</si>
  <si>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</si>
  <si>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</si>
  <si>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</si>
  <si>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</si>
  <si>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</si>
  <si>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</si>
  <si>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</si>
  <si>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</si>
  <si>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</si>
  <si>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</si>
  <si>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</si>
  <si>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</si>
  <si>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</si>
  <si>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</si>
  <si>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</si>
  <si>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</si>
  <si>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</si>
  <si>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</si>
  <si>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</si>
  <si>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</si>
  <si>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</si>
  <si>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</si>
  <si>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</si>
  <si>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</si>
  <si>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</si>
  <si>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</si>
  <si>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</si>
  <si>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</si>
  <si>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</si>
  <si>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</si>
  <si>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</si>
  <si>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</si>
  <si>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</si>
  <si>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</si>
  <si>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</si>
  <si>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</si>
  <si>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</si>
  <si>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</si>
  <si>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</si>
  <si>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</si>
  <si>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</si>
  <si>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</si>
  <si>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</si>
  <si>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</si>
  <si>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</si>
  <si>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</si>
  <si>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</si>
  <si>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</si>
  <si>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</si>
  <si>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</si>
  <si>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</si>
  <si>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</si>
  <si>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</si>
  <si>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</si>
  <si>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</si>
  <si>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</si>
  <si>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</si>
  <si>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</si>
  <si>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</si>
  <si>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</si>
  <si>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</si>
  <si>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</si>
  <si>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</si>
  <si>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</si>
  <si>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</si>
  <si>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</si>
  <si>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</si>
  <si>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</si>
  <si>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</si>
  <si>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</si>
  <si>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</si>
  <si>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</si>
  <si>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</si>
  <si>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</si>
  <si>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</si>
  <si>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</si>
  <si>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</si>
  <si>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</si>
  <si>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</si>
  <si>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</si>
  <si>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</si>
  <si>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</si>
  <si>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</si>
  <si>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</si>
  <si>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</si>
  <si>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</si>
  <si>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</si>
  <si>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</si>
  <si>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</si>
  <si>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</si>
  <si>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</si>
  <si>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</si>
  <si>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</si>
  <si>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</si>
  <si>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</si>
  <si>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</si>
  <si>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</si>
  <si>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</si>
  <si>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</si>
  <si>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</si>
  <si>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</si>
  <si>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</si>
  <si>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</si>
  <si>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</si>
  <si>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</si>
  <si>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</si>
  <si>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</si>
  <si>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</si>
  <si>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</si>
  <si>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</si>
  <si>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</si>
  <si>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</si>
  <si>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</si>
  <si>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</si>
  <si>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</si>
  <si>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</si>
  <si>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</si>
  <si>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</si>
  <si>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</si>
  <si>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</si>
  <si>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</si>
  <si>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</si>
  <si>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</si>
  <si>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</si>
  <si>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</si>
  <si>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</si>
  <si>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</si>
  <si>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</si>
  <si>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</si>
  <si>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</si>
  <si>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</si>
  <si>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</si>
  <si>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</si>
  <si>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</si>
  <si>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</si>
  <si>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</si>
  <si>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</si>
  <si>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</si>
  <si>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</si>
  <si>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</si>
  <si>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</si>
  <si>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</si>
  <si>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</si>
  <si>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</si>
  <si>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</si>
  <si>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</si>
  <si>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</si>
  <si>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</si>
  <si>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</si>
  <si>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</si>
  <si>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</si>
  <si>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</si>
  <si>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</si>
  <si>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</si>
  <si>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</si>
  <si>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</si>
  <si>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</si>
  <si>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</si>
  <si>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</si>
  <si>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</si>
  <si>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</si>
  <si>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</si>
  <si>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</si>
  <si>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</si>
  <si>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</si>
  <si>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</si>
  <si>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</si>
  <si>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</si>
  <si>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</si>
  <si>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</si>
  <si>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</si>
  <si>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</si>
  <si>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</si>
  <si>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</si>
  <si>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</si>
  <si>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</si>
  <si>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</si>
  <si>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</si>
  <si>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</si>
  <si>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</si>
  <si>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</si>
  <si>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</si>
  <si>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</si>
  <si>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50113011</t>
  </si>
  <si>
    <t>394 TO krevní deriváty hemofilici (112 01 003)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</si>
  <si>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</si>
  <si>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</si>
  <si>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</si>
  <si>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</si>
  <si>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</si>
  <si>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</si>
  <si>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</si>
  <si>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</si>
  <si>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</si>
  <si>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</si>
  <si>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</si>
  <si>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</si>
  <si>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</si>
  <si>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</si>
  <si>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</si>
  <si>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</si>
  <si>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</si>
  <si>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</si>
  <si>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</si>
  <si>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</si>
  <si>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</si>
  <si>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</si>
  <si>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</si>
  <si>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</si>
  <si>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</si>
  <si>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</si>
  <si>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</si>
  <si>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</si>
  <si>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</si>
  <si>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</si>
  <si>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</si>
  <si>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</si>
  <si>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</si>
  <si>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</si>
  <si>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</si>
  <si>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</si>
  <si>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</si>
  <si>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</si>
  <si>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</si>
  <si>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</si>
  <si>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117190</t>
  </si>
  <si>
    <t>17190</t>
  </si>
  <si>
    <t>LACTULOSA BIOMEDICA</t>
  </si>
  <si>
    <t>POR SIR 250ML 50%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</si>
  <si>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</si>
  <si>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</si>
  <si>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</si>
  <si>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</si>
  <si>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</si>
  <si>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</si>
  <si>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</si>
  <si>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</si>
  <si>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</si>
  <si>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</si>
  <si>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</si>
  <si>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</si>
  <si>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171950</t>
  </si>
  <si>
    <t>71950</t>
  </si>
  <si>
    <t>ISOPTIN SR 240</t>
  </si>
  <si>
    <t>TBL OBD 30X240MG</t>
  </si>
  <si>
    <t>141447</t>
  </si>
  <si>
    <t>41447</t>
  </si>
  <si>
    <t>YASNAL 10 MG</t>
  </si>
  <si>
    <t>POR TBL FLM 28X10MG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</si>
  <si>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</si>
  <si>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</si>
  <si>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</si>
  <si>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</si>
  <si>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</si>
  <si>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</si>
  <si>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</si>
  <si>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</si>
  <si>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142952</t>
  </si>
  <si>
    <t>42952</t>
  </si>
  <si>
    <t>XYZAL</t>
  </si>
  <si>
    <t>POR TBL FLM 14X5MG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</si>
  <si>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</si>
  <si>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</si>
  <si>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</si>
  <si>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</si>
  <si>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</si>
  <si>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</si>
  <si>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</si>
  <si>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</si>
  <si>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</si>
  <si>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</si>
  <si>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</si>
  <si>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</si>
  <si>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</si>
  <si>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</si>
  <si>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</si>
  <si>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</si>
  <si>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</si>
  <si>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</si>
  <si>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</si>
  <si>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</si>
  <si>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</si>
  <si>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</si>
  <si>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</si>
  <si>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</si>
  <si>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</si>
  <si>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</si>
  <si>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</si>
  <si>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</si>
  <si>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</si>
  <si>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</si>
  <si>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</si>
  <si>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</si>
  <si>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</si>
  <si>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</si>
  <si>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</si>
  <si>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</si>
  <si>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</si>
  <si>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</si>
  <si>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</si>
  <si>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</si>
  <si>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</si>
  <si>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</si>
  <si>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</si>
  <si>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</si>
  <si>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</si>
  <si>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</si>
  <si>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</si>
  <si>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</si>
  <si>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</si>
  <si>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</si>
  <si>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</si>
  <si>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</si>
  <si>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</si>
  <si>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</si>
  <si>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</si>
  <si>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</si>
  <si>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</si>
  <si>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</si>
  <si>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</si>
  <si>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</si>
  <si>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</si>
  <si>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</si>
  <si>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</si>
  <si>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</si>
  <si>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</si>
  <si>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</si>
  <si>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</si>
  <si>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</si>
  <si>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</si>
  <si>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</si>
  <si>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</si>
  <si>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</si>
  <si>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</si>
  <si>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</si>
  <si>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</si>
  <si>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</si>
  <si>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</si>
  <si>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</si>
  <si>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</si>
  <si>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</si>
  <si>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</si>
  <si>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</si>
  <si>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</si>
  <si>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</si>
  <si>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</si>
  <si>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</si>
  <si>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</si>
  <si>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</si>
  <si>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</si>
  <si>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</si>
  <si>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</si>
  <si>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</si>
  <si>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</si>
  <si>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</si>
  <si>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</si>
  <si>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</si>
  <si>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</si>
  <si>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</si>
  <si>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</si>
  <si>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</si>
  <si>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</si>
  <si>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</si>
  <si>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</si>
  <si>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</si>
  <si>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</si>
  <si>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</si>
  <si>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</si>
  <si>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</si>
  <si>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</si>
  <si>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</si>
  <si>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</si>
  <si>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</si>
  <si>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</si>
  <si>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</si>
  <si>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</si>
  <si>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</si>
  <si>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</si>
  <si>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</si>
  <si>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</si>
  <si>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</si>
  <si>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</si>
  <si>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</si>
  <si>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</si>
  <si>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</si>
  <si>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</si>
  <si>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</si>
  <si>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</si>
  <si>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</si>
  <si>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</si>
  <si>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</si>
  <si>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</si>
  <si>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</si>
  <si>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</si>
  <si>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</si>
  <si>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</si>
  <si>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</si>
  <si>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</si>
  <si>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</si>
  <si>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</si>
  <si>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</si>
  <si>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</si>
  <si>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</si>
  <si>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</si>
  <si>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</si>
  <si>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</si>
  <si>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</si>
  <si>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</si>
  <si>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</si>
  <si>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</si>
  <si>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</si>
  <si>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</si>
  <si>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</si>
  <si>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</si>
  <si>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</si>
  <si>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</si>
  <si>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</si>
  <si>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</si>
  <si>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</si>
  <si>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</si>
  <si>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</si>
  <si>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</si>
  <si>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</si>
  <si>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</si>
  <si>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</si>
  <si>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</si>
  <si>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</si>
  <si>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</si>
  <si>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</si>
  <si>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</si>
  <si>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</si>
  <si>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</si>
  <si>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</si>
  <si>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</si>
  <si>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</si>
  <si>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</si>
  <si>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</si>
  <si>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</si>
  <si>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</si>
  <si>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</si>
  <si>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</si>
  <si>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</si>
  <si>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</si>
  <si>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</si>
  <si>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</si>
  <si>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</si>
  <si>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</si>
  <si>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</si>
  <si>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</si>
  <si>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</si>
  <si>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</si>
  <si>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</si>
  <si>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</si>
  <si>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</si>
  <si>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</si>
  <si>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</si>
  <si>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</si>
  <si>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</si>
  <si>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</si>
  <si>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</si>
  <si>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</si>
  <si>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</si>
  <si>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</si>
  <si>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</si>
  <si>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</si>
  <si>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140157</t>
  </si>
  <si>
    <t>40157</t>
  </si>
  <si>
    <t>SUCCINYLCHOLINJOD.VALEANT 100MG</t>
  </si>
  <si>
    <t>147670</t>
  </si>
  <si>
    <t>47670</t>
  </si>
  <si>
    <t>LACIPIL 4 MG</t>
  </si>
  <si>
    <t>POR TBL FLM 28X4MG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</si>
  <si>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</si>
  <si>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</si>
  <si>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</si>
  <si>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</si>
  <si>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</si>
  <si>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</si>
  <si>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</si>
  <si>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</si>
  <si>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</si>
  <si>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</si>
  <si>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</si>
  <si>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</si>
  <si>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</si>
  <si>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</si>
  <si>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</si>
  <si>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</si>
  <si>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</si>
  <si>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</si>
  <si>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</si>
  <si>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</si>
  <si>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</si>
  <si>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</si>
  <si>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</si>
  <si>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</si>
  <si>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</si>
  <si>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</si>
  <si>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</si>
  <si>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</si>
  <si>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</si>
  <si>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</si>
  <si>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</si>
  <si>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</si>
  <si>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</si>
  <si>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</si>
  <si>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</si>
  <si>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</si>
  <si>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</si>
  <si>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</si>
  <si>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</si>
  <si>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</si>
  <si>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</si>
  <si>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</si>
  <si>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</si>
  <si>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</si>
  <si>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</si>
  <si>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</si>
  <si>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</si>
  <si>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</si>
  <si>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</si>
  <si>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</si>
  <si>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</si>
  <si>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</si>
  <si>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</si>
  <si>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</si>
  <si>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</si>
  <si>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</si>
  <si>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</si>
  <si>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</si>
  <si>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</si>
  <si>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</si>
  <si>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</si>
  <si>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</si>
  <si>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</si>
  <si>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</si>
  <si>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</si>
  <si>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</si>
  <si>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</si>
  <si>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</si>
  <si>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</si>
  <si>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</si>
  <si>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</si>
  <si>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</si>
  <si>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</si>
  <si>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</si>
  <si>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</si>
  <si>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</si>
  <si>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</si>
  <si>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</si>
  <si>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</si>
  <si>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</si>
  <si>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</si>
  <si>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</si>
  <si>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</si>
  <si>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</si>
  <si>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</si>
  <si>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</si>
  <si>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</si>
  <si>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</si>
  <si>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</si>
  <si>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</si>
  <si>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</si>
  <si>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</si>
  <si>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</si>
  <si>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</si>
  <si>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</si>
  <si>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</si>
  <si>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</si>
  <si>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</si>
  <si>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</si>
  <si>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</si>
  <si>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</si>
  <si>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</si>
  <si>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</si>
  <si>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</si>
  <si>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</si>
  <si>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</si>
  <si>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</si>
  <si>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</si>
  <si>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</si>
  <si>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</si>
  <si>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</si>
  <si>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</si>
  <si>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</si>
  <si>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</si>
  <si>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</si>
  <si>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</si>
  <si>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</si>
  <si>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</si>
  <si>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</si>
  <si>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</si>
  <si>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</si>
  <si>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</si>
  <si>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</si>
  <si>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</si>
  <si>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</si>
  <si>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</si>
  <si>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</si>
  <si>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</si>
  <si>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</si>
  <si>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</si>
  <si>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</si>
  <si>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</si>
  <si>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</si>
  <si>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</si>
  <si>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</si>
  <si>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</si>
  <si>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</si>
  <si>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</si>
  <si>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</si>
  <si>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</si>
  <si>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</si>
  <si>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</si>
  <si>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</si>
  <si>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</si>
  <si>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</si>
  <si>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</si>
  <si>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</si>
  <si>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</si>
  <si>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</si>
  <si>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</si>
  <si>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</si>
  <si>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</si>
  <si>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</si>
  <si>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</si>
  <si>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</si>
  <si>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</si>
  <si>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</si>
  <si>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</si>
  <si>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</si>
  <si>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840220</t>
  </si>
  <si>
    <t>Lactobacillus acidophil.cps.75 bez laktózy</t>
  </si>
  <si>
    <t>841535</t>
  </si>
  <si>
    <t>MENALIND Kožní ochranný krém 200 ml</t>
  </si>
  <si>
    <t>842230</t>
  </si>
  <si>
    <t>Vazelina bílá kosmetic.Valinka 100ml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</si>
  <si>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</si>
  <si>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</si>
  <si>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</si>
  <si>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</si>
  <si>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</si>
  <si>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</si>
  <si>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</si>
  <si>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845008</t>
  </si>
  <si>
    <t>107806</t>
  </si>
  <si>
    <t>AESCIN-TEVA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</si>
  <si>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</si>
  <si>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</si>
  <si>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</si>
  <si>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</si>
  <si>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</si>
  <si>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</si>
  <si>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</si>
  <si>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</si>
  <si>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</si>
  <si>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</si>
  <si>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</si>
  <si>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</si>
  <si>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</si>
  <si>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</si>
  <si>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</si>
  <si>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</si>
  <si>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</si>
  <si>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</si>
  <si>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</si>
  <si>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</si>
  <si>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</si>
  <si>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</si>
  <si>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</si>
  <si>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</si>
  <si>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</si>
  <si>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</si>
  <si>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</si>
  <si>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</si>
  <si>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</si>
  <si>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</si>
  <si>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</si>
  <si>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</si>
  <si>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</si>
  <si>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</si>
  <si>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</si>
  <si>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</si>
  <si>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</si>
  <si>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POR TBL NOB 28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</si>
  <si>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</si>
  <si>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</si>
  <si>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</si>
  <si>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</si>
  <si>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</si>
  <si>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</si>
  <si>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</si>
  <si>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</si>
  <si>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</si>
  <si>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</si>
  <si>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</si>
  <si>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</si>
  <si>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</si>
  <si>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</si>
  <si>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</si>
  <si>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</si>
  <si>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</si>
  <si>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</si>
  <si>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</si>
  <si>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</si>
  <si>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</si>
  <si>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</si>
  <si>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</si>
  <si>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</si>
  <si>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</si>
  <si>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</si>
  <si>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</si>
  <si>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</si>
  <si>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</si>
  <si>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</si>
  <si>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</si>
  <si>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</si>
  <si>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</si>
  <si>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</si>
  <si>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</si>
  <si>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</si>
  <si>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</si>
  <si>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</si>
  <si>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</si>
  <si>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</si>
  <si>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</si>
  <si>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</si>
  <si>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</si>
  <si>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</si>
  <si>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</si>
  <si>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</si>
  <si>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</si>
  <si>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</si>
  <si>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</si>
  <si>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</si>
  <si>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</si>
  <si>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</si>
  <si>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</si>
  <si>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</si>
  <si>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</si>
  <si>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</si>
  <si>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</si>
  <si>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</si>
  <si>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</si>
  <si>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</si>
  <si>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</si>
  <si>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</si>
  <si>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</si>
  <si>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</si>
  <si>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</si>
  <si>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132272</t>
  </si>
  <si>
    <t>32272</t>
  </si>
  <si>
    <t>IMODIUM</t>
  </si>
  <si>
    <t>CPS 8X2MG</t>
  </si>
  <si>
    <t>146991</t>
  </si>
  <si>
    <t>46991</t>
  </si>
  <si>
    <t>CPS 20X2MG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</si>
  <si>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</si>
  <si>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</si>
  <si>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</si>
  <si>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</si>
  <si>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</si>
  <si>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</si>
  <si>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</si>
  <si>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</si>
  <si>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169059</t>
  </si>
  <si>
    <t>69059</t>
  </si>
  <si>
    <t>CEREBROLYSIN</t>
  </si>
  <si>
    <t>INJ 5X10ML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</si>
  <si>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</si>
  <si>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</si>
  <si>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</si>
  <si>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</si>
  <si>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</si>
  <si>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</si>
  <si>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</si>
  <si>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</si>
  <si>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</si>
  <si>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</si>
  <si>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</si>
  <si>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</si>
  <si>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</si>
  <si>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</si>
  <si>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</si>
  <si>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</si>
  <si>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</si>
  <si>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</si>
  <si>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</si>
  <si>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</si>
  <si>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</si>
  <si>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</si>
  <si>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</si>
  <si>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</si>
  <si>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</si>
  <si>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</si>
  <si>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</si>
  <si>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</si>
  <si>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</si>
  <si>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</si>
  <si>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</si>
  <si>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</si>
  <si>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</si>
  <si>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</si>
  <si>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</si>
  <si>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</si>
  <si>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</si>
  <si>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</si>
  <si>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</si>
  <si>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</si>
  <si>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</si>
  <si>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</si>
  <si>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</si>
  <si>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</si>
  <si>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</si>
  <si>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</si>
  <si>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</si>
  <si>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</si>
  <si>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</si>
  <si>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500269</t>
  </si>
  <si>
    <t>KL UNG.LENIENS, 200G</t>
  </si>
  <si>
    <t>841541</t>
  </si>
  <si>
    <t>MENALIND Mycí emulze 500ml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</si>
  <si>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</si>
  <si>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</si>
  <si>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</si>
  <si>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</si>
  <si>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</si>
  <si>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</si>
  <si>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</si>
  <si>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</si>
  <si>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</si>
  <si>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</si>
  <si>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</si>
  <si>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</si>
  <si>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</si>
  <si>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</si>
  <si>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</si>
  <si>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</si>
  <si>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</si>
  <si>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</si>
  <si>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</si>
  <si>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</si>
  <si>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</si>
  <si>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</si>
  <si>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</si>
  <si>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</si>
  <si>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</si>
  <si>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</si>
  <si>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</si>
  <si>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DITHIADEN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</si>
  <si>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</si>
  <si>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</si>
  <si>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</si>
  <si>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</si>
  <si>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</si>
  <si>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</si>
  <si>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</si>
  <si>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</si>
  <si>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</si>
  <si>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</si>
  <si>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</si>
  <si>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</si>
  <si>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</si>
  <si>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</si>
  <si>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</si>
  <si>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</si>
  <si>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</si>
  <si>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847400</t>
  </si>
  <si>
    <t>Cathejell Lidokain gel anestezující inj</t>
  </si>
  <si>
    <t>1x12,5g</t>
  </si>
  <si>
    <t>47247</t>
  </si>
  <si>
    <t>INF SOL 10X1000ML-PE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</si>
  <si>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</si>
  <si>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</si>
  <si>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</si>
  <si>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</si>
  <si>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</si>
  <si>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</si>
  <si>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</si>
  <si>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</si>
  <si>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</si>
  <si>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</si>
  <si>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</si>
  <si>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</si>
  <si>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</si>
  <si>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</si>
  <si>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</si>
  <si>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</si>
  <si>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</si>
  <si>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</si>
  <si>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</si>
  <si>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</si>
  <si>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</si>
  <si>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</si>
  <si>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</si>
  <si>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</si>
  <si>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</si>
  <si>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</si>
  <si>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</si>
  <si>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</si>
  <si>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</si>
  <si>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</si>
  <si>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</si>
  <si>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</si>
  <si>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</si>
  <si>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</si>
  <si>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</si>
  <si>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</si>
  <si>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</si>
  <si>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</si>
  <si>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</si>
  <si>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</si>
  <si>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</si>
  <si>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</si>
  <si>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</si>
  <si>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</si>
  <si>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</si>
  <si>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</si>
  <si>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</si>
  <si>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</si>
  <si>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</si>
  <si>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</si>
  <si>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</si>
  <si>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</si>
  <si>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</si>
  <si>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</si>
  <si>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843740</t>
  </si>
  <si>
    <t>AVIRIL Dětský zásyp s azulenem sypačka</t>
  </si>
  <si>
    <t>844078</t>
  </si>
  <si>
    <t>Lacrisyn gtt.ophth.10ml</t>
  </si>
  <si>
    <t>846541</t>
  </si>
  <si>
    <t>112586</t>
  </si>
  <si>
    <t>NEBIVOLOL SANDOZ 5 MG</t>
  </si>
  <si>
    <t>POR TBL NOB 28X5MG</t>
  </si>
  <si>
    <t>921458</t>
  </si>
  <si>
    <t>KL ETHER 200G</t>
  </si>
  <si>
    <t>100392</t>
  </si>
  <si>
    <t>392</t>
  </si>
  <si>
    <t>ATROPIN BIOTIKA 0.5MG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</si>
  <si>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</si>
  <si>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</si>
  <si>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</si>
  <si>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</si>
  <si>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</si>
  <si>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</si>
  <si>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</si>
  <si>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</si>
  <si>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</si>
  <si>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</si>
  <si>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</si>
  <si>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</si>
  <si>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</si>
  <si>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</si>
  <si>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</si>
  <si>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</si>
  <si>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</si>
  <si>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</si>
  <si>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</si>
  <si>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</si>
  <si>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</si>
  <si>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</si>
  <si>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</si>
  <si>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</si>
  <si>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</si>
  <si>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</si>
  <si>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</si>
  <si>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</si>
  <si>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</si>
  <si>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</si>
  <si>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</si>
  <si>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</si>
  <si>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</si>
  <si>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</si>
  <si>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</si>
  <si>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</si>
  <si>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</si>
  <si>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</si>
  <si>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</si>
  <si>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</si>
  <si>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</si>
  <si>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</si>
  <si>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</si>
  <si>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</si>
  <si>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</si>
  <si>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</si>
  <si>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</si>
  <si>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</si>
  <si>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</si>
  <si>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</si>
  <si>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</si>
  <si>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</si>
  <si>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</si>
  <si>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</si>
  <si>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</si>
  <si>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</si>
  <si>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</si>
  <si>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</si>
  <si>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</si>
  <si>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</si>
  <si>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</si>
  <si>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</si>
  <si>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</si>
  <si>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</si>
  <si>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</si>
  <si>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</si>
  <si>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</si>
  <si>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</si>
  <si>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</si>
  <si>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</si>
  <si>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</si>
  <si>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</si>
  <si>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</si>
  <si>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</si>
  <si>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</si>
  <si>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</si>
  <si>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</si>
  <si>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</si>
  <si>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</si>
  <si>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</si>
  <si>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</si>
  <si>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</si>
  <si>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</si>
  <si>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</si>
  <si>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</si>
  <si>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</si>
  <si>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</si>
  <si>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</si>
  <si>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</si>
  <si>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394618</t>
  </si>
  <si>
    <t>112786</t>
  </si>
  <si>
    <t>Gentamycin B.Braun 1mg/ml inf.sol.20 x 80 ml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</si>
  <si>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</si>
  <si>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</si>
  <si>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</si>
  <si>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</si>
  <si>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</si>
  <si>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</si>
  <si>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</si>
  <si>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</si>
  <si>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</si>
  <si>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</si>
  <si>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</si>
  <si>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</si>
  <si>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846873</t>
  </si>
  <si>
    <t>DZ PRONTODERM ROZTOK 500 ml</t>
  </si>
  <si>
    <t>25746</t>
  </si>
  <si>
    <t>INVANZ 1 G</t>
  </si>
  <si>
    <t>INF PLV SOL 1X1GM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</si>
  <si>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</si>
  <si>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</si>
  <si>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</si>
  <si>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</si>
  <si>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</si>
  <si>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</si>
  <si>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</si>
  <si>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</si>
  <si>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</si>
  <si>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</si>
  <si>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</si>
  <si>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</si>
  <si>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</si>
  <si>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</si>
  <si>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187299</t>
  </si>
  <si>
    <t>87299</t>
  </si>
  <si>
    <t>IMUNOR</t>
  </si>
  <si>
    <t>LYO 4X10MG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</si>
  <si>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</si>
  <si>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</si>
  <si>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</si>
  <si>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</si>
  <si>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</si>
  <si>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</si>
  <si>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</si>
  <si>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</si>
  <si>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</si>
  <si>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</si>
  <si>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</si>
  <si>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</si>
  <si>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</si>
  <si>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</si>
  <si>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</si>
  <si>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</si>
  <si>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</si>
  <si>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</si>
  <si>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</si>
  <si>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</si>
  <si>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</si>
  <si>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</si>
  <si>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</si>
  <si>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501065</t>
  </si>
  <si>
    <t>KL SIGNATURY</t>
  </si>
  <si>
    <t>100750</t>
  </si>
  <si>
    <t>750</t>
  </si>
  <si>
    <t>CHAMOMILLA</t>
  </si>
  <si>
    <t>LIQ 100ML</t>
  </si>
  <si>
    <t>121668</t>
  </si>
  <si>
    <t>21668</t>
  </si>
  <si>
    <t>ARTRODAR</t>
  </si>
  <si>
    <t>153940</t>
  </si>
  <si>
    <t>53940</t>
  </si>
  <si>
    <t>TBL 20X15MG(BLISTR)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</si>
  <si>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</si>
  <si>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</si>
  <si>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</si>
  <si>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</si>
  <si>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</si>
  <si>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</si>
  <si>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</si>
  <si>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</si>
  <si>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840333</t>
  </si>
  <si>
    <t>Vincentka přírod.0.7l-nevrat.láhev</t>
  </si>
  <si>
    <t>845813</t>
  </si>
  <si>
    <t>DECA DURABOLIN  50</t>
  </si>
  <si>
    <t xml:space="preserve">INJ SOL 1X1ML/50MG 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</si>
  <si>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</si>
  <si>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</si>
  <si>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</si>
  <si>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</si>
  <si>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</si>
  <si>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</si>
  <si>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</si>
  <si>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</si>
  <si>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</si>
  <si>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</si>
  <si>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</si>
  <si>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</si>
  <si>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</si>
  <si>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</si>
  <si>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</si>
  <si>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</si>
  <si>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</si>
  <si>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196879</t>
  </si>
  <si>
    <t>96879</t>
  </si>
  <si>
    <t>INF 1X500ML-PE</t>
  </si>
  <si>
    <t>395019</t>
  </si>
  <si>
    <t>KL CHLADIVE MAZANI 450 g FAGRON</t>
  </si>
  <si>
    <t>DPH 15%</t>
  </si>
  <si>
    <t>841314</t>
  </si>
  <si>
    <t>MENALIND Ochranná pěna 100ml</t>
  </si>
  <si>
    <t>847962</t>
  </si>
  <si>
    <t>AESCIN 30mg tbl.60 VULM</t>
  </si>
  <si>
    <t>102132</t>
  </si>
  <si>
    <t>2132</t>
  </si>
  <si>
    <t>CARDILAN</t>
  </si>
  <si>
    <t>INJ 10X10ML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</si>
  <si>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</si>
  <si>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</si>
  <si>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</si>
  <si>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</si>
  <si>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</si>
  <si>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</si>
  <si>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</si>
  <si>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</si>
  <si>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</si>
  <si>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</si>
  <si>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</si>
  <si>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</si>
  <si>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</si>
  <si>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</si>
  <si>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</si>
  <si>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</si>
  <si>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</si>
  <si>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</si>
  <si>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</si>
  <si>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</si>
  <si>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</si>
  <si>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</si>
  <si>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</si>
  <si>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</si>
  <si>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</si>
  <si>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</si>
  <si>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</si>
  <si>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</si>
  <si>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</si>
  <si>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</si>
  <si>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SUS OPH 1X5ML</t>
  </si>
  <si>
    <t>178635</t>
  </si>
  <si>
    <t>PARACETAMOL B. BRAUN 10 MG/ML</t>
  </si>
  <si>
    <t>INF SOL 10X100ML/1GM</t>
  </si>
  <si>
    <t>847585</t>
  </si>
  <si>
    <t>119926</t>
  </si>
  <si>
    <t>IGAMPLIA 160 MG/ML</t>
  </si>
  <si>
    <t>INJ SOL 1X5ML/800MG</t>
  </si>
  <si>
    <t>850675</t>
  </si>
  <si>
    <t>Menalind professional tělové mléko 500ml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</si>
  <si>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</si>
  <si>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</si>
  <si>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</si>
  <si>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</si>
  <si>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</si>
  <si>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</si>
  <si>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</si>
  <si>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</si>
  <si>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192204</t>
  </si>
  <si>
    <t>ELOCOM</t>
  </si>
  <si>
    <t>DRM UNG 1X15GM 0.1%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</si>
  <si>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</si>
  <si>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</si>
  <si>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</si>
  <si>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</si>
  <si>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</si>
  <si>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</si>
  <si>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</si>
  <si>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</si>
  <si>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</si>
  <si>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147466</t>
  </si>
  <si>
    <t>EUTHYROX 137 MIKROGRAMŮ</t>
  </si>
  <si>
    <t>POR TBL NOB 100X137RG II</t>
  </si>
  <si>
    <t>197694</t>
  </si>
  <si>
    <t>97694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</si>
  <si>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</si>
  <si>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</si>
  <si>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</si>
  <si>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</si>
  <si>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</si>
  <si>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</si>
  <si>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</si>
  <si>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</si>
  <si>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</si>
  <si>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</si>
  <si>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</si>
  <si>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</si>
  <si>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</si>
  <si>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</si>
  <si>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920359</t>
  </si>
  <si>
    <t>KL SOL.BORGLYCEROLI 3% 250 G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</si>
  <si>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</si>
  <si>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</si>
  <si>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</si>
  <si>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</si>
  <si>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</si>
  <si>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</si>
  <si>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</si>
  <si>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</si>
  <si>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920362</t>
  </si>
  <si>
    <t>KL SOL.BORGLYCEROLI 3% 1000 G</t>
  </si>
  <si>
    <t>192414</t>
  </si>
  <si>
    <t>92414</t>
  </si>
  <si>
    <t>SEPTONEX</t>
  </si>
  <si>
    <t>SPR 1X45ML</t>
  </si>
  <si>
    <t>850680</t>
  </si>
  <si>
    <t>120407</t>
  </si>
  <si>
    <t>THIOPENTAL VUAB INJ. PLV. SOL. 1,0 G</t>
  </si>
  <si>
    <t>INJ PLV SOL 1X1GM</t>
  </si>
  <si>
    <t>901235</t>
  </si>
  <si>
    <t>IR AC.BORICI AQ.OPHTAL.250 ml</t>
  </si>
  <si>
    <t>IR OČNÍ VODA 250 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</si>
  <si>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</si>
  <si>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</si>
  <si>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</si>
  <si>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</si>
  <si>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</si>
  <si>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</si>
  <si>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</si>
  <si>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</si>
  <si>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115369</t>
  </si>
  <si>
    <t>15369</t>
  </si>
  <si>
    <t>PULMOZYME</t>
  </si>
  <si>
    <t>INH SOL 6X2.5ML</t>
  </si>
  <si>
    <t>187825</t>
  </si>
  <si>
    <t>87825</t>
  </si>
  <si>
    <t>ARDEAELYTOSOL NA.HYDR.CARB.8.4%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</si>
  <si>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</si>
  <si>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</si>
  <si>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</si>
  <si>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</si>
  <si>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</si>
  <si>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</si>
  <si>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</si>
  <si>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156675</t>
  </si>
  <si>
    <t>56675</t>
  </si>
  <si>
    <t>FLOXAL</t>
  </si>
  <si>
    <t>GTT OPH 1X5ML</t>
  </si>
  <si>
    <t>501001</t>
  </si>
  <si>
    <t>1000</t>
  </si>
  <si>
    <t>RP MESOCAIN GEL STERILNÍ V TUBĚ 20G</t>
  </si>
  <si>
    <t>řidší konzistence</t>
  </si>
  <si>
    <t>169726</t>
  </si>
  <si>
    <t>69726</t>
  </si>
  <si>
    <t>ARDEAELYTOSOL NATRIUMCHLOR.5.85</t>
  </si>
  <si>
    <t>INF 1X80ML</t>
  </si>
  <si>
    <t>799044</t>
  </si>
  <si>
    <t>Herbacos Rybilka dětská mast</t>
  </si>
  <si>
    <t>394942</t>
  </si>
  <si>
    <t>93527</t>
  </si>
  <si>
    <t>ARDEAELYTOSOL R1/1</t>
  </si>
  <si>
    <t>INF 1X500ML</t>
  </si>
  <si>
    <t>847025</t>
  </si>
  <si>
    <t>137119</t>
  </si>
  <si>
    <t>CALCIUM 500 MG PHARMAVIT</t>
  </si>
  <si>
    <t>POR TBL EFF 20X500MG</t>
  </si>
  <si>
    <t>920141</t>
  </si>
  <si>
    <t>KL ETHANOL.C.BENZINO 400G</t>
  </si>
  <si>
    <t>849009</t>
  </si>
  <si>
    <t>162304</t>
  </si>
  <si>
    <t>TIMO-COMOD 0,5%</t>
  </si>
  <si>
    <t>OPH GTT SOL 1X10ML</t>
  </si>
  <si>
    <t>140921</t>
  </si>
  <si>
    <t>40921</t>
  </si>
  <si>
    <t>COMBIGAN</t>
  </si>
  <si>
    <t>OPH GTT SOL 1X5ML</t>
  </si>
  <si>
    <t>921399</t>
  </si>
  <si>
    <t>KL ETHER 75G</t>
  </si>
  <si>
    <t>175569</t>
  </si>
  <si>
    <t>75569</t>
  </si>
  <si>
    <t>SUP 30X500MG</t>
  </si>
  <si>
    <t>900014</t>
  </si>
  <si>
    <t>KL SOL.HYD.PEROX.3% 500G</t>
  </si>
  <si>
    <t>500696</t>
  </si>
  <si>
    <t>Amikacin B.Braun 5mg/ml EP 100ml</t>
  </si>
  <si>
    <t>103481</t>
  </si>
  <si>
    <t>3481</t>
  </si>
  <si>
    <t>KEMADRIN</t>
  </si>
  <si>
    <t>POR TBL NOB 100X5MG</t>
  </si>
  <si>
    <t>124934</t>
  </si>
  <si>
    <t>ARTISS FROZEN</t>
  </si>
  <si>
    <t>GKU SOL 2ML (1X1ML+1ML)</t>
  </si>
  <si>
    <t>500553</t>
  </si>
  <si>
    <t>Lapis tyčinka na bradavice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</si>
  <si>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</si>
  <si>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</si>
  <si>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</si>
  <si>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</si>
  <si>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</si>
  <si>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</si>
  <si>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</si>
  <si>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</si>
  <si>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</si>
  <si>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</si>
  <si>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</si>
  <si>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</si>
  <si>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</si>
  <si>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</si>
  <si>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</si>
  <si>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</si>
  <si>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</si>
  <si>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</si>
  <si>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</si>
  <si>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116926</t>
  </si>
  <si>
    <t>16926</t>
  </si>
  <si>
    <t>MOXOSTAD 0,3 MG</t>
  </si>
  <si>
    <t>POR TBL FLM 100X0.3MG</t>
  </si>
  <si>
    <t>117121</t>
  </si>
  <si>
    <t>17121</t>
  </si>
  <si>
    <t>LANZUL</t>
  </si>
  <si>
    <t>CPS 28X30MG</t>
  </si>
  <si>
    <t>125034</t>
  </si>
  <si>
    <t>25034</t>
  </si>
  <si>
    <t>INJ SOL 10X1ML/5MG</t>
  </si>
  <si>
    <t>133343</t>
  </si>
  <si>
    <t>33343</t>
  </si>
  <si>
    <t>CUBITAN S PŘÍCHUTÍ JAHODOVOU (SOL)</t>
  </si>
  <si>
    <t>POR SOL 1X200ML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</si>
  <si>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</si>
  <si>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</si>
  <si>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</si>
  <si>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</si>
  <si>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</si>
  <si>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</si>
  <si>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</si>
  <si>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</si>
  <si>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</si>
  <si>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</si>
  <si>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</si>
  <si>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</si>
  <si>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</si>
  <si>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</si>
  <si>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</si>
  <si>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</si>
  <si>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</si>
  <si>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</si>
  <si>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</si>
  <si>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</si>
  <si>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</si>
  <si>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</si>
  <si>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</si>
  <si>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</si>
  <si>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</si>
  <si>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</si>
  <si>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</si>
  <si>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</si>
  <si>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</si>
  <si>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</si>
  <si>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</si>
  <si>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</si>
  <si>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</si>
  <si>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</si>
  <si>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</si>
  <si>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</si>
  <si>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</si>
  <si>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</si>
  <si>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</si>
  <si>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</si>
  <si>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</si>
  <si>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</si>
  <si>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</si>
  <si>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</si>
  <si>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182952</t>
  </si>
  <si>
    <t>82952</t>
  </si>
  <si>
    <t>QUAMATEL</t>
  </si>
  <si>
    <t>INJ SIC 5X20MG+SOLV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</si>
  <si>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</si>
  <si>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</si>
  <si>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</si>
  <si>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</si>
  <si>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</si>
  <si>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</si>
  <si>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</si>
  <si>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</si>
  <si>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</si>
  <si>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</si>
  <si>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</si>
  <si>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</si>
  <si>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</si>
  <si>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</si>
  <si>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849713</t>
  </si>
  <si>
    <t>125046</t>
  </si>
  <si>
    <t>APO-AMLO 10</t>
  </si>
  <si>
    <t>POR TBL NOB 30X10MG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</si>
  <si>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</si>
  <si>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</si>
  <si>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</si>
  <si>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</si>
  <si>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</si>
  <si>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</si>
  <si>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</si>
  <si>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</si>
  <si>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</si>
  <si>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</si>
  <si>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</si>
  <si>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</si>
  <si>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</si>
  <si>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</si>
  <si>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</si>
  <si>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</si>
  <si>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</si>
  <si>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</si>
  <si>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</si>
  <si>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</si>
  <si>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</si>
  <si>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</si>
  <si>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</si>
  <si>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</si>
  <si>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</si>
  <si>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</si>
  <si>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</si>
  <si>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</si>
  <si>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</si>
  <si>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</si>
  <si>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</si>
  <si>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</si>
  <si>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</si>
  <si>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</si>
  <si>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</si>
  <si>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</si>
  <si>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</si>
  <si>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</si>
  <si>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</si>
  <si>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</si>
  <si>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</si>
  <si>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</si>
  <si>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</si>
  <si>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INJ SOL 5X3ML/15MG</t>
  </si>
  <si>
    <t>130160</t>
  </si>
  <si>
    <t>30160</t>
  </si>
  <si>
    <t>MIDAZOLAM TORREX 1MG/ML</t>
  </si>
  <si>
    <t>INJ 10X2ML/2MG</t>
  </si>
  <si>
    <t>112317</t>
  </si>
  <si>
    <t>12317</t>
  </si>
  <si>
    <t>TRANSMETIL 500MG TABLETY</t>
  </si>
  <si>
    <t>TBL ENT 10X500MG</t>
  </si>
  <si>
    <t>129767</t>
  </si>
  <si>
    <t>IMIPENEM/CILASTATIN KABI 500 MG/500 MG</t>
  </si>
  <si>
    <t>INF PLV SOL 10LAH/20ML</t>
  </si>
  <si>
    <t>147133</t>
  </si>
  <si>
    <t>47133</t>
  </si>
  <si>
    <t>LETROX 150</t>
  </si>
  <si>
    <t>TBL 100X150RG</t>
  </si>
  <si>
    <t>850116</t>
  </si>
  <si>
    <t>120796</t>
  </si>
  <si>
    <t>POR TBL NOB 100X4MG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</si>
  <si>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</si>
  <si>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</si>
  <si>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</si>
  <si>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</si>
  <si>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</si>
  <si>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</si>
  <si>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</si>
  <si>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</si>
  <si>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</si>
  <si>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</si>
  <si>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</si>
  <si>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</si>
  <si>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</si>
  <si>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</si>
  <si>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</si>
  <si>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</si>
  <si>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</si>
  <si>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</si>
  <si>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</si>
  <si>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847766</t>
  </si>
  <si>
    <t>125520</t>
  </si>
  <si>
    <t>APO-TIC</t>
  </si>
  <si>
    <t>POR TBL FLM 30X250MG</t>
  </si>
  <si>
    <t>115245</t>
  </si>
  <si>
    <t>15245</t>
  </si>
  <si>
    <t>SANDOSTATIN 0.1 MG/ML</t>
  </si>
  <si>
    <t>INJ SOL 5X1ML/0.1MG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</si>
  <si>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</si>
  <si>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</si>
  <si>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</si>
  <si>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</si>
  <si>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</si>
  <si>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</si>
  <si>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</si>
  <si>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142392</t>
  </si>
  <si>
    <t>42392</t>
  </si>
  <si>
    <t>TRACRIUM 50</t>
  </si>
  <si>
    <t>INJ 5X5ML/50MG</t>
  </si>
  <si>
    <t>116647</t>
  </si>
  <si>
    <t>16647</t>
  </si>
  <si>
    <t>MIRZATEN 45</t>
  </si>
  <si>
    <t>POR TBL FLM 30X45MG</t>
  </si>
  <si>
    <t>33648</t>
  </si>
  <si>
    <t>NUTILIS POWDER</t>
  </si>
  <si>
    <t>POR PLV 1X300GM</t>
  </si>
  <si>
    <t>33084</t>
  </si>
  <si>
    <t>RECONVAN</t>
  </si>
  <si>
    <t>POR SOL 1X500ML</t>
  </si>
  <si>
    <t>33525</t>
  </si>
  <si>
    <t>PULMOCARE 500 ML PŘÍCHUŤ VANILKA</t>
  </si>
  <si>
    <t>846327</t>
  </si>
  <si>
    <t>Calogen Neutral por.eml. 1x200ml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</si>
  <si>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</si>
  <si>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</si>
  <si>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</si>
  <si>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</si>
  <si>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</si>
  <si>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</si>
  <si>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</si>
  <si>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</si>
  <si>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</si>
  <si>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</si>
  <si>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</si>
  <si>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</si>
  <si>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</si>
  <si>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</si>
  <si>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</si>
  <si>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</si>
  <si>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</si>
  <si>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</si>
  <si>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</si>
  <si>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</si>
  <si>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</si>
  <si>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</si>
  <si>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</si>
  <si>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</si>
  <si>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</si>
  <si>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</si>
  <si>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</si>
  <si>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</si>
  <si>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</si>
  <si>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</si>
  <si>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</si>
  <si>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</si>
  <si>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</si>
  <si>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</si>
  <si>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</si>
  <si>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</si>
  <si>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</si>
  <si>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</si>
  <si>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</si>
  <si>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</si>
  <si>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</si>
  <si>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</si>
  <si>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</si>
  <si>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</si>
  <si>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</si>
  <si>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</si>
  <si>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</si>
  <si>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</si>
  <si>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</si>
  <si>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</si>
  <si>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</si>
  <si>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</si>
  <si>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</si>
  <si>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</si>
  <si>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</si>
  <si>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396914</t>
  </si>
  <si>
    <t>52301</t>
  </si>
  <si>
    <t>396864</t>
  </si>
  <si>
    <t>IR  SMOFKABIVEN 493 ml</t>
  </si>
  <si>
    <t>6x493 ml</t>
  </si>
  <si>
    <t>396991</t>
  </si>
  <si>
    <t>198810</t>
  </si>
  <si>
    <t>IR 6x493 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</si>
  <si>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</si>
  <si>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</si>
  <si>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</si>
  <si>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</si>
  <si>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</si>
  <si>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</si>
  <si>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</si>
  <si>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</si>
  <si>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</si>
  <si>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</si>
  <si>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</si>
  <si>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</si>
  <si>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</si>
  <si>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</si>
  <si>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</si>
  <si>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</si>
  <si>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</si>
  <si>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</si>
  <si>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</si>
  <si>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</si>
  <si>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</si>
  <si>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33527</t>
  </si>
  <si>
    <t>NUTRISON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</si>
  <si>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</si>
  <si>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</si>
  <si>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</si>
  <si>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</si>
  <si>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</si>
  <si>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</si>
  <si>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</si>
  <si>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</si>
  <si>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</si>
  <si>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POR SOL 1X1000ML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</si>
  <si>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</si>
  <si>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</si>
  <si>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</si>
  <si>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</si>
  <si>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</si>
  <si>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</si>
  <si>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</si>
  <si>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</si>
  <si>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</si>
  <si>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</si>
  <si>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</si>
  <si>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133323</t>
  </si>
  <si>
    <t>33323</t>
  </si>
  <si>
    <t>NUTRIDRINK S KARAMEL. PŘÍCHUTÍ</t>
  </si>
  <si>
    <t>847098</t>
  </si>
  <si>
    <t>33705</t>
  </si>
  <si>
    <t>NUTRIDRINK S PŘÍCH. VANILKOVOU 200ml</t>
  </si>
  <si>
    <t>126041</t>
  </si>
  <si>
    <t>26041</t>
  </si>
  <si>
    <t>KIOVIG 100MG/ML</t>
  </si>
  <si>
    <t>IVN INF SOL 1X5GM/50ML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</si>
  <si>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</si>
  <si>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</si>
  <si>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</si>
  <si>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</si>
  <si>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</si>
  <si>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</si>
  <si>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</si>
  <si>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197654</t>
  </si>
  <si>
    <t>97654</t>
  </si>
  <si>
    <t>DOXYBENE 100MG</t>
  </si>
  <si>
    <t>CPS 10X100MG</t>
  </si>
  <si>
    <t>162496</t>
  </si>
  <si>
    <t>TAZIP 4 G/0,5 G</t>
  </si>
  <si>
    <t>INJ+INF PLV SOL 10X4,5GM</t>
  </si>
  <si>
    <t>847759</t>
  </si>
  <si>
    <t>142077</t>
  </si>
  <si>
    <t>Tienam i.v.500mg</t>
  </si>
  <si>
    <t>inf.plv.sol.10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</si>
  <si>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</si>
  <si>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</si>
  <si>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</si>
  <si>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</si>
  <si>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</si>
  <si>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</si>
  <si>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</si>
  <si>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</si>
  <si>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</si>
  <si>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</si>
  <si>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</si>
  <si>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</si>
  <si>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</si>
  <si>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</si>
  <si>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</si>
  <si>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</si>
  <si>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</si>
  <si>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</si>
  <si>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</si>
  <si>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</si>
  <si>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</si>
  <si>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</si>
  <si>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</si>
  <si>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</si>
  <si>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</si>
  <si>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</si>
  <si>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</si>
  <si>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</si>
  <si>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</si>
  <si>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</si>
  <si>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</si>
  <si>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</si>
  <si>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</si>
  <si>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</si>
  <si>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</si>
  <si>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</si>
  <si>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</si>
  <si>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</si>
  <si>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</si>
  <si>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</si>
  <si>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</si>
  <si>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</si>
  <si>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</si>
  <si>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</si>
  <si>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</si>
  <si>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</si>
  <si>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</si>
  <si>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</si>
  <si>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</si>
  <si>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</si>
  <si>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</si>
  <si>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</si>
  <si>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</si>
  <si>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</si>
  <si>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</si>
  <si>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</si>
  <si>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</si>
  <si>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</si>
  <si>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</si>
  <si>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</si>
  <si>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</si>
  <si>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</si>
  <si>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</si>
  <si>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</si>
  <si>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</si>
  <si>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</si>
  <si>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</si>
  <si>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</si>
  <si>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</si>
  <si>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</si>
  <si>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</si>
  <si>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</si>
  <si>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</si>
  <si>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</si>
  <si>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</si>
  <si>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</si>
  <si>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</si>
  <si>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113973</t>
  </si>
  <si>
    <t>13973</t>
  </si>
  <si>
    <t>TOBREX LA</t>
  </si>
  <si>
    <t>OPH GTT SOL5ML/15MG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</si>
  <si>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</si>
  <si>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</si>
  <si>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</si>
  <si>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</si>
  <si>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</si>
  <si>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</si>
  <si>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</si>
  <si>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</si>
  <si>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</si>
  <si>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</si>
  <si>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</si>
  <si>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</si>
  <si>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</si>
  <si>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</si>
  <si>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</si>
  <si>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</si>
  <si>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</si>
  <si>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</si>
  <si>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</si>
  <si>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</si>
  <si>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</si>
  <si>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</si>
  <si>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</si>
  <si>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</si>
  <si>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</si>
  <si>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</si>
  <si>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</si>
  <si>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</si>
  <si>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</si>
  <si>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</si>
  <si>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</si>
  <si>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</si>
  <si>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</si>
  <si>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</si>
  <si>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</si>
  <si>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</si>
  <si>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</si>
  <si>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</si>
  <si>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</si>
  <si>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</si>
  <si>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</si>
  <si>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</si>
  <si>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</si>
  <si>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</si>
  <si>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</si>
  <si>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</si>
  <si>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</si>
  <si>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</si>
  <si>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</si>
  <si>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</si>
  <si>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</si>
  <si>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</si>
  <si>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</si>
  <si>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</si>
  <si>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</si>
  <si>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</si>
  <si>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</si>
  <si>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</si>
  <si>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</si>
  <si>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</si>
  <si>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</si>
  <si>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</si>
  <si>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</si>
  <si>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</si>
  <si>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</si>
  <si>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</si>
  <si>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</si>
  <si>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</si>
  <si>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</si>
  <si>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</si>
  <si>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</si>
  <si>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</si>
  <si>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</si>
  <si>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</si>
  <si>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</si>
  <si>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</si>
  <si>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</si>
  <si>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</si>
  <si>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</si>
  <si>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</si>
  <si>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</si>
  <si>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</si>
  <si>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</si>
  <si>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</si>
  <si>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</si>
  <si>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</si>
  <si>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</si>
  <si>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117171</t>
  </si>
  <si>
    <t>17171</t>
  </si>
  <si>
    <t>BELOGENT MAST</t>
  </si>
  <si>
    <t>131109</t>
  </si>
  <si>
    <t>31109</t>
  </si>
  <si>
    <t>NIZORAL</t>
  </si>
  <si>
    <t>TBL 10X200MG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</si>
  <si>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</si>
  <si>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</si>
  <si>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</si>
  <si>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</si>
  <si>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</si>
  <si>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</si>
  <si>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</si>
  <si>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</si>
  <si>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</si>
  <si>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</si>
  <si>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</si>
  <si>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850734</t>
  </si>
  <si>
    <t>149384</t>
  </si>
  <si>
    <t>ECALTA 100 MG</t>
  </si>
  <si>
    <t>INF PLV CSL 100MG+30ML</t>
  </si>
  <si>
    <t>126889</t>
  </si>
  <si>
    <t>26889</t>
  </si>
  <si>
    <t>VFEND 200 MG</t>
  </si>
  <si>
    <t>POR TBL OBD14X200MG</t>
  </si>
  <si>
    <t>6480</t>
  </si>
  <si>
    <t>Ocplex 20ml 500 I.U. Phoenix</t>
  </si>
  <si>
    <t>97910</t>
  </si>
  <si>
    <t>Human Albumin 20% 100 ml GRIFOLS</t>
  </si>
  <si>
    <t>137483</t>
  </si>
  <si>
    <t>ANBINEX 1000 I.U. Grifols</t>
  </si>
  <si>
    <t>29980</t>
  </si>
  <si>
    <t>FLEBOGAMMA 10g DIF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</si>
  <si>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</si>
  <si>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</si>
  <si>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</si>
  <si>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</si>
  <si>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</si>
  <si>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</si>
  <si>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</si>
  <si>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</si>
  <si>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87240</t>
  </si>
  <si>
    <t>Fanhdi 100 I.U/ml(1000 I.U.)GRIFOLS</t>
  </si>
  <si>
    <t>87239</t>
  </si>
  <si>
    <t>Fanhdi 50 I.U./ml(500 I.U) GRIFOLS</t>
  </si>
  <si>
    <t>5931 - Oddělení int. péče chirurg. oborů, JIP 51</t>
  </si>
  <si>
    <t>Přehled plnění PL - Spotřeba léčivých přípravků dle objemu Kč mimo PL</t>
  </si>
  <si>
    <t>N05CD08 - Midazolam</t>
  </si>
  <si>
    <t>N01AH03 - Sufentanyl</t>
  </si>
  <si>
    <t>V06XX - Potraviny pro zvláštní lékařské účely (PZLÚ)</t>
  </si>
  <si>
    <t>J01CR05 - Piperacilin a enzymový inhibitor</t>
  </si>
  <si>
    <t>J01DD01 - Cefotaxim</t>
  </si>
  <si>
    <t>C01BD01 - Amiodaron</t>
  </si>
  <si>
    <t>J01DB04 - Cefazolin</t>
  </si>
  <si>
    <t>N06AB04 - Citalopram</t>
  </si>
  <si>
    <t>A06AD11 - Laktulóza</t>
  </si>
  <si>
    <t>N06DA02 - Donepezil</t>
  </si>
  <si>
    <t>J01DH51 - Imipenem a enzymový inhibitor</t>
  </si>
  <si>
    <t>A02BC02 - Pantoprazol</t>
  </si>
  <si>
    <t>C09BB04 - Perindopril a amlodipin</t>
  </si>
  <si>
    <t>N06AB05 - Paroxetin</t>
  </si>
  <si>
    <t>C08DA01 - Verapamil</t>
  </si>
  <si>
    <t>R06AE09 - Levocetirizin</t>
  </si>
  <si>
    <t>C07AB07 - Bisoprolol</t>
  </si>
  <si>
    <t>C07AB02 - Metoprolol</t>
  </si>
  <si>
    <t>C09DA01 - Losartan a diuretika</t>
  </si>
  <si>
    <t>H03AA01 - Levothyroxin, sodná sůl</t>
  </si>
  <si>
    <t>C08CA08 - Nitrendipin</t>
  </si>
  <si>
    <t>J01AA02 - Doxycyklin</t>
  </si>
  <si>
    <t>N01AX10 - Propofol</t>
  </si>
  <si>
    <t>J01MA02 - Ciprofloxacin</t>
  </si>
  <si>
    <t>J01FA09 - Klarithromycin</t>
  </si>
  <si>
    <t>C09CA01 - Losartan</t>
  </si>
  <si>
    <t>J02AX06 - Anidulafungin</t>
  </si>
  <si>
    <t>A16AA02 - Ademethionin</t>
  </si>
  <si>
    <t>B01AB06 - Nadroparin</t>
  </si>
  <si>
    <t>C10AA05 - Atorvastatin</t>
  </si>
  <si>
    <t>J01FF01 - Klindamycin</t>
  </si>
  <si>
    <t>H01CB02 - Oktreotid</t>
  </si>
  <si>
    <t>J02AC01 - Flukonazol</t>
  </si>
  <si>
    <t>H02AB04 - Methylprednisolon</t>
  </si>
  <si>
    <t>M04AA01 - Alopurinol</t>
  </si>
  <si>
    <t>C09AA04 - Perindopril</t>
  </si>
  <si>
    <t>N03AG01 - Kyselina valproová</t>
  </si>
  <si>
    <t>C09AA05 - Ramipril</t>
  </si>
  <si>
    <t>N06AB10 - Escitalopram</t>
  </si>
  <si>
    <t>C09BA04 - Perindopril a diuretika</t>
  </si>
  <si>
    <t>J01AA12 - Tigecyklin</t>
  </si>
  <si>
    <t>J01FA10 - Azithromycin</t>
  </si>
  <si>
    <t>J01CR01 - Ampicilin a enzymový inhibitor</t>
  </si>
  <si>
    <t>J01MA01 - Ofloxacin</t>
  </si>
  <si>
    <t>J01CR02 - Amoxicilin a enzymový inhibitor</t>
  </si>
  <si>
    <t>J01XA01 - Vankomycin</t>
  </si>
  <si>
    <t>B01AC05 - Tiklopidin</t>
  </si>
  <si>
    <t>J02AC03 - Vorikonazol</t>
  </si>
  <si>
    <t>A02BA03 - Famotidin</t>
  </si>
  <si>
    <t>M03AC04 - Atrakurium</t>
  </si>
  <si>
    <t>J01DC02 - Cefuroxim</t>
  </si>
  <si>
    <t>A04AA01 - Ondansetron</t>
  </si>
  <si>
    <t>R06AE07 - Cetirizin</t>
  </si>
  <si>
    <t>N02AX02 - Tramadol</t>
  </si>
  <si>
    <t>R06AX13 - Loratadin</t>
  </si>
  <si>
    <t>C02AC05 - Moxonidin</t>
  </si>
  <si>
    <t>A10BA02 - Metformin</t>
  </si>
  <si>
    <t>C07AB05 - Betaxolol</t>
  </si>
  <si>
    <t>N06AX16 - Venlafaxin</t>
  </si>
  <si>
    <t>N06AX11 - Mirtazapin</t>
  </si>
  <si>
    <t>R03AC02 - Salbutamol</t>
  </si>
  <si>
    <t>A02BC01 - Omeprazol</t>
  </si>
  <si>
    <t>N06BX18 - Vinpocetin</t>
  </si>
  <si>
    <t>J01DD12 - Cefoperazon</t>
  </si>
  <si>
    <t>C08CA01 - Amlodipin</t>
  </si>
  <si>
    <t>J01DH02 - Meropenem</t>
  </si>
  <si>
    <t>A02BC03 - Lansoprazol</t>
  </si>
  <si>
    <t>A10AB05 - Inzulin aspart</t>
  </si>
  <si>
    <t>J01DD02 - Ceftazidim</t>
  </si>
  <si>
    <t>J01DD04 - Ceftriaxon</t>
  </si>
  <si>
    <t>A02BA03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</si>
  <si>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</si>
  <si>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</si>
  <si>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</si>
  <si>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</si>
  <si>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</si>
  <si>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</si>
  <si>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</si>
  <si>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A04AA01</t>
  </si>
  <si>
    <t>A06AD11</t>
  </si>
  <si>
    <t>POR SIR 1X250ML 50%</t>
  </si>
  <si>
    <t>A10AB05</t>
  </si>
  <si>
    <t>A10BA02</t>
  </si>
  <si>
    <t>POR TBL FLM 60X500MG</t>
  </si>
  <si>
    <t>A16AA02</t>
  </si>
  <si>
    <t>TRANSMETIL 500 MG TABLETY</t>
  </si>
  <si>
    <t>POR TBL ENT 10X500MG</t>
  </si>
  <si>
    <t>TRANSMETIL 500 MG INJEKCE</t>
  </si>
  <si>
    <t>INJ PSO LQF 5X500MG</t>
  </si>
  <si>
    <t>B01AB06</t>
  </si>
  <si>
    <t>INJ SOL 10X5ML/47.5KU</t>
  </si>
  <si>
    <t>B01AC05</t>
  </si>
  <si>
    <t>C01BD01</t>
  </si>
  <si>
    <t>POR TBL NOB 30X200MG</t>
  </si>
  <si>
    <t>POR TBL NOB 60X200MG</t>
  </si>
  <si>
    <t>INJ SOL 5X3ML/150MG</t>
  </si>
  <si>
    <t>C02AC05</t>
  </si>
  <si>
    <t>C07AB02</t>
  </si>
  <si>
    <t>BETALOC SR 200 MG</t>
  </si>
  <si>
    <t>POR TBL PRO 30X200MG</t>
  </si>
  <si>
    <t>C07AB05</t>
  </si>
  <si>
    <t>C07AB07</t>
  </si>
  <si>
    <t>CONCOR COR 2,5 MG</t>
  </si>
  <si>
    <t>POR TBL FLM 28X2.5MG</t>
  </si>
  <si>
    <t>C08CA01</t>
  </si>
  <si>
    <t>C08CA08</t>
  </si>
  <si>
    <t>POR TBL NOB 28X20MG</t>
  </si>
  <si>
    <t>C08DA01</t>
  </si>
  <si>
    <t>ISOPTIN SR 240 MG</t>
  </si>
  <si>
    <t>POR TBL PRO 30X240MG</t>
  </si>
  <si>
    <t>C09AA04</t>
  </si>
  <si>
    <t>C09AA05</t>
  </si>
  <si>
    <t>TRITACE 5 MG</t>
  </si>
  <si>
    <t>C09BA04</t>
  </si>
  <si>
    <t>C09BB04</t>
  </si>
  <si>
    <t>C09CA01</t>
  </si>
  <si>
    <t>C09DA01</t>
  </si>
  <si>
    <t>POR TBL FLM 28X50/12.5MG</t>
  </si>
  <si>
    <t>C10AA05</t>
  </si>
  <si>
    <t>SORTIS 40 MG</t>
  </si>
  <si>
    <t>POR TBL FLM 30X40MG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</si>
  <si>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</si>
  <si>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</si>
  <si>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</si>
  <si>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</si>
  <si>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</si>
  <si>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</si>
  <si>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</si>
  <si>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</si>
  <si>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</si>
  <si>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POR TBL NOB 100X150RG</t>
  </si>
  <si>
    <t>POR TBL NOB 100X50RG I</t>
  </si>
  <si>
    <t>POR TBL NOB 100X100RG I</t>
  </si>
  <si>
    <t>J01AA02</t>
  </si>
  <si>
    <t>DOXYBENE 100 MG</t>
  </si>
  <si>
    <t>POR CPS MOL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</si>
  <si>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</si>
  <si>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</si>
  <si>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</si>
  <si>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</si>
  <si>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</si>
  <si>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</si>
  <si>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</si>
  <si>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</si>
  <si>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</si>
  <si>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</si>
  <si>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</si>
  <si>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</si>
  <si>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</si>
  <si>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</si>
  <si>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</si>
  <si>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</si>
  <si>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ZINACEF 750 MG</t>
  </si>
  <si>
    <t>INJ PLV SOL 1X750MG</t>
  </si>
  <si>
    <t>J01DD01</t>
  </si>
  <si>
    <t>J01DD02</t>
  </si>
  <si>
    <t>J01DD04</t>
  </si>
  <si>
    <t>J01DD12</t>
  </si>
  <si>
    <t>J01DH02</t>
  </si>
  <si>
    <t>MERONEM 1 G</t>
  </si>
  <si>
    <t>INJ+INF PLV SOL 10X1GM</t>
  </si>
  <si>
    <t>J01DH51</t>
  </si>
  <si>
    <t>TIENAM 500 MG/500 MG I.V.</t>
  </si>
  <si>
    <t>INF PLV SOL 1X10LAH/20ML</t>
  </si>
  <si>
    <t>J01FA09</t>
  </si>
  <si>
    <t>INF PLV SOL 1X500MG</t>
  </si>
  <si>
    <t>J01FA10</t>
  </si>
  <si>
    <t>J01FF01</t>
  </si>
  <si>
    <t>INJ SOL 1X2ML/300MG</t>
  </si>
  <si>
    <t>INJ SOL 1X4ML/600MG</t>
  </si>
  <si>
    <t>J01MA01</t>
  </si>
  <si>
    <t>INF SOL 1X100ML/200MG</t>
  </si>
  <si>
    <t>J01MA02</t>
  </si>
  <si>
    <t>POR TBL FLM 10X500MG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</si>
  <si>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</si>
  <si>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</si>
  <si>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</si>
  <si>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</si>
  <si>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</si>
  <si>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</si>
  <si>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</si>
  <si>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</si>
  <si>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7X100MG</t>
  </si>
  <si>
    <t>J02AC03</t>
  </si>
  <si>
    <t>POR TBL FLM 14X200MG</t>
  </si>
  <si>
    <t>J02AX06</t>
  </si>
  <si>
    <t>M03AC04</t>
  </si>
  <si>
    <t>INJ SOL 5X5ML/50MG</t>
  </si>
  <si>
    <t>M04AA01</t>
  </si>
  <si>
    <t>N01AH03</t>
  </si>
  <si>
    <t>SUFENTA FORTE</t>
  </si>
  <si>
    <t>INJ SOL 5X1ML/50RG</t>
  </si>
  <si>
    <t>N01AX10</t>
  </si>
  <si>
    <t>N02AX02</t>
  </si>
  <si>
    <t>POR TBL PRO 30X100MG</t>
  </si>
  <si>
    <t>N03AG01</t>
  </si>
  <si>
    <t>N05CD08</t>
  </si>
  <si>
    <t>MIDAZOLAM TORREX 1 MG/ML</t>
  </si>
  <si>
    <t>INJ SOL 10X2ML/2MG</t>
  </si>
  <si>
    <t>INJ SOL 10X5ML/5MG</t>
  </si>
  <si>
    <t>MIDAZOLAM TORREX 5 MG/ML</t>
  </si>
  <si>
    <t>INJ SOL 10X10ML/50MG</t>
  </si>
  <si>
    <t>N06AB04</t>
  </si>
  <si>
    <t>POR TBL FLM 30X10 MG</t>
  </si>
  <si>
    <t>POR TBL FLM 30X20 MG</t>
  </si>
  <si>
    <t>SEROPRAM 20 MG</t>
  </si>
  <si>
    <t>N06AB05</t>
  </si>
  <si>
    <t>N06AB10</t>
  </si>
  <si>
    <t>N06AX11</t>
  </si>
  <si>
    <t>MIRZATEN 45 MG</t>
  </si>
  <si>
    <t>N06AX16</t>
  </si>
  <si>
    <t>N06BX18</t>
  </si>
  <si>
    <t>POR TBL NOB 50X5MG</t>
  </si>
  <si>
    <t>N06DA02</t>
  </si>
  <si>
    <t>R03AC02</t>
  </si>
  <si>
    <t>R06AE07</t>
  </si>
  <si>
    <t>R06AE09</t>
  </si>
  <si>
    <t>R06AX13</t>
  </si>
  <si>
    <t>FLONIDAN 10 MG TABLETY</t>
  </si>
  <si>
    <t>V06XX</t>
  </si>
  <si>
    <t>NUTRISON PROTEIN PLUS MULTI FIBRE</t>
  </si>
  <si>
    <t>NUTRIDRINK S PŘÍCHUTÍ ČOKOLÁDOVOU</t>
  </si>
  <si>
    <t>NUTRIDRINK S PŘÍCHUTÍ KARAMELOVOU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</si>
  <si>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</si>
  <si>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</si>
  <si>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</si>
  <si>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</si>
  <si>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</si>
  <si>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</si>
  <si>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</si>
  <si>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</si>
  <si>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NUTRIDRINK S PŘÍCHUTÍ VANILKOVOU</t>
  </si>
  <si>
    <t>HVLP</t>
  </si>
  <si>
    <t>IPLP</t>
  </si>
  <si>
    <t>89301594</t>
  </si>
  <si>
    <t>Nutriční ambulance Celkem</t>
  </si>
  <si>
    <t>Oddělení int. péče chirurg. oborů Celkem</t>
  </si>
  <si>
    <t>Bohanes Tomáš</t>
  </si>
  <si>
    <t>Hrabalová Monika</t>
  </si>
  <si>
    <t>Karásková Eva</t>
  </si>
  <si>
    <t>Molitorová Ivana</t>
  </si>
  <si>
    <t>Vinklerová Ilona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</si>
  <si>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</si>
  <si>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</si>
  <si>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</si>
  <si>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</si>
  <si>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</si>
  <si>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</si>
  <si>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</si>
  <si>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</si>
  <si>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33489</t>
  </si>
  <si>
    <t>NUTRIDRINK PROTEIN S PŘÍCHUTÍ ČOKOLÁDOVOU</t>
  </si>
  <si>
    <t>Omeprazol</t>
  </si>
  <si>
    <t>122114</t>
  </si>
  <si>
    <t>APO-OME 20</t>
  </si>
  <si>
    <t>POR CPS ETD 100X20MG</t>
  </si>
  <si>
    <t>33146</t>
  </si>
  <si>
    <t>33326</t>
  </si>
  <si>
    <t>NUTRIDRINK MULTI FIBRE S PŘÍCHUTÍ VANILKOVOU</t>
  </si>
  <si>
    <t>33327</t>
  </si>
  <si>
    <t>NUTRIDRINK NEUTRAL</t>
  </si>
  <si>
    <t>NUTRIDRINK BALICEK 5+1</t>
  </si>
  <si>
    <t>33473</t>
  </si>
  <si>
    <t>NUTRIDRINK JUICE STYLE S PŘÍCHUTÍ JAHODOVOU</t>
  </si>
  <si>
    <t>33488</t>
  </si>
  <si>
    <t>NUTRIDRINK PROTEIN S PRICHUTI VANILKOVOU</t>
  </si>
  <si>
    <t>NUTRIDRINK PROTEIN S PŘÍCHUTÍ VANILKOVOU</t>
  </si>
  <si>
    <t>NUTRIDRINK PROTEIN S PRICHUTI COKOLADOVOU</t>
  </si>
  <si>
    <t>33741</t>
  </si>
  <si>
    <t>NUTRIDRINK COMPACT PROTEIN S PŘÍCHUTÍ BANÁNOVOU</t>
  </si>
  <si>
    <t>POR SOL 4X125ML</t>
  </si>
  <si>
    <t>33742</t>
  </si>
  <si>
    <t>NUTRIDRINK COMPACT PROTEIN S PŘÍCHUTÍ JAHODOVOU</t>
  </si>
  <si>
    <t>33584</t>
  </si>
  <si>
    <t>FRESUBIN ENERGY</t>
  </si>
  <si>
    <t>POR SOL 15X500ML</t>
  </si>
  <si>
    <t>33345</t>
  </si>
  <si>
    <t>FORTICARE S PŘÍCHUTÍ CAPPUCCINO</t>
  </si>
  <si>
    <t>POR SOL 1X125ML</t>
  </si>
  <si>
    <t>33346</t>
  </si>
  <si>
    <t>FORTICARE S PŘÍCHUTÍ BROSKEV A ZÁZVOR</t>
  </si>
  <si>
    <t>33750</t>
  </si>
  <si>
    <t>NUTRIDRINK CREME S PŘÍCHUTÍ VANILKOVOU</t>
  </si>
  <si>
    <t>POR SOL 4X125GM</t>
  </si>
  <si>
    <t>1401013</t>
  </si>
  <si>
    <t>1401014</t>
  </si>
  <si>
    <t>1402001</t>
  </si>
  <si>
    <t>NUTRIDRINK S PRICHUTI KARAMELOVOU</t>
  </si>
  <si>
    <t>DIASIP S PRICHUTI VANILKOVOU</t>
  </si>
  <si>
    <t>Alopurinol</t>
  </si>
  <si>
    <t>Amoxicilin a enzymový inhibitor</t>
  </si>
  <si>
    <t>Hořčík (různé sole v kombinaci)</t>
  </si>
  <si>
    <t>66555</t>
  </si>
  <si>
    <t>MAGNOSOLV</t>
  </si>
  <si>
    <t>POR GRA SOL 30</t>
  </si>
  <si>
    <t>Kodein</t>
  </si>
  <si>
    <t>56993</t>
  </si>
  <si>
    <t>CODEIN SLOVAKOFARMA 30 MG</t>
  </si>
  <si>
    <t>POR TBL NOB 10X30MG</t>
  </si>
  <si>
    <t>Kyselina fusidová</t>
  </si>
  <si>
    <t>88746</t>
  </si>
  <si>
    <t>FUCIDIN</t>
  </si>
  <si>
    <t>DRM UNG 1X15GM 2%</t>
  </si>
  <si>
    <t>Kyselina ursodeoxycholová</t>
  </si>
  <si>
    <t>POR CPS DUR 100X250MG</t>
  </si>
  <si>
    <t>Lansoprazol</t>
  </si>
  <si>
    <t>17122</t>
  </si>
  <si>
    <t>POR CPS DUR 56X30MG</t>
  </si>
  <si>
    <t>Magnesium-laktát</t>
  </si>
  <si>
    <t>70535</t>
  </si>
  <si>
    <t>MAGNESII LACTICI 0,5 TBL. MEDICAMENTA</t>
  </si>
  <si>
    <t>POR TBL NOB 1000X0.5GM</t>
  </si>
  <si>
    <t>Multienzymové přípravky (lipáza, proteáza apod.)</t>
  </si>
  <si>
    <t>14811</t>
  </si>
  <si>
    <t>KREON 25 000</t>
  </si>
  <si>
    <t>POR CPS ETD 50</t>
  </si>
  <si>
    <t>14812</t>
  </si>
  <si>
    <t>POR CPS ETD 100</t>
  </si>
  <si>
    <t>Mupirocin</t>
  </si>
  <si>
    <t>Nadroparin</t>
  </si>
  <si>
    <t>32064</t>
  </si>
  <si>
    <t>FRAXIPARINE</t>
  </si>
  <si>
    <t>INJ SOL 10X1ML</t>
  </si>
  <si>
    <t>59806</t>
  </si>
  <si>
    <t>FRAXIPARINE FORTE</t>
  </si>
  <si>
    <t>INJ SOL 10X0.6ML</t>
  </si>
  <si>
    <t>Nifuroxazid</t>
  </si>
  <si>
    <t>46405</t>
  </si>
  <si>
    <t>ERCEFURYL 200 MG CPS.</t>
  </si>
  <si>
    <t>POR CPS DUR 14X200MG</t>
  </si>
  <si>
    <t>47473</t>
  </si>
  <si>
    <t>GASEC-20</t>
  </si>
  <si>
    <t>POR CPS DUR 56X20MG</t>
  </si>
  <si>
    <t>Pitofenon a analgetika</t>
  </si>
  <si>
    <t>NUTRIDRINK S PRICHUTI COKOLADOVOU</t>
  </si>
  <si>
    <t>33329</t>
  </si>
  <si>
    <t>NUTRIDRINK YOGHURT S PRICHUTI MALINA</t>
  </si>
  <si>
    <t>NUTRIDRINK YOGHURT S PŘÍCHUTÍ MALINA</t>
  </si>
  <si>
    <t>33490</t>
  </si>
  <si>
    <t>NUTRIDRINK PROTEIN S PŘÍCHUTÍ LESNÍHO OVOCE</t>
  </si>
  <si>
    <t>NUTRIDRINK S PRICHUTI VANILKOVOU</t>
  </si>
  <si>
    <t>33516</t>
  </si>
  <si>
    <t>ENSURE PLUS PŘÍCHUŤ LESNÍ OVOCE</t>
  </si>
  <si>
    <t>POR SOL 1X220ML</t>
  </si>
  <si>
    <t>Prokinetika</t>
  </si>
  <si>
    <t>166760</t>
  </si>
  <si>
    <t>KINITO 50 MG, POTAHOVANÉ TABLETY</t>
  </si>
  <si>
    <t>POR TBL FLM 100X50MG</t>
  </si>
  <si>
    <t>Sodná sůl dokusátu, včetně kombinací</t>
  </si>
  <si>
    <t>RCT SOL 2X67.5ML</t>
  </si>
  <si>
    <t>Tramadol</t>
  </si>
  <si>
    <t>57793</t>
  </si>
  <si>
    <t>TRAMAL KAPKY 100 MG/1 ML</t>
  </si>
  <si>
    <t>POR GTT SOL 1X96ML</t>
  </si>
  <si>
    <t>Uhličitan vápenatý</t>
  </si>
  <si>
    <t>53439</t>
  </si>
  <si>
    <t>VITACALCIN TABLETY</t>
  </si>
  <si>
    <t>POR TBL NOB 60X250MG</t>
  </si>
  <si>
    <t>Přehled plnění PL - Preskripce léčivých přípravků dle objemu Kč mimo PL</t>
  </si>
  <si>
    <t>A03FA - Prokinetika</t>
  </si>
  <si>
    <t>A03FA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</si>
  <si>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</si>
  <si>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</si>
  <si>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</si>
  <si>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</si>
  <si>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</si>
  <si>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</si>
  <si>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</si>
  <si>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</si>
  <si>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</si>
  <si>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</si>
  <si>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</si>
  <si>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</si>
  <si>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</si>
  <si>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</si>
  <si>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</si>
  <si>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</si>
  <si>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</si>
  <si>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</si>
  <si>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</si>
  <si>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</si>
  <si>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5921</t>
  </si>
  <si>
    <t>Oddělení int. péče chirurg. oborů, Nutriční ambula</t>
  </si>
  <si>
    <t>ZA314</t>
  </si>
  <si>
    <t>Obinadlo idealast-haft 8 cm x   4 m 9311113</t>
  </si>
  <si>
    <t>ZA324</t>
  </si>
  <si>
    <t>Náplast tegaderm 10 x 12 cm 1626W</t>
  </si>
  <si>
    <t>ZA464</t>
  </si>
  <si>
    <t>Kompresa NT 10 x 10 cm / 2 ks sterilní 26520</t>
  </si>
  <si>
    <t>ZA466</t>
  </si>
  <si>
    <t>Tyčinka vatová sterilní 14 cm 9679501</t>
  </si>
  <si>
    <t>ZA593</t>
  </si>
  <si>
    <t>Tampon sterilní stáčený 20 x 20 cm   / 5 ks 28003</t>
  </si>
  <si>
    <t>ZA603</t>
  </si>
  <si>
    <t>Kompresa gáza 7,5 x 7,5 cm / 2 ks sterilní karton á 1000 ks 26005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</si>
  <si>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</si>
  <si>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</si>
  <si>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</si>
  <si>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</si>
  <si>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</si>
  <si>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ZC702</t>
  </si>
  <si>
    <t>Náplast tegaderm 6 x 7 cm 1624W</t>
  </si>
  <si>
    <t>ZC854</t>
  </si>
  <si>
    <t xml:space="preserve">Kompresa NT 7,5 x 7,5 cm / 2 ks sterilní 26510 </t>
  </si>
  <si>
    <t>ZD740</t>
  </si>
  <si>
    <t>Kompresa gáza 7,5 x 7,5 cm / 5 ks sterilní 1325019265</t>
  </si>
  <si>
    <t>ZE090</t>
  </si>
  <si>
    <t>Krytí sterilní VECA-C bal. á 50 ks BED:392020</t>
  </si>
  <si>
    <t>ZH011</t>
  </si>
  <si>
    <t>Náplast micropore 1,25 cm x 9,15 m 1530-0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</si>
  <si>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</si>
  <si>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</si>
  <si>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</si>
  <si>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</si>
  <si>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</si>
  <si>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</si>
  <si>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ZK760</t>
  </si>
  <si>
    <t>Krytí tegaderm + PAD na i. v. vstupy 9 x 10 cm bal. á 25 ks</t>
  </si>
  <si>
    <t>ZA414</t>
  </si>
  <si>
    <t>Obinadlo idealast-haft 8 cm x 10 m 9311150</t>
  </si>
  <si>
    <t>ZA602</t>
  </si>
  <si>
    <t>Kompresa gáza 5 x 5 cm / 2 ks sterilní karton á 1000 ks 26001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</si>
  <si>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</si>
  <si>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</si>
  <si>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</si>
  <si>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</si>
  <si>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</si>
  <si>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</si>
  <si>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</si>
  <si>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</si>
  <si>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</si>
  <si>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</si>
  <si>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</si>
  <si>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</si>
  <si>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</si>
  <si>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</si>
  <si>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ZB501</t>
  </si>
  <si>
    <t>Přerušovač sání fingertip sterilní bal. á 100 ks 07.031.00.000</t>
  </si>
  <si>
    <t>ZB662</t>
  </si>
  <si>
    <t>Konektor bezjehlový maxplus 7 denní 7010003</t>
  </si>
  <si>
    <t>ZB949</t>
  </si>
  <si>
    <t>Pinzeta UH sterilní HAR999565</t>
  </si>
  <si>
    <t>ZC769</t>
  </si>
  <si>
    <t>Hadička spojovací HS 1,8 x 450LL 606301</t>
  </si>
  <si>
    <t>ZC863</t>
  </si>
  <si>
    <t>Hadička spojovací HS 1,8 x 1800LL 606304</t>
  </si>
  <si>
    <t>ZF973</t>
  </si>
  <si>
    <t>Hadička tlaková spojovací unicath 1,5 x 25 cm LL na obou koncích male-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</si>
  <si>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</si>
  <si>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</si>
  <si>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</si>
  <si>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</si>
  <si>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</si>
  <si>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</si>
  <si>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ZL781</t>
  </si>
  <si>
    <t>Konektor bezjehlový K-NECT 7 denní M79400845</t>
  </si>
  <si>
    <t>ZD533</t>
  </si>
  <si>
    <t>Port polysulfon-titanový nízkoprof.21-4083-24</t>
  </si>
  <si>
    <t>ZA240</t>
  </si>
  <si>
    <t>Katetr broviak 1 lumen 6,6Fr x 90 cm 0600540CE</t>
  </si>
  <si>
    <t>ZA715</t>
  </si>
  <si>
    <t>Set infuzní intrafix 4062957</t>
  </si>
  <si>
    <t>ZB715</t>
  </si>
  <si>
    <t>Set kangaro univerzální bal. á 30 ks 777304</t>
  </si>
  <si>
    <t>ZE973</t>
  </si>
  <si>
    <t>Set pro parenterenterální výživu 8701148SP</t>
  </si>
  <si>
    <t>Set pro parenterenterální výživu á 100 ks 8701148SP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</si>
  <si>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</si>
  <si>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</si>
  <si>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</si>
  <si>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</si>
  <si>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</si>
  <si>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</si>
  <si>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</si>
  <si>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bal. á 50 ks 4439937</t>
  </si>
  <si>
    <t>ZK473</t>
  </si>
  <si>
    <t>Rukavice operační latexové s pudrem ansell medigrip plus</t>
  </si>
  <si>
    <t>ZK475</t>
  </si>
  <si>
    <t>Rukavice operační latexové s pudrem ansell medigrip plus vel. 7,0 302924</t>
  </si>
  <si>
    <t>ZK478</t>
  </si>
  <si>
    <t>ZA006</t>
  </si>
  <si>
    <t>Obinadlo pruban č.  8 427308</t>
  </si>
  <si>
    <t>ZA318</t>
  </si>
  <si>
    <t>Náplast transpore 1,25 x 9,15 1527-0</t>
  </si>
  <si>
    <t>ZA325</t>
  </si>
  <si>
    <t>Krytí hypro-sorb R 65 x 55 mm 002</t>
  </si>
  <si>
    <t>ZA340</t>
  </si>
  <si>
    <t>Obinadlo hydrofilní 12 cm x   5 m 13008</t>
  </si>
  <si>
    <t>ZA416</t>
  </si>
  <si>
    <t>Krytí mastný tyl grassolind neutral 10 x 10 cm bal. á 10 ks 4993147</t>
  </si>
  <si>
    <t>Krytí mastný tyl grassolind neutral 10 x 10 cm bal. á 10 ks</t>
  </si>
  <si>
    <t>ZA418</t>
  </si>
  <si>
    <t>Náplast metaline pod TS 8 x 9 cm 23094</t>
  </si>
  <si>
    <t>ZA419</t>
  </si>
  <si>
    <t>Náplast betaplast 10 cm x 5 m 510W</t>
  </si>
  <si>
    <t>ZA421</t>
  </si>
  <si>
    <t>Obinadlo elastické idealtex 10 cm x 5 m 931062</t>
  </si>
  <si>
    <t>ZA423</t>
  </si>
  <si>
    <t>Obinadlo elastické idealtex 12 cm x 5 m 931063</t>
  </si>
  <si>
    <t>Obinadlo elastické idealtex 12 cm x 5 m 9310633</t>
  </si>
  <si>
    <t>ZA425</t>
  </si>
  <si>
    <t>Obinadlo hydrofilní 10 cm x   5 m 13007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</si>
  <si>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</si>
  <si>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</si>
  <si>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</si>
  <si>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</si>
  <si>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</si>
  <si>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</si>
  <si>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ZA448</t>
  </si>
  <si>
    <t>Vložky porodnické 4552210</t>
  </si>
  <si>
    <t>ZA451</t>
  </si>
  <si>
    <t>Náplast omniplast 5 cm x 9,2 m 900429</t>
  </si>
  <si>
    <t>Náplast omniplast 5 cm x 9,2 m 9004540 (900429)</t>
  </si>
  <si>
    <t>ZA454</t>
  </si>
  <si>
    <t>Kompresa AB 10 x 10 cm / 1 ks sterilní 1230114011</t>
  </si>
  <si>
    <t>Kompresa AB 10 x 10 cm / 1 ks sterilní NT savá 1230114011</t>
  </si>
  <si>
    <t>ZA459</t>
  </si>
  <si>
    <t>Kompresa AB 10 x 20 cm / 1 ks sterilní 1230114021</t>
  </si>
  <si>
    <t>ZA463</t>
  </si>
  <si>
    <t>Kompresa NT 10 x 20 cm / 2 ks sterilní 26620</t>
  </si>
  <si>
    <t>Tyčinka vatová sterilní 14 cm 967950</t>
  </si>
  <si>
    <t>ZA467</t>
  </si>
  <si>
    <t>Tyčinka vatová nesterilní 15 cm 967936</t>
  </si>
  <si>
    <t>ZA478</t>
  </si>
  <si>
    <t>Krytí actisorb plus 10,5 x 10,5 cm bal. á 10 ks SYSMAP105_1/5</t>
  </si>
  <si>
    <t>Krytí actisorb plus 10,5 x 10,5 cm bal. á 10 ks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</si>
  <si>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</si>
  <si>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</si>
  <si>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</si>
  <si>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</si>
  <si>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</si>
  <si>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</si>
  <si>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</si>
  <si>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</si>
  <si>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</si>
  <si>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</si>
  <si>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</si>
  <si>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</si>
  <si>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</si>
  <si>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</si>
  <si>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</si>
  <si>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</si>
  <si>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</si>
  <si>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</si>
  <si>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</si>
  <si>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</si>
  <si>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bal. á 70 ks 1230114051</t>
  </si>
  <si>
    <t>ZA562</t>
  </si>
  <si>
    <t>Náplast cosmopor i. v. 6 x 8 cm 9008054</t>
  </si>
  <si>
    <t>ZA563</t>
  </si>
  <si>
    <t>Kompresa AB 20 x 20 cm / 1 ks sterilní bal. á 120 ks 1230114041</t>
  </si>
  <si>
    <t>Kompresa AB 20 x 20 cm / 1 ks sterilní NT savá 1230114041</t>
  </si>
  <si>
    <t>ZA569</t>
  </si>
  <si>
    <t>Podkolenky cambren C  K3 velké 997396/2</t>
  </si>
  <si>
    <t>ZA580</t>
  </si>
  <si>
    <t xml:space="preserve">Podkolenky cambren C  K2 střední 9973952 </t>
  </si>
  <si>
    <t>ZA597</t>
  </si>
  <si>
    <t>Krytí aquacel  hydrofibre 5 x  5 cm á 10 ks 1161262</t>
  </si>
  <si>
    <t>ZA617</t>
  </si>
  <si>
    <t>Tampon TC-OC k ošetření dutiny ústní á 250 ks 12240</t>
  </si>
  <si>
    <t>ZA639</t>
  </si>
  <si>
    <t>Krytí tenderwet 24 active 10 x 10 cm bal. á 20 ks 609822</t>
  </si>
  <si>
    <t>ZA643</t>
  </si>
  <si>
    <t>Kompresa vliwasoft 10 x 20 nesterilní á 100 ks 12070</t>
  </si>
  <si>
    <t>ZA664</t>
  </si>
  <si>
    <t>Flamigel 250 ml FLAM250</t>
  </si>
  <si>
    <t>ZB404</t>
  </si>
  <si>
    <t>Náplast cosmos 8 cm x 1m 540335</t>
  </si>
  <si>
    <t>Náplast cosmos 8 cm x 1m 5403353</t>
  </si>
  <si>
    <t>ZC843</t>
  </si>
  <si>
    <t>Gelitacel 5 x 7 cm GC-507, á 15 ks,  742532</t>
  </si>
  <si>
    <t>ZC845</t>
  </si>
  <si>
    <t>Kompresa NT 10 x 20 cm / 5 ks sterilní 26621</t>
  </si>
  <si>
    <t>ZC846</t>
  </si>
  <si>
    <t>Kompresa AB 15 x 25 cm /1 ks sterilní bal. á 140 ks 1230114031</t>
  </si>
  <si>
    <t>Kompresa AB 15 x 25 cm /1 ks sterilní NT savá 1230114031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</si>
  <si>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</si>
  <si>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</si>
  <si>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</si>
  <si>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</si>
  <si>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</si>
  <si>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</si>
  <si>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ZD482</t>
  </si>
  <si>
    <t>Sprej Opsite 240 ml,á 12 ks 66004980</t>
  </si>
  <si>
    <t>ZD631</t>
  </si>
  <si>
    <t>Krytí pharmafoam-trach.s výřezem 8 x 8 cm bal. á 10 ks P-Tracheo 808</t>
  </si>
  <si>
    <t>Krytí pharmafoam-trach.s výřezem 8 x 8 cm bal. á 10 ks P-</t>
  </si>
  <si>
    <t>ZD633</t>
  </si>
  <si>
    <t>Krytí mepilex border sacrum 18 x 18 cm bal. á 5 ks 282000-01</t>
  </si>
  <si>
    <t>Krytí mepilex border sacrum 18 x 18 cm bal. á 5 ks 282000-</t>
  </si>
  <si>
    <t>ZD634</t>
  </si>
  <si>
    <t>Krytí mepilex border sacrum 23 x 23 cm bal. á 5 ks 282400-01</t>
  </si>
  <si>
    <t>Krytí mepilex border sacrum 23 x 23 cm bal. á 5 ks 282400-</t>
  </si>
  <si>
    <t>ZE748</t>
  </si>
  <si>
    <t>Krytí melgisorb Ag alginátové absorpční 10 x 10 cm bal. á 10 ks 256100-00</t>
  </si>
  <si>
    <t>ZE749</t>
  </si>
  <si>
    <t>Krytí hypergel 15 g bal. á 10 ks 361500</t>
  </si>
  <si>
    <t>ZF746</t>
  </si>
  <si>
    <t>Hydrosorb 5 x 7,5 cm sterilní bal. á 5 ks 900853</t>
  </si>
  <si>
    <t>ZH012</t>
  </si>
  <si>
    <t>Náplast micropore 2,50 cm x 9,15 m 7600-1</t>
  </si>
  <si>
    <t>Náplast micropore 2,50 cm x 9,15 m 840W</t>
  </si>
  <si>
    <t>ZI601</t>
  </si>
  <si>
    <t>Náplast curapor 10 x 20 cm 22123 ( náhrada za cosmopor )</t>
  </si>
  <si>
    <t>ZI602</t>
  </si>
  <si>
    <t>Náplast curapor 10 x 34 cm 22126 ( náhrada za cosmopor )</t>
  </si>
  <si>
    <t>ZI973</t>
  </si>
  <si>
    <t>Pěna malá  V.A.C M6275051</t>
  </si>
  <si>
    <t>Pěna malá  V.A.C M8275051</t>
  </si>
  <si>
    <t>ZI974</t>
  </si>
  <si>
    <t>Pěna střední V.A.C M8275052</t>
  </si>
  <si>
    <t>ZI975</t>
  </si>
  <si>
    <t>Pěna velká V.A.C M8275053</t>
  </si>
  <si>
    <t>ZI977</t>
  </si>
  <si>
    <t>Kanystr s gelem V.A.C. 500 ml M6275063</t>
  </si>
  <si>
    <t>ZK352</t>
  </si>
  <si>
    <t>Roztok hyiodine na chronické rány bal. á 50 ml HYIODINE</t>
  </si>
  <si>
    <t>ZA065</t>
  </si>
  <si>
    <t>Verba č. 5 - břišní pás 105 - 115 cm 932535</t>
  </si>
  <si>
    <t>ZA066</t>
  </si>
  <si>
    <t>Verba č. 4 - břišní pás   95 - 105 cm 932534</t>
  </si>
  <si>
    <t>ZA067</t>
  </si>
  <si>
    <t>Verba č. 3 - břišní pás   85 - 95 cm 932533</t>
  </si>
  <si>
    <t>ZA437</t>
  </si>
  <si>
    <t>Obinadlo pruban č.14 427314</t>
  </si>
  <si>
    <t>ZA442</t>
  </si>
  <si>
    <t>Steh náplasťový Steri-strip 6 x 75 mm bal. á 50 ks R1541</t>
  </si>
  <si>
    <t>ZA479</t>
  </si>
  <si>
    <t>Krytí pěnové tielle 11 x 11 cm bal. á 10 ks SYSMTL101EE</t>
  </si>
  <si>
    <t>ZA543</t>
  </si>
  <si>
    <t>Krytí pěnové tielle  7 x  9 cm bal. á 10 ks SYSMTL100EE</t>
  </si>
  <si>
    <t>ZA553</t>
  </si>
  <si>
    <t xml:space="preserve">Krytí pěnové tielle 18 x 18 cm bal. á 5 ks MTL103 </t>
  </si>
  <si>
    <t>ZA622</t>
  </si>
  <si>
    <t>Kompresa NT   5 x  5 cm nesterilní 06101</t>
  </si>
  <si>
    <t>ZD619</t>
  </si>
  <si>
    <t>Krytí aquacel hydrofibre 10 x 10 cm á 10 ks 177902</t>
  </si>
  <si>
    <t>ZD632</t>
  </si>
  <si>
    <t>Krytí pharmapore silver-polšt.se stříbrem 8 x 10 cm bal. á 100 ks P8010S</t>
  </si>
  <si>
    <t>ZE485</t>
  </si>
  <si>
    <t>Krytí mepore film 20 x 30 cm bal. á 5 ks 273500-02</t>
  </si>
  <si>
    <t>ZA473</t>
  </si>
  <si>
    <t>Krytí melgisorb pro dutiny 3 x 32 cm bal. á 5 ks 253000</t>
  </si>
  <si>
    <t>ZK087</t>
  </si>
  <si>
    <t>Krém cavilon ochranný bariérový á 28 g 3391E</t>
  </si>
  <si>
    <t>ZA119</t>
  </si>
  <si>
    <t>Trokar hrudní CH18 636.18</t>
  </si>
  <si>
    <t>ZA428</t>
  </si>
  <si>
    <t>Systém odsávací uzavřený CH14 jednocestný 57 cm 72 hod. bal. á 20 ks</t>
  </si>
  <si>
    <t>ZA688</t>
  </si>
  <si>
    <t>Sáček močový curity s hod.diurézou 400 ml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</si>
  <si>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</si>
  <si>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</si>
  <si>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</si>
  <si>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</si>
  <si>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</si>
  <si>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16-0001</t>
  </si>
  <si>
    <t>Lopatka lékařská nesterilní 1320100655</t>
  </si>
  <si>
    <t>ZA763</t>
  </si>
  <si>
    <t>Pohár na moč 250 ml UH 712253</t>
  </si>
  <si>
    <t>ZA789</t>
  </si>
  <si>
    <t>Stříkačka injekční   2 ml 4606027V</t>
  </si>
  <si>
    <t>ZA812</t>
  </si>
  <si>
    <t>Uzávěr do katetrů 4435001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</si>
  <si>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</si>
  <si>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</si>
  <si>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</si>
  <si>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</si>
  <si>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</si>
  <si>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</si>
  <si>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</si>
  <si>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</si>
  <si>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</si>
  <si>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</si>
  <si>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</si>
  <si>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</si>
  <si>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</si>
  <si>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</si>
  <si>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</si>
  <si>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</si>
  <si>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</si>
  <si>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</si>
  <si>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</si>
  <si>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</si>
  <si>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ZB301</t>
  </si>
  <si>
    <t>Rampa 5 kohoutů bal. á 20 ks RP 5000 M</t>
  </si>
  <si>
    <t>ZB314</t>
  </si>
  <si>
    <t>Kanyla TS 8,0 s manžetou bal. á 2 ks 100/523/080</t>
  </si>
  <si>
    <t>ZB337</t>
  </si>
  <si>
    <t>Manžeta na měření TK M1575A</t>
  </si>
  <si>
    <t>ZB361</t>
  </si>
  <si>
    <t>Láhev respiflo 1000 ml 21000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</si>
  <si>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</si>
  <si>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</si>
  <si>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</si>
  <si>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</si>
  <si>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</si>
  <si>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</si>
  <si>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ZB439</t>
  </si>
  <si>
    <t>Odstraňovač náplastí Convacare, á 100 ks, 37443</t>
  </si>
  <si>
    <t>ZB449</t>
  </si>
  <si>
    <t>Kanyla ET 7,0 s manžetou 9570E cen.nab. CZ130043</t>
  </si>
  <si>
    <t>ZB477</t>
  </si>
  <si>
    <t>Kohout trojcestný lopez valve AA-011-M9000 S</t>
  </si>
  <si>
    <t>ZB487</t>
  </si>
  <si>
    <t>Peán rovný Rochester 16 cm P00662</t>
  </si>
  <si>
    <t>ZB488</t>
  </si>
  <si>
    <t>Sprej cavilon 28 ml, bal. 12 ks,  3346E</t>
  </si>
  <si>
    <t>ZB543</t>
  </si>
  <si>
    <t>Souprava odběrová tracheální G05206</t>
  </si>
  <si>
    <t>ZB582</t>
  </si>
  <si>
    <t>Rampa 5 kohouty discofix proset - 5 x konektor 4085450SF</t>
  </si>
  <si>
    <t>ZB598</t>
  </si>
  <si>
    <t>Spojka přímá symetrická 7 x 7 mm 120 430</t>
  </si>
  <si>
    <t>ZB621</t>
  </si>
  <si>
    <t>Adaptér respiflo MN 1072-16</t>
  </si>
  <si>
    <t>Adaptér respiflo MN 1072</t>
  </si>
  <si>
    <t>ZB656</t>
  </si>
  <si>
    <t>Senzor flotrac set 152 cm MHD6R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</si>
  <si>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</si>
  <si>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</si>
  <si>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</si>
  <si>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</si>
  <si>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</si>
  <si>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</si>
  <si>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</si>
  <si>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</si>
  <si>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</si>
  <si>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</si>
  <si>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</si>
  <si>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</si>
  <si>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</si>
  <si>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</si>
  <si>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</si>
  <si>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</si>
  <si>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</si>
  <si>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</si>
  <si>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</si>
  <si>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</si>
  <si>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</si>
  <si>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</si>
  <si>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</si>
  <si>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</si>
  <si>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</si>
  <si>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</si>
  <si>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</si>
  <si>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</si>
  <si>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</si>
  <si>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</si>
  <si>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</si>
  <si>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</si>
  <si>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</si>
  <si>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</si>
  <si>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</si>
  <si>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</si>
  <si>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ZB815</t>
  </si>
  <si>
    <t>Stříkačka k perfusoru černá s jehlou 50 ml 8728828F</t>
  </si>
  <si>
    <t>ZB893</t>
  </si>
  <si>
    <t>Stříkačka inzulinová omnican 0,5 ml 100j 9151125S</t>
  </si>
  <si>
    <t>Stříkačka inzulinová omnican 0,5 ml 100j s jehlou 30 G</t>
  </si>
  <si>
    <t>ZB899</t>
  </si>
  <si>
    <t>Senzor spirologický bal. á 5 ks 8403735-03</t>
  </si>
  <si>
    <t>ZB908</t>
  </si>
  <si>
    <t>Hadička spojovací stíněná 1 mm/150 cm 1100 1150 E</t>
  </si>
  <si>
    <t>ZB948</t>
  </si>
  <si>
    <t>Mikronebulizér MicroMist bal. á 50 ks 41891</t>
  </si>
  <si>
    <t>ZB966</t>
  </si>
  <si>
    <t>Nůžky chirurgické rovné hrotnaté 15 cm b397113920005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</si>
  <si>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</si>
  <si>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</si>
  <si>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</si>
  <si>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</si>
  <si>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</si>
  <si>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100 051-018-803</t>
  </si>
  <si>
    <t>Manžeta přetlaková   500 ml 100 ZIT-500 (100 051-018-803)</t>
  </si>
  <si>
    <t>ZC366</t>
  </si>
  <si>
    <t>Převodník tlakový PX260 á 20 ks T100209A</t>
  </si>
  <si>
    <t>Převodník tlakový PX260 bal. 150 cm bal. á 20 ks T100209A</t>
  </si>
  <si>
    <t>ZC506</t>
  </si>
  <si>
    <t>Kompresa NT 10 x 10 cm / 5 ks sterilní bal. á 750 ks 1325020275</t>
  </si>
  <si>
    <t>Kompresa NT 10 x 10 cm / 5 ks sterilní 1325020275</t>
  </si>
  <si>
    <t>ZC648</t>
  </si>
  <si>
    <t>Elektroda EKG s gelem ovál 51 x 33 mm pro dospělé H-108006</t>
  </si>
  <si>
    <t>Elektroda EKG s gelem ovál 51 x 33 mm pro dospělé H-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</si>
  <si>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</si>
  <si>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</si>
  <si>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</si>
  <si>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</si>
  <si>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</si>
  <si>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</si>
  <si>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ZC798</t>
  </si>
  <si>
    <t>Fonendoskop oboustranný KVS-30L</t>
  </si>
  <si>
    <t>ZC906</t>
  </si>
  <si>
    <t>Škrtidlo se sponou KVS25500</t>
  </si>
  <si>
    <t>ZD040</t>
  </si>
  <si>
    <t>Pásek bepa clip  á 12ks NKS:200502</t>
  </si>
  <si>
    <t>ZD190</t>
  </si>
  <si>
    <t>Kyveta CO2 pro dospělé, á10ks, MP 01062</t>
  </si>
  <si>
    <t>ZD534</t>
  </si>
  <si>
    <t>Okruh dýchací compact II 2,0 m 2151000/W</t>
  </si>
  <si>
    <t>ZD650</t>
  </si>
  <si>
    <t>Aquapak - sterilní voda  340 ml s adaptérem bal. á 20 ks 400340</t>
  </si>
  <si>
    <t>Aquapak - sterilní voda  340 ml s adaptérem bal. á 20 ks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</si>
  <si>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</si>
  <si>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</si>
  <si>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</si>
  <si>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</si>
  <si>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</si>
  <si>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</si>
  <si>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ZD995</t>
  </si>
  <si>
    <t>Spojka symetrická 4-4 nest.,bal.á 50 ks, 86051572</t>
  </si>
  <si>
    <t>ZE146</t>
  </si>
  <si>
    <t>Micro mist nebulizer bal. á 50 ks 41745</t>
  </si>
  <si>
    <t>ZE159</t>
  </si>
  <si>
    <t>Nádoba na kontaminovaný odpad 2 l 15-0003</t>
  </si>
  <si>
    <t>ZF047</t>
  </si>
  <si>
    <t>Katetr rektální Actiflo 6 cm 32011</t>
  </si>
  <si>
    <t>ZF159</t>
  </si>
  <si>
    <t>Nádoba na kontaminovaný odpad 1 l 15-0002</t>
  </si>
  <si>
    <t>ZF233</t>
  </si>
  <si>
    <t>Stříkačka arteriální line-draw L/S á 200 ks 4043E</t>
  </si>
  <si>
    <t>Stříkačka arteriální 3 ml line-draw L/S á 200 ks 4043E</t>
  </si>
  <si>
    <t>ZF255</t>
  </si>
  <si>
    <t>Nůžky převazové AK 672-20</t>
  </si>
  <si>
    <t>ZG515</t>
  </si>
  <si>
    <t>Zkumavka močová vacuette 10,5 ml bal. á 50 ks 331980455007</t>
  </si>
  <si>
    <t>Zkumavka močová vacuette 10,5 ml bal. á 50 ks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</si>
  <si>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</si>
  <si>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</si>
  <si>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</si>
  <si>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</si>
  <si>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</si>
  <si>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</si>
  <si>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</si>
  <si>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</si>
  <si>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</si>
  <si>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</si>
  <si>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Tyčinka vatová medcomfort + glyc. citónová příchuť bal. á 75</t>
  </si>
  <si>
    <t>ZI179</t>
  </si>
  <si>
    <t>Zkumavka s mediem+ flovakovaný tampon eSwab růžový 490CE.A</t>
  </si>
  <si>
    <t>Zkumavka s mediem+ flovakovaný tampon eSwab růžový</t>
  </si>
  <si>
    <t>ZI182</t>
  </si>
  <si>
    <t>Zkumavka + aplikátor s chem.stabilizátorem UriSwab žlutá 802CE.A</t>
  </si>
  <si>
    <t>Zkumavka + aplikátor s chem.stabilizátorem UriSwab žlutá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</si>
  <si>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</si>
  <si>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</si>
  <si>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</si>
  <si>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</si>
  <si>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</si>
  <si>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</si>
  <si>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Proužky Accu-Check senzor komfort Pro Control á 50 ks 04927290</t>
  </si>
  <si>
    <t>ZJ659</t>
  </si>
  <si>
    <t>Kohout trojcestný s bezjehlovým konektorem Discofix C bal. á 100 ks</t>
  </si>
  <si>
    <t>ZJ695</t>
  </si>
  <si>
    <t>Sonda žaludeční CH14 1200mm s RTG linkou 412014</t>
  </si>
  <si>
    <t>Sonda žaludeční CH14 1200 mm s RTG linkou bal. á 50 ks 412014</t>
  </si>
  <si>
    <t>Sonda žaludeční CH14 1200 mm s RTG linkou bal. á 50 ks</t>
  </si>
  <si>
    <t>ZJ696</t>
  </si>
  <si>
    <t>Sonda žaludeční CH18 1200mm s RTG linkou 412018</t>
  </si>
  <si>
    <t>Sonda žaludeční CH18 1200 mm s RTG linkou bal. á 30 ks 412018</t>
  </si>
  <si>
    <t>Sonda žaludeční CH18 1200 mm s RTG linkou bal. á 30 ks</t>
  </si>
  <si>
    <t>ZJ729</t>
  </si>
  <si>
    <t>Roztok dermacyn 500 ml 11A0031</t>
  </si>
  <si>
    <t>ZK179</t>
  </si>
  <si>
    <t>Sonda žaludeční CH12 1200mm s RTG linkou bal. á 10 ks 412012</t>
  </si>
  <si>
    <t>Sonda žaludeční CH12 1200 mm s RTG linkou bal. á 10 ks 412012</t>
  </si>
  <si>
    <t>Sonda žaludeční CH12 1200 mm s RTG linkou bal. á 10 ks</t>
  </si>
  <si>
    <t>ZK435</t>
  </si>
  <si>
    <t>Rampa 5 kohouty discofix bal. á 50 ks 4085450</t>
  </si>
  <si>
    <t>ZK445</t>
  </si>
  <si>
    <t>Rampa 3 kohouty discofix proset - 3 x konektor 4085434SF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</si>
  <si>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</si>
  <si>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</si>
  <si>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</si>
  <si>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</si>
  <si>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</si>
  <si>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</si>
  <si>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</si>
  <si>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</si>
  <si>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</si>
  <si>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</si>
  <si>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</si>
  <si>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</si>
  <si>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</si>
  <si>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</t>
  </si>
  <si>
    <t>Systém odsávací uzavřený ET Comfortsoft CH 14 55 cm 72</t>
  </si>
  <si>
    <t>ZA036</t>
  </si>
  <si>
    <t>Svorka na kolostomické sáčky á 10 ks 0003169</t>
  </si>
  <si>
    <t>Svorka na kolostomické sáčky á 10 ks G5610</t>
  </si>
  <si>
    <t>ZA279</t>
  </si>
  <si>
    <t>Kanyla TS 7,0 s manžetou 100/800/070</t>
  </si>
  <si>
    <t>ZA725</t>
  </si>
  <si>
    <t>Kanyla TS 8,0 s manžetou bal. á 10 ks 100/860/080</t>
  </si>
  <si>
    <t>ZA799</t>
  </si>
  <si>
    <t>Trokar hrudní redax F20 s ostrým koncem bal. á 10 ks 11220</t>
  </si>
  <si>
    <t>ZA810</t>
  </si>
  <si>
    <t>Vzduchovod ústní vel. 3   90 mm bal. á 10 ks P03051a</t>
  </si>
  <si>
    <t>ZA852</t>
  </si>
  <si>
    <t>Sonda flocare PUR CH8/110 cm 35243</t>
  </si>
  <si>
    <t>ZA905</t>
  </si>
  <si>
    <t>Maska tracheostomická 2400</t>
  </si>
  <si>
    <t>ZB038</t>
  </si>
  <si>
    <t>Medisize hydrovent S filt./HM</t>
  </si>
  <si>
    <t>ZB054</t>
  </si>
  <si>
    <t>Láhev 2,00 l šroubový uzávěr 111-888-200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</si>
  <si>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</si>
  <si>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</si>
  <si>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</si>
  <si>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</si>
  <si>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</si>
  <si>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1x2 zuby 14,5 cm 397114080381</t>
  </si>
  <si>
    <t>ZB507</t>
  </si>
  <si>
    <t>Páska fixační SOFT FIX, set-4druhy,  9 rolí NKS:30-05</t>
  </si>
  <si>
    <t>ZB533</t>
  </si>
  <si>
    <t>Zkumavka na kovy 6 ml 456080</t>
  </si>
  <si>
    <t>ZB548</t>
  </si>
  <si>
    <t>Kanyla TS 9,0 s manžetou bal. á 10 ks 100/800/090</t>
  </si>
  <si>
    <t>ZB647</t>
  </si>
  <si>
    <t>Minitrach seldinger kit 100/461/000</t>
  </si>
  <si>
    <t>ZB648</t>
  </si>
  <si>
    <t>Hand Fix 30 bal. á 2 ks NKS:60-65</t>
  </si>
  <si>
    <t>ZB812</t>
  </si>
  <si>
    <t>Manžeta fixační Ute-Fix bal. á 20 ks NKS:40-05</t>
  </si>
  <si>
    <t>ZB877</t>
  </si>
  <si>
    <t>Vzduchovod ústní vel. 4 105 mm bal. á 10 ks P03052a</t>
  </si>
  <si>
    <t>ZB937</t>
  </si>
  <si>
    <t>Nůžky chirurgické rovné hrotnaté P00770</t>
  </si>
  <si>
    <t>ZB947</t>
  </si>
  <si>
    <t>Manžeta na měření TK M1574A</t>
  </si>
  <si>
    <t>ZC351</t>
  </si>
  <si>
    <t>Systém odsávací uzavřený CH14 jednocestný 30 cm 72</t>
  </si>
  <si>
    <t>ZC654</t>
  </si>
  <si>
    <t>Manžeta přetlaková   500 ml s manometrem KVS PM 05M</t>
  </si>
  <si>
    <t>ZC705</t>
  </si>
  <si>
    <t>Vzduchovod ústní vel. 2   80 mm bal. á 10 ks P03050a</t>
  </si>
  <si>
    <t>ZC842</t>
  </si>
  <si>
    <t>Sáček ileostomický pr. 100 mm , á 10 ks, 416472</t>
  </si>
  <si>
    <t>ZD273</t>
  </si>
  <si>
    <t>Sonda Freka žaludeční CH15,100 cm TR/F 7980111</t>
  </si>
  <si>
    <t>ZF283</t>
  </si>
  <si>
    <t>Držák pro zásobník katetrů NO77.1030</t>
  </si>
  <si>
    <t>ZF442</t>
  </si>
  <si>
    <t>Vak dýchací 2000 ml 2820</t>
  </si>
  <si>
    <t>ZF512</t>
  </si>
  <si>
    <t>Pásek bepa clip bal. á 6 ks NKS:200602</t>
  </si>
  <si>
    <t>ZG087</t>
  </si>
  <si>
    <t>Ambuvak - set resuscitační pro dospělé pro opak.použití VAD:S-660-11</t>
  </si>
  <si>
    <t>ZH335</t>
  </si>
  <si>
    <t>Kanyla TS 7,0 s manžetou bal. á 2 ks 100/523/070</t>
  </si>
  <si>
    <t>ZI344</t>
  </si>
  <si>
    <t>Sáček vypouštěcí natura pr. 70 mm 82655 (náhrada za 0086797)</t>
  </si>
  <si>
    <t>Sáček vypouštěcí natura pr. 70 mm ,á 10 ks, 416423</t>
  </si>
  <si>
    <t>ZI346</t>
  </si>
  <si>
    <t>Podložka natura flexibilní pr. 70 mm á 5 ks 125904</t>
  </si>
  <si>
    <t>Podložka natura flexibilní pr. 70 mm, á 5 ks, 125904</t>
  </si>
  <si>
    <t>ZI347</t>
  </si>
  <si>
    <t>Podložka natura flexibilní pr. 57 mm á 5 ks 125903</t>
  </si>
  <si>
    <t>Podložka natura flexibilní pr. 57 mm, á 5 ks, 125903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</si>
  <si>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</si>
  <si>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</si>
  <si>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</si>
  <si>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</si>
  <si>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</si>
  <si>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</si>
  <si>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ZH776</t>
  </si>
  <si>
    <t>Lžíce laryngoskopu č.3 jednorázová bal. á 10 ks 02-2060-3C</t>
  </si>
  <si>
    <t>ZH775</t>
  </si>
  <si>
    <t>Lžíce laryngoskopu č.4 jednorázová bal. á 10 ks 02-2060-4C</t>
  </si>
  <si>
    <t>ZC898</t>
  </si>
  <si>
    <t>Souprava infuzní stíněná PF 170</t>
  </si>
  <si>
    <t>Souprava infuzní stíněná, á 60 ks,  PF 170</t>
  </si>
  <si>
    <t>ZB491</t>
  </si>
  <si>
    <t>Jehelec mathieu 132060220</t>
  </si>
  <si>
    <t>ZB692</t>
  </si>
  <si>
    <t>Viktorie 1 pod hlavu 30 x 70 cm 503008</t>
  </si>
  <si>
    <t>ZJ583</t>
  </si>
  <si>
    <t>Viktorie 13 pelíšek 60 x 90 cm 503000</t>
  </si>
  <si>
    <t>ZL952</t>
  </si>
  <si>
    <t>Stříkačka injekční 50ml LL light protected 2022920A</t>
  </si>
  <si>
    <t>ZI345</t>
  </si>
  <si>
    <t xml:space="preserve">Sáček vypouštěcí natura pr. 70 mm , á 10 ks, 401537 </t>
  </si>
  <si>
    <t>ZJ582</t>
  </si>
  <si>
    <t>Viktorie 12 váleček 8 x 12 cm 503012</t>
  </si>
  <si>
    <t>ZI157</t>
  </si>
  <si>
    <t>Viktorie 3 had 20 x 220 cm 503017</t>
  </si>
  <si>
    <t>ZI159</t>
  </si>
  <si>
    <t>Viktorie 6 sedák vnější průměr 40 cm 503021</t>
  </si>
  <si>
    <t>ZD880</t>
  </si>
  <si>
    <t>Pasta adhesivní stomahesive 30 g D9730</t>
  </si>
  <si>
    <t>ZJ580</t>
  </si>
  <si>
    <t>Viktorie 4 bumerang 35 x 200 cm 502512</t>
  </si>
  <si>
    <t>ZL953</t>
  </si>
  <si>
    <t>Rampa 3 cestná - 3 x konektor no PVC V696423</t>
  </si>
  <si>
    <t>ZB100</t>
  </si>
  <si>
    <t>Sáček draina S vision H28566U</t>
  </si>
  <si>
    <t>ZE497</t>
  </si>
  <si>
    <t>Manžeta NIBP dvouplášťová dospělá 5001.01.053</t>
  </si>
  <si>
    <t>ZD560</t>
  </si>
  <si>
    <t>Viktorie 2 hokejka 30 x 130 x 60 cm 504064</t>
  </si>
  <si>
    <t>ZE884</t>
  </si>
  <si>
    <t>Sáček vypouštěcí natura pr. 57 mm ,á 10 ks, 416420</t>
  </si>
  <si>
    <t>ZD814</t>
  </si>
  <si>
    <t>Manžeta na měření TK 17 x 60 cm KVS M1 6ZOM</t>
  </si>
  <si>
    <t>ZI158</t>
  </si>
  <si>
    <t>Viktorie 14 had 26 x 200 cm 503017/1</t>
  </si>
  <si>
    <t>ZI160</t>
  </si>
  <si>
    <t>Viktorie 7 polštář 45x 45 504065</t>
  </si>
  <si>
    <t>ZL951</t>
  </si>
  <si>
    <t>Hadička prodlužovací PVC 150 cm pro světlocitlivé léky NO</t>
  </si>
  <si>
    <t>ZJ194</t>
  </si>
  <si>
    <t>Sáček vypouštěcí natura pr. 57 mm , á 10 ks, 401536</t>
  </si>
  <si>
    <t>ZL954</t>
  </si>
  <si>
    <t>Rampa 5 cestná - 5 x konektor no PVC V696425</t>
  </si>
  <si>
    <t>ZC081</t>
  </si>
  <si>
    <t>Močoměr bez teploměru 710363</t>
  </si>
  <si>
    <t>ZC048</t>
  </si>
  <si>
    <t>Miska třecí drsná 211a/0 6,0 cm 641331211000</t>
  </si>
  <si>
    <t>ZC052</t>
  </si>
  <si>
    <t>Tlouček drsný 24 x 115 mm 641331213100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</si>
  <si>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</si>
  <si>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</si>
  <si>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</si>
  <si>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</si>
  <si>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</si>
  <si>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</si>
  <si>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</si>
  <si>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</si>
  <si>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</si>
  <si>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</si>
  <si>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Katetr CVC 3 lumen certofix trio SB720 bal. á 10 ks</t>
  </si>
  <si>
    <t>ZE069</t>
  </si>
  <si>
    <t>Katetr CVC 1 lumen certofix mono 320 bal. á 10 ks 4160258E</t>
  </si>
  <si>
    <t>ZD909</t>
  </si>
  <si>
    <t>Katetr CVC 2 lumen certofix duo 720 á 10 ks 4162200E</t>
  </si>
  <si>
    <t>ZA206</t>
  </si>
  <si>
    <t>Set perkutální PEG-24-PULL-I-S</t>
  </si>
  <si>
    <t>ZA869</t>
  </si>
  <si>
    <t>Set transfúzní LLP s filtrem pro provzdušněním hemomed 05223</t>
  </si>
  <si>
    <t>ZC367</t>
  </si>
  <si>
    <t>Převodník tlakový dvoukomorový 150 cm set - 2 linky bal. á</t>
  </si>
  <si>
    <t>ZC393</t>
  </si>
  <si>
    <t>Set applix smart/vision 7751691</t>
  </si>
  <si>
    <t>ZE079</t>
  </si>
  <si>
    <t>Set transfúzní non PVC s odvzdušněním a bakteriálním filtrem A-I-TS</t>
  </si>
  <si>
    <t>Set transfúzní non PVC s odvzdušněním a bakteriálním</t>
  </si>
  <si>
    <t>ZB834</t>
  </si>
  <si>
    <t>Šití nurolon bk 2/0 bal. á 36 ks EH6604H</t>
  </si>
  <si>
    <t>ZC259</t>
  </si>
  <si>
    <t>Šití synthofil - nyní premicron 3/0 bal. á 36 ks C0812218</t>
  </si>
  <si>
    <t>ZB882</t>
  </si>
  <si>
    <t>Šití merslen 2/0 bal. á 36 ks EH6854H</t>
  </si>
  <si>
    <t>ZF937</t>
  </si>
  <si>
    <t>Šití premicron 3/0 bal. á 36 ks C0026553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</si>
  <si>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</si>
  <si>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</si>
  <si>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</si>
  <si>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</si>
  <si>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</si>
  <si>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</si>
  <si>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</si>
  <si>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</si>
  <si>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ZB481</t>
  </si>
  <si>
    <t>Jehla chirurgická B13</t>
  </si>
  <si>
    <t>ZB276</t>
  </si>
  <si>
    <t>Jehla chirurgická B8</t>
  </si>
  <si>
    <t>ZB466</t>
  </si>
  <si>
    <t>Jehla chirurgická B14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</si>
  <si>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</si>
  <si>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</si>
  <si>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</si>
  <si>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</si>
  <si>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</si>
  <si>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</si>
  <si>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6,0 302922</t>
  </si>
  <si>
    <t>ZK476</t>
  </si>
  <si>
    <t>Rukavice operační latexové s pudrem ansell medigrip plus vel. 7,5 302925</t>
  </si>
  <si>
    <t>ZL070</t>
  </si>
  <si>
    <t>Rukavice operační gammex bez pudru PF EnLite vel. 6,0 353382</t>
  </si>
  <si>
    <t>Rukavice operační gammex bez pudru PF EnLite vel. 6,0</t>
  </si>
  <si>
    <t>ZL071</t>
  </si>
  <si>
    <t>Rukavice operační gammex bez pudru PF EnLite vel. 6,5 353383</t>
  </si>
  <si>
    <t>Rukavice operační gammex bez pudru PF EnLite vel. 6,5</t>
  </si>
  <si>
    <t>ZL072</t>
  </si>
  <si>
    <t>Rukavice operační gammex bez pudru PF EnLite vel. 7,0 353384</t>
  </si>
  <si>
    <t>Rukavice operační gammex bez pudru PF EnLite vel. 7,0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</si>
  <si>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</si>
  <si>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</si>
  <si>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</si>
  <si>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</si>
  <si>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</si>
  <si>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</si>
  <si>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</si>
  <si>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</si>
  <si>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</si>
  <si>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</si>
  <si>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</si>
  <si>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</si>
  <si>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385033</t>
  </si>
  <si>
    <t>-PROUZKY TETRAPHAN DIA  KATALOGO VE CISLO 1303950 50</t>
  </si>
  <si>
    <t>910047</t>
  </si>
  <si>
    <t xml:space="preserve">-UNIV.INDIK.PAPIRKY pH 0-12 </t>
  </si>
  <si>
    <t>801577</t>
  </si>
  <si>
    <t>-BG/ELETTR./Glu/Lac/Hct 300 CAMPIONI 0024330009</t>
  </si>
  <si>
    <t xml:space="preserve">708 - Pracoviště anesteziologicko - resuscitační        </t>
  </si>
  <si>
    <t>708</t>
  </si>
  <si>
    <t>V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</si>
  <si>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</si>
  <si>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</si>
  <si>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</si>
  <si>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</si>
  <si>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78022  </t>
  </si>
  <si>
    <t xml:space="preserve">CÍLENÉ VYŠETŘENÍ ANESTEZIOLOGEM                   </t>
  </si>
  <si>
    <t xml:space="preserve">78023  </t>
  </si>
  <si>
    <t xml:space="preserve">KONTROLNÍ VYŠETŘENÍ ANESTEZIOLOGEM                </t>
  </si>
  <si>
    <t xml:space="preserve">11513  </t>
  </si>
  <si>
    <t>PUMPOU APLIKOVANÁ ENTERÁLNÍ VÝŽIVA PROVÁDĚNÁ VE VL</t>
  </si>
  <si>
    <t xml:space="preserve">06415  </t>
  </si>
  <si>
    <t xml:space="preserve">EDUKACE NUTRIČNÍM TERAPEUTEM                      </t>
  </si>
  <si>
    <t xml:space="preserve">06419  </t>
  </si>
  <si>
    <t xml:space="preserve">PROPOČET NUTRIČNÍ BILANCE (SW NÁSTROJEM)          </t>
  </si>
  <si>
    <t xml:space="preserve">11511  </t>
  </si>
  <si>
    <t>PARENTERÁLNÍ VÝŽIVA PROVÁDĚNÁ VE VLASTNÍM SOCIÁLNÍ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</si>
  <si>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</si>
  <si>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</si>
  <si>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</si>
  <si>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</si>
  <si>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</si>
  <si>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</si>
  <si>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</si>
  <si>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</si>
  <si>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</si>
  <si>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</si>
  <si>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</si>
  <si>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</si>
  <si>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</si>
  <si>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</si>
  <si>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</si>
  <si>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</si>
  <si>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</si>
  <si>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</si>
  <si>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</si>
  <si>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</si>
  <si>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</si>
  <si>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</si>
  <si>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7T8</t>
  </si>
  <si>
    <t>08</t>
  </si>
  <si>
    <t>5T1</t>
  </si>
  <si>
    <t xml:space="preserve">09544  </t>
  </si>
  <si>
    <t>REGULAČNÍ POPLATEK ZA KAŽDÝ DEN LŮŽKOVÉ PÉČE -- PO</t>
  </si>
  <si>
    <t>10</t>
  </si>
  <si>
    <t>12</t>
  </si>
  <si>
    <t>13</t>
  </si>
  <si>
    <t>16</t>
  </si>
  <si>
    <t>17</t>
  </si>
  <si>
    <t>21</t>
  </si>
  <si>
    <t>25</t>
  </si>
  <si>
    <t>26</t>
  </si>
  <si>
    <t>29</t>
  </si>
  <si>
    <t>30</t>
  </si>
  <si>
    <t>31</t>
  </si>
  <si>
    <t>32</t>
  </si>
  <si>
    <t>5F1</t>
  </si>
  <si>
    <t xml:space="preserve">54190  </t>
  </si>
  <si>
    <t xml:space="preserve">OSTATNÍ REKONSTRUKCE TEPEN A BY-PASSY             </t>
  </si>
  <si>
    <t xml:space="preserve">51811  </t>
  </si>
  <si>
    <t>ABSCES NEBO HEMATOM SUBKUTANNÍ, PILONIDÁLNÍ, INTRA</t>
  </si>
  <si>
    <t xml:space="preserve">51393  </t>
  </si>
  <si>
    <t xml:space="preserve">EXPLORATIVNÍ LAPAROTOMIE                          </t>
  </si>
  <si>
    <t xml:space="preserve">51353  </t>
  </si>
  <si>
    <t>PUNKCE, ODSÁTÍ TENKÉHO STŘEVA, MANIPULACE SE STŘEV</t>
  </si>
  <si>
    <t xml:space="preserve">66851  </t>
  </si>
  <si>
    <t>AMPUTACE DLOUHÉ KOSTI / EXARTIKULACE VELKÉHO KLOUB</t>
  </si>
  <si>
    <t xml:space="preserve">54340  </t>
  </si>
  <si>
    <t xml:space="preserve">TEPENNÁ EMBOLEKTOMIE, TROMBEKTOMIE                </t>
  </si>
  <si>
    <t xml:space="preserve">71717  </t>
  </si>
  <si>
    <t xml:space="preserve">TRACHEOTOMIE                                      </t>
  </si>
  <si>
    <t xml:space="preserve">51239  </t>
  </si>
  <si>
    <t xml:space="preserve">RADIKÁLNÍ EXSTIRPACE AXILÁRNÍCH NEBO INQUINÁLNÍCH </t>
  </si>
  <si>
    <t xml:space="preserve">51357  </t>
  </si>
  <si>
    <t>JEJUNOSTOMIE, ILEOSTOMIE NEBO KOLOSTOMIE, ANTEPOZI</t>
  </si>
  <si>
    <t xml:space="preserve">57253  </t>
  </si>
  <si>
    <t xml:space="preserve">PLEUREKTOMIE - ABRAZE                             </t>
  </si>
  <si>
    <t xml:space="preserve">57247  </t>
  </si>
  <si>
    <t>PNEUMONEKTOMIE, NEBO LOBEKTOMIE, NEBO BILOBEKTOMIE</t>
  </si>
  <si>
    <t xml:space="preserve">51111  </t>
  </si>
  <si>
    <t>OPERACE CYSTY NEBO HEMANGIOMU NEBO LIPOMU NEBO PIL</t>
  </si>
  <si>
    <t xml:space="preserve">51397  </t>
  </si>
  <si>
    <t>OTEVŘENÁ LAVÁŽ PERITONEÁLNÍ DUTINY, SEC. LOOK, LAP</t>
  </si>
  <si>
    <t xml:space="preserve">51115  </t>
  </si>
  <si>
    <t xml:space="preserve">OPERACE KRČNÍHO DIVERTIKLU JÍCNU                  </t>
  </si>
  <si>
    <t xml:space="preserve">51371  </t>
  </si>
  <si>
    <t xml:space="preserve">CHOLECYSTEKTOMIE                                  </t>
  </si>
  <si>
    <t xml:space="preserve">51396  </t>
  </si>
  <si>
    <t xml:space="preserve">PUNKCE DUTINY BŘIŠNÍ S DRENÁŽÍ EV. LAVAŽÍ         </t>
  </si>
  <si>
    <t xml:space="preserve">51518  </t>
  </si>
  <si>
    <t xml:space="preserve">OPERACE VNITŘNÍ KÝLY                              </t>
  </si>
  <si>
    <t xml:space="preserve">51377  </t>
  </si>
  <si>
    <t xml:space="preserve">BILIODIGESTIVNÍ SPOJKA SE ŽALUDKEM, DUODENEM NEBO 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</si>
  <si>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</si>
  <si>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</si>
  <si>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</si>
  <si>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</si>
  <si>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51359  </t>
  </si>
  <si>
    <t>RESEKCE A ANASTOMÓZA TLUSTÉHO STŘEVA NEBO REKTOSIG</t>
  </si>
  <si>
    <t xml:space="preserve">51623  </t>
  </si>
  <si>
    <t xml:space="preserve">POUŽITÍ ULTRAZVUKOVÉHO SKALPELU                   </t>
  </si>
  <si>
    <t xml:space="preserve">51850  </t>
  </si>
  <si>
    <t>PŘEVAZ RÁNY METODOU V. A. C. (VACUUM ASISTED CLOSU</t>
  </si>
  <si>
    <t xml:space="preserve">51367  </t>
  </si>
  <si>
    <t>APENDEKTOMIE NEBO OPERAČNÍ DRENÁŽ PERIAPENDIKULÁRN</t>
  </si>
  <si>
    <t xml:space="preserve">51389  </t>
  </si>
  <si>
    <t xml:space="preserve">KMENOVÁ A SELEKTIVNÍ  PŘÍP. PROXIMÁLNÍ SELEKTIVNÍ </t>
  </si>
  <si>
    <t xml:space="preserve">51311  </t>
  </si>
  <si>
    <t xml:space="preserve">SPLENEKTOMIE                                      </t>
  </si>
  <si>
    <t xml:space="preserve">51361  </t>
  </si>
  <si>
    <t>KOLEKTOMIE SUBTOTÁLNÍ S ILEOSTOMIÍ A UZÁVĚREM REKT</t>
  </si>
  <si>
    <t xml:space="preserve">57213  </t>
  </si>
  <si>
    <t xml:space="preserve">PLASTICKÉ VÝKONY NA PRŮDUŠNICI A VELKÝCH BRONŠÍCH </t>
  </si>
  <si>
    <t xml:space="preserve">57235  </t>
  </si>
  <si>
    <t>TORAKOTOMIE PROSTÁ NEBO S BIOPSIÍ, EVAKUACÍ HEMATO</t>
  </si>
  <si>
    <t xml:space="preserve">51345  </t>
  </si>
  <si>
    <t>PARCIÁLNÍ RESEKCE JATER NEBO OŠETŘENÍ VĚTŠÍHO PORA</t>
  </si>
  <si>
    <t xml:space="preserve">57251  </t>
  </si>
  <si>
    <t xml:space="preserve">KLÍNOVITÁ RESEKCE PLIC NEBO ENUKLEACE TUMORU      </t>
  </si>
  <si>
    <t xml:space="preserve">66829  </t>
  </si>
  <si>
    <t xml:space="preserve">ZAVEDENÍ PROPLACHOVÉ LAVÁŽE                       </t>
  </si>
  <si>
    <t xml:space="preserve">61129  </t>
  </si>
  <si>
    <t xml:space="preserve">EXCIZE KOŽNÍ LÉZE, SUTURA OD 2 DO 10 CM           </t>
  </si>
  <si>
    <t xml:space="preserve">51821  </t>
  </si>
  <si>
    <t xml:space="preserve">CHIRURGICKÉ ODSTRANĚNÍ CIZÍHO TĚLESA              </t>
  </si>
  <si>
    <t xml:space="preserve">51386  </t>
  </si>
  <si>
    <t>SUTURA EV. EXCIZE A SUTURA LÉZE STĚNY ŽALUDKU NEBO</t>
  </si>
  <si>
    <t xml:space="preserve">51381  </t>
  </si>
  <si>
    <t xml:space="preserve">REKONSTRUKČNÍ VÝKON NA ŽLUČOVÝCH CESTÁCH          </t>
  </si>
  <si>
    <t xml:space="preserve">57231  </t>
  </si>
  <si>
    <t xml:space="preserve">MEDIASTINOTOMIE                                   </t>
  </si>
  <si>
    <t xml:space="preserve">54170  </t>
  </si>
  <si>
    <t xml:space="preserve">PROFUNDOPLASTIKA                                  </t>
  </si>
  <si>
    <t xml:space="preserve">54310  </t>
  </si>
  <si>
    <t xml:space="preserve">AORTOILICKÝ ÚSEK - ENDARTEREKTOMIE                </t>
  </si>
  <si>
    <t xml:space="preserve">54510  </t>
  </si>
  <si>
    <t xml:space="preserve">PEROPERAČNÍ TRANSLUMINÁLNÍ ANGIOPLASTIKA          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</si>
  <si>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</si>
  <si>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</si>
  <si>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</si>
  <si>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</si>
  <si>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51388  </t>
  </si>
  <si>
    <t>GASTROENTEROANASTOMÓZA  NEBO RESEKCE A (NEBO) ANAS</t>
  </si>
  <si>
    <t xml:space="preserve">51123  </t>
  </si>
  <si>
    <t>BIOPSIE CHIRURGICKÁ TYREOIDEY, EXCIZE DROBNÉHO UZL</t>
  </si>
  <si>
    <t xml:space="preserve">54990  </t>
  </si>
  <si>
    <t xml:space="preserve">ODBĚR ŽILNÍHO ŠTĚPU                               </t>
  </si>
  <si>
    <t xml:space="preserve">54120  </t>
  </si>
  <si>
    <t>ANEURYSMA BŘIŠNÍ AORTY (NÁHRADA BIFURKAČNÍ PROTÉZO</t>
  </si>
  <si>
    <t xml:space="preserve">62310  </t>
  </si>
  <si>
    <t xml:space="preserve">NEKREKTOMIE DO 1% POVRCHU TĚLA                    </t>
  </si>
  <si>
    <t xml:space="preserve">54810  </t>
  </si>
  <si>
    <t xml:space="preserve">PEROPERAČNÍ ANGIOGRAFIE                           </t>
  </si>
  <si>
    <t xml:space="preserve">54320  </t>
  </si>
  <si>
    <t xml:space="preserve">ENDARTEREKTOMIE KAROTICKÁ A OSTATNÍCH PERIFERNÍCH </t>
  </si>
  <si>
    <t xml:space="preserve">51827  </t>
  </si>
  <si>
    <t xml:space="preserve">MULTIORGÁNOVÝ ODBĚR                               </t>
  </si>
  <si>
    <t xml:space="preserve">51819  </t>
  </si>
  <si>
    <t>OŠETŘENÍ A OBVAZ ROZSÁHLÉ RÁNY V CELKOVÉ ANESTEZII</t>
  </si>
  <si>
    <t xml:space="preserve">51825  </t>
  </si>
  <si>
    <t xml:space="preserve">SEKUNDÁRNÍ SUTURA RÁNY                            </t>
  </si>
  <si>
    <t xml:space="preserve">51423  </t>
  </si>
  <si>
    <t>DIVULZE ANU EV. S VYNĚTÍM CIZÍHO TĚLESA A MANUÁLNÍ</t>
  </si>
  <si>
    <t xml:space="preserve">51425  </t>
  </si>
  <si>
    <t xml:space="preserve">HEMOROIDEKTOMIE                                   </t>
  </si>
  <si>
    <t xml:space="preserve">51517  </t>
  </si>
  <si>
    <t>OPERACE KÝLY S POUŽITÍM ŠTĚPU ČI IMPLANTÁTU, OPERA</t>
  </si>
  <si>
    <t xml:space="preserve">51127  </t>
  </si>
  <si>
    <t>HEMITYROIDEKTOMIE (TOTÁLNÍ LOBEKTOMIE ŠTÍTNÉ ŽLÁZY</t>
  </si>
  <si>
    <t xml:space="preserve">54325  </t>
  </si>
  <si>
    <t>AORTOILICKÁ EMBOLEKTOMIE NEBO TROMBEKTOMIE BIFURKA</t>
  </si>
  <si>
    <t xml:space="preserve">56419  </t>
  </si>
  <si>
    <t xml:space="preserve">POUŽITÍ OPERAČNÍHO MIKROSKOPU Á 15 MINUT          </t>
  </si>
  <si>
    <t xml:space="preserve">76479  </t>
  </si>
  <si>
    <t xml:space="preserve">NEFREKTOMIE TRANSPERITONEÁLNÍ                     </t>
  </si>
  <si>
    <t xml:space="preserve">51343  </t>
  </si>
  <si>
    <t>LOKÁLNÍ EXCIZE JATER NEBO OŠETŘENÍ MALÉ TRHLINY JA</t>
  </si>
  <si>
    <t xml:space="preserve">61149  </t>
  </si>
  <si>
    <t xml:space="preserve">UZAVŘENÍ DEFEKTU  KOŽNÍM LALOKEM MÍSTNÍM OD 10 DO </t>
  </si>
  <si>
    <t xml:space="preserve">71719  </t>
  </si>
  <si>
    <t xml:space="preserve">VÝMĚNA TRACHEOSTOMICKÉ KANYLY                     </t>
  </si>
  <si>
    <t xml:space="preserve">57113  </t>
  </si>
  <si>
    <t xml:space="preserve">TORAKOSKOPIE KLASICKÁ LÉČEBNÁ                     </t>
  </si>
  <si>
    <t xml:space="preserve">61165  </t>
  </si>
  <si>
    <t xml:space="preserve">ROZPROSTŘENÍ NEBO MODELACE LALOKU                 </t>
  </si>
  <si>
    <t xml:space="preserve">61115  </t>
  </si>
  <si>
    <t xml:space="preserve">REVIZE, EXCIZE A SUTURA PORANĚNÍ KŮŽE A PODKOŽÍ A </t>
  </si>
  <si>
    <t xml:space="preserve">62710  </t>
  </si>
  <si>
    <t>SÍŤOVÁNÍ (MESHOVÁNÍ) ŠTĚPU DO ROZSAHU 5 % Z POVRCH</t>
  </si>
  <si>
    <t xml:space="preserve">62440  </t>
  </si>
  <si>
    <t>ŠTĚP PŘI POPÁLENÍ (A OSTATNÍCH KOŽNÍCH ZTRÁTÁCH) D</t>
  </si>
  <si>
    <t xml:space="preserve">61143  </t>
  </si>
  <si>
    <t>ODBĚR CÉVNÍHO ŠTĚPU MALÉHO KALIBRU (PRO MIKROCHIRU</t>
  </si>
  <si>
    <t xml:space="preserve">62640  </t>
  </si>
  <si>
    <t>ODBĚR DERMOEPIDERMÁLNÍHO ŠTĚPU: 1 - 5 % Z PLOCHY P</t>
  </si>
  <si>
    <t xml:space="preserve">61121  </t>
  </si>
  <si>
    <t xml:space="preserve">CÉVNÍ ANASTOMOSA MIKROCHIRURGICKOU TECHNIKOU      </t>
  </si>
  <si>
    <t xml:space="preserve">61119  </t>
  </si>
  <si>
    <t>SUTURA PERIFERNÍHO NERVU MIKROCHIRURGICKOU TECHNIK</t>
  </si>
  <si>
    <t xml:space="preserve">66915  </t>
  </si>
  <si>
    <t xml:space="preserve">DEKOMPRESE FASCIÁLNÍHO LOŽE                       </t>
  </si>
  <si>
    <t xml:space="preserve">62420  </t>
  </si>
  <si>
    <t>ŠTĚP PŘI POPÁLENÍ (A OSTATNÍCH KOŽNÍCH ZTRÁTÁCH) -</t>
  </si>
  <si>
    <t xml:space="preserve">51391  </t>
  </si>
  <si>
    <t>LAPAROTOMIE A OŠETŘENÍ VÍCEČETNÉHO VISCERÁLNÍHO PO</t>
  </si>
  <si>
    <t xml:space="preserve">61151  </t>
  </si>
  <si>
    <t>UZAVŘENÍ DEFEKTU KOŽNÍM LALOKEM MÍSTNÍM NAD 20 CM^</t>
  </si>
  <si>
    <t xml:space="preserve">61173  </t>
  </si>
  <si>
    <t>VOLNÝ PŘENOS SVALOVÉHO A SVALOVĚ KOŽNÍHO LALOKU MI</t>
  </si>
  <si>
    <t xml:space="preserve">51385  </t>
  </si>
  <si>
    <t xml:space="preserve">RESEKCE ŽALUDKU S ANASTOMÓZOU                     </t>
  </si>
  <si>
    <t xml:space="preserve">51217  </t>
  </si>
  <si>
    <t>EZOFAGEKTOMIE BEZ TORAKOTOMIE S NÁHRADOU JÍCNU ŽAL</t>
  </si>
  <si>
    <t xml:space="preserve">51321  </t>
  </si>
  <si>
    <t xml:space="preserve">LEVOSTRANNÁ PANKREATEKTOMIE SE SPLENEKTOMIÍ       </t>
  </si>
  <si>
    <t xml:space="preserve">57241  </t>
  </si>
  <si>
    <t xml:space="preserve">DEKORTIKACE PLÍCE                                 </t>
  </si>
  <si>
    <t xml:space="preserve">61207  </t>
  </si>
  <si>
    <t xml:space="preserve">REPLANTACE PAŽE, NOHY                             </t>
  </si>
  <si>
    <t xml:space="preserve">66683  </t>
  </si>
  <si>
    <t xml:space="preserve">AMPUTACE JEDNOHO PAPRSKU DOLNÍ KONČETINY          </t>
  </si>
  <si>
    <t xml:space="preserve">51326  </t>
  </si>
  <si>
    <t>DRENÁŽNÍ OPERACE PŘI AKUTNÍ PANKEATITIDĚ, DRENÁŽ 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</si>
  <si>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</si>
  <si>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</si>
  <si>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</si>
  <si>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</si>
  <si>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07523  </t>
  </si>
  <si>
    <t xml:space="preserve">(VZP) TROMBECTOMIE A-V SHUNTU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</si>
  <si>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</si>
  <si>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</si>
  <si>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</si>
  <si>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</si>
  <si>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57239  </t>
  </si>
  <si>
    <t xml:space="preserve">UZAVŘENÍ BRONCHOPLEURÁLNÍ PÍŠTĚLE                 </t>
  </si>
  <si>
    <t xml:space="preserve">07379  </t>
  </si>
  <si>
    <t>(VZP) BYPASS NEBO NÁHRADA ILIKO - FEMORÁLNÍ PROTET</t>
  </si>
  <si>
    <t xml:space="preserve">07521  </t>
  </si>
  <si>
    <t xml:space="preserve">(VZP) VYTVOŘENÍ A-V SHUNTU PROTÉZOU               </t>
  </si>
  <si>
    <t xml:space="preserve">07551  </t>
  </si>
  <si>
    <t xml:space="preserve">(DRG) HYBRIDNÍ PŘÍSTUP                            </t>
  </si>
  <si>
    <t xml:space="preserve">07416  </t>
  </si>
  <si>
    <t xml:space="preserve">(VZP) JINÉ REKONSTRUKCE V OBLASTI STEHNA          </t>
  </si>
  <si>
    <t xml:space="preserve">07421  </t>
  </si>
  <si>
    <t xml:space="preserve">(VZP) TROMBECTOMIE BYPASSU VE FEMORÁLNÍ OBLASTI   </t>
  </si>
  <si>
    <t xml:space="preserve">07424  </t>
  </si>
  <si>
    <t xml:space="preserve">(VZP) EMBOLECTOMIE A. FEMORALIS SUPERFICIALIS     </t>
  </si>
  <si>
    <t xml:space="preserve">07542  </t>
  </si>
  <si>
    <t xml:space="preserve">(VZP) CÉVNÍ VÝKON JINDE NEZAŘAZENÝ                </t>
  </si>
  <si>
    <t xml:space="preserve">07382  </t>
  </si>
  <si>
    <t xml:space="preserve">(VZP) BYPASS ILIKO - PROFUNDÁLNÍ PROTETICKÝ       </t>
  </si>
  <si>
    <t xml:space="preserve">07413  </t>
  </si>
  <si>
    <t>(VZP) PLASTIKA A. FEMORALIS A JEJÍCH VĚTVÍ PROTETI</t>
  </si>
  <si>
    <t xml:space="preserve">07564  </t>
  </si>
  <si>
    <t xml:space="preserve">(DRG) EMERGENTNÍ OPERACE KVCH                     </t>
  </si>
  <si>
    <t xml:space="preserve">07562  </t>
  </si>
  <si>
    <t xml:space="preserve">(DRG) PLÁNOVANÁ OPERACE KVCH                      </t>
  </si>
  <si>
    <t xml:space="preserve">07545  </t>
  </si>
  <si>
    <t xml:space="preserve">(DRG) DRUHÁ A DALŠÍ REOPERACE                     </t>
  </si>
  <si>
    <t xml:space="preserve">07350  </t>
  </si>
  <si>
    <t xml:space="preserve">(VZP) ENDARTERECTOMIE BŘIŠNÍ AORTY                </t>
  </si>
  <si>
    <t xml:space="preserve">07392  </t>
  </si>
  <si>
    <t>(VZP) NEPŘÍMÁ  TROMBECTOMIE A.ILIACA CESTOU A. FEM</t>
  </si>
  <si>
    <t xml:space="preserve">07522  </t>
  </si>
  <si>
    <t xml:space="preserve">(VZP) REANASTOMOSA A-V SHUNTU                     </t>
  </si>
  <si>
    <t xml:space="preserve">07418  </t>
  </si>
  <si>
    <t xml:space="preserve">(VZP) TROMBECTOMIE  A. FEMORALIS A JEJÍCH VĚTVÍ   </t>
  </si>
  <si>
    <t xml:space="preserve">07468  </t>
  </si>
  <si>
    <t xml:space="preserve">(VZP) TROMBECTOMIE  A. POPLITEA A BÉRCOVÝCH TEPEN </t>
  </si>
  <si>
    <t xml:space="preserve">07341  </t>
  </si>
  <si>
    <t>(VZP) BYPASS AORTO - FEMORÁLNÍ OBOUSTRANNÝ PROTETI</t>
  </si>
  <si>
    <t xml:space="preserve">07417  </t>
  </si>
  <si>
    <t xml:space="preserve">(VZP) ENDARTERECTOMIE A. FEMORALIS A JEJÍCH VĚTVÍ </t>
  </si>
  <si>
    <t xml:space="preserve">07563  </t>
  </si>
  <si>
    <t xml:space="preserve">(DRG) URGENTNÍ OPERACE KVCH                       </t>
  </si>
  <si>
    <t xml:space="preserve">07284  </t>
  </si>
  <si>
    <t>(VZP) ENDARTERECTOMIE A. CAROTIS INTERNA PŘÍMÁ S P</t>
  </si>
  <si>
    <t xml:space="preserve">07390  </t>
  </si>
  <si>
    <t xml:space="preserve">(VZP) EMBOLECTOMIE A.ILIACA                       </t>
  </si>
  <si>
    <t xml:space="preserve">07531  </t>
  </si>
  <si>
    <t xml:space="preserve">(VZP) ARTERIOGRAFIE PEROPERAČNÍ                   </t>
  </si>
  <si>
    <t xml:space="preserve">51117  </t>
  </si>
  <si>
    <t xml:space="preserve">KRČNÍ EZOFAGOSTOMIE                               </t>
  </si>
  <si>
    <t xml:space="preserve">07329  </t>
  </si>
  <si>
    <t xml:space="preserve">(VZP) NÁHRADA AORTO - AORTÁLNÍ PROTETICKÁ         </t>
  </si>
  <si>
    <t xml:space="preserve">07429  </t>
  </si>
  <si>
    <t xml:space="preserve">(VZP) REVIZE TEPEN STEHNA PRO INOPERABILNÍ NÁLEZ  </t>
  </si>
  <si>
    <t xml:space="preserve">07351  </t>
  </si>
  <si>
    <t xml:space="preserve">(VZP) TROMBECTOMIE BŘIŠNÍ AORTY                   </t>
  </si>
  <si>
    <t xml:space="preserve">07319  </t>
  </si>
  <si>
    <t>(VZP) BYPASS NEBO NÁHRADA TEPEN HORNÍCH KONČETIN P</t>
  </si>
  <si>
    <t xml:space="preserve">07388  </t>
  </si>
  <si>
    <t xml:space="preserve">(VZP) ENDARTERECTOMIE  A.ILIACA                   </t>
  </si>
  <si>
    <t xml:space="preserve">07309  </t>
  </si>
  <si>
    <t>(VZP) JINÉ OPERACE VĚTVÍ OBLOUKU AORTY BEZ STERNOT</t>
  </si>
  <si>
    <t xml:space="preserve">07486  </t>
  </si>
  <si>
    <t>(VZP) REVIZE BÉRCOVÝCH TEPEN PRO INOPERABILNÍ NÁLE</t>
  </si>
  <si>
    <t xml:space="preserve">07320  </t>
  </si>
  <si>
    <t>(VZP) BYPASS NEBO NÁHRADA TEPEN HORNÍCH KONČETIN A</t>
  </si>
  <si>
    <t xml:space="preserve">90890  </t>
  </si>
  <si>
    <t xml:space="preserve">(VZP) PUNKCE TRACHEY SE ZAVEDENÍM KANYLY          </t>
  </si>
  <si>
    <t>5F3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</si>
  <si>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</si>
  <si>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</si>
  <si>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</si>
  <si>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</si>
  <si>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66879  </t>
  </si>
  <si>
    <t xml:space="preserve">OTEVŘENÁ SPONGIOPLASTIKA                          </t>
  </si>
  <si>
    <t xml:space="preserve">51863  </t>
  </si>
  <si>
    <t xml:space="preserve">FIXAČNÍ SÁDROVÁ DLAHA CELÉ DOLNÍ KONČETINY        </t>
  </si>
  <si>
    <t xml:space="preserve">53490  </t>
  </si>
  <si>
    <t>ROZSÁHLÉ DEBRIDEMENT SLOŽITÝCH OTEVŘENÝCH ZLOMENIN</t>
  </si>
  <si>
    <t xml:space="preserve">53425  </t>
  </si>
  <si>
    <t>ZLOMENINY PÁNEVNÍHO KRUHU - NESTABILNÍ - KONZERVAT</t>
  </si>
  <si>
    <t xml:space="preserve">53163  </t>
  </si>
  <si>
    <t>OTEVŘENÁ REPOZICE A OSTEOSYNTÉZA VÍCEÚLOMKOVÝCH ZL</t>
  </si>
  <si>
    <t xml:space="preserve">53459  </t>
  </si>
  <si>
    <t>OTEVŘENÁ REPOZICE NITROKLOUBNÍCH LUXAČNÍCH ZLOMENI</t>
  </si>
  <si>
    <t xml:space="preserve">53253  </t>
  </si>
  <si>
    <t xml:space="preserve">OTEVŘENÁ REPOZICE A OSTEOSYNTÉZA ZLOMENIN DIAFÝZY 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</si>
  <si>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</si>
  <si>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</si>
  <si>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</si>
  <si>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</si>
  <si>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53155  </t>
  </si>
  <si>
    <t>OTEVŘENÁ REPOZICE - SYNTÉZA LUXACE KARPU - INTRAAR</t>
  </si>
  <si>
    <t xml:space="preserve">53469  </t>
  </si>
  <si>
    <t>ZLOMENINA DIAFÝZY A SUPRAKONDYLICKÉ OBLASTI FEMURU</t>
  </si>
  <si>
    <t xml:space="preserve">53417  </t>
  </si>
  <si>
    <t xml:space="preserve">66821  </t>
  </si>
  <si>
    <t xml:space="preserve">PERKUTÁNNÍ FIXACE K-DRÁTEM                        </t>
  </si>
  <si>
    <t xml:space="preserve">66811  </t>
  </si>
  <si>
    <t xml:space="preserve">INJEKCE DO BURZY, GANGLIA, POCHVY ŠLACHOVÉ        </t>
  </si>
  <si>
    <t xml:space="preserve">53213  </t>
  </si>
  <si>
    <t>ZAVŘENÁ REPOZICE A NITRODŘEŇOVA OSTEOSYNTÉZA ZLOME</t>
  </si>
  <si>
    <t xml:space="preserve">53471  </t>
  </si>
  <si>
    <t>ZLOMENINA HORNÍHO KONCE FEMURU - REPOZICE OTEVŘENÁ</t>
  </si>
  <si>
    <t xml:space="preserve">51859  </t>
  </si>
  <si>
    <t xml:space="preserve">FIXAČNÍ SÁDROVÁ DLAHA - NOHA, BÉREC               </t>
  </si>
  <si>
    <t xml:space="preserve">51857  </t>
  </si>
  <si>
    <t xml:space="preserve">CIRKULÁRNÍ SÁDROVÝ OBVAZ - CELÁ HORNÍ KONČETINA   </t>
  </si>
  <si>
    <t xml:space="preserve">53457  </t>
  </si>
  <si>
    <t>ZLOMENINY DOLNÍHO KONCE BÉRCE A HLEZNA S NITROKLOU</t>
  </si>
  <si>
    <t xml:space="preserve">53413  </t>
  </si>
  <si>
    <t>ZAVŘENÁ REPOZICE ZLOMENINY BÉRCE VČETNĚ NITROKLOUB</t>
  </si>
  <si>
    <t xml:space="preserve">53525  </t>
  </si>
  <si>
    <t>SUTURA ČERSTVÉHO ROZSÁHLÉHO PORANĚNÍ VAZIVOVÉHO AP</t>
  </si>
  <si>
    <t xml:space="preserve">66457  </t>
  </si>
  <si>
    <t xml:space="preserve">REKONSTRUKCE VAZŮ - LOKET, PŘEDLOKTÍ              </t>
  </si>
  <si>
    <t xml:space="preserve">53519  </t>
  </si>
  <si>
    <t>SUTURA ČERSTVÉHO PORANĚNÍ VAZIVOVÉHO APARÁTU V OBL</t>
  </si>
  <si>
    <t xml:space="preserve">53461  </t>
  </si>
  <si>
    <t>ZLOMENINA HORNÍHO KONCE TIBIE - DIAKONDYLICKÁ - (T</t>
  </si>
  <si>
    <t xml:space="preserve">66819  </t>
  </si>
  <si>
    <t xml:space="preserve">APLIKACE ZEVNÍHO FIXATÉRU                         </t>
  </si>
  <si>
    <t xml:space="preserve">53517  </t>
  </si>
  <si>
    <t>SUTURA NEBO REINSERCE ŠLACHY FLEXORU RUKY A ZÁPĚST</t>
  </si>
  <si>
    <t xml:space="preserve">53161  </t>
  </si>
  <si>
    <t>OTEVŘENÁ REPOZICE A OSTEOSYNTÉZA IZOLOVANÉ ZLOMENI</t>
  </si>
  <si>
    <t xml:space="preserve">53463  </t>
  </si>
  <si>
    <t>OTEVŘENÁ REPOZICE A OSTEOSYNTÉZA PATELY NEBO PATEL</t>
  </si>
  <si>
    <t xml:space="preserve">53485  </t>
  </si>
  <si>
    <t>ZLOMENINY PÁNEVNÍHO KRUHU - NESTABILNÍ - S OPERAČN</t>
  </si>
  <si>
    <t xml:space="preserve">62320  </t>
  </si>
  <si>
    <t>NEKREKTOMIE DO 5 % POVRCHU TĚLA - TANGENCIÁLNÍ NEB</t>
  </si>
  <si>
    <t xml:space="preserve">66461  </t>
  </si>
  <si>
    <t xml:space="preserve">REKONSTRUKCE PAKLOUBU NA HK                       </t>
  </si>
  <si>
    <t xml:space="preserve">53157  </t>
  </si>
  <si>
    <t>OTEVŘENÁ REPOZICE A OSTEOSYNTÉZA ZLOMENINY JEDNÉ K</t>
  </si>
  <si>
    <t xml:space="preserve">65920  </t>
  </si>
  <si>
    <t xml:space="preserve">ODBĚR KOSTNÍHO ŠTĚPU Z PÁNVE                      </t>
  </si>
  <si>
    <t xml:space="preserve">53415  </t>
  </si>
  <si>
    <t>ZAVŘENÁ REPOZICE LUXACE KOLENNÍHO KLOUBU NEBO PATE</t>
  </si>
  <si>
    <t>5F5</t>
  </si>
  <si>
    <t xml:space="preserve">55210  </t>
  </si>
  <si>
    <t xml:space="preserve">VÝKONY NA ZAVŘENÉM SRDCI                          </t>
  </si>
  <si>
    <t xml:space="preserve">07572  </t>
  </si>
  <si>
    <t>(DRG) DRUHÁ A DALŠÍ POOPERAČNÍ REVIZE PRO KRVÁCENÍ</t>
  </si>
  <si>
    <t xml:space="preserve">07277  </t>
  </si>
  <si>
    <t xml:space="preserve">(DRG) APLIKACE NEBO VÝMĚNA DPWT DO MEDIASTINA     </t>
  </si>
  <si>
    <t>5F6</t>
  </si>
  <si>
    <t xml:space="preserve">56147  </t>
  </si>
  <si>
    <t>OŠETŘENÍ KOMPLIKOVANÉ ZLOMENINY LEBKY S (BEZ) REPA</t>
  </si>
  <si>
    <t xml:space="preserve">66815  </t>
  </si>
  <si>
    <t xml:space="preserve">AUTOGENNÍ ŠTĚP                                    </t>
  </si>
  <si>
    <t xml:space="preserve">56117  </t>
  </si>
  <si>
    <t xml:space="preserve">INTRAKRANIÁLNÍ REKONSTRUKČNÍ OPERACE PŘI LIKVOREI </t>
  </si>
  <si>
    <t xml:space="preserve">56119  </t>
  </si>
  <si>
    <t xml:space="preserve">DEKOMPRESIVNÍ KRANIEKTOMIE                        </t>
  </si>
  <si>
    <t xml:space="preserve">66339  </t>
  </si>
  <si>
    <t>OPERAČNÍ PŘÍSTUP NA PÁTEŘ - STANDARDNÍ - ZADNÍ SKE</t>
  </si>
  <si>
    <t xml:space="preserve">65513  </t>
  </si>
  <si>
    <t>PŘÍPRAVA FASCIÁLNÍHO A PERIKRANIÁLNÍHO LALOKU K RE</t>
  </si>
  <si>
    <t xml:space="preserve">66313  </t>
  </si>
  <si>
    <t xml:space="preserve">DELIBERACE - ODSTRANĚNÍ ÚTLAKU - DURÁLNÍHO VAKU A </t>
  </si>
  <si>
    <t xml:space="preserve">66331  </t>
  </si>
  <si>
    <t xml:space="preserve">FŮZE PÁTEŘE - STANDARDNÍ ZADNÍ - 1 SEGMENT        </t>
  </si>
  <si>
    <t xml:space="preserve">56151  </t>
  </si>
  <si>
    <t>TREPANACE PRO EXTRACEREBRÁLNÍ HEMATOM NEBO KRANIOT</t>
  </si>
  <si>
    <t xml:space="preserve">66315  </t>
  </si>
  <si>
    <t xml:space="preserve">INSTRUMENTACE C, T, L, S PÁTEŘE - PŘEDNÍ I ZADNÍ, </t>
  </si>
  <si>
    <t xml:space="preserve">56177  </t>
  </si>
  <si>
    <t>KRANIOTOMIE A RESEK., PŘ. LOBEKTOM.PRO TUMOR ČI ME</t>
  </si>
  <si>
    <t xml:space="preserve">56165  </t>
  </si>
  <si>
    <t xml:space="preserve">STEREOTAXE                                        </t>
  </si>
  <si>
    <t xml:space="preserve">66341  </t>
  </si>
  <si>
    <t>OPERAČNÍ PŘÍSTUP K PÁTEŘI - STANDARDNÍ - ZADNÍ TZV</t>
  </si>
  <si>
    <t xml:space="preserve">66327  </t>
  </si>
  <si>
    <t>RESEKCE OBRATLE - ZADNÍ - LAMINEKTOMIE INKOMPLETNÍ</t>
  </si>
  <si>
    <t xml:space="preserve">56145  </t>
  </si>
  <si>
    <t xml:space="preserve">OŠETŘENÍ JEDNODUCHÉ - VPÁČENÉ ZLOMENINY LEBKY     </t>
  </si>
  <si>
    <t>1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</si>
  <si>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</si>
  <si>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</si>
  <si>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</si>
  <si>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</si>
  <si>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</si>
  <si>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</si>
  <si>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</si>
  <si>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0011592</t>
  </si>
  <si>
    <t xml:space="preserve">METRONIDAZOL B. BRAUN 5 MG/ML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</si>
  <si>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</si>
  <si>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</si>
  <si>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</si>
  <si>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</si>
  <si>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</si>
  <si>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</si>
  <si>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</si>
  <si>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</si>
  <si>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</si>
  <si>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</si>
  <si>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</si>
  <si>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</si>
  <si>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0045119</t>
  </si>
  <si>
    <t xml:space="preserve">VISIPAQUE 270 MG I/ML                             </t>
  </si>
  <si>
    <t>0045123</t>
  </si>
  <si>
    <t xml:space="preserve">VISIPAQUE 320 MG I/ML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</si>
  <si>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</si>
  <si>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</si>
  <si>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</si>
  <si>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</si>
  <si>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0065989</t>
  </si>
  <si>
    <t xml:space="preserve">MYCOMAX INF    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</si>
  <si>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</si>
  <si>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</si>
  <si>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</si>
  <si>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</si>
  <si>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</si>
  <si>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</si>
  <si>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</si>
  <si>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</si>
  <si>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0083050</t>
  </si>
  <si>
    <t xml:space="preserve">SEFOTAK 1 G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</si>
  <si>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</si>
  <si>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</si>
  <si>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</si>
  <si>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</si>
  <si>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</si>
  <si>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</si>
  <si>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</si>
  <si>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</si>
  <si>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</si>
  <si>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</si>
  <si>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</si>
  <si>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</si>
  <si>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0097909</t>
  </si>
  <si>
    <t xml:space="preserve">HUMAN ALBUMIN GRIFOLS 20%                         </t>
  </si>
  <si>
    <t>0097910</t>
  </si>
  <si>
    <t>0112782</t>
  </si>
  <si>
    <t xml:space="preserve">GENTAMICIN B.BRAUN 3 MG/ML INFUZNÍ ROZTOK         </t>
  </si>
  <si>
    <t>0129767</t>
  </si>
  <si>
    <t xml:space="preserve">IMIPENEM/CILASTATIN KABI 500 MG/500 MG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</si>
  <si>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</si>
  <si>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</si>
  <si>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</si>
  <si>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</si>
  <si>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0144328</t>
  </si>
  <si>
    <t xml:space="preserve">GARAMYCIN SCHWAMM                        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</si>
  <si>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</si>
  <si>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</si>
  <si>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</si>
  <si>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</si>
  <si>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0149384</t>
  </si>
  <si>
    <t xml:space="preserve">ECALTA 100 MG                                     </t>
  </si>
  <si>
    <t xml:space="preserve">ATENATIV         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</si>
  <si>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</si>
  <si>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</si>
  <si>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</si>
  <si>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</si>
  <si>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</si>
  <si>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</si>
  <si>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</si>
  <si>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</si>
  <si>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</si>
  <si>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</si>
  <si>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</si>
  <si>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</si>
  <si>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</si>
  <si>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</si>
  <si>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</si>
  <si>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</si>
  <si>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</si>
  <si>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</si>
  <si>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</si>
  <si>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</si>
  <si>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0002264</t>
  </si>
  <si>
    <t xml:space="preserve">FIXÁTOR ZEVNÍ TRUBKOVÝ, SYNTHES                   </t>
  </si>
  <si>
    <t>0002425</t>
  </si>
  <si>
    <t>0018678</t>
  </si>
  <si>
    <t>CEMENT KOSTNÍ PALACOS R - 40 + GENTAMICINUM  2X40G</t>
  </si>
  <si>
    <t>0030458</t>
  </si>
  <si>
    <t xml:space="preserve">ŠROUB LCP SAMOŘEZNÝ MALÝ FRAGMENT TITAN           </t>
  </si>
  <si>
    <t>0030515</t>
  </si>
  <si>
    <t>ZÁSOBNÍK PRO LINEÁRNÍ STAPLER TA PREMIUM 55-4.8 DL</t>
  </si>
  <si>
    <t>0031437</t>
  </si>
  <si>
    <t xml:space="preserve">DLAHA LCP A VA-LCP HUMERUS DISTÁLNÍ MALÝ FRAGMENT </t>
  </si>
  <si>
    <t>0034884</t>
  </si>
  <si>
    <t xml:space="preserve">ŠROUB STARDRIVE ZAJIŠŤOVACÍ TITAN                 </t>
  </si>
  <si>
    <t>0037145</t>
  </si>
  <si>
    <t xml:space="preserve">PROTÉZA GORE-TEX CÉVNÍ - PRUŽNÁ TENKOSTĚNNÁ       </t>
  </si>
  <si>
    <t>0038482</t>
  </si>
  <si>
    <t xml:space="preserve">DRÁT VODÍCÍ GUIDE WIRE M                          </t>
  </si>
  <si>
    <t>0042251</t>
  </si>
  <si>
    <t>CEMENT KOSTNÍ COPAL G+C - 40 GENTAMICIN A CLINDAMY</t>
  </si>
  <si>
    <t>0046894</t>
  </si>
  <si>
    <t xml:space="preserve">PROTÉZA CÉVNÍ GELSOFT PLUS DÉLKA 30/25 CM         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</si>
  <si>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</si>
  <si>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</si>
  <si>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</si>
  <si>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</si>
  <si>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0056289</t>
  </si>
  <si>
    <t xml:space="preserve">KATETR BALONKOVÝ FOGARTY 120803F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</si>
  <si>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</si>
  <si>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</si>
  <si>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</si>
  <si>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</si>
  <si>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0056301</t>
  </si>
  <si>
    <t xml:space="preserve">KATETR BALONKOVÝ FOGARTY TRU-LUMEN 12TLW805F      </t>
  </si>
  <si>
    <t>0056302</t>
  </si>
  <si>
    <t xml:space="preserve">KATETR BALONKOVÝ FOGARTY TRU-LUMEN 12TLW806F      </t>
  </si>
  <si>
    <t>0067020</t>
  </si>
  <si>
    <t xml:space="preserve">IMPLANTÁT SPINÁLNÍ SYSTÉM CERVIFIX                </t>
  </si>
  <si>
    <t>0069500</t>
  </si>
  <si>
    <t xml:space="preserve">KANYLA TRACHEOSTOMICKÁ  S NÍZKOTLAKOU  MANŽETOU   </t>
  </si>
  <si>
    <t>0071602</t>
  </si>
  <si>
    <t>0073578</t>
  </si>
  <si>
    <t xml:space="preserve">ŠROUB SAMOŘEZNÝ KORTIKÁLNÍ MINI FRAGMENT TITAN    </t>
  </si>
  <si>
    <t>0073679</t>
  </si>
  <si>
    <t>0074314</t>
  </si>
  <si>
    <t xml:space="preserve">ŠROUB ZAJIŠŤOVACÍ  TITANOVÝ TARGON                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</si>
  <si>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</si>
  <si>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</si>
  <si>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</si>
  <si>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</si>
  <si>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</si>
  <si>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</si>
  <si>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</si>
  <si>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 xml:space="preserve">ŠROUB ZAJIŠŤOVACÍ  TITANOVÝ TARGON PH/H           </t>
  </si>
  <si>
    <t>0077762</t>
  </si>
  <si>
    <t>0081999</t>
  </si>
  <si>
    <t xml:space="preserve">V.A.C.GRANUFOAM(PU PĚNA) VELIKOST S               </t>
  </si>
  <si>
    <t>0082001</t>
  </si>
  <si>
    <t xml:space="preserve">V.A.C.GRANUFOAM(PU PĚNA) VELIKOST L               </t>
  </si>
  <si>
    <t>0082515</t>
  </si>
  <si>
    <t xml:space="preserve">OBVAZ CIRKULÁRNÍ - CELÁ HORNÍ KONČETINA - SÁDRA   </t>
  </si>
  <si>
    <t>0092435</t>
  </si>
  <si>
    <t xml:space="preserve">STAPLER LIN. BEZ NOŽE SGIA DST 60-3,8 SGIA6038S   </t>
  </si>
  <si>
    <t>0097804</t>
  </si>
  <si>
    <t>0099756</t>
  </si>
  <si>
    <t xml:space="preserve">HŘEB KANYLOVANÝ FEMUR LATERÁLNÍ TITAN             </t>
  </si>
  <si>
    <t>0108027</t>
  </si>
  <si>
    <t>KOTVIČKA NEVSTŘEBATELNÁ (PEEK) HEALIX BR PRO SUTUR</t>
  </si>
  <si>
    <t>0163276</t>
  </si>
  <si>
    <t xml:space="preserve">IMPLANTÁT MANDIBULÁRNÍ LA FÓRTE SYSTÉM            </t>
  </si>
  <si>
    <t>0163278</t>
  </si>
  <si>
    <t>0163292</t>
  </si>
  <si>
    <t xml:space="preserve">00880  </t>
  </si>
  <si>
    <t>ROZLIŠENÍ VYKÁZANÉ HOSPITALIZACE JAKO: = NOVÁ HOSP</t>
  </si>
  <si>
    <t xml:space="preserve">00881  </t>
  </si>
  <si>
    <t>ROZLIŠENÍ VYKÁZANÉ HOSPITALIZACE JAKO: = POKRAČOVÁ</t>
  </si>
  <si>
    <t xml:space="preserve">00657  </t>
  </si>
  <si>
    <t>OD TYPU 57 - PRO NEMOCNICE TYPU 3, (KATEGORIE 6) -</t>
  </si>
  <si>
    <t xml:space="preserve">78310  </t>
  </si>
  <si>
    <t xml:space="preserve">NEODKLADNÁ KARDIOPULMONÁLNÍ RESUSCITACE ROZŠÍŘENÁ 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</si>
  <si>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</si>
  <si>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</si>
  <si>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</si>
  <si>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</si>
  <si>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11506  </t>
  </si>
  <si>
    <t xml:space="preserve">PLNOHODNOTNÁ PARENTERÁLNÍ VÝŽIVA                  </t>
  </si>
  <si>
    <t xml:space="preserve">90901  </t>
  </si>
  <si>
    <t>(DRG) DOBA TRVÁNÍ UMĚLÉ PLICNÍ VENTILACE DO 24 HOD</t>
  </si>
  <si>
    <t xml:space="preserve">51022  </t>
  </si>
  <si>
    <t xml:space="preserve">CÍLENÉ VYŠETŘENÍ CHIRURGEM                        </t>
  </si>
  <si>
    <t xml:space="preserve">51021  </t>
  </si>
  <si>
    <t xml:space="preserve">KOMPLEXNÍ VYŠETŘENÍ CHIRURGEM                     </t>
  </si>
  <si>
    <t xml:space="preserve">00651  </t>
  </si>
  <si>
    <t>OD TYPU 51 - PRO NEMOCNICE TYPU 3, (KATEGORIE 6) -</t>
  </si>
  <si>
    <t xml:space="preserve">90903  </t>
  </si>
  <si>
    <t xml:space="preserve">(DRG) DOBA TRVÁNÍ UMĚLÉ PLICNÍ VENTILACE VÍCE NEŽ </t>
  </si>
  <si>
    <t xml:space="preserve">99981  </t>
  </si>
  <si>
    <t xml:space="preserve">(VZP) PACIENT HOSPITALIZOVANÝ V LŮŽKOVÉM ZAŘÍZENÍ </t>
  </si>
  <si>
    <t xml:space="preserve">90904  </t>
  </si>
  <si>
    <t xml:space="preserve">99980  </t>
  </si>
  <si>
    <t>(VZP) PACIENT S DIAGNOSTIKOVANÝM POLYTRAUMATEM S I</t>
  </si>
  <si>
    <t xml:space="preserve">90902  </t>
  </si>
  <si>
    <t xml:space="preserve">00653  </t>
  </si>
  <si>
    <t>OD TYPU 53 - PRO NEMOCNICE TYPU 3, (KATEGORIE 6) -</t>
  </si>
  <si>
    <t xml:space="preserve">00652  </t>
  </si>
  <si>
    <t>OD TYPU 52 - PRO NEMOCNICE TYPU 3, (KATEGORIE 6) -</t>
  </si>
  <si>
    <t xml:space="preserve">99999  </t>
  </si>
  <si>
    <t xml:space="preserve">Nespecifikovany vykon                             </t>
  </si>
  <si>
    <t>6F1</t>
  </si>
  <si>
    <t xml:space="preserve">61125  </t>
  </si>
  <si>
    <t>EXCIZE KOŽNÍ LÉZE NAD 10 CM^2, BEZ UZAVŘENÍ VZNIKL</t>
  </si>
  <si>
    <t xml:space="preserve">61127  </t>
  </si>
  <si>
    <t xml:space="preserve">EXSTIRPACE PSEUDOCYSTY DEKUBITU                   </t>
  </si>
  <si>
    <t xml:space="preserve">62460  </t>
  </si>
  <si>
    <t>ŠTĚP PŘI POPÁLENÍ (A OSTATNCH KOŽNÍCH ZTRÁTÁCH), 5</t>
  </si>
  <si>
    <t xml:space="preserve">62720  </t>
  </si>
  <si>
    <t xml:space="preserve">SÍŤOVÁNÍ (MESHOVÁNÍ) ŠTĚPU NAD 5 % MAX. DO 20 %   </t>
  </si>
  <si>
    <t xml:space="preserve">62810  </t>
  </si>
  <si>
    <t xml:space="preserve">ODBĚR KOŽNÍHO ŠTĚPU V PLNÉ TLOUŠŤCE DO ROZSAHU 20 </t>
  </si>
  <si>
    <t>6F3</t>
  </si>
  <si>
    <t xml:space="preserve">51711  </t>
  </si>
  <si>
    <t xml:space="preserve">VÝKON LAPAROSKOPICKÝ A TORAKOSKOPICKÝ             </t>
  </si>
  <si>
    <t xml:space="preserve">63119  </t>
  </si>
  <si>
    <t xml:space="preserve">VEDENÍ PORODU VAGINÁLNĚ - HLAVIČKOU               </t>
  </si>
  <si>
    <t xml:space="preserve">90782  </t>
  </si>
  <si>
    <t>(DRG) LAVÁŽ A ODSÁTÍ DUTINY PERITONEÁLNÍ LAPAROSKO</t>
  </si>
  <si>
    <t>6F5</t>
  </si>
  <si>
    <t xml:space="preserve">04831  </t>
  </si>
  <si>
    <t xml:space="preserve">SUTURA RÁNY SLIZNICE NAD 5 CM NEBO VÍCE VRSTEV    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</si>
  <si>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</si>
  <si>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</si>
  <si>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</si>
  <si>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</si>
  <si>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04801  </t>
  </si>
  <si>
    <t xml:space="preserve">ZEVNÍ INCISE                                      </t>
  </si>
  <si>
    <t xml:space="preserve">65935  </t>
  </si>
  <si>
    <t xml:space="preserve">REPOZICE A FIXACE ZLOMENINY ZYGOMATIKOMAXILÁRNÍHO </t>
  </si>
  <si>
    <t xml:space="preserve">71653  </t>
  </si>
  <si>
    <t xml:space="preserve">ZAVŘENÁ REPOZICE FRAKTURY KŮSTEK NOSNÍCH          </t>
  </si>
  <si>
    <t xml:space="preserve">75381  </t>
  </si>
  <si>
    <t xml:space="preserve">REKOSTRUKCE SPODINY OČNICE                        </t>
  </si>
  <si>
    <t xml:space="preserve">65213  </t>
  </si>
  <si>
    <t xml:space="preserve">OŠETŘENÍ ZLOMENIN ČELISTI KOSTNÍM STEHEM          </t>
  </si>
  <si>
    <t xml:space="preserve">04860  </t>
  </si>
  <si>
    <t xml:space="preserve">IMOBILIZACE ČELISTÍ                               </t>
  </si>
  <si>
    <t xml:space="preserve">65611  </t>
  </si>
  <si>
    <t xml:space="preserve">EXCIZE LÉZE V DUTINĚ ÚSTNÍ NAD 4 CM               </t>
  </si>
  <si>
    <t xml:space="preserve">04825  </t>
  </si>
  <si>
    <t xml:space="preserve">REPOZICE SUBLUX. ZUBU ČI FRAKTURY ALVEOLU, SEXT.  </t>
  </si>
  <si>
    <t xml:space="preserve">04830  </t>
  </si>
  <si>
    <t xml:space="preserve">SUTURA RÁNY SLIZNICE DO 5 CM, 1 VRSTVA            </t>
  </si>
  <si>
    <t xml:space="preserve">65221  </t>
  </si>
  <si>
    <t>ZÁVĚSY STŘEDNÍ OBLIČEJOVÉ ETÁŽE DRÁTĚNÉ PŘI ZLOMEN</t>
  </si>
  <si>
    <t xml:space="preserve">65519  </t>
  </si>
  <si>
    <t>REKONSTRUKCE DEFEKTU MANDIBULY S PŘERUŠENÍM KONTIN</t>
  </si>
  <si>
    <t>6F6</t>
  </si>
  <si>
    <t xml:space="preserve">66657  </t>
  </si>
  <si>
    <t>DEBRIDEMENT V OBLASTI KOLENNÍHO KLOUBU BEZ SYNOVIA</t>
  </si>
  <si>
    <t xml:space="preserve">09569  </t>
  </si>
  <si>
    <t xml:space="preserve">(VZP) ZÁKROK NA PRAVÉ STRANĚ                      </t>
  </si>
  <si>
    <t>706</t>
  </si>
  <si>
    <t xml:space="preserve">76121  </t>
  </si>
  <si>
    <t xml:space="preserve">NEFROSTOMOGRAM (JEN KLINICKÝ VÝKON)               </t>
  </si>
  <si>
    <t>7F1</t>
  </si>
  <si>
    <t xml:space="preserve">71639  </t>
  </si>
  <si>
    <t xml:space="preserve">ENDOSKOPICKÁ OPERACE V NOSNÍ DUTINĚ               </t>
  </si>
  <si>
    <t xml:space="preserve">71635  </t>
  </si>
  <si>
    <t xml:space="preserve">MUKOTOMIE NEBO KONCHEKTOMIE                       </t>
  </si>
  <si>
    <t xml:space="preserve">71311  </t>
  </si>
  <si>
    <t xml:space="preserve">LARYNGOSKOPIE PŘÍMÁ                               </t>
  </si>
  <si>
    <t xml:space="preserve">76801  </t>
  </si>
  <si>
    <t>POUŽITÍ TELEVIZNÍHO ŘETĚZCE PŘI ENDOSKOPICKÉM VÝKO</t>
  </si>
  <si>
    <t xml:space="preserve">71213  </t>
  </si>
  <si>
    <t xml:space="preserve">ENDOSKOPIE PARANASÁLNÍ DUTINY                     </t>
  </si>
  <si>
    <t xml:space="preserve">71747  </t>
  </si>
  <si>
    <t xml:space="preserve">ČÁSTEČNÁ EXSTIRPACE KRČNÍCH UZLIN                 </t>
  </si>
  <si>
    <t xml:space="preserve">71723  </t>
  </si>
  <si>
    <t xml:space="preserve">UZAVŘENÍ PERZISTUJÍCÍHO TRACHEOTOMICKÉHO KANÁLU   </t>
  </si>
  <si>
    <t xml:space="preserve">71677  </t>
  </si>
  <si>
    <t xml:space="preserve">ETMOIDEKTOMIE ENDONAZÁLNÍ                         </t>
  </si>
  <si>
    <t xml:space="preserve">71681  </t>
  </si>
  <si>
    <t xml:space="preserve">SFENOIDOTOMIE                                     </t>
  </si>
  <si>
    <t xml:space="preserve">71671  </t>
  </si>
  <si>
    <t xml:space="preserve">MAXILÁRNÍ INTRANAZÁLNÍ ANTROSTOMIE                </t>
  </si>
  <si>
    <t>7F5</t>
  </si>
  <si>
    <t xml:space="preserve">75371  </t>
  </si>
  <si>
    <t xml:space="preserve">ENUKLEACE A EVISCERACE BULBU                      </t>
  </si>
  <si>
    <t xml:space="preserve">75413  </t>
  </si>
  <si>
    <t xml:space="preserve">KOREKCE VÍČKA VOLNÝM TRANSPLANTÁTEM               </t>
  </si>
  <si>
    <t>7F6</t>
  </si>
  <si>
    <t xml:space="preserve">76345  </t>
  </si>
  <si>
    <t xml:space="preserve">REIMPLANTACE URETERU (UCNA)                       </t>
  </si>
  <si>
    <t xml:space="preserve">76215  </t>
  </si>
  <si>
    <t>KATETRIZACE URETERU, NEBO EXTRAKCE KONKREMENTU Z M</t>
  </si>
  <si>
    <t xml:space="preserve">76365  </t>
  </si>
  <si>
    <t xml:space="preserve">PUNKČNÍ EPICYSTOSTOMIE                            </t>
  </si>
  <si>
    <t xml:space="preserve">77129  </t>
  </si>
  <si>
    <t>JEDNODOBÁ URETROPLASTIKA BEZ CHORDEKTOMIE NEBO II.</t>
  </si>
  <si>
    <t xml:space="preserve">76363  </t>
  </si>
  <si>
    <t xml:space="preserve">CYSTOTOMIE EV. CYSTOSTOMIE (EXTRAKCE KONKREMENTU, </t>
  </si>
  <si>
    <t xml:space="preserve">76335  </t>
  </si>
  <si>
    <t>OPERAČNÍ REVIZE PERIRENÁLNÍCH NEBO PERIURETERÁLNÍC</t>
  </si>
  <si>
    <t>0004234</t>
  </si>
  <si>
    <t>0005113</t>
  </si>
  <si>
    <t xml:space="preserve">TARGOCID 400 MG                                   </t>
  </si>
  <si>
    <t>0011692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</si>
  <si>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</si>
  <si>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</si>
  <si>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</si>
  <si>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</si>
  <si>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0016982</t>
  </si>
  <si>
    <t xml:space="preserve">FLUCONAZOL ARDEZ                                  </t>
  </si>
  <si>
    <t>0017041</t>
  </si>
  <si>
    <t xml:space="preserve">CEFOBID 1 G                                       </t>
  </si>
  <si>
    <t>0017377</t>
  </si>
  <si>
    <t xml:space="preserve">GAMMAGARD S/D                                     </t>
  </si>
  <si>
    <t>0017810</t>
  </si>
  <si>
    <t xml:space="preserve">TAZOCIN 4,5 G                                     </t>
  </si>
  <si>
    <t>0026041</t>
  </si>
  <si>
    <t xml:space="preserve">KIOVIG 100MG/ML                                   </t>
  </si>
  <si>
    <t>0026889</t>
  </si>
  <si>
    <t xml:space="preserve">VFEND 200 MG                                      </t>
  </si>
  <si>
    <t>0026902</t>
  </si>
  <si>
    <t>0027429</t>
  </si>
  <si>
    <t xml:space="preserve">CANCIDAS 50 MG                                    </t>
  </si>
  <si>
    <t>0029191</t>
  </si>
  <si>
    <t>0031547</t>
  </si>
  <si>
    <t xml:space="preserve">SPORANOX I.V.                                     </t>
  </si>
  <si>
    <t>0049193</t>
  </si>
  <si>
    <t xml:space="preserve">CEFTAX 1000         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</si>
  <si>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</si>
  <si>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</si>
  <si>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</si>
  <si>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0064630</t>
  </si>
  <si>
    <t xml:space="preserve">KLIMICIN        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</si>
  <si>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</si>
  <si>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</si>
  <si>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</si>
  <si>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</si>
  <si>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0077018</t>
  </si>
  <si>
    <t xml:space="preserve">ULTRAVIST 370                                     </t>
  </si>
  <si>
    <t>0077044</t>
  </si>
  <si>
    <t xml:space="preserve">ZINACEF 750 MG                                    </t>
  </si>
  <si>
    <t>0085516</t>
  </si>
  <si>
    <t xml:space="preserve">FLEBOGAMMA 5%                                     </t>
  </si>
  <si>
    <t>0087199</t>
  </si>
  <si>
    <t xml:space="preserve">MAXIPIME 1 G                                      </t>
  </si>
  <si>
    <t>0087200</t>
  </si>
  <si>
    <t xml:space="preserve">MAXIPIME 2 G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</si>
  <si>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</si>
  <si>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</si>
  <si>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</si>
  <si>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</si>
  <si>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0093173</t>
  </si>
  <si>
    <t xml:space="preserve">ANTITHROMBIN III IMMUNO                           </t>
  </si>
  <si>
    <t>0097577</t>
  </si>
  <si>
    <t xml:space="preserve">TAZOCIN 2,25 G                                    </t>
  </si>
  <si>
    <t>0097878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</si>
  <si>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</si>
  <si>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</si>
  <si>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</si>
  <si>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</si>
  <si>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</si>
  <si>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</si>
  <si>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</si>
  <si>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0125249</t>
  </si>
  <si>
    <t>0137483</t>
  </si>
  <si>
    <t xml:space="preserve">ANBINEX                                           </t>
  </si>
  <si>
    <t>0137484</t>
  </si>
  <si>
    <t>0162809</t>
  </si>
  <si>
    <t xml:space="preserve">AVELOX 400 MG/250 ML INFUZNÍ ROZTOK               </t>
  </si>
  <si>
    <t>0198192</t>
  </si>
  <si>
    <t>0025449</t>
  </si>
  <si>
    <t xml:space="preserve">NOXAFIL 40 MG/ML                                  </t>
  </si>
  <si>
    <t>0007909</t>
  </si>
  <si>
    <t xml:space="preserve">Erytrocyty resuspendované                         </t>
  </si>
  <si>
    <t>0007957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</si>
  <si>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</si>
  <si>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</si>
  <si>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</si>
  <si>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</si>
  <si>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0207922</t>
  </si>
  <si>
    <t xml:space="preserve">PLAZMA PATOGEN-INAKTIVOVANÁ                       </t>
  </si>
  <si>
    <t>0307934</t>
  </si>
  <si>
    <t xml:space="preserve">GRANULOCYTY Z AFERÉZY                             </t>
  </si>
  <si>
    <t>0407942</t>
  </si>
  <si>
    <t xml:space="preserve">PŘÍPLATEK ZA OZÁŘENÍ                              </t>
  </si>
  <si>
    <t>0001739</t>
  </si>
  <si>
    <t xml:space="preserve">DRÁT KIRSCHNERŮV OCEL                             </t>
  </si>
  <si>
    <t>0001948</t>
  </si>
  <si>
    <t xml:space="preserve">ŠROUB SAMOŘEZNÝ KANYLOVANÝ OCEL                   </t>
  </si>
  <si>
    <t>0001974</t>
  </si>
  <si>
    <t xml:space="preserve">PODLOŽKA SPONGIOZNÍ OCEL                          </t>
  </si>
  <si>
    <t>0002370</t>
  </si>
  <si>
    <t>0005606</t>
  </si>
  <si>
    <t>NÁVLEK NA OPMI, TYP 71                      306071</t>
  </si>
  <si>
    <t>0010767</t>
  </si>
  <si>
    <t>0010768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</si>
  <si>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</si>
  <si>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</si>
  <si>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</si>
  <si>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</si>
  <si>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</si>
  <si>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</si>
  <si>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</si>
  <si>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</si>
  <si>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</si>
  <si>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</si>
  <si>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</si>
  <si>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</si>
  <si>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</si>
  <si>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0017424</t>
  </si>
  <si>
    <t xml:space="preserve">ŠROUB KORTIKÁLNÍ VELKÝ FRAGMENT OCEL              </t>
  </si>
  <si>
    <t>0017486</t>
  </si>
  <si>
    <t xml:space="preserve">ŠROUB VELKÝ FRAGMENT MALEOLÁRNÍ OCEL              </t>
  </si>
  <si>
    <t>0017735</t>
  </si>
  <si>
    <t xml:space="preserve">DRÁT CERKLÁŽNÍ OCEL                               </t>
  </si>
  <si>
    <t>0017743</t>
  </si>
  <si>
    <t>0017745</t>
  </si>
  <si>
    <t>0024981</t>
  </si>
  <si>
    <t xml:space="preserve">KOTVIČKA MITEK GII 210393,210493(+ORTH)           </t>
  </si>
  <si>
    <t>0027930</t>
  </si>
  <si>
    <t>STENT PERIFERNÍ URETERÁLNÍ WHITE STAR INTRAOPERATI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</si>
  <si>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</si>
  <si>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</si>
  <si>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</si>
  <si>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</si>
  <si>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0029181</t>
  </si>
  <si>
    <t xml:space="preserve">SET NEFROSTOMICKÝ PUNKČNÍ, 340012,.13,.14;341200  </t>
  </si>
  <si>
    <t>0030409</t>
  </si>
  <si>
    <t xml:space="preserve">ŠROUB LCP SAMOŘEZNÝ VELKÝ FRAGMENT OCEL           </t>
  </si>
  <si>
    <t>0030415</t>
  </si>
  <si>
    <t>0030418</t>
  </si>
  <si>
    <t>0030454</t>
  </si>
  <si>
    <t>0030512</t>
  </si>
  <si>
    <t>ZÁSOBNÍK PRO LINEÁRNÍ STAPLER TA PREMIUM 30-4.8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</si>
  <si>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</si>
  <si>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</si>
  <si>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</si>
  <si>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</si>
  <si>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0031337</t>
  </si>
  <si>
    <t>0031468</t>
  </si>
  <si>
    <t>DLAHA LCP TIBIE PROXIMÁLNÍ OCEL MALÝ FRAGMENT TITA</t>
  </si>
  <si>
    <t>0031933</t>
  </si>
  <si>
    <t xml:space="preserve">ZASLEPOVACÍ HLAVA TIBIE ÚHLOVĚ STABILNÍ TITAN     </t>
  </si>
  <si>
    <t>0031983</t>
  </si>
  <si>
    <t>0034333</t>
  </si>
  <si>
    <t xml:space="preserve">JEHLA PUNKČNÍ, MITTY-POLACKOVA,ECHOTIP            </t>
  </si>
  <si>
    <t>0035016</t>
  </si>
  <si>
    <t xml:space="preserve">HŘEB TIBIE UHLOVĚ STABILNÍ TITAN                  </t>
  </si>
  <si>
    <t>0037174</t>
  </si>
  <si>
    <t>PROTÉZA GORE-TEX CÉVNÍ - PRUŽNÁ TENK.S ODSTR.KROUŽ</t>
  </si>
  <si>
    <t>0046898</t>
  </si>
  <si>
    <t xml:space="preserve">PROTÉZA CÉVNÍ BIF.GELSOFT PLUS DÉLKA 45CM         </t>
  </si>
  <si>
    <t>0047574</t>
  </si>
  <si>
    <t xml:space="preserve">DRÁT DIAGNOST.ZAVÁDĚCÍ ST J1.5, J3.0, J6.0, DE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</si>
  <si>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</si>
  <si>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</si>
  <si>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</si>
  <si>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</si>
  <si>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0056293</t>
  </si>
  <si>
    <t xml:space="preserve">KATETR BALONKOVÝ FOGARTY 120806F                  </t>
  </si>
  <si>
    <t>0056305</t>
  </si>
  <si>
    <t xml:space="preserve">KATETR BALONKOVÝ FOGARTY 620404F                  </t>
  </si>
  <si>
    <t>0056310</t>
  </si>
  <si>
    <t xml:space="preserve">KATETR FOGARTY 140808                             </t>
  </si>
  <si>
    <t>0056344</t>
  </si>
  <si>
    <t>SADA PUNKČNÍ SUPRAPUBICKÁ - EASYCYST, 170718..1707</t>
  </si>
  <si>
    <t>0058353</t>
  </si>
  <si>
    <t xml:space="preserve">LAVÁŽ A ODSÁTÍ DUTINY PERITONEÁLNÍ DRG 90782      </t>
  </si>
  <si>
    <t>0058624</t>
  </si>
  <si>
    <t xml:space="preserve">SET NEFROSTOMICKÝ PUNKČNÍ RENODRAIN TYP YELLOW    </t>
  </si>
  <si>
    <t>0059979</t>
  </si>
  <si>
    <t xml:space="preserve">KLIPY EXTRA TITAN LT300,LT400                     </t>
  </si>
  <si>
    <t>0060648</t>
  </si>
  <si>
    <t xml:space="preserve">IMPLANTÁT KRANIOMAXILLOFACIÁLNÍ TI                </t>
  </si>
  <si>
    <t>0066995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</si>
  <si>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</si>
  <si>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</si>
  <si>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</si>
  <si>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</si>
  <si>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0071601</t>
  </si>
  <si>
    <t>0071605</t>
  </si>
  <si>
    <t>0073660</t>
  </si>
  <si>
    <t>0073667</t>
  </si>
  <si>
    <t>0073673</t>
  </si>
  <si>
    <t>0074721</t>
  </si>
  <si>
    <t>HŘEB FEMORÁLNÍ PROXIMÁLNÍ TITANOVÝ DLOUHÝ TARGON P</t>
  </si>
  <si>
    <t>0081947</t>
  </si>
  <si>
    <t xml:space="preserve">PROSTŘEDEK HEMOSTATICKÝ - TRAUMACEL TAF LIGHT     </t>
  </si>
  <si>
    <t>0081997</t>
  </si>
  <si>
    <t xml:space="preserve">V.A.C. ATS SBĚRNÁ NÁDOBA S GELEM                  </t>
  </si>
  <si>
    <t>0082000</t>
  </si>
  <si>
    <t xml:space="preserve">V.A.C.GRANUFOAM(PU PĚNA) VELIKOST M               </t>
  </si>
  <si>
    <t>0082002</t>
  </si>
  <si>
    <t xml:space="preserve">V.A.C.GRANUFOAM(PU PĚNA) VELIKOST XL              </t>
  </si>
  <si>
    <t>0082043</t>
  </si>
  <si>
    <t xml:space="preserve">KRYTÍ MŘÍŽKA SILIKONOVÁ ASKINA SILNET             </t>
  </si>
  <si>
    <t>0082079</t>
  </si>
  <si>
    <t xml:space="preserve">KRYTÍ COM 30 OBVAZOVÁ TEXTÍLIE KOMBINOVANÁ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</si>
  <si>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</si>
  <si>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</si>
  <si>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</si>
  <si>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</si>
  <si>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</si>
  <si>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</si>
  <si>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</si>
  <si>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</si>
  <si>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0083233</t>
  </si>
  <si>
    <t>DLAHA LCP TIBIE DISTÁLNÍ MEDIÁLNÍ MALÝ FRAGMENT OC</t>
  </si>
  <si>
    <t>0092078</t>
  </si>
  <si>
    <t>STAPLER LINEÁRNÍ ZAHNUTÝ S NOŽEM - NÍZKÁ RESEKCE -</t>
  </si>
  <si>
    <t>0092079</t>
  </si>
  <si>
    <t>ZÁSOBNÍK DO LINEÁRNÍHO STAPLERU CR40B,CR40G (PRO P</t>
  </si>
  <si>
    <t>0097790</t>
  </si>
  <si>
    <t xml:space="preserve">DLAHA LCP HUMERUS DISTÁLNÍ MALÝ FRAGMENT TITAN    </t>
  </si>
  <si>
    <t>0097835</t>
  </si>
  <si>
    <t xml:space="preserve">DRÁT VODÍCÍ                                       </t>
  </si>
  <si>
    <t>0098657</t>
  </si>
  <si>
    <t xml:space="preserve">ŠROUB DUTÝ                                        </t>
  </si>
  <si>
    <t>0098663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</si>
  <si>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</si>
  <si>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</si>
  <si>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</si>
  <si>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</si>
  <si>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0099486</t>
  </si>
  <si>
    <t xml:space="preserve">SYSTÉM HŘEBŮ INTRAMEDULÁRNÍ T2                    </t>
  </si>
  <si>
    <t>0099754</t>
  </si>
  <si>
    <t>0099862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</si>
  <si>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</si>
  <si>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</si>
  <si>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</si>
  <si>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</si>
  <si>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</si>
  <si>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</si>
  <si>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</si>
  <si>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</si>
  <si>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</si>
  <si>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</si>
  <si>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</si>
  <si>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</si>
  <si>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</si>
  <si>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0163202</t>
  </si>
  <si>
    <t xml:space="preserve">IMPLANTÁT KRANIOFACIÁLNÍ LA FÓRTE SYSTÉM          </t>
  </si>
  <si>
    <t>0163208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</si>
  <si>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</si>
  <si>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</si>
  <si>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</si>
  <si>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</si>
  <si>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</si>
  <si>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</si>
  <si>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0163261</t>
  </si>
  <si>
    <t>0097836</t>
  </si>
  <si>
    <t xml:space="preserve">DRÁT VODÍCÍ ZÁVITOVÝ OCEL                         </t>
  </si>
  <si>
    <t>0020356</t>
  </si>
  <si>
    <t xml:space="preserve">ŠROUB KORTIKÁLNÍ KANYLOVANÝ                       </t>
  </si>
  <si>
    <t>0048660</t>
  </si>
  <si>
    <t>PROSTŘEDEK HEMOSTATICKÝ SURGICEL FIBRILLAR 1963,41</t>
  </si>
  <si>
    <t xml:space="preserve">09547  </t>
  </si>
  <si>
    <t>REGULAČNÍ POPLATEK -- POJIŠTĚNEC OD ÚHRADY POPLATK</t>
  </si>
  <si>
    <t xml:space="preserve">15403  </t>
  </si>
  <si>
    <t xml:space="preserve">KOLOSKOPIE NEÚPLNÁ  (NEBO SIGMOIDEOSKOPIE)        </t>
  </si>
  <si>
    <t xml:space="preserve">15401  </t>
  </si>
  <si>
    <t xml:space="preserve">ESOFAGOGASTRODUODENOSKOPIE                        </t>
  </si>
  <si>
    <t xml:space="preserve">76439  </t>
  </si>
  <si>
    <t xml:space="preserve">ORCHIECTOMIE JEDNOSTRANNÁ                         </t>
  </si>
  <si>
    <t xml:space="preserve">56163  </t>
  </si>
  <si>
    <t>ZEVNÍ KOMOROVÁ DRENÁŽ NEBO ZAVEDENÍ ČIDLA NA MĚŘEN</t>
  </si>
  <si>
    <t xml:space="preserve">89313  </t>
  </si>
  <si>
    <t xml:space="preserve">PERKUTÁNNÍ PUNKCE NEBO BIOPSIE ŘÍZENÁ RDG METODOU </t>
  </si>
  <si>
    <t xml:space="preserve">78012  </t>
  </si>
  <si>
    <t xml:space="preserve">                                                  </t>
  </si>
  <si>
    <t xml:space="preserve">66627  </t>
  </si>
  <si>
    <t xml:space="preserve">DEKOMPRESE - PÁNEV, KYČEL                         </t>
  </si>
  <si>
    <t xml:space="preserve">78320  </t>
  </si>
  <si>
    <t xml:space="preserve">89455  </t>
  </si>
  <si>
    <t xml:space="preserve">PERKUTÁNNÍ NEFROSTOMIE JEDNOSTRANNÁ               </t>
  </si>
  <si>
    <t xml:space="preserve">66825  </t>
  </si>
  <si>
    <t xml:space="preserve">UPRAVENÍ ZEVNÍHO FIXATÉRU                         </t>
  </si>
  <si>
    <t xml:space="preserve">66823  </t>
  </si>
  <si>
    <t xml:space="preserve">ODSTRANĚNÍ ZEVNÍHO FIXATÉRU                       </t>
  </si>
  <si>
    <t xml:space="preserve">78880  </t>
  </si>
  <si>
    <t xml:space="preserve">PÉČE O DÁRCE ORGÁNU, SPOLUPRÁCE S TRANSPLANTAČNÍM </t>
  </si>
  <si>
    <t xml:space="preserve">90905  </t>
  </si>
  <si>
    <t xml:space="preserve">99982  </t>
  </si>
  <si>
    <t>(VZP) PACIENT KLASIFIKOVANÝ LZZ NA ZÁKLADĚ POZITIV</t>
  </si>
  <si>
    <t xml:space="preserve">89327  </t>
  </si>
  <si>
    <t xml:space="preserve">KONTROLNÍ NÁSTŘIK DRENÁŽNÍHO KATÉTRU              </t>
  </si>
  <si>
    <t xml:space="preserve">66681  </t>
  </si>
  <si>
    <t>EXARTIKULACE (AMPUTACE METATARZÁLNÍ) FALANGEÁLNÍ -</t>
  </si>
  <si>
    <t xml:space="preserve">71763  </t>
  </si>
  <si>
    <t xml:space="preserve">TONZILEKTOMIE                                     </t>
  </si>
  <si>
    <t xml:space="preserve">71749  </t>
  </si>
  <si>
    <t xml:space="preserve">BLOKOVÁ DISEKCE KRČNÍCH UZLIN                     </t>
  </si>
  <si>
    <t xml:space="preserve">65949  </t>
  </si>
  <si>
    <t xml:space="preserve">OŠETŘENÍ KOLEMČELISTNÍHO ZÁNĚTU A DRENÁŽ          </t>
  </si>
  <si>
    <t xml:space="preserve">66749  </t>
  </si>
  <si>
    <t xml:space="preserve">REKONSTRUKCE VAZŮ TC KLOUBU                       </t>
  </si>
  <si>
    <t xml:space="preserve">51333  </t>
  </si>
  <si>
    <t xml:space="preserve">PANKREATODIGESTIVNÍ SPOJKY                        </t>
  </si>
  <si>
    <t xml:space="preserve">78021  </t>
  </si>
  <si>
    <t xml:space="preserve">KOMPLEXNÍ VYŠETŘENÍ ANESTEZIOLOGEM                </t>
  </si>
  <si>
    <t xml:space="preserve">78011  </t>
  </si>
  <si>
    <t xml:space="preserve">76477  </t>
  </si>
  <si>
    <t xml:space="preserve">NEFREKTOMIE LUMBÁLNÍ JEDNOSTRANNÁ                 </t>
  </si>
  <si>
    <t xml:space="preserve">51227  </t>
  </si>
  <si>
    <t xml:space="preserve">OPERACE VARIXŮ JÍCNU TRANSABDOMINÁLNĚ             </t>
  </si>
  <si>
    <t xml:space="preserve">51373  </t>
  </si>
  <si>
    <t xml:space="preserve">CHOLECYSTOSTOMIE                                  </t>
  </si>
  <si>
    <t xml:space="preserve">11505  </t>
  </si>
  <si>
    <t xml:space="preserve">SPECIÁLNÍ PARENTERÁLNÍ VÝŽIVA                     </t>
  </si>
  <si>
    <t>809</t>
  </si>
  <si>
    <t xml:space="preserve">89173  </t>
  </si>
  <si>
    <t xml:space="preserve">ANTEGRÁDNÍ PYELOGRAFIE JEDNOSTRANNÁ               </t>
  </si>
  <si>
    <t xml:space="preserve">89311  </t>
  </si>
  <si>
    <t xml:space="preserve">INTERVENČNÍ VÝKON ŘÍZENÝ RDG METODOU (SKIASKOPIE, 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</si>
  <si>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</si>
  <si>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</si>
  <si>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</si>
  <si>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</si>
  <si>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</si>
  <si>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</si>
  <si>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</si>
  <si>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</si>
  <si>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</si>
  <si>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</si>
  <si>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</si>
  <si>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</si>
  <si>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</si>
  <si>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</si>
  <si>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</si>
  <si>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</si>
  <si>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</si>
  <si>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01343</t>
  </si>
  <si>
    <t xml:space="preserve">CÉVNÍ MOZKOVÁ PŘÍHODA S INFARKTEM S MCC                      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</si>
  <si>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</si>
  <si>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</si>
  <si>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</si>
  <si>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</si>
  <si>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</si>
  <si>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</si>
  <si>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02013</t>
  </si>
  <si>
    <t xml:space="preserve">ENUKLEACE A VÝKONY NA OČNICI S MCC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</si>
  <si>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</si>
  <si>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</si>
  <si>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03052</t>
  </si>
  <si>
    <t xml:space="preserve">VÝKONY NA DUTINÁCH A MASTOIDU S CC 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</si>
  <si>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</si>
  <si>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</si>
  <si>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</si>
  <si>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UŠÍ. NOSU. ÚST A HRDLA S MCC                               </t>
  </si>
  <si>
    <t>03302</t>
  </si>
  <si>
    <t xml:space="preserve">MALIGNÍ ONEMOCNĚNÍ UCHA. NOSU. ÚST A HRDLA S CC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</si>
  <si>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</si>
  <si>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</si>
  <si>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</si>
  <si>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</si>
  <si>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</si>
  <si>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</si>
  <si>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</si>
  <si>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</si>
  <si>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</si>
  <si>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</si>
  <si>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</si>
  <si>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</si>
  <si>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</si>
  <si>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</si>
  <si>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</si>
  <si>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</si>
  <si>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</si>
  <si>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</si>
  <si>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</si>
  <si>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</si>
  <si>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</si>
  <si>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</si>
  <si>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</si>
  <si>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</si>
  <si>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</si>
  <si>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</si>
  <si>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05153</t>
  </si>
  <si>
    <t xml:space="preserve">AMPUTACE KVŮLI PORUŠE OBĚHOVÉHO SYSTÉMU. KROMĚ HORNÍCH KONČETIN A PRSTŮ U NOHY S MCC                </t>
  </si>
  <si>
    <t>05382</t>
  </si>
  <si>
    <t xml:space="preserve">PERIFERNÍ A JINÉ VASKULÁRNÍ PORUCHY S CC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</si>
  <si>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</si>
  <si>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</si>
  <si>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</si>
  <si>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</si>
  <si>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</si>
  <si>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</si>
  <si>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</si>
  <si>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</si>
  <si>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</si>
  <si>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</si>
  <si>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</si>
  <si>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</si>
  <si>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</si>
  <si>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</si>
  <si>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</si>
  <si>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</si>
  <si>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</si>
  <si>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</si>
  <si>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</si>
  <si>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</si>
  <si>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</si>
  <si>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</si>
  <si>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</si>
  <si>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</si>
  <si>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06363</t>
  </si>
  <si>
    <t xml:space="preserve">ZÁVAŽNÉ INFEKCE GASTROINTESTINÁLNÍHO SYSTÉMU S MCC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</si>
  <si>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</si>
  <si>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</si>
  <si>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</si>
  <si>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</si>
  <si>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</si>
  <si>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</si>
  <si>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</si>
  <si>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</si>
  <si>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</si>
  <si>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</si>
  <si>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</si>
  <si>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</si>
  <si>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</si>
  <si>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</si>
  <si>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</si>
  <si>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</si>
  <si>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</si>
  <si>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</si>
  <si>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</si>
  <si>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</si>
  <si>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07322</t>
  </si>
  <si>
    <t xml:space="preserve">PORUCHY PANKREATU. KROMĚ MALIGNÍHO ONEMOCNĚNÍ S CC                                                  </t>
  </si>
  <si>
    <t>07333</t>
  </si>
  <si>
    <t xml:space="preserve">PORUCHY JATER. KROMĚ MALIGNÍ CIRHÓZY A ALKOHOLICKÉ HEPATITIDY S MCC                                 </t>
  </si>
  <si>
    <t>08043</t>
  </si>
  <si>
    <t xml:space="preserve">VELKÉ VÝKONY REPLANTACE DOLNÍCH KONČETIN A JEJICH KLOUBŮ S MCC                                      </t>
  </si>
  <si>
    <t>08091</t>
  </si>
  <si>
    <t>C</t>
  </si>
  <si>
    <t>TRANSPLANTACE KŮŽE NEBO TKÁNĚ PRO PORUCHY MUSKULOSKELETÁLNÍHO SYSTÉMU NEBO POJIVOVÉ TKÁNĚ KROMĚ RUKY</t>
  </si>
  <si>
    <t>08093</t>
  </si>
  <si>
    <t>08171</t>
  </si>
  <si>
    <t xml:space="preserve">JINÉ VÝKONY PŘI PORUCHÁCH A ONEMOCNĚNÍCH MUSKULOSKELETÁLNÍHO SYSTÉMU A POJIVOVÉ TKÁNĚ BEZ CC        </t>
  </si>
  <si>
    <t>08323</t>
  </si>
  <si>
    <t xml:space="preserve">ZLOMENINA NEBO DISLOKACE. KROMĚ STEHENNÍ KOSTI A PÁNVE S MCC                                        </t>
  </si>
  <si>
    <t>08381</t>
  </si>
  <si>
    <t xml:space="preserve">JINÁ ONEMOCNĚNÍ KOSTÍ A KLOUBŮ BEZ CC                                                               </t>
  </si>
  <si>
    <t>08392</t>
  </si>
  <si>
    <t xml:space="preserve">SELHÁNÍ. REAKCE A KOMPLIKACE ORTOPEDICKÉHO PŘÍSTROJE NEBO VÝKONU S CC                               </t>
  </si>
  <si>
    <t>08412</t>
  </si>
  <si>
    <t xml:space="preserve">JINÉ PORUCHY MUSKULOSKELETÁLNÍHO SYSTÉMU A POJIVOVÉ TKÁNĚ S CC                                      </t>
  </si>
  <si>
    <t>09013</t>
  </si>
  <si>
    <t xml:space="preserve">KOŽNÍ ŠTĚP A/NEBO DEBRIDEMENT S MCC                                                                 </t>
  </si>
  <si>
    <t>10053</t>
  </si>
  <si>
    <t xml:space="preserve">VÝKONY NA ŠTÍTNÉ A PŘÍŠTITNÉ ŽLÁZE. THYROGLOSSÁLNÍ VÝKONY S MCC                                     </t>
  </si>
  <si>
    <t>10331</t>
  </si>
  <si>
    <t xml:space="preserve">JINÉ ENDOKRINNÍ PORUCHY BEZ CC  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</si>
  <si>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</si>
  <si>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</si>
  <si>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</si>
  <si>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</si>
  <si>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</si>
  <si>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</si>
  <si>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</si>
  <si>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</si>
  <si>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11073</t>
  </si>
  <si>
    <t xml:space="preserve">URETRÁLNÍ A TRANSURETRÁLNÍ VÝKONY S MCC  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</si>
  <si>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</si>
  <si>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</si>
  <si>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</si>
  <si>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</si>
  <si>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</si>
  <si>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</si>
  <si>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</si>
  <si>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</si>
  <si>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13323</t>
  </si>
  <si>
    <t xml:space="preserve">MENSTRUAČNÍ A JINÉ PORUCHY ŽENSKÉHO REPRODUKČNÍHO SYSTÉMU S MCC                                     </t>
  </si>
  <si>
    <t>16331</t>
  </si>
  <si>
    <t>B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</si>
  <si>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</si>
  <si>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</si>
  <si>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</si>
  <si>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</si>
  <si>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</si>
  <si>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</si>
  <si>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</si>
  <si>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</si>
  <si>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</si>
  <si>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</si>
  <si>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</si>
  <si>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</si>
  <si>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</si>
  <si>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</si>
  <si>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</si>
  <si>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</si>
  <si>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</si>
  <si>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</si>
  <si>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</si>
  <si>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</si>
  <si>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</si>
  <si>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</si>
  <si>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</si>
  <si>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</si>
  <si>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</si>
  <si>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</si>
  <si>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</si>
  <si>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</si>
  <si>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</si>
  <si>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</si>
  <si>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</si>
  <si>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</si>
  <si>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</si>
  <si>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 xml:space="preserve">22 - KLINIKA NUKLEÁRNÍ MEDICÍNY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</si>
  <si>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</si>
  <si>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</si>
  <si>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</si>
  <si>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</si>
  <si>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</si>
  <si>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</si>
  <si>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</si>
  <si>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</si>
  <si>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</si>
  <si>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</si>
  <si>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</si>
  <si>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</si>
  <si>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</si>
  <si>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</si>
  <si>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</si>
  <si>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</si>
  <si>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</si>
  <si>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</si>
  <si>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</si>
  <si>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</si>
  <si>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94199  </t>
  </si>
  <si>
    <t xml:space="preserve">AMPLIFIKACE METODOU PCR                           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</si>
  <si>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</si>
  <si>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</si>
  <si>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</si>
  <si>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</si>
  <si>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94195  </t>
  </si>
  <si>
    <t xml:space="preserve">SYNTÉZA cDNA REVERZNÍ TRANSKRIPCÍ                 </t>
  </si>
  <si>
    <t xml:space="preserve">94189  </t>
  </si>
  <si>
    <t xml:space="preserve">HYBRIDIZACE DNA SE ZNAČENOU SONDOU                </t>
  </si>
  <si>
    <t xml:space="preserve">89198  </t>
  </si>
  <si>
    <t xml:space="preserve">SKIASKOPIE                                        </t>
  </si>
  <si>
    <t xml:space="preserve">89143  </t>
  </si>
  <si>
    <t xml:space="preserve">RTG BŘICHA                                        </t>
  </si>
  <si>
    <t xml:space="preserve">89169  </t>
  </si>
  <si>
    <t xml:space="preserve">CYSTOURETROGRAFIE                                 </t>
  </si>
  <si>
    <t xml:space="preserve">89165  </t>
  </si>
  <si>
    <t xml:space="preserve">RETROGRÁDNÍ PYELOGRAFIE JEDNOSTRANNÁ              </t>
  </si>
  <si>
    <t xml:space="preserve">89171  </t>
  </si>
  <si>
    <t xml:space="preserve">URETROGRAFIE RETROGRÁDNÍ                          </t>
  </si>
  <si>
    <t>22</t>
  </si>
  <si>
    <t>0093626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</si>
  <si>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</si>
  <si>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</si>
  <si>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</si>
  <si>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</si>
  <si>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</si>
  <si>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</si>
  <si>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 xml:space="preserve">47269  </t>
  </si>
  <si>
    <t xml:space="preserve">TOMOGRAFICKÁ SCINTIGRAFIE - SPECT                 </t>
  </si>
  <si>
    <t xml:space="preserve">47259  </t>
  </si>
  <si>
    <t xml:space="preserve">SCINTIGRAFIE PLIC VENTILAČNÍ STATICKÁ             </t>
  </si>
  <si>
    <t xml:space="preserve">47257  </t>
  </si>
  <si>
    <t xml:space="preserve">SCINTIGRAFIE PLIC PERFÚZNÍ                        </t>
  </si>
  <si>
    <t xml:space="preserve">47355  </t>
  </si>
  <si>
    <t>HYBRIDNÍ VÝPOČETNÍ A POZITRONOVÁ EMISNÍ TOMOGRAFIE</t>
  </si>
  <si>
    <t xml:space="preserve">94181  </t>
  </si>
  <si>
    <t xml:space="preserve">ZHOTOVENÍ KARYOTYPU Z JEDNÉ MITÓZY                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</si>
  <si>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</si>
  <si>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</si>
  <si>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</si>
  <si>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</si>
  <si>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>818</t>
  </si>
  <si>
    <t xml:space="preserve">96715  </t>
  </si>
  <si>
    <t>ANALÝZA NÁTĚRU KOSTNÍ DŘENĚ, MÍZNÍ UZLINY NEBO TKÁ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</si>
  <si>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</si>
  <si>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</si>
  <si>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</si>
  <si>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</si>
  <si>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</si>
  <si>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</si>
  <si>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</si>
  <si>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</si>
  <si>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</si>
  <si>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</si>
  <si>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</si>
  <si>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</si>
  <si>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</si>
  <si>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</si>
  <si>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</si>
  <si>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</si>
  <si>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</si>
  <si>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</si>
  <si>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</si>
  <si>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</si>
  <si>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</si>
  <si>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</si>
  <si>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</si>
  <si>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</si>
  <si>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</si>
  <si>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</si>
  <si>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</si>
  <si>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</si>
  <si>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</si>
  <si>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</si>
  <si>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</si>
  <si>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</si>
  <si>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</si>
  <si>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</si>
  <si>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</si>
  <si>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</si>
  <si>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</si>
  <si>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</si>
  <si>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</si>
  <si>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</si>
  <si>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</si>
  <si>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</si>
  <si>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</si>
  <si>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</si>
  <si>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</si>
  <si>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</si>
  <si>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</si>
  <si>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</si>
  <si>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</si>
  <si>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</si>
  <si>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</si>
  <si>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</si>
  <si>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</si>
  <si>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</si>
  <si>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</si>
  <si>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</si>
  <si>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</si>
  <si>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</si>
  <si>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</si>
  <si>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</si>
  <si>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96195  </t>
  </si>
  <si>
    <t xml:space="preserve">FAKTOR X - STANOVENÍ AKTIVITY                     </t>
  </si>
  <si>
    <t xml:space="preserve">96627  </t>
  </si>
  <si>
    <t xml:space="preserve">INHIBITOR KOAGULAČNÍHO FAKTORU                    </t>
  </si>
  <si>
    <t>33</t>
  </si>
  <si>
    <t>801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</si>
  <si>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</si>
  <si>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</si>
  <si>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</si>
  <si>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</si>
  <si>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</si>
  <si>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</si>
  <si>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</si>
  <si>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</si>
  <si>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81681  </t>
  </si>
  <si>
    <t xml:space="preserve">25-HYDROXYVITAMIN D (25 OHD)                      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</si>
  <si>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</si>
  <si>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</si>
  <si>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</si>
  <si>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</si>
  <si>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</si>
  <si>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</si>
  <si>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</si>
  <si>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</si>
  <si>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</si>
  <si>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</si>
  <si>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</si>
  <si>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</si>
  <si>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</si>
  <si>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</si>
  <si>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93185  </t>
  </si>
  <si>
    <t xml:space="preserve">TRIJODTYRONIN CELKOVÝ (TT3)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</si>
  <si>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</si>
  <si>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</si>
  <si>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</si>
  <si>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</si>
  <si>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</si>
  <si>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</si>
  <si>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93225  </t>
  </si>
  <si>
    <t xml:space="preserve">PROSTATICKÝ SPECIFICKÝ ANTIGEN (PSA)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</si>
  <si>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</si>
  <si>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</si>
  <si>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</si>
  <si>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</si>
  <si>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</si>
  <si>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</si>
  <si>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</si>
  <si>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</si>
  <si>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81527  </t>
  </si>
  <si>
    <t xml:space="preserve">CHOLESTEROL LDL                                   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</si>
  <si>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</si>
  <si>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</si>
  <si>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</si>
  <si>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</si>
  <si>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</si>
  <si>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</si>
  <si>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</si>
  <si>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</si>
  <si>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</si>
  <si>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</si>
  <si>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81495  </t>
  </si>
  <si>
    <t xml:space="preserve">KREATINKINÁZA (CK)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</si>
  <si>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</si>
  <si>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</si>
  <si>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</si>
  <si>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</si>
  <si>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81123  </t>
  </si>
  <si>
    <t xml:space="preserve">BILIRUBIN KONJUGOVANÝ STATIM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</si>
  <si>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</si>
  <si>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</si>
  <si>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</si>
  <si>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</si>
  <si>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</si>
  <si>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</si>
  <si>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</si>
  <si>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</si>
  <si>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</si>
  <si>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</si>
  <si>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</si>
  <si>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</si>
  <si>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</si>
  <si>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</si>
  <si>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</si>
  <si>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</si>
  <si>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</si>
  <si>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</si>
  <si>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</si>
  <si>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</si>
  <si>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</si>
  <si>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</si>
  <si>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</si>
  <si>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</si>
  <si>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93187  </t>
  </si>
  <si>
    <t xml:space="preserve">TYROXIN CELKOVÝ (TT4)                             </t>
  </si>
  <si>
    <t xml:space="preserve">93245  </t>
  </si>
  <si>
    <t xml:space="preserve">TRIJODTYRONIN VOLNÝ (FT3)                         </t>
  </si>
  <si>
    <t xml:space="preserve">81345  </t>
  </si>
  <si>
    <t xml:space="preserve">AMYLÁZA                              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</si>
  <si>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</si>
  <si>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</si>
  <si>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</si>
  <si>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</si>
  <si>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</si>
  <si>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</si>
  <si>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</si>
  <si>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</si>
  <si>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</si>
  <si>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</si>
  <si>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</si>
  <si>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</si>
  <si>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</si>
  <si>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</si>
  <si>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</si>
  <si>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</si>
  <si>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</si>
  <si>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</si>
  <si>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</si>
  <si>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</si>
  <si>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</si>
  <si>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</si>
  <si>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</si>
  <si>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</si>
  <si>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</si>
  <si>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</si>
  <si>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91141  </t>
  </si>
  <si>
    <t xml:space="preserve">STANOVENÍ CERULOPLASMINU                 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</si>
  <si>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</si>
  <si>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</si>
  <si>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</si>
  <si>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</si>
  <si>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81145  </t>
  </si>
  <si>
    <t xml:space="preserve">DRASLÍK STATIM   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</si>
  <si>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</si>
  <si>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</si>
  <si>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</si>
  <si>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</si>
  <si>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</si>
  <si>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</si>
  <si>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</si>
  <si>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</si>
  <si>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</si>
  <si>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</si>
  <si>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</si>
  <si>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</si>
  <si>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</si>
  <si>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</si>
  <si>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</si>
  <si>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</si>
  <si>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</si>
  <si>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</si>
  <si>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</si>
  <si>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</si>
  <si>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81173  </t>
  </si>
  <si>
    <t xml:space="preserve">LIPÁZA STATIM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</si>
  <si>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</si>
  <si>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</si>
  <si>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</si>
  <si>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</si>
  <si>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81125  </t>
  </si>
  <si>
    <t xml:space="preserve">BÍLKOVINY CELKOVÉ (SÉRUM) STATIM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</si>
  <si>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</si>
  <si>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</si>
  <si>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</si>
  <si>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</si>
  <si>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</si>
  <si>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</si>
  <si>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</si>
  <si>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</si>
  <si>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</si>
  <si>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</si>
  <si>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81117  </t>
  </si>
  <si>
    <t xml:space="preserve">AMYLASA (SÉRUM, MOČ) STATIM                       </t>
  </si>
  <si>
    <t xml:space="preserve">81113  </t>
  </si>
  <si>
    <t xml:space="preserve">A S T  STATIM                                     </t>
  </si>
  <si>
    <t xml:space="preserve">93227  </t>
  </si>
  <si>
    <t xml:space="preserve">ANTIGEN SQUAMÓZNÍCH NÁDOROVÝCH BUNĚK (SCC)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</si>
  <si>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</si>
  <si>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</si>
  <si>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</si>
  <si>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</si>
  <si>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93255  </t>
  </si>
  <si>
    <t xml:space="preserve">PROKOLAGEN I. TYPU: PI - NP                       </t>
  </si>
  <si>
    <t xml:space="preserve">81339  </t>
  </si>
  <si>
    <t>AMINOKYSELINY STANOVENÍ CELKOVÉHO SPEKTRA V BIOLOG</t>
  </si>
  <si>
    <t>813</t>
  </si>
  <si>
    <t xml:space="preserve">91197  </t>
  </si>
  <si>
    <t xml:space="preserve">STANOVENÍ CYTOKINU ELISA                          </t>
  </si>
  <si>
    <t>34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</si>
  <si>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</si>
  <si>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</si>
  <si>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</si>
  <si>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</si>
  <si>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</si>
  <si>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</si>
  <si>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</si>
  <si>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</si>
  <si>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</si>
  <si>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</si>
  <si>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</si>
  <si>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</si>
  <si>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0077016</t>
  </si>
  <si>
    <t xml:space="preserve">ULTRAVIST 300                                     </t>
  </si>
  <si>
    <t>0077017</t>
  </si>
  <si>
    <t>0077019</t>
  </si>
  <si>
    <t>0077024</t>
  </si>
  <si>
    <t>0093625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</si>
  <si>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</si>
  <si>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</si>
  <si>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</si>
  <si>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</si>
  <si>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0034038</t>
  </si>
  <si>
    <t xml:space="preserve">JEHLA BIOPTICKÁ ASPIRAČNÍ, CHIBA,ECHOTIP          </t>
  </si>
  <si>
    <t>0034283</t>
  </si>
  <si>
    <t xml:space="preserve">JEHLA K LOKALIZACI PRSNÍCH LÉZÍ, X-REIDY          </t>
  </si>
  <si>
    <t>0037821</t>
  </si>
  <si>
    <t xml:space="preserve">VODIČ ANGIOGRAFICKÝ                               </t>
  </si>
  <si>
    <t>0038462</t>
  </si>
  <si>
    <t>0038471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</si>
  <si>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</si>
  <si>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</si>
  <si>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</si>
  <si>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</si>
  <si>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</si>
  <si>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</si>
  <si>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</si>
  <si>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</si>
  <si>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0046543</t>
  </si>
  <si>
    <t xml:space="preserve">KATETR NEUROINTERVENČNÍ                           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</si>
  <si>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</si>
  <si>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</si>
  <si>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</si>
  <si>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</si>
  <si>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</si>
  <si>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</si>
  <si>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0048523</t>
  </si>
  <si>
    <t xml:space="preserve">VODIČ INTERVENČNÍ SELECTIVA DO 145CM              </t>
  </si>
  <si>
    <t>0049439</t>
  </si>
  <si>
    <t xml:space="preserve">STENTGRAFT ZENITH TX2 ZTEG-2P                     </t>
  </si>
  <si>
    <t>0049857</t>
  </si>
  <si>
    <t xml:space="preserve">KATETR INTRACEREBRÁLNÍ SONIC                      </t>
  </si>
  <si>
    <t>0049928</t>
  </si>
  <si>
    <t xml:space="preserve">STENT PERIFERNĺ - VASCULÁRNÍ OMNILINK .018/.035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</si>
  <si>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</si>
  <si>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</si>
  <si>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</si>
  <si>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</si>
  <si>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0052399</t>
  </si>
  <si>
    <t xml:space="preserve">KATETR DRENÁŽNÍ BILIÁRNÍ         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</si>
  <si>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</si>
  <si>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</si>
  <si>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</si>
  <si>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</si>
  <si>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0053397</t>
  </si>
  <si>
    <t xml:space="preserve">DRÁT VODÍCÍ MICRO SORCERER/STEEL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</si>
  <si>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</si>
  <si>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</si>
  <si>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</si>
  <si>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</si>
  <si>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</si>
  <si>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</si>
  <si>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</si>
  <si>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</si>
  <si>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</si>
  <si>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</si>
  <si>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</si>
  <si>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</si>
  <si>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0054472</t>
  </si>
  <si>
    <t xml:space="preserve">KATETR BALÓNKOVÝ OKLUZNÍ PRO ZENITH               </t>
  </si>
  <si>
    <t>0054477</t>
  </si>
  <si>
    <t>STENTGRAFT AORTÁLNÍ ZENITH AAA AOUNI EMERGENCY,SAM</t>
  </si>
  <si>
    <t>0054478</t>
  </si>
  <si>
    <t>STENTGRAFT AORTÁLNÍ ZENITH FLEX AAA,SAMOEXPANDIBIL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</si>
  <si>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</si>
  <si>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</si>
  <si>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</si>
  <si>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</si>
  <si>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</si>
  <si>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</si>
  <si>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</si>
  <si>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</si>
  <si>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</si>
  <si>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</si>
  <si>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</si>
  <si>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</si>
  <si>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</si>
  <si>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</si>
  <si>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</si>
  <si>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</si>
  <si>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</si>
  <si>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</si>
  <si>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</si>
  <si>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</si>
  <si>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</si>
  <si>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</si>
  <si>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</si>
  <si>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</si>
  <si>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</si>
  <si>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</si>
  <si>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</si>
  <si>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</si>
  <si>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</si>
  <si>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</si>
  <si>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</si>
  <si>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</si>
  <si>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0058736</t>
  </si>
  <si>
    <t xml:space="preserve">TĚLÍSKO EMBOLIZAČNÍ NESTER            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</si>
  <si>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</si>
  <si>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</si>
  <si>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</si>
  <si>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</si>
  <si>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0059024</t>
  </si>
  <si>
    <t xml:space="preserve">STENT GRAFT VASKULÁRNÍ ELLA                       </t>
  </si>
  <si>
    <t>0059345</t>
  </si>
  <si>
    <t xml:space="preserve">INDEFLÁTOR 622510                                 </t>
  </si>
  <si>
    <t>0059569</t>
  </si>
  <si>
    <t>SPIRÁLA EMBOLIZAČNÍ - PERIFER.,INTRAKR.-DETECHABLE</t>
  </si>
  <si>
    <t>0059579</t>
  </si>
  <si>
    <t>STENT PERIFERNÍ HEPATICKÝ GORE VIATORR TIPS,SAMOEX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</si>
  <si>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</si>
  <si>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</si>
  <si>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</si>
  <si>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</si>
  <si>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</si>
  <si>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</si>
  <si>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0059987</t>
  </si>
  <si>
    <t xml:space="preserve">SYSTÉM EMBOLIC ONYX 105-7000, ONYX HD 500,500+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</si>
  <si>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</si>
  <si>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</si>
  <si>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</si>
  <si>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</si>
  <si>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</si>
  <si>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</si>
  <si>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</si>
  <si>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</si>
  <si>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</si>
  <si>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</si>
  <si>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</si>
  <si>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</si>
  <si>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</si>
  <si>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</si>
  <si>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</si>
  <si>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</si>
  <si>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</si>
  <si>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</si>
  <si>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0192088</t>
  </si>
  <si>
    <t xml:space="preserve">STENTGRAFT AORTÁLNÍ ZENITH LP,RAMENO              </t>
  </si>
  <si>
    <t>0192089</t>
  </si>
  <si>
    <t xml:space="preserve">STENTGRAFT AORTÁLNÍ ZENITH LP,TĚLO                </t>
  </si>
  <si>
    <t>0056428</t>
  </si>
  <si>
    <t xml:space="preserve">ZAVADĚČ PRO COOK Z-STENT TRACHEOBRONCHIÁLNÍ       </t>
  </si>
  <si>
    <t>0051244</t>
  </si>
  <si>
    <t xml:space="preserve">KATETR VODÍCÍ GUIDER                              </t>
  </si>
  <si>
    <t xml:space="preserve">89421  </t>
  </si>
  <si>
    <t xml:space="preserve">MĚŘENÍ TLAKU PŘI ANGIOGRAFII                      </t>
  </si>
  <si>
    <t xml:space="preserve">89411  </t>
  </si>
  <si>
    <t xml:space="preserve">PŘEHLEDNÁ  ČI SELEKTIVNÍ ANGIOGRAFIE              </t>
  </si>
  <si>
    <t xml:space="preserve">89163  </t>
  </si>
  <si>
    <t xml:space="preserve">VYLUČOVACÍ UROGRAFIE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</si>
  <si>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</si>
  <si>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</si>
  <si>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</si>
  <si>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</si>
  <si>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</si>
  <si>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</si>
  <si>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</si>
  <si>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</si>
  <si>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</si>
  <si>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</si>
  <si>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</si>
  <si>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</si>
  <si>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</si>
  <si>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</si>
  <si>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</si>
  <si>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</si>
  <si>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</si>
  <si>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</si>
  <si>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</si>
  <si>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</si>
  <si>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</si>
  <si>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</si>
  <si>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</si>
  <si>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</si>
  <si>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</si>
  <si>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</si>
  <si>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</si>
  <si>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</si>
  <si>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89453  </t>
  </si>
  <si>
    <t xml:space="preserve">PERKUTÁNNÍ TRANSHEPATÁLNÍ CHOLANGIOGRAFIE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</si>
  <si>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</si>
  <si>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</si>
  <si>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</si>
  <si>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</si>
  <si>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</si>
  <si>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</si>
  <si>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</si>
  <si>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</si>
  <si>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</si>
  <si>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</si>
  <si>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</si>
  <si>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</si>
  <si>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</si>
  <si>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</si>
  <si>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</si>
  <si>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</si>
  <si>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</si>
  <si>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</si>
  <si>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</si>
  <si>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</si>
  <si>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</si>
  <si>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</si>
  <si>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</si>
  <si>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89333  </t>
  </si>
  <si>
    <t>PERKUTÁNNÍ DRENÁŽ ŽLUČOVÝCH CEST (EV. ZAVEDENÍ STE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</si>
  <si>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</si>
  <si>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</si>
  <si>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</si>
  <si>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</si>
  <si>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</si>
  <si>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</si>
  <si>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</si>
  <si>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</si>
  <si>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</si>
  <si>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</si>
  <si>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</si>
  <si>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</si>
  <si>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</si>
  <si>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</si>
  <si>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</si>
  <si>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</si>
  <si>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89409  </t>
  </si>
  <si>
    <t>ZAVEDENÍ STENTGRAFTU DO NEKORONÁRNÍHO TEPENNÉHO NE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</si>
  <si>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</si>
  <si>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</si>
  <si>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</si>
  <si>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</si>
  <si>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89441  </t>
  </si>
  <si>
    <t xml:space="preserve">KATETRIZACE JATERNÍCH ŽIL                         </t>
  </si>
  <si>
    <t xml:space="preserve">89331  </t>
  </si>
  <si>
    <t xml:space="preserve">ZAVEDENÍ STENTU DO TEPENNÉHO ČI ŽILNÍHO ŘEČIŠTĚ   </t>
  </si>
  <si>
    <t xml:space="preserve">89137  </t>
  </si>
  <si>
    <t xml:space="preserve">RENTGENOVÉ VYŠETŘENÍ KLOUBU - DRŽENÉ SNÍMKY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</si>
  <si>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</si>
  <si>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</si>
  <si>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</si>
  <si>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</si>
  <si>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</si>
  <si>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</si>
  <si>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</si>
  <si>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</si>
  <si>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</si>
  <si>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</si>
  <si>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</si>
  <si>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</si>
  <si>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</si>
  <si>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</si>
  <si>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</si>
  <si>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</si>
  <si>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</si>
  <si>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</si>
  <si>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</si>
  <si>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</si>
  <si>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</si>
  <si>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</si>
  <si>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</si>
  <si>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</si>
  <si>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</si>
  <si>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</si>
  <si>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</si>
  <si>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</si>
  <si>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</si>
  <si>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</si>
  <si>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</si>
  <si>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</si>
  <si>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</si>
  <si>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</si>
  <si>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</si>
  <si>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</si>
  <si>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</si>
  <si>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</si>
  <si>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</si>
  <si>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>37</t>
  </si>
  <si>
    <t>807</t>
  </si>
  <si>
    <t xml:space="preserve">87435  </t>
  </si>
  <si>
    <t>STANDARDNÍ CYTOLOGICKÉ BARVENÍ,  ZA 4-10  PREPARÁT</t>
  </si>
  <si>
    <t xml:space="preserve">94201  </t>
  </si>
  <si>
    <t>(VZP) FLUORESCENČNÍ IN SITU HYBRIDIZACE LIDSKÉ DNA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</si>
  <si>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</si>
  <si>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</si>
  <si>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</si>
  <si>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</si>
  <si>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</si>
  <si>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</si>
  <si>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</si>
  <si>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</si>
  <si>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</si>
  <si>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</si>
  <si>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</si>
  <si>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</si>
  <si>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</si>
  <si>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</si>
  <si>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</si>
  <si>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</si>
  <si>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</si>
  <si>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</si>
  <si>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</si>
  <si>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</si>
  <si>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</si>
  <si>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</si>
  <si>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</si>
  <si>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</si>
  <si>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</si>
  <si>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</si>
  <si>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</si>
  <si>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</si>
  <si>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</si>
  <si>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</si>
  <si>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</si>
  <si>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</si>
  <si>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</si>
  <si>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</si>
  <si>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</si>
  <si>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</si>
  <si>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</si>
  <si>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</si>
  <si>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</si>
  <si>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</si>
  <si>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</si>
  <si>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</si>
  <si>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</si>
  <si>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</si>
  <si>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</si>
  <si>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</si>
  <si>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</si>
  <si>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</si>
  <si>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</si>
  <si>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</si>
  <si>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</si>
  <si>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</si>
  <si>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</si>
  <si>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</si>
  <si>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</si>
  <si>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</si>
  <si>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</si>
  <si>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</si>
  <si>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</si>
  <si>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</si>
  <si>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87311  </t>
  </si>
  <si>
    <t>ELEKTRONOVĚ MIKROSKOPICKÁ METODA ULTRATENKÝCH ŘEZŮ</t>
  </si>
  <si>
    <t xml:space="preserve">87011  </t>
  </si>
  <si>
    <t>KONZULTACE NÁLEZU PATOLOGEM CÍLENÁ NA ŽÁDOST OŠETŘ</t>
  </si>
  <si>
    <t xml:space="preserve">87211  </t>
  </si>
  <si>
    <t>ZMRAZOVACÍ HISTOLOGICKÉ  VYŠETŘENÍ PITEVNÍHO MATER</t>
  </si>
  <si>
    <t>40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</si>
  <si>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</si>
  <si>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</si>
  <si>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</si>
  <si>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</si>
  <si>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</si>
  <si>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</si>
  <si>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</si>
  <si>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</si>
  <si>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</si>
  <si>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</si>
  <si>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</si>
  <si>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</si>
  <si>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</si>
  <si>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</si>
  <si>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</si>
  <si>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</si>
  <si>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</si>
  <si>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</si>
  <si>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</si>
  <si>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</si>
  <si>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</si>
  <si>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</si>
  <si>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</si>
  <si>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</si>
  <si>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</si>
  <si>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</si>
  <si>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</si>
  <si>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</si>
  <si>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</si>
  <si>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</si>
  <si>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</si>
  <si>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</si>
  <si>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</si>
  <si>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</si>
  <si>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</si>
  <si>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</si>
  <si>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</si>
  <si>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</si>
  <si>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82123  </t>
  </si>
  <si>
    <t>PRŮKAZ  BAKTERIÁLNÍHO, VIROVÉHO, PARAZITÁRNÍHO EV.</t>
  </si>
  <si>
    <t>41</t>
  </si>
  <si>
    <t xml:space="preserve">86413  </t>
  </si>
  <si>
    <t xml:space="preserve">SCREENING PROTILÁTEK NA PANELU 30TI DÁRCŮ         </t>
  </si>
  <si>
    <t xml:space="preserve">91189  </t>
  </si>
  <si>
    <t xml:space="preserve">STANOVENÍ IgE                                     </t>
  </si>
  <si>
    <t xml:space="preserve">91501  </t>
  </si>
  <si>
    <t>STANOVENÍ HLADIN REVMATOIDNÍHO FAKTORU (RF) NEFELO</t>
  </si>
  <si>
    <t xml:space="preserve">91355  </t>
  </si>
  <si>
    <t xml:space="preserve">STANOVENÍ CIK METODOU PEG-IKEM                    </t>
  </si>
  <si>
    <t xml:space="preserve">91161  </t>
  </si>
  <si>
    <t xml:space="preserve">STANOVENÍ C4 SLOŽKY KOMPLEMENTU                   </t>
  </si>
  <si>
    <t xml:space="preserve">91159  </t>
  </si>
  <si>
    <t xml:space="preserve">STANOVENÍ C3 SLOŽKY KOMPLEMENTU                   </t>
  </si>
  <si>
    <t>00651</t>
  </si>
  <si>
    <t xml:space="preserve">TISS                </t>
  </si>
  <si>
    <t>00652</t>
  </si>
  <si>
    <t>00653</t>
  </si>
  <si>
    <t>00655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</si>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</sst>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4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7" fillId="0" borderId="0"/>
    <xf numFmtId="0" fontId="15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29" fillId="0" borderId="0"/>
    <xf numFmtId="0" fontId="30" fillId="0" borderId="0"/>
    <xf numFmtId="0" fontId="3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805">
    <xf numFmtId="0" fontId="0" fillId="0" borderId="0" xfId="0"/>
    <xf numFmtId="0" fontId="36" fillId="2" borderId="22" xfId="81" applyFont="1" applyFill="1" applyBorder="1"/>
    <xf numFmtId="0" fontId="37" fillId="2" borderId="23" xfId="81" applyFont="1" applyFill="1" applyBorder="1"/>
    <xf numFmtId="3" fontId="37" fillId="2" borderId="24" xfId="81" applyNumberFormat="1" applyFont="1" applyFill="1" applyBorder="1"/>
    <xf numFmtId="10" fontId="37" fillId="2" borderId="25" xfId="81" applyNumberFormat="1" applyFont="1" applyFill="1" applyBorder="1"/>
    <xf numFmtId="0" fontId="37" fillId="4" borderId="23" xfId="81" applyFont="1" applyFill="1" applyBorder="1"/>
    <xf numFmtId="3" fontId="38" fillId="0" borderId="10" xfId="26" applyNumberFormat="1" applyFont="1" applyFill="1" applyBorder="1" applyAlignment="1">
      <alignment horizontal="center"/>
    </xf>
    <xf numFmtId="3" fontId="38" fillId="0" borderId="12" xfId="26" applyNumberFormat="1" applyFont="1" applyFill="1" applyBorder="1" applyAlignment="1">
      <alignment horizontal="center"/>
    </xf>
    <xf numFmtId="3" fontId="38" fillId="0" borderId="29" xfId="26" applyNumberFormat="1" applyFont="1" applyFill="1" applyBorder="1" applyAlignment="1">
      <alignment horizontal="center"/>
    </xf>
    <xf numFmtId="3" fontId="38" fillId="0" borderId="30" xfId="26" applyNumberFormat="1" applyFont="1" applyFill="1" applyBorder="1" applyAlignment="1">
      <alignment horizontal="center"/>
    </xf>
    <xf numFmtId="3" fontId="37" fillId="4" borderId="24" xfId="81" applyNumberFormat="1" applyFont="1" applyFill="1" applyBorder="1"/>
    <xf numFmtId="10" fontId="37" fillId="4" borderId="25" xfId="81" applyNumberFormat="1" applyFont="1" applyFill="1" applyBorder="1"/>
    <xf numFmtId="172" fontId="37" fillId="3" borderId="24" xfId="81" applyNumberFormat="1" applyFont="1" applyFill="1" applyBorder="1"/>
    <xf numFmtId="10" fontId="37" fillId="3" borderId="25" xfId="81" applyNumberFormat="1" applyFont="1" applyFill="1" applyBorder="1" applyAlignment="1"/>
    <xf numFmtId="0" fontId="38" fillId="5" borderId="0" xfId="74" applyFont="1" applyFill="1"/>
    <xf numFmtId="0" fontId="44" fillId="5" borderId="0" xfId="74" applyFont="1" applyFill="1"/>
    <xf numFmtId="3" fontId="36" fillId="5" borderId="29" xfId="81" applyNumberFormat="1" applyFont="1" applyFill="1" applyBorder="1"/>
    <xf numFmtId="10" fontId="36" fillId="5" borderId="30" xfId="81" applyNumberFormat="1" applyFont="1" applyFill="1" applyBorder="1"/>
    <xf numFmtId="3" fontId="36" fillId="5" borderId="10" xfId="81" applyNumberFormat="1" applyFont="1" applyFill="1" applyBorder="1"/>
    <xf numFmtId="10" fontId="36" fillId="5" borderId="12" xfId="81" applyNumberFormat="1" applyFont="1" applyFill="1" applyBorder="1"/>
    <xf numFmtId="3" fontId="36" fillId="5" borderId="14" xfId="81" applyNumberFormat="1" applyFont="1" applyFill="1" applyBorder="1"/>
    <xf numFmtId="10" fontId="36" fillId="5" borderId="16" xfId="81" applyNumberFormat="1" applyFont="1" applyFill="1" applyBorder="1"/>
    <xf numFmtId="0" fontId="36" fillId="5" borderId="0" xfId="81" applyFont="1" applyFill="1"/>
    <xf numFmtId="10" fontId="36" fillId="5" borderId="0" xfId="81" applyNumberFormat="1" applyFont="1" applyFill="1"/>
    <xf numFmtId="0" fontId="49" fillId="2" borderId="38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6" fillId="2" borderId="39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8" fillId="2" borderId="39" xfId="0" applyFont="1" applyFill="1" applyBorder="1" applyAlignment="1">
      <alignment vertical="top"/>
    </xf>
    <xf numFmtId="0" fontId="46" fillId="2" borderId="40" xfId="0" applyFont="1" applyFill="1" applyBorder="1" applyAlignment="1">
      <alignment vertical="top"/>
    </xf>
    <xf numFmtId="0" fontId="49" fillId="2" borderId="10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28" xfId="0" applyFont="1" applyFill="1" applyBorder="1" applyAlignment="1">
      <alignment horizontal="center" vertical="center"/>
    </xf>
    <xf numFmtId="0" fontId="49" fillId="2" borderId="27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3" fontId="36" fillId="5" borderId="5" xfId="81" applyNumberFormat="1" applyFont="1" applyFill="1" applyBorder="1"/>
    <xf numFmtId="3" fontId="36" fillId="5" borderId="34" xfId="81" applyNumberFormat="1" applyFont="1" applyFill="1" applyBorder="1"/>
    <xf numFmtId="3" fontId="36" fillId="5" borderId="30" xfId="81" applyNumberFormat="1" applyFont="1" applyFill="1" applyBorder="1"/>
    <xf numFmtId="3" fontId="36" fillId="5" borderId="11" xfId="81" applyNumberFormat="1" applyFont="1" applyFill="1" applyBorder="1"/>
    <xf numFmtId="3" fontId="36" fillId="5" borderId="12" xfId="81" applyNumberFormat="1" applyFont="1" applyFill="1" applyBorder="1"/>
    <xf numFmtId="3" fontId="36" fillId="5" borderId="15" xfId="81" applyNumberFormat="1" applyFont="1" applyFill="1" applyBorder="1"/>
    <xf numFmtId="3" fontId="36" fillId="5" borderId="16" xfId="81" applyNumberFormat="1" applyFont="1" applyFill="1" applyBorder="1"/>
    <xf numFmtId="3" fontId="37" fillId="2" borderId="32" xfId="81" applyNumberFormat="1" applyFont="1" applyFill="1" applyBorder="1"/>
    <xf numFmtId="3" fontId="37" fillId="2" borderId="25" xfId="81" applyNumberFormat="1" applyFont="1" applyFill="1" applyBorder="1"/>
    <xf numFmtId="3" fontId="37" fillId="4" borderId="32" xfId="81" applyNumberFormat="1" applyFont="1" applyFill="1" applyBorder="1"/>
    <xf numFmtId="3" fontId="37" fillId="4" borderId="25" xfId="81" applyNumberFormat="1" applyFont="1" applyFill="1" applyBorder="1"/>
    <xf numFmtId="172" fontId="37" fillId="3" borderId="32" xfId="81" applyNumberFormat="1" applyFont="1" applyFill="1" applyBorder="1"/>
    <xf numFmtId="172" fontId="37" fillId="3" borderId="25" xfId="81" applyNumberFormat="1" applyFont="1" applyFill="1" applyBorder="1"/>
    <xf numFmtId="0" fontId="43" fillId="2" borderId="28" xfId="74" applyFont="1" applyFill="1" applyBorder="1" applyAlignment="1">
      <alignment horizontal="center"/>
    </xf>
    <xf numFmtId="0" fontId="43" fillId="2" borderId="27" xfId="74" applyFont="1" applyFill="1" applyBorder="1" applyAlignment="1">
      <alignment horizontal="center"/>
    </xf>
    <xf numFmtId="0" fontId="43" fillId="2" borderId="29" xfId="81" applyFont="1" applyFill="1" applyBorder="1" applyAlignment="1">
      <alignment horizontal="center"/>
    </xf>
    <xf numFmtId="0" fontId="43" fillId="2" borderId="30" xfId="81" applyFont="1" applyFill="1" applyBorder="1" applyAlignment="1">
      <alignment horizontal="center"/>
    </xf>
    <xf numFmtId="0" fontId="51" fillId="0" borderId="2" xfId="0" applyFont="1" applyFill="1" applyBorder="1"/>
    <xf numFmtId="0" fontId="51" fillId="0" borderId="3" xfId="0" applyFont="1" applyFill="1" applyBorder="1"/>
    <xf numFmtId="3" fontId="37" fillId="0" borderId="32" xfId="78" applyNumberFormat="1" applyFont="1" applyFill="1" applyBorder="1" applyAlignment="1">
      <alignment horizontal="right"/>
    </xf>
    <xf numFmtId="9" fontId="37" fillId="0" borderId="32" xfId="78" applyNumberFormat="1" applyFont="1" applyFill="1" applyBorder="1" applyAlignment="1">
      <alignment horizontal="right"/>
    </xf>
    <xf numFmtId="3" fontId="37" fillId="0" borderId="25" xfId="78" applyNumberFormat="1" applyFont="1" applyFill="1" applyBorder="1" applyAlignment="1">
      <alignment horizontal="right"/>
    </xf>
    <xf numFmtId="0" fontId="43" fillId="2" borderId="26" xfId="81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44" fillId="0" borderId="0" xfId="0" applyFont="1" applyFill="1"/>
    <xf numFmtId="0" fontId="44" fillId="0" borderId="49" xfId="0" applyFont="1" applyFill="1" applyBorder="1" applyAlignment="1"/>
    <xf numFmtId="0" fontId="53" fillId="0" borderId="0" xfId="0" applyFont="1" applyFill="1" applyBorder="1" applyAlignment="1"/>
    <xf numFmtId="0" fontId="44" fillId="0" borderId="56" xfId="0" applyFont="1" applyFill="1" applyBorder="1"/>
    <xf numFmtId="0" fontId="0" fillId="0" borderId="0" xfId="0" applyFill="1"/>
    <xf numFmtId="0" fontId="0" fillId="0" borderId="56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5" fillId="0" borderId="8" xfId="0" applyNumberFormat="1" applyFont="1" applyFill="1" applyBorder="1" applyAlignment="1">
      <alignment horizontal="right" vertical="top"/>
    </xf>
    <xf numFmtId="3" fontId="45" fillId="0" borderId="6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5" fillId="0" borderId="13" xfId="0" applyNumberFormat="1" applyFont="1" applyFill="1" applyBorder="1" applyAlignment="1">
      <alignment horizontal="right" vertical="top"/>
    </xf>
    <xf numFmtId="3" fontId="45" fillId="0" borderId="11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3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5" fillId="0" borderId="37" xfId="0" applyNumberFormat="1" applyFont="1" applyFill="1" applyBorder="1" applyAlignment="1">
      <alignment horizontal="right" vertical="top"/>
    </xf>
    <xf numFmtId="3" fontId="45" fillId="0" borderId="28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8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5" fillId="0" borderId="56" xfId="0" applyFont="1" applyFill="1" applyBorder="1" applyAlignment="1"/>
    <xf numFmtId="165" fontId="3" fillId="0" borderId="82" xfId="53" applyNumberFormat="1" applyFont="1" applyFill="1" applyBorder="1"/>
    <xf numFmtId="9" fontId="3" fillId="0" borderId="82" xfId="53" applyNumberFormat="1" applyFont="1" applyFill="1" applyBorder="1"/>
    <xf numFmtId="3" fontId="18" fillId="0" borderId="0" xfId="76" applyNumberFormat="1" applyFont="1" applyFill="1" applyBorder="1"/>
    <xf numFmtId="3" fontId="4" fillId="0" borderId="0" xfId="76" applyNumberFormat="1" applyFill="1"/>
    <xf numFmtId="0" fontId="2" fillId="0" borderId="56" xfId="26" applyFont="1" applyFill="1" applyBorder="1" applyAlignment="1"/>
    <xf numFmtId="3" fontId="39" fillId="0" borderId="0" xfId="26" applyNumberFormat="1" applyFont="1" applyFill="1" applyBorder="1"/>
    <xf numFmtId="9" fontId="18" fillId="0" borderId="0" xfId="76" applyNumberFormat="1" applyFont="1" applyFill="1" applyBorder="1" applyAlignment="1">
      <alignment horizontal="right"/>
    </xf>
    <xf numFmtId="9" fontId="18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8" fillId="0" borderId="0" xfId="26" applyFont="1" applyFill="1"/>
    <xf numFmtId="0" fontId="38" fillId="0" borderId="56" xfId="26" applyFont="1" applyFill="1" applyBorder="1" applyAlignment="1"/>
    <xf numFmtId="3" fontId="40" fillId="0" borderId="0" xfId="26" applyNumberFormat="1" applyFont="1" applyFill="1" applyBorder="1" applyAlignment="1">
      <alignment horizontal="center" vertical="center"/>
    </xf>
    <xf numFmtId="0" fontId="41" fillId="0" borderId="0" xfId="26" applyFont="1" applyFill="1" applyBorder="1" applyAlignment="1">
      <alignment horizontal="right"/>
    </xf>
    <xf numFmtId="171" fontId="38" fillId="0" borderId="29" xfId="26" applyNumberFormat="1" applyFont="1" applyFill="1" applyBorder="1"/>
    <xf numFmtId="9" fontId="38" fillId="0" borderId="30" xfId="26" applyNumberFormat="1" applyFont="1" applyFill="1" applyBorder="1"/>
    <xf numFmtId="171" fontId="38" fillId="0" borderId="53" xfId="26" applyNumberFormat="1" applyFont="1" applyFill="1" applyBorder="1"/>
    <xf numFmtId="9" fontId="41" fillId="0" borderId="0" xfId="26" applyNumberFormat="1" applyFont="1" applyFill="1" applyBorder="1" applyAlignment="1">
      <alignment horizontal="right"/>
    </xf>
    <xf numFmtId="171" fontId="38" fillId="0" borderId="10" xfId="26" applyNumberFormat="1" applyFont="1" applyFill="1" applyBorder="1"/>
    <xf numFmtId="9" fontId="38" fillId="0" borderId="12" xfId="26" applyNumberFormat="1" applyFont="1" applyFill="1" applyBorder="1"/>
    <xf numFmtId="171" fontId="38" fillId="0" borderId="41" xfId="26" applyNumberFormat="1" applyFont="1" applyFill="1" applyBorder="1"/>
    <xf numFmtId="3" fontId="42" fillId="0" borderId="0" xfId="26" applyNumberFormat="1" applyFont="1" applyFill="1" applyBorder="1"/>
    <xf numFmtId="171" fontId="38" fillId="0" borderId="26" xfId="26" applyNumberFormat="1" applyFont="1" applyFill="1" applyBorder="1"/>
    <xf numFmtId="9" fontId="38" fillId="0" borderId="27" xfId="26" applyNumberFormat="1" applyFont="1" applyFill="1" applyBorder="1"/>
    <xf numFmtId="171" fontId="38" fillId="0" borderId="55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19" fillId="0" borderId="0" xfId="26" applyFont="1" applyFill="1"/>
    <xf numFmtId="3" fontId="19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5" fillId="0" borderId="0" xfId="0" applyFont="1" applyFill="1" applyBorder="1" applyAlignment="1"/>
    <xf numFmtId="3" fontId="0" fillId="0" borderId="0" xfId="0" applyNumberFormat="1" applyFill="1" applyBorder="1" applyAlignment="1"/>
    <xf numFmtId="0" fontId="44" fillId="0" borderId="35" xfId="0" applyFont="1" applyFill="1" applyBorder="1" applyAlignment="1"/>
    <xf numFmtId="0" fontId="44" fillId="0" borderId="36" xfId="0" applyFont="1" applyFill="1" applyBorder="1" applyAlignment="1"/>
    <xf numFmtId="0" fontId="44" fillId="0" borderId="74" xfId="0" applyFont="1" applyFill="1" applyBorder="1" applyAlignment="1"/>
    <xf numFmtId="0" fontId="37" fillId="2" borderId="31" xfId="78" applyFont="1" applyFill="1" applyBorder="1" applyAlignment="1">
      <alignment horizontal="right"/>
    </xf>
    <xf numFmtId="3" fontId="37" fillId="2" borderId="73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80" xfId="53" applyFont="1" applyFill="1" applyBorder="1" applyAlignment="1">
      <alignment horizontal="right"/>
    </xf>
    <xf numFmtId="3" fontId="38" fillId="7" borderId="11" xfId="26" applyNumberFormat="1" applyFont="1" applyFill="1" applyBorder="1"/>
    <xf numFmtId="3" fontId="38" fillId="7" borderId="6" xfId="26" applyNumberFormat="1" applyFont="1" applyFill="1" applyBorder="1"/>
    <xf numFmtId="3" fontId="43" fillId="2" borderId="24" xfId="26" applyNumberFormat="1" applyFont="1" applyFill="1" applyBorder="1"/>
    <xf numFmtId="3" fontId="43" fillId="2" borderId="32" xfId="26" applyNumberFormat="1" applyFont="1" applyFill="1" applyBorder="1"/>
    <xf numFmtId="3" fontId="43" fillId="4" borderId="24" xfId="26" applyNumberFormat="1" applyFont="1" applyFill="1" applyBorder="1"/>
    <xf numFmtId="3" fontId="43" fillId="7" borderId="4" xfId="26" applyNumberFormat="1" applyFont="1" applyFill="1" applyBorder="1"/>
    <xf numFmtId="3" fontId="43" fillId="7" borderId="9" xfId="26" applyNumberFormat="1" applyFont="1" applyFill="1" applyBorder="1"/>
    <xf numFmtId="3" fontId="43" fillId="2" borderId="31" xfId="26" applyNumberFormat="1" applyFont="1" applyFill="1" applyBorder="1"/>
    <xf numFmtId="3" fontId="38" fillId="7" borderId="5" xfId="26" applyNumberFormat="1" applyFont="1" applyFill="1" applyBorder="1"/>
    <xf numFmtId="3" fontId="38" fillId="7" borderId="10" xfId="26" applyNumberFormat="1" applyFont="1" applyFill="1" applyBorder="1"/>
    <xf numFmtId="3" fontId="38" fillId="5" borderId="0" xfId="26" applyNumberFormat="1" applyFont="1" applyFill="1" applyBorder="1"/>
    <xf numFmtId="3" fontId="65" fillId="5" borderId="0" xfId="26" applyNumberFormat="1" applyFont="1" applyFill="1" applyBorder="1"/>
    <xf numFmtId="168" fontId="38" fillId="5" borderId="0" xfId="26" applyNumberFormat="1" applyFont="1" applyFill="1" applyBorder="1"/>
    <xf numFmtId="0" fontId="43" fillId="2" borderId="1" xfId="26" applyNumberFormat="1" applyFont="1" applyFill="1" applyBorder="1" applyAlignment="1">
      <alignment horizontal="center"/>
    </xf>
    <xf numFmtId="0" fontId="43" fillId="2" borderId="2" xfId="26" applyNumberFormat="1" applyFont="1" applyFill="1" applyBorder="1" applyAlignment="1">
      <alignment horizontal="center"/>
    </xf>
    <xf numFmtId="168" fontId="43" fillId="2" borderId="3" xfId="26" applyNumberFormat="1" applyFont="1" applyFill="1" applyBorder="1" applyAlignment="1">
      <alignment horizontal="center"/>
    </xf>
    <xf numFmtId="3" fontId="43" fillId="2" borderId="24" xfId="26" applyNumberFormat="1" applyFont="1" applyFill="1" applyBorder="1" applyAlignment="1">
      <alignment horizontal="center"/>
    </xf>
    <xf numFmtId="168" fontId="43" fillId="2" borderId="25" xfId="26" applyNumberFormat="1" applyFont="1" applyFill="1" applyBorder="1" applyAlignment="1">
      <alignment horizontal="center"/>
    </xf>
    <xf numFmtId="168" fontId="43" fillId="7" borderId="7" xfId="86" applyNumberFormat="1" applyFont="1" applyFill="1" applyBorder="1" applyAlignment="1">
      <alignment horizontal="right"/>
    </xf>
    <xf numFmtId="3" fontId="38" fillId="7" borderId="8" xfId="26" applyNumberFormat="1" applyFont="1" applyFill="1" applyBorder="1"/>
    <xf numFmtId="168" fontId="43" fillId="7" borderId="7" xfId="86" applyNumberFormat="1" applyFont="1" applyFill="1" applyBorder="1"/>
    <xf numFmtId="168" fontId="43" fillId="7" borderId="12" xfId="86" applyNumberFormat="1" applyFont="1" applyFill="1" applyBorder="1" applyAlignment="1">
      <alignment horizontal="right"/>
    </xf>
    <xf numFmtId="3" fontId="38" fillId="7" borderId="13" xfId="26" applyNumberFormat="1" applyFont="1" applyFill="1" applyBorder="1"/>
    <xf numFmtId="168" fontId="43" fillId="7" borderId="12" xfId="86" applyNumberFormat="1" applyFont="1" applyFill="1" applyBorder="1"/>
    <xf numFmtId="168" fontId="43" fillId="2" borderId="25" xfId="86" applyNumberFormat="1" applyFont="1" applyFill="1" applyBorder="1" applyAlignment="1">
      <alignment horizontal="right"/>
    </xf>
    <xf numFmtId="3" fontId="43" fillId="2" borderId="33" xfId="26" applyNumberFormat="1" applyFont="1" applyFill="1" applyBorder="1"/>
    <xf numFmtId="168" fontId="43" fillId="2" borderId="25" xfId="86" applyNumberFormat="1" applyFont="1" applyFill="1" applyBorder="1"/>
    <xf numFmtId="3" fontId="43" fillId="2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 applyAlignment="1">
      <alignment horizontal="left"/>
    </xf>
    <xf numFmtId="3" fontId="39" fillId="7" borderId="0" xfId="26" applyNumberFormat="1" applyFont="1" applyFill="1" applyBorder="1"/>
    <xf numFmtId="0" fontId="43" fillId="3" borderId="1" xfId="26" applyNumberFormat="1" applyFont="1" applyFill="1" applyBorder="1" applyAlignment="1">
      <alignment horizontal="center"/>
    </xf>
    <xf numFmtId="0" fontId="43" fillId="3" borderId="2" xfId="26" applyNumberFormat="1" applyFont="1" applyFill="1" applyBorder="1" applyAlignment="1">
      <alignment horizontal="center"/>
    </xf>
    <xf numFmtId="168" fontId="43" fillId="3" borderId="3" xfId="26" applyNumberFormat="1" applyFont="1" applyFill="1" applyBorder="1" applyAlignment="1">
      <alignment horizontal="center"/>
    </xf>
    <xf numFmtId="3" fontId="43" fillId="3" borderId="24" xfId="26" applyNumberFormat="1" applyFont="1" applyFill="1" applyBorder="1" applyAlignment="1">
      <alignment horizontal="center"/>
    </xf>
    <xf numFmtId="168" fontId="43" fillId="3" borderId="25" xfId="26" applyNumberFormat="1" applyFont="1" applyFill="1" applyBorder="1" applyAlignment="1">
      <alignment horizontal="center"/>
    </xf>
    <xf numFmtId="3" fontId="38" fillId="7" borderId="29" xfId="26" applyNumberFormat="1" applyFont="1" applyFill="1" applyBorder="1" applyAlignment="1">
      <alignment horizontal="center"/>
    </xf>
    <xf numFmtId="3" fontId="38" fillId="7" borderId="30" xfId="26" applyNumberFormat="1" applyFont="1" applyFill="1" applyBorder="1" applyAlignment="1">
      <alignment horizontal="center"/>
    </xf>
    <xf numFmtId="3" fontId="38" fillId="7" borderId="10" xfId="26" applyNumberFormat="1" applyFont="1" applyFill="1" applyBorder="1" applyAlignment="1">
      <alignment horizontal="center"/>
    </xf>
    <xf numFmtId="3" fontId="38" fillId="7" borderId="12" xfId="26" applyNumberFormat="1" applyFont="1" applyFill="1" applyBorder="1" applyAlignment="1">
      <alignment horizontal="center"/>
    </xf>
    <xf numFmtId="3" fontId="43" fillId="3" borderId="31" xfId="26" applyNumberFormat="1" applyFont="1" applyFill="1" applyBorder="1"/>
    <xf numFmtId="3" fontId="43" fillId="3" borderId="24" xfId="26" applyNumberFormat="1" applyFont="1" applyFill="1" applyBorder="1"/>
    <xf numFmtId="3" fontId="43" fillId="3" borderId="32" xfId="26" applyNumberFormat="1" applyFont="1" applyFill="1" applyBorder="1"/>
    <xf numFmtId="168" fontId="43" fillId="3" borderId="25" xfId="86" applyNumberFormat="1" applyFont="1" applyFill="1" applyBorder="1" applyAlignment="1">
      <alignment horizontal="right"/>
    </xf>
    <xf numFmtId="168" fontId="43" fillId="3" borderId="25" xfId="86" applyNumberFormat="1" applyFont="1" applyFill="1" applyBorder="1"/>
    <xf numFmtId="3" fontId="43" fillId="3" borderId="25" xfId="26" applyNumberFormat="1" applyFont="1" applyFill="1" applyBorder="1" applyAlignment="1">
      <alignment horizontal="center"/>
    </xf>
    <xf numFmtId="3" fontId="43" fillId="7" borderId="0" xfId="26" applyNumberFormat="1" applyFont="1" applyFill="1" applyBorder="1"/>
    <xf numFmtId="3" fontId="38" fillId="7" borderId="0" xfId="26" applyNumberFormat="1" applyFont="1" applyFill="1" applyBorder="1"/>
    <xf numFmtId="168" fontId="38" fillId="7" borderId="0" xfId="26" applyNumberFormat="1" applyFont="1" applyFill="1" applyBorder="1"/>
    <xf numFmtId="0" fontId="43" fillId="6" borderId="1" xfId="26" applyNumberFormat="1" applyFont="1" applyFill="1" applyBorder="1" applyAlignment="1">
      <alignment horizontal="center"/>
    </xf>
    <xf numFmtId="0" fontId="43" fillId="6" borderId="2" xfId="26" applyNumberFormat="1" applyFont="1" applyFill="1" applyBorder="1" applyAlignment="1">
      <alignment horizontal="center"/>
    </xf>
    <xf numFmtId="0" fontId="43" fillId="6" borderId="3" xfId="26" applyNumberFormat="1" applyFont="1" applyFill="1" applyBorder="1" applyAlignment="1">
      <alignment horizontal="center"/>
    </xf>
    <xf numFmtId="3" fontId="43" fillId="7" borderId="18" xfId="26" applyNumberFormat="1" applyFont="1" applyFill="1" applyBorder="1"/>
    <xf numFmtId="168" fontId="43" fillId="7" borderId="18" xfId="86" applyNumberFormat="1" applyFont="1" applyFill="1" applyBorder="1"/>
    <xf numFmtId="3" fontId="43" fillId="7" borderId="19" xfId="26" applyNumberFormat="1" applyFont="1" applyFill="1" applyBorder="1"/>
    <xf numFmtId="168" fontId="43" fillId="7" borderId="19" xfId="86" applyNumberFormat="1" applyFont="1" applyFill="1" applyBorder="1"/>
    <xf numFmtId="3" fontId="43" fillId="6" borderId="31" xfId="26" applyNumberFormat="1" applyFont="1" applyFill="1" applyBorder="1"/>
    <xf numFmtId="3" fontId="43" fillId="6" borderId="24" xfId="26" applyNumberFormat="1" applyFont="1" applyFill="1" applyBorder="1"/>
    <xf numFmtId="3" fontId="43" fillId="6" borderId="32" xfId="26" applyNumberFormat="1" applyFont="1" applyFill="1" applyBorder="1"/>
    <xf numFmtId="168" fontId="43" fillId="6" borderId="25" xfId="86" applyNumberFormat="1" applyFont="1" applyFill="1" applyBorder="1" applyAlignment="1">
      <alignment horizontal="right"/>
    </xf>
    <xf numFmtId="3" fontId="43" fillId="6" borderId="33" xfId="26" applyNumberFormat="1" applyFont="1" applyFill="1" applyBorder="1"/>
    <xf numFmtId="168" fontId="43" fillId="6" borderId="59" xfId="86" applyNumberFormat="1" applyFont="1" applyFill="1" applyBorder="1"/>
    <xf numFmtId="168" fontId="38" fillId="7" borderId="0" xfId="26" applyNumberFormat="1" applyFont="1" applyFill="1" applyBorder="1" applyAlignment="1">
      <alignment horizontal="right"/>
    </xf>
    <xf numFmtId="0" fontId="43" fillId="4" borderId="1" xfId="26" applyNumberFormat="1" applyFont="1" applyFill="1" applyBorder="1" applyAlignment="1">
      <alignment horizontal="center"/>
    </xf>
    <xf numFmtId="0" fontId="43" fillId="4" borderId="2" xfId="26" applyNumberFormat="1" applyFont="1" applyFill="1" applyBorder="1" applyAlignment="1">
      <alignment horizontal="center"/>
    </xf>
    <xf numFmtId="168" fontId="43" fillId="4" borderId="3" xfId="26" applyNumberFormat="1" applyFont="1" applyFill="1" applyBorder="1" applyAlignment="1">
      <alignment horizontal="center"/>
    </xf>
    <xf numFmtId="3" fontId="43" fillId="4" borderId="24" xfId="26" applyNumberFormat="1" applyFont="1" applyFill="1" applyBorder="1" applyAlignment="1">
      <alignment horizontal="center"/>
    </xf>
    <xf numFmtId="168" fontId="43" fillId="4" borderId="25" xfId="26" applyNumberFormat="1" applyFont="1" applyFill="1" applyBorder="1" applyAlignment="1">
      <alignment horizontal="center"/>
    </xf>
    <xf numFmtId="3" fontId="43" fillId="4" borderId="31" xfId="26" applyNumberFormat="1" applyFont="1" applyFill="1" applyBorder="1"/>
    <xf numFmtId="3" fontId="43" fillId="4" borderId="32" xfId="26" applyNumberFormat="1" applyFont="1" applyFill="1" applyBorder="1"/>
    <xf numFmtId="168" fontId="43" fillId="4" borderId="25" xfId="86" applyNumberFormat="1" applyFont="1" applyFill="1" applyBorder="1" applyAlignment="1">
      <alignment horizontal="right"/>
    </xf>
    <xf numFmtId="3" fontId="43" fillId="4" borderId="33" xfId="26" applyNumberFormat="1" applyFont="1" applyFill="1" applyBorder="1"/>
    <xf numFmtId="168" fontId="43" fillId="4" borderId="25" xfId="86" applyNumberFormat="1" applyFont="1" applyFill="1" applyBorder="1"/>
    <xf numFmtId="3" fontId="43" fillId="4" borderId="25" xfId="26" applyNumberFormat="1" applyFont="1" applyFill="1" applyBorder="1" applyAlignment="1">
      <alignment horizontal="center"/>
    </xf>
    <xf numFmtId="3" fontId="62" fillId="0" borderId="0" xfId="26" applyNumberFormat="1" applyFont="1" applyFill="1" applyBorder="1" applyAlignment="1">
      <alignment horizontal="right" vertical="top"/>
    </xf>
    <xf numFmtId="0" fontId="52" fillId="0" borderId="0" xfId="0" applyFont="1" applyFill="1" applyBorder="1" applyAlignment="1">
      <alignment horizontal="right" vertical="top"/>
    </xf>
    <xf numFmtId="3" fontId="62" fillId="0" borderId="2" xfId="26" applyNumberFormat="1" applyFont="1" applyFill="1" applyBorder="1" applyAlignment="1">
      <alignment horizontal="right" vertical="top"/>
    </xf>
    <xf numFmtId="0" fontId="52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3" fillId="2" borderId="52" xfId="26" quotePrefix="1" applyNumberFormat="1" applyFont="1" applyFill="1" applyBorder="1" applyAlignment="1">
      <alignment horizontal="center"/>
    </xf>
    <xf numFmtId="171" fontId="43" fillId="2" borderId="9" xfId="26" quotePrefix="1" applyNumberFormat="1" applyFont="1" applyFill="1" applyBorder="1" applyAlignment="1">
      <alignment horizontal="center"/>
    </xf>
    <xf numFmtId="171" fontId="43" fillId="2" borderId="54" xfId="26" quotePrefix="1" applyNumberFormat="1" applyFont="1" applyFill="1" applyBorder="1" applyAlignment="1">
      <alignment horizontal="center"/>
    </xf>
    <xf numFmtId="0" fontId="38" fillId="2" borderId="35" xfId="26" applyFont="1" applyFill="1" applyBorder="1"/>
    <xf numFmtId="0" fontId="3" fillId="2" borderId="74" xfId="33" applyFont="1" applyFill="1" applyBorder="1" applyAlignment="1">
      <alignment horizontal="center" vertical="center"/>
    </xf>
    <xf numFmtId="9" fontId="3" fillId="0" borderId="81" xfId="53" applyNumberFormat="1" applyFont="1" applyFill="1" applyBorder="1"/>
    <xf numFmtId="0" fontId="34" fillId="3" borderId="10" xfId="1" applyFill="1" applyBorder="1"/>
    <xf numFmtId="0" fontId="44" fillId="0" borderId="30" xfId="0" applyFont="1" applyBorder="1" applyAlignment="1"/>
    <xf numFmtId="0" fontId="34" fillId="3" borderId="5" xfId="1" applyFill="1" applyBorder="1"/>
    <xf numFmtId="0" fontId="44" fillId="5" borderId="7" xfId="0" applyFont="1" applyFill="1" applyBorder="1"/>
    <xf numFmtId="0" fontId="34" fillId="6" borderId="5" xfId="1" applyFill="1" applyBorder="1"/>
    <xf numFmtId="0" fontId="44" fillId="5" borderId="12" xfId="0" applyFont="1" applyFill="1" applyBorder="1"/>
    <xf numFmtId="0" fontId="34" fillId="6" borderId="72" xfId="1" applyFill="1" applyBorder="1"/>
    <xf numFmtId="0" fontId="44" fillId="5" borderId="27" xfId="0" applyFont="1" applyFill="1" applyBorder="1"/>
    <xf numFmtId="0" fontId="44" fillId="5" borderId="49" xfId="0" applyFont="1" applyFill="1" applyBorder="1"/>
    <xf numFmtId="0" fontId="34" fillId="2" borderId="5" xfId="1" applyFill="1" applyBorder="1"/>
    <xf numFmtId="0" fontId="44" fillId="5" borderId="56" xfId="0" applyFont="1" applyFill="1" applyBorder="1"/>
    <xf numFmtId="0" fontId="34" fillId="4" borderId="5" xfId="1" applyFill="1" applyBorder="1"/>
    <xf numFmtId="9" fontId="46" fillId="0" borderId="7" xfId="0" applyNumberFormat="1" applyFont="1" applyFill="1" applyBorder="1" applyAlignment="1">
      <alignment horizontal="right" vertical="top"/>
    </xf>
    <xf numFmtId="9" fontId="46" fillId="0" borderId="12" xfId="0" applyNumberFormat="1" applyFont="1" applyFill="1" applyBorder="1" applyAlignment="1">
      <alignment horizontal="right" vertical="top"/>
    </xf>
    <xf numFmtId="9" fontId="48" fillId="0" borderId="12" xfId="0" applyNumberFormat="1" applyFont="1" applyFill="1" applyBorder="1" applyAlignment="1">
      <alignment horizontal="right" vertical="top"/>
    </xf>
    <xf numFmtId="9" fontId="46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8" fillId="0" borderId="0" xfId="76" applyFont="1" applyFill="1"/>
    <xf numFmtId="0" fontId="38" fillId="0" borderId="0" xfId="26" applyFont="1" applyFill="1" applyBorder="1" applyAlignment="1"/>
    <xf numFmtId="0" fontId="38" fillId="0" borderId="2" xfId="76" applyFont="1" applyFill="1" applyBorder="1" applyAlignment="1"/>
    <xf numFmtId="0" fontId="43" fillId="2" borderId="80" xfId="53" applyFont="1" applyFill="1" applyBorder="1" applyAlignment="1">
      <alignment horizontal="right"/>
    </xf>
    <xf numFmtId="165" fontId="43" fillId="0" borderId="85" xfId="53" applyNumberFormat="1" applyFont="1" applyFill="1" applyBorder="1"/>
    <xf numFmtId="165" fontId="43" fillId="0" borderId="86" xfId="53" applyNumberFormat="1" applyFont="1" applyFill="1" applyBorder="1"/>
    <xf numFmtId="9" fontId="43" fillId="0" borderId="87" xfId="83" applyNumberFormat="1" applyFont="1" applyFill="1" applyBorder="1"/>
    <xf numFmtId="170" fontId="43" fillId="0" borderId="85" xfId="53" applyNumberFormat="1" applyFont="1" applyFill="1" applyBorder="1"/>
    <xf numFmtId="170" fontId="43" fillId="0" borderId="86" xfId="53" applyNumberFormat="1" applyFont="1" applyFill="1" applyBorder="1"/>
    <xf numFmtId="3" fontId="43" fillId="0" borderId="87" xfId="83" applyNumberFormat="1" applyFont="1" applyFill="1" applyBorder="1"/>
    <xf numFmtId="3" fontId="38" fillId="0" borderId="0" xfId="76" applyNumberFormat="1" applyFont="1" applyFill="1"/>
    <xf numFmtId="9" fontId="38" fillId="0" borderId="0" xfId="76" applyNumberFormat="1" applyFont="1" applyFill="1"/>
    <xf numFmtId="170" fontId="38" fillId="0" borderId="0" xfId="76" applyNumberFormat="1" applyFont="1" applyFill="1"/>
    <xf numFmtId="0" fontId="0" fillId="0" borderId="0" xfId="0" applyAlignment="1"/>
    <xf numFmtId="0" fontId="38" fillId="0" borderId="56" xfId="26" applyFont="1" applyFill="1" applyBorder="1" applyAlignment="1">
      <alignment horizontal="right"/>
    </xf>
    <xf numFmtId="3" fontId="39" fillId="0" borderId="0" xfId="26" applyNumberFormat="1" applyFont="1" applyFill="1" applyBorder="1" applyAlignment="1">
      <alignment horizontal="right"/>
    </xf>
    <xf numFmtId="171" fontId="38" fillId="0" borderId="52" xfId="26" quotePrefix="1" applyNumberFormat="1" applyFont="1" applyFill="1" applyBorder="1" applyAlignment="1">
      <alignment horizontal="right"/>
    </xf>
    <xf numFmtId="171" fontId="38" fillId="0" borderId="9" xfId="26" quotePrefix="1" applyNumberFormat="1" applyFont="1" applyFill="1" applyBorder="1" applyAlignment="1">
      <alignment horizontal="right"/>
    </xf>
    <xf numFmtId="171" fontId="38" fillId="0" borderId="54" xfId="26" quotePrefix="1" applyNumberFormat="1" applyFont="1" applyFill="1" applyBorder="1" applyAlignment="1">
      <alignment horizontal="right"/>
    </xf>
    <xf numFmtId="0" fontId="38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4" fillId="0" borderId="0" xfId="78" applyNumberFormat="1" applyFont="1" applyFill="1" applyBorder="1" applyAlignment="1"/>
    <xf numFmtId="3" fontId="54" fillId="0" borderId="0" xfId="78" applyNumberFormat="1" applyFont="1" applyFill="1" applyBorder="1" applyAlignment="1"/>
    <xf numFmtId="3" fontId="43" fillId="0" borderId="34" xfId="53" applyNumberFormat="1" applyFont="1" applyFill="1" applyBorder="1"/>
    <xf numFmtId="3" fontId="43" fillId="0" borderId="30" xfId="53" applyNumberFormat="1" applyFont="1" applyFill="1" applyBorder="1"/>
    <xf numFmtId="0" fontId="0" fillId="0" borderId="0" xfId="0" applyBorder="1" applyAlignment="1"/>
    <xf numFmtId="165" fontId="43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6" xfId="0" applyFont="1" applyFill="1" applyBorder="1" applyAlignment="1"/>
    <xf numFmtId="0" fontId="32" fillId="0" borderId="0" xfId="0" applyFont="1" applyFill="1"/>
    <xf numFmtId="16" fontId="32" fillId="0" borderId="0" xfId="0" quotePrefix="1" applyNumberFormat="1" applyFont="1" applyFill="1"/>
    <xf numFmtId="0" fontId="32" fillId="0" borderId="0" xfId="0" quotePrefix="1" applyFont="1" applyFill="1"/>
    <xf numFmtId="172" fontId="32" fillId="0" borderId="0" xfId="0" applyNumberFormat="1" applyFont="1" applyFill="1"/>
    <xf numFmtId="173" fontId="32" fillId="0" borderId="0" xfId="0" applyNumberFormat="1" applyFont="1" applyFill="1"/>
    <xf numFmtId="3" fontId="32" fillId="0" borderId="0" xfId="0" applyNumberFormat="1" applyFont="1" applyFill="1"/>
    <xf numFmtId="0" fontId="37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3" fillId="2" borderId="56" xfId="0" applyFont="1" applyFill="1" applyBorder="1" applyAlignment="1">
      <alignment horizontal="center"/>
    </xf>
    <xf numFmtId="170" fontId="0" fillId="0" borderId="0" xfId="0" applyNumberFormat="1" applyFill="1"/>
    <xf numFmtId="3" fontId="55" fillId="0" borderId="56" xfId="0" applyNumberFormat="1" applyFont="1" applyFill="1" applyBorder="1" applyAlignment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3" fontId="3" fillId="0" borderId="83" xfId="53" applyNumberFormat="1" applyFont="1" applyFill="1" applyBorder="1"/>
    <xf numFmtId="9" fontId="55" fillId="0" borderId="56" xfId="0" applyNumberFormat="1" applyFont="1" applyFill="1" applyBorder="1" applyAlignment="1"/>
    <xf numFmtId="0" fontId="43" fillId="2" borderId="56" xfId="0" applyNumberFormat="1" applyFont="1" applyFill="1" applyBorder="1" applyAlignment="1">
      <alignment horizontal="center"/>
    </xf>
    <xf numFmtId="3" fontId="3" fillId="0" borderId="84" xfId="53" applyNumberFormat="1" applyFont="1" applyFill="1" applyBorder="1"/>
    <xf numFmtId="3" fontId="3" fillId="0" borderId="89" xfId="53" applyNumberFormat="1" applyFont="1" applyFill="1" applyBorder="1"/>
    <xf numFmtId="0" fontId="44" fillId="0" borderId="0" xfId="0" applyFont="1" applyFill="1"/>
    <xf numFmtId="0" fontId="44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4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3" fillId="2" borderId="60" xfId="0" applyNumberFormat="1" applyFont="1" applyFill="1" applyBorder="1"/>
    <xf numFmtId="3" fontId="33" fillId="2" borderId="62" xfId="0" applyNumberFormat="1" applyFont="1" applyFill="1" applyBorder="1"/>
    <xf numFmtId="9" fontId="33" fillId="2" borderId="73" xfId="0" applyNumberFormat="1" applyFont="1" applyFill="1" applyBorder="1"/>
    <xf numFmtId="0" fontId="33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3" fillId="2" borderId="66" xfId="0" applyFont="1" applyFill="1" applyBorder="1" applyAlignment="1"/>
    <xf numFmtId="0" fontId="33" fillId="2" borderId="39" xfId="0" applyFont="1" applyFill="1" applyBorder="1" applyAlignment="1">
      <alignment horizontal="left" indent="2"/>
    </xf>
    <xf numFmtId="0" fontId="33" fillId="4" borderId="40" xfId="0" applyFont="1" applyFill="1" applyBorder="1" applyAlignment="1">
      <alignment horizontal="left" indent="2"/>
    </xf>
    <xf numFmtId="0" fontId="33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6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3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4" fillId="2" borderId="22" xfId="1" applyFill="1" applyBorder="1"/>
    <xf numFmtId="0" fontId="34" fillId="0" borderId="0" xfId="1" applyFill="1"/>
    <xf numFmtId="0" fontId="34" fillId="4" borderId="38" xfId="1" applyFill="1" applyBorder="1"/>
    <xf numFmtId="0" fontId="34" fillId="4" borderId="22" xfId="1" applyFill="1" applyBorder="1"/>
    <xf numFmtId="0" fontId="34" fillId="2" borderId="39" xfId="1" applyFill="1" applyBorder="1" applyAlignment="1">
      <alignment horizontal="left" indent="2"/>
    </xf>
    <xf numFmtId="0" fontId="34" fillId="2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indent="2"/>
    </xf>
    <xf numFmtId="0" fontId="34" fillId="4" borderId="39" xfId="1" applyFill="1" applyBorder="1" applyAlignment="1">
      <alignment horizontal="left" indent="4"/>
    </xf>
    <xf numFmtId="0" fontId="34" fillId="4" borderId="39" xfId="1" applyFill="1" applyBorder="1" applyAlignment="1">
      <alignment horizontal="left" wrapText="1" indent="2"/>
    </xf>
    <xf numFmtId="0" fontId="66" fillId="2" borderId="39" xfId="1" applyFont="1" applyFill="1" applyBorder="1" applyAlignment="1">
      <alignment horizontal="left" indent="2"/>
    </xf>
    <xf numFmtId="0" fontId="66" fillId="2" borderId="39" xfId="1" applyFont="1" applyFill="1" applyBorder="1" applyAlignment="1"/>
    <xf numFmtId="0" fontId="67" fillId="3" borderId="23" xfId="1" applyFont="1" applyFill="1" applyBorder="1"/>
    <xf numFmtId="0" fontId="67" fillId="2" borderId="39" xfId="1" applyFont="1" applyFill="1" applyBorder="1" applyAlignment="1"/>
    <xf numFmtId="0" fontId="67" fillId="4" borderId="23" xfId="1" applyFont="1" applyFill="1" applyBorder="1" applyAlignment="1">
      <alignment horizontal="left"/>
    </xf>
    <xf numFmtId="0" fontId="67" fillId="2" borderId="23" xfId="1" applyFont="1" applyFill="1" applyBorder="1" applyAlignment="1"/>
    <xf numFmtId="0" fontId="67" fillId="4" borderId="66" xfId="1" applyFont="1" applyFill="1" applyBorder="1" applyAlignment="1">
      <alignment horizontal="left"/>
    </xf>
    <xf numFmtId="0" fontId="67" fillId="4" borderId="39" xfId="1" applyFont="1" applyFill="1" applyBorder="1" applyAlignment="1">
      <alignment horizontal="left"/>
    </xf>
    <xf numFmtId="0" fontId="33" fillId="2" borderId="31" xfId="0" applyFont="1" applyFill="1" applyBorder="1" applyAlignment="1">
      <alignment horizontal="right"/>
    </xf>
    <xf numFmtId="170" fontId="33" fillId="0" borderId="24" xfId="0" applyNumberFormat="1" applyFont="1" applyFill="1" applyBorder="1" applyAlignment="1"/>
    <xf numFmtId="170" fontId="33" fillId="0" borderId="32" xfId="0" applyNumberFormat="1" applyFont="1" applyFill="1" applyBorder="1" applyAlignment="1"/>
    <xf numFmtId="9" fontId="33" fillId="0" borderId="59" xfId="0" applyNumberFormat="1" applyFont="1" applyFill="1" applyBorder="1" applyAlignment="1"/>
    <xf numFmtId="9" fontId="33" fillId="0" borderId="25" xfId="0" applyNumberFormat="1" applyFont="1" applyFill="1" applyBorder="1" applyAlignment="1"/>
    <xf numFmtId="170" fontId="33" fillId="0" borderId="33" xfId="0" applyNumberFormat="1" applyFont="1" applyFill="1" applyBorder="1" applyAlignment="1"/>
    <xf numFmtId="0" fontId="51" fillId="3" borderId="31" xfId="0" applyFont="1" applyFill="1" applyBorder="1" applyAlignment="1"/>
    <xf numFmtId="0" fontId="0" fillId="0" borderId="50" xfId="0" applyBorder="1" applyAlignment="1"/>
    <xf numFmtId="0" fontId="51" fillId="2" borderId="31" xfId="0" applyFont="1" applyFill="1" applyBorder="1" applyAlignment="1"/>
    <xf numFmtId="0" fontId="51" fillId="4" borderId="31" xfId="0" applyFont="1" applyFill="1" applyBorder="1" applyAlignment="1"/>
    <xf numFmtId="0" fontId="55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6" fillId="5" borderId="21" xfId="81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43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3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4" fillId="0" borderId="0" xfId="0" applyFont="1" applyFill="1"/>
    <xf numFmtId="0" fontId="2" fillId="0" borderId="2" xfId="0" applyFont="1" applyFill="1" applyBorder="1" applyAlignment="1"/>
    <xf numFmtId="0" fontId="50" fillId="2" borderId="29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58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4" fillId="2" borderId="10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center" vertical="center"/>
    </xf>
    <xf numFmtId="0" fontId="50" fillId="2" borderId="34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4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1" fillId="0" borderId="2" xfId="14" applyFill="1" applyBorder="1" applyAlignment="1"/>
    <xf numFmtId="165" fontId="43" fillId="0" borderId="0" xfId="53" applyNumberFormat="1" applyFont="1" applyFill="1" applyBorder="1" applyAlignment="1">
      <alignment horizontal="center"/>
    </xf>
    <xf numFmtId="165" fontId="38" fillId="0" borderId="0" xfId="79" applyNumberFormat="1" applyFont="1" applyFill="1" applyBorder="1" applyAlignment="1">
      <alignment horizontal="center"/>
    </xf>
    <xf numFmtId="165" fontId="43" fillId="2" borderId="29" xfId="53" applyNumberFormat="1" applyFont="1" applyFill="1" applyBorder="1" applyAlignment="1">
      <alignment horizontal="right"/>
    </xf>
    <xf numFmtId="165" fontId="38" fillId="2" borderId="34" xfId="79" applyNumberFormat="1" applyFont="1" applyFill="1" applyBorder="1" applyAlignment="1">
      <alignment horizontal="right"/>
    </xf>
    <xf numFmtId="165" fontId="59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7" fillId="2" borderId="75" xfId="78" applyNumberFormat="1" applyFont="1" applyFill="1" applyBorder="1" applyAlignment="1">
      <alignment horizontal="left"/>
    </xf>
    <xf numFmtId="0" fontId="44" fillId="2" borderId="61" xfId="0" applyFont="1" applyFill="1" applyBorder="1" applyAlignment="1"/>
    <xf numFmtId="3" fontId="37" fillId="2" borderId="63" xfId="78" applyNumberFormat="1" applyFont="1" applyFill="1" applyBorder="1" applyAlignment="1"/>
    <xf numFmtId="0" fontId="51" fillId="2" borderId="75" xfId="0" applyFont="1" applyFill="1" applyBorder="1" applyAlignment="1">
      <alignment horizontal="left"/>
    </xf>
    <xf numFmtId="0" fontId="0" fillId="2" borderId="56" xfId="0" applyFill="1" applyBorder="1" applyAlignment="1">
      <alignment horizontal="left"/>
    </xf>
    <xf numFmtId="0" fontId="0" fillId="2" borderId="61" xfId="0" applyFill="1" applyBorder="1" applyAlignment="1">
      <alignment horizontal="left"/>
    </xf>
    <xf numFmtId="0" fontId="51" fillId="2" borderId="63" xfId="0" applyFont="1" applyFill="1" applyBorder="1" applyAlignment="1">
      <alignment horizontal="left"/>
    </xf>
    <xf numFmtId="3" fontId="51" fillId="2" borderId="63" xfId="0" applyNumberFormat="1" applyFont="1" applyFill="1" applyBorder="1" applyAlignment="1">
      <alignment horizontal="left"/>
    </xf>
    <xf numFmtId="3" fontId="0" fillId="2" borderId="5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4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6" xfId="53" applyFont="1" applyFill="1" applyBorder="1" applyAlignment="1">
      <alignment horizontal="right"/>
    </xf>
    <xf numFmtId="0" fontId="5" fillId="2" borderId="77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8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3" fillId="2" borderId="73" xfId="0" applyFont="1" applyFill="1" applyBorder="1" applyAlignment="1">
      <alignment vertical="center"/>
    </xf>
    <xf numFmtId="3" fontId="43" fillId="2" borderId="75" xfId="26" applyNumberFormat="1" applyFont="1" applyFill="1" applyBorder="1" applyAlignment="1">
      <alignment horizontal="center"/>
    </xf>
    <xf numFmtId="3" fontId="43" fillId="2" borderId="56" xfId="26" applyNumberFormat="1" applyFont="1" applyFill="1" applyBorder="1" applyAlignment="1">
      <alignment horizontal="center"/>
    </xf>
    <xf numFmtId="3" fontId="43" fillId="2" borderId="57" xfId="26" applyNumberFormat="1" applyFont="1" applyFill="1" applyBorder="1" applyAlignment="1">
      <alignment horizontal="center"/>
    </xf>
    <xf numFmtId="3" fontId="43" fillId="2" borderId="57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top" wrapText="1"/>
    </xf>
    <xf numFmtId="0" fontId="43" fillId="2" borderId="35" xfId="0" applyFont="1" applyFill="1" applyBorder="1" applyAlignment="1">
      <alignment horizontal="center" vertical="top"/>
    </xf>
    <xf numFmtId="49" fontId="43" fillId="2" borderId="35" xfId="0" applyNumberFormat="1" applyFont="1" applyFill="1" applyBorder="1" applyAlignment="1">
      <alignment horizontal="center" vertical="top"/>
    </xf>
    <xf numFmtId="0" fontId="43" fillId="2" borderId="35" xfId="0" applyFont="1" applyFill="1" applyBorder="1" applyAlignment="1">
      <alignment horizontal="center" vertical="center"/>
    </xf>
    <xf numFmtId="0" fontId="43" fillId="2" borderId="75" xfId="0" quotePrefix="1" applyFont="1" applyFill="1" applyBorder="1" applyAlignment="1">
      <alignment horizontal="center"/>
    </xf>
    <xf numFmtId="0" fontId="43" fillId="2" borderId="57" xfId="0" applyFont="1" applyFill="1" applyBorder="1" applyAlignment="1">
      <alignment horizontal="center"/>
    </xf>
    <xf numFmtId="9" fontId="60" fillId="2" borderId="57" xfId="0" applyNumberFormat="1" applyFont="1" applyFill="1" applyBorder="1" applyAlignment="1">
      <alignment horizontal="center" vertical="top"/>
    </xf>
    <xf numFmtId="0" fontId="43" fillId="2" borderId="75" xfId="0" quotePrefix="1" applyNumberFormat="1" applyFont="1" applyFill="1" applyBorder="1" applyAlignment="1">
      <alignment horizontal="center"/>
    </xf>
    <xf numFmtId="0" fontId="43" fillId="2" borderId="57" xfId="0" applyNumberFormat="1" applyFont="1" applyFill="1" applyBorder="1" applyAlignment="1">
      <alignment horizontal="center"/>
    </xf>
    <xf numFmtId="0" fontId="60" fillId="2" borderId="57" xfId="0" applyNumberFormat="1" applyFont="1" applyFill="1" applyBorder="1" applyAlignment="1">
      <alignment horizontal="center" vertical="top"/>
    </xf>
    <xf numFmtId="168" fontId="64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3" fillId="2" borderId="35" xfId="26" applyNumberFormat="1" applyFont="1" applyFill="1" applyBorder="1" applyAlignment="1">
      <alignment horizontal="center" vertical="center"/>
    </xf>
    <xf numFmtId="3" fontId="63" fillId="2" borderId="74" xfId="26" applyNumberFormat="1" applyFont="1" applyFill="1" applyBorder="1" applyAlignment="1">
      <alignment horizontal="center" vertical="center"/>
    </xf>
    <xf numFmtId="3" fontId="62" fillId="0" borderId="56" xfId="26" applyNumberFormat="1" applyFont="1" applyFill="1" applyBorder="1" applyAlignment="1">
      <alignment horizontal="right" vertical="top"/>
    </xf>
    <xf numFmtId="0" fontId="52" fillId="0" borderId="56" xfId="0" applyFont="1" applyFill="1" applyBorder="1" applyAlignment="1">
      <alignment horizontal="right" vertical="top"/>
    </xf>
    <xf numFmtId="3" fontId="63" fillId="4" borderId="75" xfId="26" applyNumberFormat="1" applyFont="1" applyFill="1" applyBorder="1" applyAlignment="1">
      <alignment horizontal="center" vertical="center" wrapText="1"/>
    </xf>
    <xf numFmtId="3" fontId="63" fillId="4" borderId="1" xfId="26" applyNumberFormat="1" applyFont="1" applyFill="1" applyBorder="1" applyAlignment="1">
      <alignment horizontal="center" vertical="center" wrapText="1"/>
    </xf>
    <xf numFmtId="3" fontId="43" fillId="4" borderId="75" xfId="26" applyNumberFormat="1" applyFont="1" applyFill="1" applyBorder="1" applyAlignment="1">
      <alignment horizontal="center"/>
    </xf>
    <xf numFmtId="3" fontId="43" fillId="4" borderId="56" xfId="26" applyNumberFormat="1" applyFont="1" applyFill="1" applyBorder="1" applyAlignment="1">
      <alignment horizontal="center"/>
    </xf>
    <xf numFmtId="3" fontId="43" fillId="4" borderId="57" xfId="26" applyNumberFormat="1" applyFont="1" applyFill="1" applyBorder="1" applyAlignment="1">
      <alignment horizontal="center"/>
    </xf>
    <xf numFmtId="3" fontId="63" fillId="3" borderId="75" xfId="26" applyNumberFormat="1" applyFont="1" applyFill="1" applyBorder="1" applyAlignment="1">
      <alignment horizontal="center" vertical="center"/>
    </xf>
    <xf numFmtId="3" fontId="63" fillId="3" borderId="1" xfId="26" applyNumberFormat="1" applyFont="1" applyFill="1" applyBorder="1" applyAlignment="1">
      <alignment horizontal="center" vertical="center"/>
    </xf>
    <xf numFmtId="3" fontId="43" fillId="3" borderId="75" xfId="26" applyNumberFormat="1" applyFont="1" applyFill="1" applyBorder="1" applyAlignment="1">
      <alignment horizontal="center"/>
    </xf>
    <xf numFmtId="3" fontId="43" fillId="3" borderId="56" xfId="26" applyNumberFormat="1" applyFont="1" applyFill="1" applyBorder="1" applyAlignment="1">
      <alignment horizontal="center"/>
    </xf>
    <xf numFmtId="3" fontId="43" fillId="3" borderId="57" xfId="26" applyNumberFormat="1" applyFont="1" applyFill="1" applyBorder="1" applyAlignment="1">
      <alignment horizontal="center"/>
    </xf>
    <xf numFmtId="3" fontId="63" fillId="6" borderId="75" xfId="26" applyNumberFormat="1" applyFont="1" applyFill="1" applyBorder="1" applyAlignment="1">
      <alignment horizontal="center" vertical="center" wrapText="1"/>
    </xf>
    <xf numFmtId="3" fontId="63" fillId="6" borderId="1" xfId="26" applyNumberFormat="1" applyFont="1" applyFill="1" applyBorder="1" applyAlignment="1">
      <alignment horizontal="center" vertical="center" wrapText="1"/>
    </xf>
    <xf numFmtId="3" fontId="43" fillId="6" borderId="75" xfId="26" applyNumberFormat="1" applyFont="1" applyFill="1" applyBorder="1" applyAlignment="1">
      <alignment horizontal="center"/>
    </xf>
    <xf numFmtId="3" fontId="43" fillId="6" borderId="56" xfId="26" applyNumberFormat="1" applyFont="1" applyFill="1" applyBorder="1" applyAlignment="1">
      <alignment horizontal="center"/>
    </xf>
    <xf numFmtId="3" fontId="43" fillId="6" borderId="57" xfId="26" applyNumberFormat="1" applyFont="1" applyFill="1" applyBorder="1" applyAlignment="1">
      <alignment horizontal="center"/>
    </xf>
    <xf numFmtId="3" fontId="62" fillId="5" borderId="20" xfId="26" applyNumberFormat="1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3" fontId="62" fillId="0" borderId="20" xfId="26" applyNumberFormat="1" applyFont="1" applyBorder="1" applyAlignment="1">
      <alignment horizontal="center"/>
    </xf>
    <xf numFmtId="0" fontId="55" fillId="0" borderId="2" xfId="14" applyFont="1" applyFill="1" applyBorder="1" applyAlignment="1"/>
    <xf numFmtId="3" fontId="3" fillId="2" borderId="75" xfId="27" applyNumberFormat="1" applyFont="1" applyFill="1" applyBorder="1" applyAlignment="1">
      <alignment horizontal="center"/>
    </xf>
    <xf numFmtId="0" fontId="31" fillId="2" borderId="56" xfId="14" applyFill="1" applyBorder="1" applyAlignment="1">
      <alignment horizontal="center"/>
    </xf>
    <xf numFmtId="0" fontId="31" fillId="2" borderId="57" xfId="14" applyFill="1" applyBorder="1" applyAlignment="1">
      <alignment horizontal="center"/>
    </xf>
    <xf numFmtId="3" fontId="3" fillId="2" borderId="75" xfId="24" applyNumberFormat="1" applyFont="1" applyFill="1" applyBorder="1" applyAlignment="1">
      <alignment horizontal="center"/>
    </xf>
    <xf numFmtId="0" fontId="4" fillId="2" borderId="56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5" xfId="26" applyNumberFormat="1" applyFont="1" applyFill="1" applyBorder="1" applyAlignment="1">
      <alignment horizontal="center"/>
    </xf>
    <xf numFmtId="3" fontId="3" fillId="2" borderId="57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5" xfId="26" quotePrefix="1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57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3" fillId="2" borderId="35" xfId="0" applyFont="1" applyFill="1" applyBorder="1" applyAlignment="1">
      <alignment vertical="center" wrapText="1"/>
    </xf>
    <xf numFmtId="0" fontId="59" fillId="0" borderId="2" xfId="26" applyFont="1" applyFill="1" applyBorder="1" applyAlignment="1"/>
    <xf numFmtId="0" fontId="38" fillId="0" borderId="2" xfId="26" applyFont="1" applyFill="1" applyBorder="1" applyAlignment="1"/>
    <xf numFmtId="3" fontId="43" fillId="2" borderId="60" xfId="76" applyNumberFormat="1" applyFont="1" applyFill="1" applyBorder="1" applyAlignment="1">
      <alignment horizontal="center" vertical="center"/>
    </xf>
    <xf numFmtId="3" fontId="43" fillId="2" borderId="62" xfId="76" applyNumberFormat="1" applyFont="1" applyFill="1" applyBorder="1" applyAlignment="1">
      <alignment horizontal="center" vertical="center"/>
    </xf>
    <xf numFmtId="3" fontId="43" fillId="2" borderId="6" xfId="76" applyNumberFormat="1" applyFont="1" applyFill="1" applyBorder="1" applyAlignment="1">
      <alignment horizontal="center"/>
    </xf>
    <xf numFmtId="3" fontId="43" fillId="2" borderId="88" xfId="76" applyNumberFormat="1" applyFont="1" applyFill="1" applyBorder="1" applyAlignment="1">
      <alignment horizontal="center"/>
    </xf>
    <xf numFmtId="3" fontId="43" fillId="2" borderId="8" xfId="76" applyNumberFormat="1" applyFont="1" applyFill="1" applyBorder="1" applyAlignment="1">
      <alignment horizontal="center"/>
    </xf>
    <xf numFmtId="3" fontId="43" fillId="2" borderId="7" xfId="76" applyNumberFormat="1" applyFont="1" applyFill="1" applyBorder="1" applyAlignment="1">
      <alignment horizontal="center"/>
    </xf>
    <xf numFmtId="0" fontId="68" fillId="0" borderId="0" xfId="1" applyFont="1" applyFill="1"/>
    <xf numFmtId="3" fontId="45" fillId="8" borderId="91" xfId="0" applyNumberFormat="1" applyFont="1" applyFill="1" applyBorder="1" applyAlignment="1">
      <alignment horizontal="right" vertical="top"/>
    </xf>
    <xf numFmtId="3" fontId="45" fillId="8" borderId="92" xfId="0" applyNumberFormat="1" applyFont="1" applyFill="1" applyBorder="1" applyAlignment="1">
      <alignment horizontal="right" vertical="top"/>
    </xf>
    <xf numFmtId="174" fontId="45" fillId="8" borderId="93" xfId="0" applyNumberFormat="1" applyFont="1" applyFill="1" applyBorder="1" applyAlignment="1">
      <alignment horizontal="right" vertical="top"/>
    </xf>
    <xf numFmtId="3" fontId="45" fillId="0" borderId="91" xfId="0" applyNumberFormat="1" applyFont="1" applyBorder="1" applyAlignment="1">
      <alignment horizontal="right" vertical="top"/>
    </xf>
    <xf numFmtId="174" fontId="45" fillId="8" borderId="94" xfId="0" applyNumberFormat="1" applyFont="1" applyFill="1" applyBorder="1" applyAlignment="1">
      <alignment horizontal="right" vertical="top"/>
    </xf>
    <xf numFmtId="3" fontId="47" fillId="8" borderId="96" xfId="0" applyNumberFormat="1" applyFont="1" applyFill="1" applyBorder="1" applyAlignment="1">
      <alignment horizontal="right" vertical="top"/>
    </xf>
    <xf numFmtId="3" fontId="47" fillId="8" borderId="97" xfId="0" applyNumberFormat="1" applyFont="1" applyFill="1" applyBorder="1" applyAlignment="1">
      <alignment horizontal="right" vertical="top"/>
    </xf>
    <xf numFmtId="174" fontId="47" fillId="8" borderId="98" xfId="0" applyNumberFormat="1" applyFont="1" applyFill="1" applyBorder="1" applyAlignment="1">
      <alignment horizontal="right" vertical="top"/>
    </xf>
    <xf numFmtId="3" fontId="47" fillId="0" borderId="96" xfId="0" applyNumberFormat="1" applyFont="1" applyBorder="1" applyAlignment="1">
      <alignment horizontal="right" vertical="top"/>
    </xf>
    <xf numFmtId="0" fontId="47" fillId="8" borderId="99" xfId="0" applyFont="1" applyFill="1" applyBorder="1" applyAlignment="1">
      <alignment horizontal="right" vertical="top"/>
    </xf>
    <xf numFmtId="0" fontId="45" fillId="8" borderId="94" xfId="0" applyFont="1" applyFill="1" applyBorder="1" applyAlignment="1">
      <alignment horizontal="right" vertical="top"/>
    </xf>
    <xf numFmtId="174" fontId="47" fillId="8" borderId="99" xfId="0" applyNumberFormat="1" applyFont="1" applyFill="1" applyBorder="1" applyAlignment="1">
      <alignment horizontal="right" vertical="top"/>
    </xf>
    <xf numFmtId="0" fontId="45" fillId="8" borderId="93" xfId="0" applyFont="1" applyFill="1" applyBorder="1" applyAlignment="1">
      <alignment horizontal="right" vertical="top"/>
    </xf>
    <xf numFmtId="0" fontId="47" fillId="8" borderId="98" xfId="0" applyFont="1" applyFill="1" applyBorder="1" applyAlignment="1">
      <alignment horizontal="right" vertical="top"/>
    </xf>
    <xf numFmtId="3" fontId="47" fillId="0" borderId="100" xfId="0" applyNumberFormat="1" applyFont="1" applyBorder="1" applyAlignment="1">
      <alignment horizontal="right" vertical="top"/>
    </xf>
    <xf numFmtId="3" fontId="47" fillId="0" borderId="101" xfId="0" applyNumberFormat="1" applyFont="1" applyBorder="1" applyAlignment="1">
      <alignment horizontal="right" vertical="top"/>
    </xf>
    <xf numFmtId="3" fontId="47" fillId="0" borderId="102" xfId="0" applyNumberFormat="1" applyFont="1" applyBorder="1" applyAlignment="1">
      <alignment horizontal="right" vertical="top"/>
    </xf>
    <xf numFmtId="174" fontId="47" fillId="8" borderId="103" xfId="0" applyNumberFormat="1" applyFont="1" applyFill="1" applyBorder="1" applyAlignment="1">
      <alignment horizontal="right" vertical="top"/>
    </xf>
    <xf numFmtId="0" fontId="49" fillId="9" borderId="90" xfId="0" applyFont="1" applyFill="1" applyBorder="1" applyAlignment="1">
      <alignment vertical="top"/>
    </xf>
    <xf numFmtId="0" fontId="49" fillId="9" borderId="90" xfId="0" applyFont="1" applyFill="1" applyBorder="1" applyAlignment="1">
      <alignment vertical="top" indent="2"/>
    </xf>
    <xf numFmtId="0" fontId="49" fillId="9" borderId="90" xfId="0" applyFont="1" applyFill="1" applyBorder="1" applyAlignment="1">
      <alignment vertical="top" indent="4"/>
    </xf>
    <xf numFmtId="0" fontId="50" fillId="9" borderId="95" xfId="0" applyFont="1" applyFill="1" applyBorder="1" applyAlignment="1">
      <alignment vertical="top" indent="6"/>
    </xf>
    <xf numFmtId="0" fontId="49" fillId="9" borderId="90" xfId="0" applyFont="1" applyFill="1" applyBorder="1" applyAlignment="1">
      <alignment vertical="top" indent="8"/>
    </xf>
    <xf numFmtId="0" fontId="50" fillId="9" borderId="95" xfId="0" applyFont="1" applyFill="1" applyBorder="1" applyAlignment="1">
      <alignment vertical="top" indent="2"/>
    </xf>
    <xf numFmtId="0" fontId="50" fillId="9" borderId="95" xfId="0" applyFont="1" applyFill="1" applyBorder="1" applyAlignment="1">
      <alignment vertical="top" indent="4"/>
    </xf>
    <xf numFmtId="0" fontId="49" fillId="9" borderId="90" xfId="0" applyFont="1" applyFill="1" applyBorder="1" applyAlignment="1">
      <alignment vertical="top" indent="6"/>
    </xf>
    <xf numFmtId="0" fontId="44" fillId="9" borderId="90" xfId="0" applyFont="1" applyFill="1" applyBorder="1"/>
    <xf numFmtId="0" fontId="50" fillId="9" borderId="23" xfId="0" applyFont="1" applyFill="1" applyBorder="1" applyAlignment="1">
      <alignment vertical="top"/>
    </xf>
    <xf numFmtId="0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/>
    <xf numFmtId="9" fontId="38" fillId="0" borderId="0" xfId="0" applyNumberFormat="1" applyFont="1" applyFill="1" applyBorder="1"/>
    <xf numFmtId="165" fontId="43" fillId="2" borderId="60" xfId="53" applyNumberFormat="1" applyFont="1" applyFill="1" applyBorder="1" applyAlignment="1">
      <alignment horizontal="left"/>
    </xf>
    <xf numFmtId="165" fontId="43" fillId="2" borderId="62" xfId="53" applyNumberFormat="1" applyFont="1" applyFill="1" applyBorder="1" applyAlignment="1">
      <alignment horizontal="left"/>
    </xf>
    <xf numFmtId="165" fontId="43" fillId="2" borderId="70" xfId="53" applyNumberFormat="1" applyFont="1" applyFill="1" applyBorder="1" applyAlignment="1">
      <alignment horizontal="left"/>
    </xf>
    <xf numFmtId="3" fontId="43" fillId="2" borderId="70" xfId="53" applyNumberFormat="1" applyFont="1" applyFill="1" applyBorder="1" applyAlignment="1">
      <alignment horizontal="left"/>
    </xf>
    <xf numFmtId="3" fontId="43" fillId="2" borderId="79" xfId="53" applyNumberFormat="1" applyFont="1" applyFill="1" applyBorder="1" applyAlignment="1">
      <alignment horizontal="left"/>
    </xf>
    <xf numFmtId="3" fontId="0" fillId="0" borderId="62" xfId="0" applyNumberFormat="1" applyFill="1" applyBorder="1"/>
    <xf numFmtId="3" fontId="0" fillId="0" borderId="73" xfId="0" applyNumberFormat="1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1" fillId="2" borderId="60" xfId="0" applyFont="1" applyFill="1" applyBorder="1"/>
    <xf numFmtId="3" fontId="51" fillId="2" borderId="71" xfId="0" applyNumberFormat="1" applyFont="1" applyFill="1" applyBorder="1"/>
    <xf numFmtId="9" fontId="51" fillId="2" borderId="69" xfId="0" applyNumberFormat="1" applyFont="1" applyFill="1" applyBorder="1"/>
    <xf numFmtId="3" fontId="51" fillId="2" borderId="79" xfId="0" applyNumberFormat="1" applyFont="1" applyFill="1" applyBorder="1"/>
    <xf numFmtId="9" fontId="0" fillId="0" borderId="62" xfId="0" applyNumberFormat="1" applyFill="1" applyBorder="1"/>
    <xf numFmtId="9" fontId="0" fillId="0" borderId="34" xfId="0" applyNumberFormat="1" applyFill="1" applyBorder="1"/>
    <xf numFmtId="9" fontId="0" fillId="0" borderId="28" xfId="0" applyNumberFormat="1" applyFill="1" applyBorder="1"/>
    <xf numFmtId="9" fontId="0" fillId="0" borderId="32" xfId="0" applyNumberFormat="1" applyFill="1" applyBorder="1"/>
    <xf numFmtId="0" fontId="33" fillId="9" borderId="24" xfId="0" applyFont="1" applyFill="1" applyBorder="1"/>
    <xf numFmtId="3" fontId="33" fillId="9" borderId="32" xfId="0" applyNumberFormat="1" applyFont="1" applyFill="1" applyBorder="1"/>
    <xf numFmtId="9" fontId="33" fillId="9" borderId="32" xfId="0" applyNumberFormat="1" applyFont="1" applyFill="1" applyBorder="1"/>
    <xf numFmtId="3" fontId="33" fillId="9" borderId="25" xfId="0" applyNumberFormat="1" applyFont="1" applyFill="1" applyBorder="1"/>
    <xf numFmtId="0" fontId="33" fillId="0" borderId="60" xfId="0" applyFont="1" applyFill="1" applyBorder="1"/>
    <xf numFmtId="9" fontId="0" fillId="0" borderId="11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3" fillId="0" borderId="29" xfId="0" applyFont="1" applyFill="1" applyBorder="1"/>
    <xf numFmtId="0" fontId="33" fillId="0" borderId="10" xfId="0" applyFont="1" applyFill="1" applyBorder="1"/>
    <xf numFmtId="0" fontId="33" fillId="0" borderId="14" xfId="0" applyFont="1" applyFill="1" applyBorder="1"/>
    <xf numFmtId="0" fontId="51" fillId="2" borderId="62" xfId="0" applyFont="1" applyFill="1" applyBorder="1"/>
    <xf numFmtId="3" fontId="51" fillId="2" borderId="0" xfId="0" applyNumberFormat="1" applyFont="1" applyFill="1" applyBorder="1"/>
    <xf numFmtId="3" fontId="51" fillId="2" borderId="21" xfId="0" applyNumberFormat="1" applyFont="1" applyFill="1" applyBorder="1"/>
    <xf numFmtId="0" fontId="3" fillId="2" borderId="60" xfId="79" applyFont="1" applyFill="1" applyBorder="1" applyAlignment="1">
      <alignment horizontal="left"/>
    </xf>
    <xf numFmtId="0" fontId="33" fillId="9" borderId="52" xfId="0" applyFont="1" applyFill="1" applyBorder="1"/>
    <xf numFmtId="0" fontId="33" fillId="9" borderId="9" xfId="0" applyFont="1" applyFill="1" applyBorder="1"/>
    <xf numFmtId="0" fontId="33" fillId="9" borderId="54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5" xfId="0" applyNumberFormat="1" applyFill="1" applyBorder="1"/>
    <xf numFmtId="3" fontId="0" fillId="0" borderId="19" xfId="0" applyNumberFormat="1" applyFill="1" applyBorder="1"/>
    <xf numFmtId="3" fontId="0" fillId="0" borderId="67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2" xfId="0" applyFill="1" applyBorder="1"/>
    <xf numFmtId="0" fontId="0" fillId="0" borderId="9" xfId="0" applyFill="1" applyBorder="1"/>
    <xf numFmtId="0" fontId="0" fillId="0" borderId="54" xfId="0" applyFill="1" applyBorder="1"/>
    <xf numFmtId="3" fontId="0" fillId="0" borderId="64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5" xfId="79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80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9" xfId="0" applyFill="1" applyBorder="1" applyAlignment="1">
      <alignment vertical="center"/>
    </xf>
    <xf numFmtId="0" fontId="43" fillId="2" borderId="20" xfId="26" applyNumberFormat="1" applyFont="1" applyFill="1" applyBorder="1"/>
    <xf numFmtId="0" fontId="43" fillId="2" borderId="0" xfId="26" applyNumberFormat="1" applyFont="1" applyFill="1" applyBorder="1"/>
    <xf numFmtId="0" fontId="43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3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3" fillId="2" borderId="36" xfId="0" applyFont="1" applyFill="1" applyBorder="1" applyAlignment="1">
      <alignment horizontal="center" vertical="top"/>
    </xf>
    <xf numFmtId="49" fontId="43" fillId="2" borderId="36" xfId="0" applyNumberFormat="1" applyFont="1" applyFill="1" applyBorder="1" applyAlignment="1">
      <alignment horizontal="center" vertical="top"/>
    </xf>
    <xf numFmtId="0" fontId="43" fillId="2" borderId="36" xfId="0" applyFont="1" applyFill="1" applyBorder="1" applyAlignment="1">
      <alignment horizontal="center" vertical="center"/>
    </xf>
    <xf numFmtId="3" fontId="43" fillId="2" borderId="20" xfId="0" applyNumberFormat="1" applyFont="1" applyFill="1" applyBorder="1" applyAlignment="1">
      <alignment horizontal="left"/>
    </xf>
    <xf numFmtId="3" fontId="43" fillId="2" borderId="21" xfId="0" applyNumberFormat="1" applyFont="1" applyFill="1" applyBorder="1" applyAlignment="1">
      <alignment horizontal="center"/>
    </xf>
    <xf numFmtId="3" fontId="43" fillId="2" borderId="0" xfId="0" applyNumberFormat="1" applyFont="1" applyFill="1" applyBorder="1" applyAlignment="1">
      <alignment horizontal="center"/>
    </xf>
    <xf numFmtId="9" fontId="60" fillId="2" borderId="21" xfId="0" applyNumberFormat="1" applyFont="1" applyFill="1" applyBorder="1" applyAlignment="1">
      <alignment horizontal="center" vertical="top"/>
    </xf>
    <xf numFmtId="3" fontId="43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3" fillId="0" borderId="26" xfId="0" applyFont="1" applyFill="1" applyBorder="1"/>
    <xf numFmtId="0" fontId="43" fillId="2" borderId="20" xfId="0" applyNumberFormat="1" applyFont="1" applyFill="1" applyBorder="1" applyAlignment="1">
      <alignment horizontal="left"/>
    </xf>
    <xf numFmtId="0" fontId="43" fillId="2" borderId="21" xfId="0" applyNumberFormat="1" applyFont="1" applyFill="1" applyBorder="1" applyAlignment="1">
      <alignment horizontal="left"/>
    </xf>
    <xf numFmtId="0" fontId="43" fillId="2" borderId="0" xfId="0" applyNumberFormat="1" applyFont="1" applyFill="1" applyBorder="1" applyAlignment="1">
      <alignment horizontal="left"/>
    </xf>
    <xf numFmtId="0" fontId="60" fillId="2" borderId="21" xfId="0" applyNumberFormat="1" applyFont="1" applyFill="1" applyBorder="1" applyAlignment="1">
      <alignment horizontal="center" vertical="top"/>
    </xf>
    <xf numFmtId="3" fontId="69" fillId="0" borderId="110" xfId="0" applyNumberFormat="1" applyFont="1" applyBorder="1" applyAlignment="1">
      <alignment horizontal="right"/>
    </xf>
    <xf numFmtId="167" fontId="69" fillId="0" borderId="110" xfId="0" applyNumberFormat="1" applyFont="1" applyBorder="1" applyAlignment="1">
      <alignment horizontal="right"/>
    </xf>
    <xf numFmtId="167" fontId="69" fillId="0" borderId="109" xfId="0" applyNumberFormat="1" applyFont="1" applyBorder="1" applyAlignment="1">
      <alignment horizontal="right"/>
    </xf>
    <xf numFmtId="3" fontId="5" fillId="0" borderId="110" xfId="0" applyNumberFormat="1" applyFont="1" applyBorder="1" applyAlignment="1">
      <alignment horizontal="right"/>
    </xf>
    <xf numFmtId="167" fontId="5" fillId="0" borderId="110" xfId="0" applyNumberFormat="1" applyFont="1" applyBorder="1" applyAlignment="1">
      <alignment horizontal="right"/>
    </xf>
    <xf numFmtId="167" fontId="5" fillId="0" borderId="109" xfId="0" applyNumberFormat="1" applyFont="1" applyBorder="1" applyAlignment="1">
      <alignment horizontal="right"/>
    </xf>
    <xf numFmtId="175" fontId="5" fillId="0" borderId="110" xfId="0" applyNumberFormat="1" applyFont="1" applyBorder="1" applyAlignment="1">
      <alignment horizontal="right"/>
    </xf>
    <xf numFmtId="4" fontId="5" fillId="0" borderId="110" xfId="0" applyNumberFormat="1" applyFont="1" applyBorder="1" applyAlignment="1">
      <alignment horizontal="right"/>
    </xf>
    <xf numFmtId="3" fontId="5" fillId="0" borderId="110" xfId="0" applyNumberFormat="1" applyFont="1" applyBorder="1"/>
    <xf numFmtId="3" fontId="13" fillId="0" borderId="111" xfId="0" applyNumberFormat="1" applyFont="1" applyBorder="1" applyAlignment="1">
      <alignment horizontal="center"/>
    </xf>
    <xf numFmtId="167" fontId="69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70" fillId="0" borderId="109" xfId="0" applyNumberFormat="1" applyFont="1" applyBorder="1" applyAlignment="1">
      <alignment horizontal="right"/>
    </xf>
    <xf numFmtId="3" fontId="69" fillId="0" borderId="104" xfId="0" applyNumberFormat="1" applyFont="1" applyBorder="1"/>
    <xf numFmtId="167" fontId="69" fillId="0" borderId="104" xfId="0" applyNumberFormat="1" applyFont="1" applyBorder="1"/>
    <xf numFmtId="167" fontId="69" fillId="0" borderId="58" xfId="0" applyNumberFormat="1" applyFont="1" applyBorder="1"/>
    <xf numFmtId="167" fontId="5" fillId="0" borderId="104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3" fontId="5" fillId="0" borderId="104" xfId="0" applyNumberFormat="1" applyFont="1" applyBorder="1" applyAlignment="1">
      <alignment horizontal="right"/>
    </xf>
    <xf numFmtId="175" fontId="5" fillId="0" borderId="104" xfId="0" applyNumberFormat="1" applyFont="1" applyBorder="1" applyAlignment="1">
      <alignment horizontal="right"/>
    </xf>
    <xf numFmtId="4" fontId="5" fillId="0" borderId="104" xfId="0" applyNumberFormat="1" applyFont="1" applyBorder="1" applyAlignment="1">
      <alignment horizontal="right"/>
    </xf>
    <xf numFmtId="3" fontId="5" fillId="0" borderId="104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69" fillId="0" borderId="21" xfId="0" applyNumberFormat="1" applyFont="1" applyBorder="1"/>
    <xf numFmtId="167" fontId="70" fillId="0" borderId="21" xfId="0" applyNumberFormat="1" applyFont="1" applyBorder="1" applyAlignment="1">
      <alignment horizontal="right"/>
    </xf>
    <xf numFmtId="3" fontId="69" fillId="0" borderId="104" xfId="0" applyNumberFormat="1" applyFont="1" applyBorder="1" applyAlignment="1">
      <alignment horizontal="right"/>
    </xf>
    <xf numFmtId="167" fontId="69" fillId="0" borderId="104" xfId="0" applyNumberFormat="1" applyFont="1" applyBorder="1" applyAlignment="1">
      <alignment horizontal="right"/>
    </xf>
    <xf numFmtId="167" fontId="69" fillId="0" borderId="58" xfId="0" applyNumberFormat="1" applyFont="1" applyBorder="1" applyAlignment="1">
      <alignment horizontal="right"/>
    </xf>
    <xf numFmtId="3" fontId="69" fillId="0" borderId="110" xfId="0" applyNumberFormat="1" applyFont="1" applyBorder="1"/>
    <xf numFmtId="167" fontId="69" fillId="0" borderId="110" xfId="0" applyNumberFormat="1" applyFont="1" applyBorder="1"/>
    <xf numFmtId="167" fontId="69" fillId="0" borderId="109" xfId="0" applyNumberFormat="1" applyFont="1" applyBorder="1"/>
    <xf numFmtId="3" fontId="44" fillId="0" borderId="110" xfId="0" applyNumberFormat="1" applyFont="1" applyBorder="1"/>
    <xf numFmtId="167" fontId="44" fillId="0" borderId="110" xfId="0" applyNumberFormat="1" applyFont="1" applyBorder="1"/>
    <xf numFmtId="167" fontId="44" fillId="0" borderId="109" xfId="0" applyNumberFormat="1" applyFont="1" applyBorder="1"/>
    <xf numFmtId="0" fontId="5" fillId="0" borderId="110" xfId="0" applyFont="1" applyBorder="1"/>
    <xf numFmtId="9" fontId="44" fillId="0" borderId="110" xfId="0" applyNumberFormat="1" applyFont="1" applyBorder="1"/>
    <xf numFmtId="167" fontId="44" fillId="0" borderId="21" xfId="0" applyNumberFormat="1" applyFont="1" applyBorder="1"/>
    <xf numFmtId="3" fontId="44" fillId="0" borderId="110" xfId="0" applyNumberFormat="1" applyFont="1" applyBorder="1" applyAlignment="1">
      <alignment horizontal="right"/>
    </xf>
    <xf numFmtId="3" fontId="44" fillId="0" borderId="104" xfId="0" applyNumberFormat="1" applyFont="1" applyBorder="1" applyAlignment="1">
      <alignment horizontal="right"/>
    </xf>
    <xf numFmtId="0" fontId="5" fillId="0" borderId="104" xfId="0" applyFont="1" applyBorder="1"/>
    <xf numFmtId="3" fontId="44" fillId="0" borderId="104" xfId="0" applyNumberFormat="1" applyFont="1" applyBorder="1"/>
    <xf numFmtId="9" fontId="44" fillId="0" borderId="104" xfId="0" applyNumberFormat="1" applyFont="1" applyBorder="1"/>
    <xf numFmtId="167" fontId="44" fillId="0" borderId="104" xfId="0" applyNumberFormat="1" applyFont="1" applyBorder="1"/>
    <xf numFmtId="167" fontId="44" fillId="0" borderId="58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4" fillId="0" borderId="56" xfId="0" applyNumberFormat="1" applyFont="1" applyBorder="1"/>
    <xf numFmtId="167" fontId="44" fillId="0" borderId="56" xfId="0" applyNumberFormat="1" applyFont="1" applyBorder="1"/>
    <xf numFmtId="167" fontId="44" fillId="0" borderId="57" xfId="0" applyNumberFormat="1" applyFont="1" applyBorder="1"/>
    <xf numFmtId="3" fontId="69" fillId="0" borderId="56" xfId="0" applyNumberFormat="1" applyFont="1" applyBorder="1" applyAlignment="1">
      <alignment horizontal="right"/>
    </xf>
    <xf numFmtId="167" fontId="69" fillId="0" borderId="56" xfId="0" applyNumberFormat="1" applyFont="1" applyBorder="1" applyAlignment="1">
      <alignment horizontal="right"/>
    </xf>
    <xf numFmtId="167" fontId="69" fillId="0" borderId="57" xfId="0" applyNumberFormat="1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6" xfId="0" applyNumberFormat="1" applyFont="1" applyBorder="1" applyAlignment="1">
      <alignment horizontal="right"/>
    </xf>
    <xf numFmtId="4" fontId="5" fillId="0" borderId="56" xfId="0" applyNumberFormat="1" applyFont="1" applyBorder="1" applyAlignment="1">
      <alignment horizontal="right"/>
    </xf>
    <xf numFmtId="0" fontId="5" fillId="0" borderId="56" xfId="0" applyFont="1" applyBorder="1"/>
    <xf numFmtId="3" fontId="5" fillId="0" borderId="56" xfId="0" applyNumberFormat="1" applyFont="1" applyBorder="1"/>
    <xf numFmtId="9" fontId="44" fillId="0" borderId="56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4" fillId="0" borderId="0" xfId="0" applyNumberFormat="1" applyFont="1" applyBorder="1"/>
    <xf numFmtId="167" fontId="4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7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4" fillId="0" borderId="0" xfId="0" applyNumberFormat="1" applyFont="1" applyBorder="1"/>
    <xf numFmtId="3" fontId="69" fillId="0" borderId="0" xfId="0" applyNumberFormat="1" applyFont="1" applyBorder="1"/>
    <xf numFmtId="167" fontId="69" fillId="0" borderId="0" xfId="0" applyNumberFormat="1" applyFont="1" applyBorder="1"/>
    <xf numFmtId="3" fontId="44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44" fillId="0" borderId="51" xfId="0" applyNumberFormat="1" applyFont="1" applyBorder="1"/>
    <xf numFmtId="167" fontId="44" fillId="0" borderId="51" xfId="0" applyNumberFormat="1" applyFont="1" applyBorder="1"/>
    <xf numFmtId="167" fontId="44" fillId="0" borderId="55" xfId="0" applyNumberFormat="1" applyFont="1" applyBorder="1"/>
    <xf numFmtId="3" fontId="69" fillId="0" borderId="51" xfId="0" applyNumberFormat="1" applyFont="1" applyBorder="1" applyAlignment="1">
      <alignment horizontal="right"/>
    </xf>
    <xf numFmtId="167" fontId="69" fillId="0" borderId="51" xfId="0" applyNumberFormat="1" applyFont="1" applyBorder="1" applyAlignment="1">
      <alignment horizontal="right"/>
    </xf>
    <xf numFmtId="167" fontId="69" fillId="0" borderId="55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44" fillId="0" borderId="51" xfId="0" applyNumberFormat="1" applyFont="1" applyBorder="1"/>
    <xf numFmtId="3" fontId="13" fillId="0" borderId="40" xfId="0" applyNumberFormat="1" applyFont="1" applyBorder="1" applyAlignment="1">
      <alignment horizontal="center"/>
    </xf>
    <xf numFmtId="0" fontId="61" fillId="2" borderId="36" xfId="0" applyFont="1" applyFill="1" applyBorder="1" applyAlignment="1">
      <alignment vertical="center" wrapText="1"/>
    </xf>
    <xf numFmtId="0" fontId="43" fillId="2" borderId="20" xfId="26" applyNumberFormat="1" applyFont="1" applyFill="1" applyBorder="1" applyAlignment="1">
      <alignment horizontal="right"/>
    </xf>
    <xf numFmtId="0" fontId="43" fillId="2" borderId="0" xfId="26" applyNumberFormat="1" applyFont="1" applyFill="1" applyBorder="1" applyAlignment="1">
      <alignment horizontal="right"/>
    </xf>
    <xf numFmtId="3" fontId="43" fillId="2" borderId="68" xfId="76" applyNumberFormat="1" applyFont="1" applyFill="1" applyBorder="1" applyAlignment="1">
      <alignment horizontal="center" vertical="center"/>
    </xf>
    <xf numFmtId="3" fontId="43" fillId="2" borderId="70" xfId="76" applyNumberFormat="1" applyFont="1" applyFill="1" applyBorder="1" applyAlignment="1">
      <alignment horizontal="center" vertical="center"/>
    </xf>
    <xf numFmtId="0" fontId="38" fillId="0" borderId="29" xfId="76" applyFont="1" applyFill="1" applyBorder="1"/>
    <xf numFmtId="0" fontId="38" fillId="0" borderId="10" xfId="76" applyFont="1" applyFill="1" applyBorder="1"/>
    <xf numFmtId="0" fontId="38" fillId="0" borderId="26" xfId="76" applyFont="1" applyFill="1" applyBorder="1"/>
    <xf numFmtId="0" fontId="38" fillId="0" borderId="65" xfId="76" applyFont="1" applyFill="1" applyBorder="1"/>
    <xf numFmtId="0" fontId="38" fillId="0" borderId="19" xfId="76" applyFont="1" applyFill="1" applyBorder="1"/>
    <xf numFmtId="0" fontId="38" fillId="0" borderId="67" xfId="76" applyFont="1" applyFill="1" applyBorder="1"/>
    <xf numFmtId="0" fontId="43" fillId="2" borderId="15" xfId="76" applyNumberFormat="1" applyFont="1" applyFill="1" applyBorder="1" applyAlignment="1">
      <alignment horizontal="left"/>
    </xf>
    <xf numFmtId="0" fontId="43" fillId="2" borderId="112" xfId="76" applyNumberFormat="1" applyFont="1" applyFill="1" applyBorder="1" applyAlignment="1">
      <alignment horizontal="left"/>
    </xf>
    <xf numFmtId="3" fontId="38" fillId="0" borderId="29" xfId="76" applyNumberFormat="1" applyFont="1" applyFill="1" applyBorder="1"/>
    <xf numFmtId="3" fontId="38" fillId="0" borderId="34" xfId="76" applyNumberFormat="1" applyFont="1" applyFill="1" applyBorder="1"/>
    <xf numFmtId="3" fontId="38" fillId="0" borderId="10" xfId="76" applyNumberFormat="1" applyFont="1" applyFill="1" applyBorder="1"/>
    <xf numFmtId="3" fontId="38" fillId="0" borderId="11" xfId="76" applyNumberFormat="1" applyFont="1" applyFill="1" applyBorder="1"/>
    <xf numFmtId="3" fontId="38" fillId="0" borderId="26" xfId="76" applyNumberFormat="1" applyFont="1" applyFill="1" applyBorder="1"/>
    <xf numFmtId="3" fontId="38" fillId="0" borderId="28" xfId="76" applyNumberFormat="1" applyFont="1" applyFill="1" applyBorder="1"/>
    <xf numFmtId="9" fontId="38" fillId="0" borderId="65" xfId="76" applyNumberFormat="1" applyFont="1" applyFill="1" applyBorder="1"/>
    <xf numFmtId="9" fontId="38" fillId="0" borderId="19" xfId="76" applyNumberFormat="1" applyFont="1" applyFill="1" applyBorder="1"/>
    <xf numFmtId="9" fontId="38" fillId="0" borderId="67" xfId="76" applyNumberFormat="1" applyFont="1" applyFill="1" applyBorder="1"/>
    <xf numFmtId="0" fontId="43" fillId="2" borderId="17" xfId="76" applyNumberFormat="1" applyFont="1" applyFill="1" applyBorder="1" applyAlignment="1">
      <alignment horizontal="left"/>
    </xf>
    <xf numFmtId="170" fontId="38" fillId="0" borderId="29" xfId="76" applyNumberFormat="1" applyFont="1" applyFill="1" applyBorder="1"/>
    <xf numFmtId="170" fontId="38" fillId="0" borderId="34" xfId="76" applyNumberFormat="1" applyFont="1" applyFill="1" applyBorder="1"/>
    <xf numFmtId="170" fontId="38" fillId="0" borderId="10" xfId="76" applyNumberFormat="1" applyFont="1" applyFill="1" applyBorder="1"/>
    <xf numFmtId="170" fontId="38" fillId="0" borderId="11" xfId="76" applyNumberFormat="1" applyFont="1" applyFill="1" applyBorder="1"/>
    <xf numFmtId="170" fontId="38" fillId="0" borderId="26" xfId="76" applyNumberFormat="1" applyFont="1" applyFill="1" applyBorder="1"/>
    <xf numFmtId="170" fontId="38" fillId="0" borderId="28" xfId="76" applyNumberFormat="1" applyFont="1" applyFill="1" applyBorder="1"/>
    <xf numFmtId="0" fontId="43" fillId="2" borderId="16" xfId="76" applyNumberFormat="1" applyFont="1" applyFill="1" applyBorder="1" applyAlignment="1">
      <alignment horizontal="left"/>
    </xf>
    <xf numFmtId="3" fontId="38" fillId="0" borderId="30" xfId="76" applyNumberFormat="1" applyFont="1" applyFill="1" applyBorder="1"/>
    <xf numFmtId="3" fontId="38" fillId="0" borderId="12" xfId="76" applyNumberFormat="1" applyFont="1" applyFill="1" applyBorder="1"/>
    <xf numFmtId="3" fontId="38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0.65556991935686126</c:v>
                </c:pt>
                <c:pt idx="1">
                  <c:v>0.5003248618077335</c:v>
                </c:pt>
                <c:pt idx="2">
                  <c:v>0.55088844273836279</c:v>
                </c:pt>
                <c:pt idx="3">
                  <c:v>0.49749077002958086</c:v>
                </c:pt>
                <c:pt idx="4">
                  <c:v>0.48575047417549316</c:v>
                </c:pt>
                <c:pt idx="5">
                  <c:v>0.2825781620672993</c:v>
                </c:pt>
                <c:pt idx="6">
                  <c:v>0.24674025150407145</c:v>
                </c:pt>
                <c:pt idx="7">
                  <c:v>0.28554284925087625</c:v>
                </c:pt>
                <c:pt idx="8">
                  <c:v>0.25608052318030561</c:v>
                </c:pt>
                <c:pt idx="9">
                  <c:v>0.24825874215045565</c:v>
                </c:pt>
                <c:pt idx="10">
                  <c:v>0.22580142586120266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87776"/>
        <c:axId val="1514999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0.30291222616294577</c:v>
                </c:pt>
                <c:pt idx="1">
                  <c:v>0.30291222616294577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001344"/>
        <c:axId val="1515003264"/>
      </c:scatterChart>
      <c:catAx>
        <c:axId val="13237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499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999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3787776"/>
        <c:crosses val="autoZero"/>
        <c:crossBetween val="between"/>
      </c:valAx>
      <c:valAx>
        <c:axId val="15150013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5003264"/>
        <c:crosses val="max"/>
        <c:crossBetween val="midCat"/>
      </c:valAx>
      <c:valAx>
        <c:axId val="1515003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500134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0.58589431793057711</c:v>
                </c:pt>
                <c:pt idx="1">
                  <c:v>0.58022472883153997</c:v>
                </c:pt>
                <c:pt idx="2">
                  <c:v>0.61418459317948015</c:v>
                </c:pt>
                <c:pt idx="3">
                  <c:v>0.68465976717033739</c:v>
                </c:pt>
                <c:pt idx="4">
                  <c:v>0.67852232914985144</c:v>
                </c:pt>
                <c:pt idx="5">
                  <c:v>0.6962459942011292</c:v>
                </c:pt>
                <c:pt idx="6">
                  <c:v>0.6780453588964227</c:v>
                </c:pt>
                <c:pt idx="7">
                  <c:v>0.65867275377464862</c:v>
                </c:pt>
                <c:pt idx="8">
                  <c:v>0.63506755627547018</c:v>
                </c:pt>
                <c:pt idx="9">
                  <c:v>0.64346367302853069</c:v>
                </c:pt>
                <c:pt idx="10">
                  <c:v>0.66453447050461967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199168"/>
        <c:axId val="1520201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50336"/>
        <c:axId val="1521021696"/>
      </c:scatterChart>
      <c:catAx>
        <c:axId val="152019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20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201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20199168"/>
        <c:crosses val="autoZero"/>
        <c:crossBetween val="between"/>
      </c:valAx>
      <c:valAx>
        <c:axId val="1520350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1021696"/>
        <c:crosses val="max"/>
        <c:crossBetween val="midCat"/>
      </c:valAx>
      <c:valAx>
        <c:axId val="15210216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03503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2150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2509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44972</v>
      </c>
      <c r="D4" s="355">
        <f ca="1">IF(ISERROR(VLOOKUP("Náklady celkem",INDIRECT("HI!$A:$G"),4,0)),0,VLOOKUP("Náklady celkem",INDIRECT("HI!$A:$G"),4,0))</f>
        <v>46827.403590000002</v>
      </c>
      <c r="E4" s="348">
        <f ca="1">IF(C4=0,0,D4/C4)</f>
        <v>1.0412568618251357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6963</v>
      </c>
      <c r="D7" s="347">
        <f>IF(ISERROR(HI!D5),"",HI!D5)</f>
        <v>6705.8379500000001</v>
      </c>
      <c r="E7" s="349">
        <f t="shared" ref="E7:E14" si="0">IF(C7=0,0,D7/C7)</f>
        <v>0.96306734884388911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0.95180711283421571</v>
      </c>
      <c r="E8" s="349">
        <f t="shared" si="0"/>
        <v>1.057563458704684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0.67050017759799241</v>
      </c>
      <c r="E10" s="349">
        <f t="shared" si="0"/>
        <v>1.117500295996654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0.99143226528616557</v>
      </c>
      <c r="E11" s="349">
        <f t="shared" si="0"/>
        <v>1.2392903316077069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3488</v>
      </c>
      <c r="D14" s="347">
        <f>IF(ISERROR(HI!D6),"",HI!D6)</f>
        <v>3311.1570700000002</v>
      </c>
      <c r="E14" s="349">
        <f t="shared" si="0"/>
        <v>0.94929961869266066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27456</v>
      </c>
      <c r="D15" s="356">
        <f ca="1">IF(ISERROR(VLOOKUP("Osobní náklady (Kč)",INDIRECT("HI!$A:$G"),4,0)),0,VLOOKUP("Osobní náklady (Kč)",INDIRECT("HI!$A:$G"),4,0))</f>
        <v>29200.937170000001</v>
      </c>
      <c r="E15" s="349">
        <f t="shared" ref="E15" ca="1" si="1">IF(C15=0,0,D15/C15)</f>
        <v>1.0635539470425408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13622.568634999998</v>
      </c>
      <c r="D17" s="359">
        <f ca="1">IF(ISERROR(VLOOKUP("Výnosy celkem",INDIRECT("HI!$A:$G"),4,0)),0,VLOOKUP("Výnosy celkem",INDIRECT("HI!$A:$G"),4,0))</f>
        <v>10573.6945</v>
      </c>
      <c r="E17" s="352">
        <f t="shared" ref="E17:E28" ca="1" si="2">IF(C17=0,0,D17/C17)</f>
        <v>0.77618948256449738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533.35226</v>
      </c>
      <c r="D18" s="356">
        <f ca="1">IF(ISERROR(VLOOKUP("Ambulance (body)",INDIRECT("HI!$A:$G"),4,0)),0,VLOOKUP("Ambulance (body)",INDIRECT("HI!$A:$G"),4,0))</f>
        <v>752.82</v>
      </c>
      <c r="E18" s="349">
        <f t="shared" ca="1" si="2"/>
        <v>1.4114874098405434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1.3832576616437324</v>
      </c>
      <c r="E19" s="349">
        <f t="shared" si="2"/>
        <v>1.3832576616437324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1.0682666173485973</v>
      </c>
      <c r="E20" s="349">
        <f t="shared" si="2"/>
        <v>1.2567842557042321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13089.216374999998</v>
      </c>
      <c r="D21" s="356">
        <f ca="1">IF(ISERROR(VLOOKUP("Hospitalizace (casemix * 29500)",INDIRECT("HI!$A:$G"),4,0)),0,VLOOKUP("Hospitalizace (casemix * 29500)",INDIRECT("HI!$A:$G"),4,0))</f>
        <v>9820.8744999999999</v>
      </c>
      <c r="E21" s="349">
        <f t="shared" ref="E21" ca="1" si="3">IF(C21=0,0,D21/C21)</f>
        <v>0.75030270862949211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0.71278757319801733</v>
      </c>
      <c r="E22" s="349">
        <f t="shared" si="2"/>
        <v>0.750302708629492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0.64246217862715738</v>
      </c>
      <c r="E23" s="349">
        <f t="shared" si="2"/>
        <v>0.67627597750227098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1.6457836486817508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0.64870203160270878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0.57471264367816088</v>
      </c>
      <c r="E26" s="349">
        <f t="shared" si="2"/>
        <v>0.63856960408684538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0.66453447050461967</v>
      </c>
      <c r="E27" s="349">
        <f t="shared" si="2"/>
        <v>0.66453447050461967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0.42557514639603478</v>
      </c>
      <c r="D28" s="346">
        <f>IF(ISERROR(VLOOKUP("Celkem:",'ZV Vyžád.'!$A:$M,7,0)),"",VLOOKUP("Celkem:",'ZV Vyžád.'!$A:$M,7,0))</f>
        <v>1.2425012231881816</v>
      </c>
      <c r="E28" s="349">
        <f t="shared" si="2"/>
        <v>2.9195812624638702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6245.2941010517397</v>
      </c>
      <c r="C5" s="38">
        <v>6161.5411599999998</v>
      </c>
      <c r="D5" s="39">
        <v>6705.8379500000001</v>
      </c>
      <c r="E5" s="15"/>
      <c r="F5" s="16">
        <v>6963</v>
      </c>
      <c r="G5" s="17">
        <f>IF(F5&lt;0.00000001,"",D5/F5)</f>
        <v>0.96306734884388911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2687.0525930070899</v>
      </c>
      <c r="C6" s="40">
        <v>2701.5213600000002</v>
      </c>
      <c r="D6" s="41">
        <v>3311.1570700000002</v>
      </c>
      <c r="E6" s="15"/>
      <c r="F6" s="18">
        <v>3488</v>
      </c>
      <c r="G6" s="19">
        <f>IF(F6&lt;0.00000001,"",D6/F6)</f>
        <v>0.94929961869266066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24302.295233659199</v>
      </c>
      <c r="C7" s="40">
        <v>25843.7176</v>
      </c>
      <c r="D7" s="41">
        <v>29200.937170000001</v>
      </c>
      <c r="E7" s="15"/>
      <c r="F7" s="18">
        <v>27456</v>
      </c>
      <c r="G7" s="19">
        <f>IF(F7&lt;0.00000001,"",D7/F7)</f>
        <v>1.0635539470425408</v>
      </c>
    </row>
    <row r="8" spans="1:7" ht="14.4" customHeight="1" thickBot="1" x14ac:dyDescent="0.35">
      <c r="A8" s="1" t="s">
        <v>134</v>
      </c>
      <c r="B8" s="20">
        <v>7364.2596489896996</v>
      </c>
      <c r="C8" s="42">
        <v>7833.1348899999903</v>
      </c>
      <c r="D8" s="43">
        <v>7609.4714000000004</v>
      </c>
      <c r="E8" s="15"/>
      <c r="F8" s="20">
        <v>7065</v>
      </c>
      <c r="G8" s="21">
        <f>IF(F8&lt;0.00000001,"",D8/F8)</f>
        <v>1.0770660155697098</v>
      </c>
    </row>
    <row r="9" spans="1:7" ht="14.4" customHeight="1" thickBot="1" x14ac:dyDescent="0.35">
      <c r="A9" s="2" t="s">
        <v>135</v>
      </c>
      <c r="B9" s="3">
        <v>40598.9015767077</v>
      </c>
      <c r="C9" s="44">
        <v>42539.915009999997</v>
      </c>
      <c r="D9" s="45">
        <v>46827.403590000002</v>
      </c>
      <c r="E9" s="15"/>
      <c r="F9" s="3">
        <v>44972</v>
      </c>
      <c r="G9" s="4">
        <f>IF(F9&lt;0.00000001,"",D9/F9)</f>
        <v>1.0412568618251357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544.23699999999997</v>
      </c>
      <c r="C11" s="38">
        <f>IF(ISERROR(VLOOKUP("Celkem:",'ZV Vykáz.-A'!A:F,4,0)),0,VLOOKUP("Celkem:",'ZV Vykáz.-A'!A:F,4,0)/1000)</f>
        <v>705.10199999999998</v>
      </c>
      <c r="D11" s="39">
        <f>IF(ISERROR(VLOOKUP("Celkem:",'ZV Vykáz.-A'!A:F,6,0)),0,VLOOKUP("Celkem:",'ZV Vykáz.-A'!A:F,6,0)/1000)</f>
        <v>752.82</v>
      </c>
      <c r="E11" s="15"/>
      <c r="F11" s="16">
        <f>B11*0.98</f>
        <v>533.35226</v>
      </c>
      <c r="G11" s="17">
        <f>IF(F11=0,"",D11/F11)</f>
        <v>1.4114874098405434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13778.122499999999</v>
      </c>
      <c r="C12" s="42">
        <f>IF(ISERROR(VLOOKUP("Celkem",CaseMix!A:D,3,0)),0,VLOOKUP("Celkem",CaseMix!A:D,3,0)*29.5)</f>
        <v>14904.461999999998</v>
      </c>
      <c r="D12" s="43">
        <f>IF(ISERROR(VLOOKUP("Celkem",CaseMix!A:D,4,0)),0,VLOOKUP("Celkem",CaseMix!A:D,4,0)*29.5)</f>
        <v>9820.8744999999999</v>
      </c>
      <c r="E12" s="15"/>
      <c r="F12" s="20">
        <f>B12*0.95</f>
        <v>13089.216374999998</v>
      </c>
      <c r="G12" s="21">
        <f>IF(F12=0,"",D12/F12)</f>
        <v>0.75030270862949211</v>
      </c>
    </row>
    <row r="13" spans="1:7" ht="14.4" customHeight="1" thickBot="1" x14ac:dyDescent="0.35">
      <c r="A13" s="5" t="s">
        <v>138</v>
      </c>
      <c r="B13" s="10">
        <f>SUM(B11:B12)</f>
        <v>14322.359499999999</v>
      </c>
      <c r="C13" s="46">
        <f>SUM(C11:C12)</f>
        <v>15609.563999999998</v>
      </c>
      <c r="D13" s="47">
        <f>SUM(D11:D12)</f>
        <v>10573.6945</v>
      </c>
      <c r="E13" s="15"/>
      <c r="F13" s="10">
        <f>SUM(F11:F12)</f>
        <v>13622.568634999998</v>
      </c>
      <c r="G13" s="11">
        <f>IF(F13=0,"",D13/F13)</f>
        <v>0.77618948256449738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0.35277701966737413</v>
      </c>
      <c r="C15" s="48">
        <f>IF(C9=0,"",C13/C9)</f>
        <v>0.36693923803868922</v>
      </c>
      <c r="D15" s="49">
        <f>IF(D9=0,"",D13/D9)</f>
        <v>0.22580142586120264</v>
      </c>
      <c r="E15" s="15"/>
      <c r="F15" s="12">
        <f>IF(F9=0,"",F13/F9)</f>
        <v>0.30291222616294577</v>
      </c>
      <c r="G15" s="13">
        <f>IF(OR(F15=0,F15=""),"",D15/F15)</f>
        <v>0.74543516688473688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0.65556991935686126</v>
      </c>
      <c r="C4" s="303">
        <f t="shared" ref="C4:M4" si="0">(C10+C8)/C6</f>
        <v>0.5003248618077335</v>
      </c>
      <c r="D4" s="303">
        <f t="shared" si="0"/>
        <v>0.55088844273836279</v>
      </c>
      <c r="E4" s="303">
        <f t="shared" si="0"/>
        <v>0.49749077002958086</v>
      </c>
      <c r="F4" s="303">
        <f t="shared" si="0"/>
        <v>0.48575047417549316</v>
      </c>
      <c r="G4" s="303">
        <f t="shared" si="0"/>
        <v>0.2825781620672993</v>
      </c>
      <c r="H4" s="303">
        <f t="shared" si="0"/>
        <v>0.24674025150407145</v>
      </c>
      <c r="I4" s="303">
        <f t="shared" si="0"/>
        <v>0.28554284925087625</v>
      </c>
      <c r="J4" s="303">
        <f t="shared" si="0"/>
        <v>0.25608052318030561</v>
      </c>
      <c r="K4" s="303">
        <f t="shared" si="0"/>
        <v>0.24825874215045565</v>
      </c>
      <c r="L4" s="303">
        <f t="shared" si="0"/>
        <v>0.22580142586120266</v>
      </c>
      <c r="M4" s="303">
        <f t="shared" si="0"/>
        <v>1.6076483902275653E-2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3886.4595899999999</v>
      </c>
      <c r="C5" s="303">
        <f>IF(ISERROR(VLOOKUP($A5,'Man Tab'!$A:$Q,COLUMN()+2,0)),0,VLOOKUP($A5,'Man Tab'!$A:$Q,COLUMN()+2,0))</f>
        <v>3927.1397299999999</v>
      </c>
      <c r="D5" s="303">
        <f>IF(ISERROR(VLOOKUP($A5,'Man Tab'!$A:$Q,COLUMN()+2,0)),0,VLOOKUP($A5,'Man Tab'!$A:$Q,COLUMN()+2,0))</f>
        <v>4325.6270299999996</v>
      </c>
      <c r="E5" s="303">
        <f>IF(ISERROR(VLOOKUP($A5,'Man Tab'!$A:$Q,COLUMN()+2,0)),0,VLOOKUP($A5,'Man Tab'!$A:$Q,COLUMN()+2,0))</f>
        <v>4304.2445499999903</v>
      </c>
      <c r="F5" s="303">
        <f>IF(ISERROR(VLOOKUP($A5,'Man Tab'!$A:$Q,COLUMN()+2,0)),0,VLOOKUP($A5,'Man Tab'!$A:$Q,COLUMN()+2,0))</f>
        <v>4114.18685</v>
      </c>
      <c r="G5" s="303">
        <f>IF(ISERROR(VLOOKUP($A5,'Man Tab'!$A:$Q,COLUMN()+2,0)),0,VLOOKUP($A5,'Man Tab'!$A:$Q,COLUMN()+2,0))</f>
        <v>3748.8702199999998</v>
      </c>
      <c r="H5" s="303">
        <f>IF(ISERROR(VLOOKUP($A5,'Man Tab'!$A:$Q,COLUMN()+2,0)),0,VLOOKUP($A5,'Man Tab'!$A:$Q,COLUMN()+2,0))</f>
        <v>4739.0916900000002</v>
      </c>
      <c r="I5" s="303">
        <f>IF(ISERROR(VLOOKUP($A5,'Man Tab'!$A:$Q,COLUMN()+2,0)),0,VLOOKUP($A5,'Man Tab'!$A:$Q,COLUMN()+2,0))</f>
        <v>3531.89725</v>
      </c>
      <c r="J5" s="303">
        <f>IF(ISERROR(VLOOKUP($A5,'Man Tab'!$A:$Q,COLUMN()+2,0)),0,VLOOKUP($A5,'Man Tab'!$A:$Q,COLUMN()+2,0))</f>
        <v>4625.2382299999999</v>
      </c>
      <c r="K5" s="303">
        <f>IF(ISERROR(VLOOKUP($A5,'Man Tab'!$A:$Q,COLUMN()+2,0)),0,VLOOKUP($A5,'Man Tab'!$A:$Q,COLUMN()+2,0))</f>
        <v>4606.62853</v>
      </c>
      <c r="L5" s="303">
        <f>IF(ISERROR(VLOOKUP($A5,'Man Tab'!$A:$Q,COLUMN()+2,0)),0,VLOOKUP($A5,'Man Tab'!$A:$Q,COLUMN()+2,0))</f>
        <v>5018.0199199999997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3886.4595899999999</v>
      </c>
      <c r="C6" s="305">
        <f t="shared" ref="C6:M6" si="1">C5+B6</f>
        <v>7813.5993199999994</v>
      </c>
      <c r="D6" s="305">
        <f t="shared" si="1"/>
        <v>12139.226349999999</v>
      </c>
      <c r="E6" s="305">
        <f t="shared" si="1"/>
        <v>16443.470899999989</v>
      </c>
      <c r="F6" s="305">
        <f t="shared" si="1"/>
        <v>20557.657749999991</v>
      </c>
      <c r="G6" s="305">
        <f t="shared" si="1"/>
        <v>24306.527969999992</v>
      </c>
      <c r="H6" s="305">
        <f t="shared" si="1"/>
        <v>29045.619659999993</v>
      </c>
      <c r="I6" s="305">
        <f t="shared" si="1"/>
        <v>32577.516909999991</v>
      </c>
      <c r="J6" s="305">
        <f t="shared" si="1"/>
        <v>37202.755139999994</v>
      </c>
      <c r="K6" s="305">
        <f t="shared" si="1"/>
        <v>41809.383669999996</v>
      </c>
      <c r="L6" s="305">
        <f t="shared" si="1"/>
        <v>46827.403589999994</v>
      </c>
      <c r="M6" s="305">
        <f t="shared" si="1"/>
        <v>46827.403589999994</v>
      </c>
    </row>
    <row r="7" spans="1:13" ht="14.4" customHeight="1" x14ac:dyDescent="0.3">
      <c r="A7" s="304" t="s">
        <v>167</v>
      </c>
      <c r="B7" s="304">
        <v>83.866</v>
      </c>
      <c r="C7" s="304">
        <v>127.96</v>
      </c>
      <c r="D7" s="304">
        <v>219.61099999999999</v>
      </c>
      <c r="E7" s="304">
        <v>267.322</v>
      </c>
      <c r="F7" s="304">
        <v>326.12599999999998</v>
      </c>
      <c r="G7" s="304">
        <v>217.97800000000001</v>
      </c>
      <c r="H7" s="304">
        <v>225.411</v>
      </c>
      <c r="I7" s="304">
        <v>295.55799999999999</v>
      </c>
      <c r="J7" s="304">
        <v>301.202</v>
      </c>
      <c r="K7" s="304">
        <v>328.32</v>
      </c>
      <c r="L7" s="304">
        <v>332.911</v>
      </c>
      <c r="M7" s="304"/>
    </row>
    <row r="8" spans="1:13" ht="14.4" customHeight="1" x14ac:dyDescent="0.3">
      <c r="A8" s="304" t="s">
        <v>136</v>
      </c>
      <c r="B8" s="305">
        <f>B7*29.5</f>
        <v>2474.047</v>
      </c>
      <c r="C8" s="305">
        <f t="shared" ref="C8:M8" si="2">C7*29.5</f>
        <v>3774.8199999999997</v>
      </c>
      <c r="D8" s="305">
        <f t="shared" si="2"/>
        <v>6478.5244999999995</v>
      </c>
      <c r="E8" s="305">
        <f t="shared" si="2"/>
        <v>7885.9989999999998</v>
      </c>
      <c r="F8" s="305">
        <f t="shared" si="2"/>
        <v>9620.7169999999987</v>
      </c>
      <c r="G8" s="305">
        <f t="shared" si="2"/>
        <v>6430.3510000000006</v>
      </c>
      <c r="H8" s="305">
        <f t="shared" si="2"/>
        <v>6649.6244999999999</v>
      </c>
      <c r="I8" s="305">
        <f t="shared" si="2"/>
        <v>8718.9609999999993</v>
      </c>
      <c r="J8" s="305">
        <f t="shared" si="2"/>
        <v>8885.4590000000007</v>
      </c>
      <c r="K8" s="305">
        <f t="shared" si="2"/>
        <v>9685.44</v>
      </c>
      <c r="L8" s="305">
        <f t="shared" si="2"/>
        <v>9820.8744999999999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73799</v>
      </c>
      <c r="C9" s="304">
        <v>60719</v>
      </c>
      <c r="D9" s="304">
        <v>74317</v>
      </c>
      <c r="E9" s="304">
        <v>85641</v>
      </c>
      <c r="F9" s="304">
        <v>70699</v>
      </c>
      <c r="G9" s="304">
        <v>72968</v>
      </c>
      <c r="H9" s="304">
        <v>78956</v>
      </c>
      <c r="I9" s="304">
        <v>66217</v>
      </c>
      <c r="J9" s="304">
        <v>58126</v>
      </c>
      <c r="K9" s="304">
        <v>52663</v>
      </c>
      <c r="L9" s="304">
        <v>58715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73.799000000000007</v>
      </c>
      <c r="C10" s="305">
        <f t="shared" ref="C10:M10" si="3">C9/1000+B10</f>
        <v>134.518</v>
      </c>
      <c r="D10" s="305">
        <f t="shared" si="3"/>
        <v>208.83499999999998</v>
      </c>
      <c r="E10" s="305">
        <f t="shared" si="3"/>
        <v>294.476</v>
      </c>
      <c r="F10" s="305">
        <f t="shared" si="3"/>
        <v>365.17500000000001</v>
      </c>
      <c r="G10" s="305">
        <f t="shared" si="3"/>
        <v>438.14300000000003</v>
      </c>
      <c r="H10" s="305">
        <f t="shared" si="3"/>
        <v>517.09900000000005</v>
      </c>
      <c r="I10" s="305">
        <f t="shared" si="3"/>
        <v>583.31600000000003</v>
      </c>
      <c r="J10" s="305">
        <f t="shared" si="3"/>
        <v>641.44200000000001</v>
      </c>
      <c r="K10" s="305">
        <f t="shared" si="3"/>
        <v>694.10500000000002</v>
      </c>
      <c r="L10" s="305">
        <f t="shared" si="3"/>
        <v>752.82</v>
      </c>
      <c r="M10" s="305">
        <f t="shared" si="3"/>
        <v>752.82</v>
      </c>
    </row>
    <row r="11" spans="1:13" ht="14.4" customHeight="1" x14ac:dyDescent="0.3">
      <c r="A11" s="300"/>
      <c r="B11" s="300" t="s">
        <v>153</v>
      </c>
      <c r="C11" s="300">
        <f>COUNTIF(B7:M7,"&lt;&gt;")</f>
        <v>11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0.30291222616294577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0.30291222616294577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264" t="s">
        <v>246</v>
      </c>
    </row>
    <row r="7" spans="1:17" ht="14.4" customHeight="1" x14ac:dyDescent="0.3">
      <c r="A7" s="25" t="s">
        <v>51</v>
      </c>
      <c r="B7" s="76">
        <v>7593.9190081377801</v>
      </c>
      <c r="C7" s="77">
        <v>632.82658401148103</v>
      </c>
      <c r="D7" s="77">
        <v>578.36311999999998</v>
      </c>
      <c r="E7" s="77">
        <v>645.26170000000002</v>
      </c>
      <c r="F7" s="77">
        <v>775.32965999999999</v>
      </c>
      <c r="G7" s="77">
        <v>776.69322999999895</v>
      </c>
      <c r="H7" s="77">
        <v>602.06304999999998</v>
      </c>
      <c r="I7" s="77">
        <v>456.80236000000002</v>
      </c>
      <c r="J7" s="77">
        <v>536.53414999999995</v>
      </c>
      <c r="K7" s="77">
        <v>427.06817999999998</v>
      </c>
      <c r="L7" s="77">
        <v>476.60257000000001</v>
      </c>
      <c r="M7" s="77">
        <v>889.06786999999997</v>
      </c>
      <c r="N7" s="77">
        <v>542.05205999999998</v>
      </c>
      <c r="O7" s="77">
        <v>4.9406564584124654E-324</v>
      </c>
      <c r="P7" s="78">
        <v>6705.8379500000001</v>
      </c>
      <c r="Q7" s="265">
        <v>0.96333126202399999</v>
      </c>
    </row>
    <row r="8" spans="1:17" ht="14.4" customHeight="1" x14ac:dyDescent="0.3">
      <c r="A8" s="25" t="s">
        <v>52</v>
      </c>
      <c r="B8" s="76">
        <v>3540.0635855801002</v>
      </c>
      <c r="C8" s="77">
        <v>295.00529879834198</v>
      </c>
      <c r="D8" s="77">
        <v>255.625</v>
      </c>
      <c r="E8" s="77">
        <v>332.01400000000001</v>
      </c>
      <c r="F8" s="77">
        <v>341.88799999999998</v>
      </c>
      <c r="G8" s="77">
        <v>288.04500000000002</v>
      </c>
      <c r="H8" s="77">
        <v>195.76900000000001</v>
      </c>
      <c r="I8" s="77">
        <v>248.07300000000001</v>
      </c>
      <c r="J8" s="77">
        <v>300.67399999999998</v>
      </c>
      <c r="K8" s="77">
        <v>191.6</v>
      </c>
      <c r="L8" s="77">
        <v>493.517</v>
      </c>
      <c r="M8" s="77">
        <v>353.55200000000002</v>
      </c>
      <c r="N8" s="77">
        <v>231.97</v>
      </c>
      <c r="O8" s="77">
        <v>4.9406564584124654E-324</v>
      </c>
      <c r="P8" s="78">
        <v>3232.7269999999999</v>
      </c>
      <c r="Q8" s="265">
        <v>0.996199979879</v>
      </c>
    </row>
    <row r="9" spans="1:17" ht="14.4" customHeight="1" x14ac:dyDescent="0.3">
      <c r="A9" s="25" t="s">
        <v>53</v>
      </c>
      <c r="B9" s="76">
        <v>3815.01892257497</v>
      </c>
      <c r="C9" s="77">
        <v>317.91824354791402</v>
      </c>
      <c r="D9" s="77">
        <v>263.47748000000001</v>
      </c>
      <c r="E9" s="77">
        <v>247.06718000000001</v>
      </c>
      <c r="F9" s="77">
        <v>300.31142999999997</v>
      </c>
      <c r="G9" s="77">
        <v>310.15442999999999</v>
      </c>
      <c r="H9" s="77">
        <v>307.94526999999999</v>
      </c>
      <c r="I9" s="77">
        <v>316.63310999999999</v>
      </c>
      <c r="J9" s="77">
        <v>320.67718000000002</v>
      </c>
      <c r="K9" s="77">
        <v>233.98256000000001</v>
      </c>
      <c r="L9" s="77">
        <v>220.49975000000001</v>
      </c>
      <c r="M9" s="77">
        <v>294.00333000000001</v>
      </c>
      <c r="N9" s="77">
        <v>496.40535</v>
      </c>
      <c r="O9" s="77">
        <v>4.9406564584124654E-324</v>
      </c>
      <c r="P9" s="78">
        <v>3311.1570700000002</v>
      </c>
      <c r="Q9" s="265">
        <v>0.94682920908099999</v>
      </c>
    </row>
    <row r="10" spans="1:17" ht="14.4" customHeight="1" x14ac:dyDescent="0.3">
      <c r="A10" s="25" t="s">
        <v>54</v>
      </c>
      <c r="B10" s="76">
        <v>55.002182034937</v>
      </c>
      <c r="C10" s="77">
        <v>4.5835151695779999</v>
      </c>
      <c r="D10" s="77">
        <v>3.2006299999999999</v>
      </c>
      <c r="E10" s="77">
        <v>5.2642800000000003</v>
      </c>
      <c r="F10" s="77">
        <v>3.3155399999999999</v>
      </c>
      <c r="G10" s="77">
        <v>3.7672099999999999</v>
      </c>
      <c r="H10" s="77">
        <v>3.4806400000000002</v>
      </c>
      <c r="I10" s="77">
        <v>3.06473</v>
      </c>
      <c r="J10" s="77">
        <v>4.5243200000000003</v>
      </c>
      <c r="K10" s="77">
        <v>5.3401399999999999</v>
      </c>
      <c r="L10" s="77">
        <v>5.9039000000000001</v>
      </c>
      <c r="M10" s="77">
        <v>5.0778100000000004</v>
      </c>
      <c r="N10" s="77">
        <v>5.3053699999999999</v>
      </c>
      <c r="O10" s="77">
        <v>4.9406564584124654E-324</v>
      </c>
      <c r="P10" s="78">
        <v>48.244570000000003</v>
      </c>
      <c r="Q10" s="265">
        <v>0.95687912829599997</v>
      </c>
    </row>
    <row r="11" spans="1:17" ht="14.4" customHeight="1" x14ac:dyDescent="0.3">
      <c r="A11" s="25" t="s">
        <v>55</v>
      </c>
      <c r="B11" s="76">
        <v>270.86943004891901</v>
      </c>
      <c r="C11" s="77">
        <v>22.572452504076001</v>
      </c>
      <c r="D11" s="77">
        <v>24.50328</v>
      </c>
      <c r="E11" s="77">
        <v>30.61177</v>
      </c>
      <c r="F11" s="77">
        <v>22.487719999999999</v>
      </c>
      <c r="G11" s="77">
        <v>31.499949999999998</v>
      </c>
      <c r="H11" s="77">
        <v>24.506910000000001</v>
      </c>
      <c r="I11" s="77">
        <v>28.80198</v>
      </c>
      <c r="J11" s="77">
        <v>28.161819999999999</v>
      </c>
      <c r="K11" s="77">
        <v>20.635169999999999</v>
      </c>
      <c r="L11" s="77">
        <v>30.213349999999998</v>
      </c>
      <c r="M11" s="77">
        <v>33.18723</v>
      </c>
      <c r="N11" s="77">
        <v>28.815370000000001</v>
      </c>
      <c r="O11" s="77">
        <v>4.9406564584124654E-324</v>
      </c>
      <c r="P11" s="78">
        <v>303.42455000000001</v>
      </c>
      <c r="Q11" s="265">
        <v>1.2220227285900001</v>
      </c>
    </row>
    <row r="12" spans="1:17" ht="14.4" customHeight="1" x14ac:dyDescent="0.3">
      <c r="A12" s="25" t="s">
        <v>56</v>
      </c>
      <c r="B12" s="76">
        <v>267.303611409187</v>
      </c>
      <c r="C12" s="77">
        <v>22.275300950765001</v>
      </c>
      <c r="D12" s="77">
        <v>8.2279999999999998</v>
      </c>
      <c r="E12" s="77">
        <v>29.504999999999999</v>
      </c>
      <c r="F12" s="77">
        <v>0.13583000000000001</v>
      </c>
      <c r="G12" s="77">
        <v>8.6141399999990007</v>
      </c>
      <c r="H12" s="77">
        <v>0.61314999999999997</v>
      </c>
      <c r="I12" s="77">
        <v>2.28193</v>
      </c>
      <c r="J12" s="77">
        <v>15.042999999999999</v>
      </c>
      <c r="K12" s="77">
        <v>9.0014000000000003</v>
      </c>
      <c r="L12" s="77">
        <v>-3.0381</v>
      </c>
      <c r="M12" s="77">
        <v>13.823499999999999</v>
      </c>
      <c r="N12" s="77">
        <v>0.29121000000000002</v>
      </c>
      <c r="O12" s="77">
        <v>4.9406564584124654E-324</v>
      </c>
      <c r="P12" s="78">
        <v>84.49906</v>
      </c>
      <c r="Q12" s="265">
        <v>0.34485427353999998</v>
      </c>
    </row>
    <row r="13" spans="1:17" ht="14.4" customHeight="1" x14ac:dyDescent="0.3">
      <c r="A13" s="25" t="s">
        <v>57</v>
      </c>
      <c r="B13" s="76">
        <v>142.69670109671</v>
      </c>
      <c r="C13" s="77">
        <v>11.891391758058999</v>
      </c>
      <c r="D13" s="77">
        <v>4.1355199999999996</v>
      </c>
      <c r="E13" s="77">
        <v>6.1502800000000004</v>
      </c>
      <c r="F13" s="77">
        <v>5.6460999999999997</v>
      </c>
      <c r="G13" s="77">
        <v>15.65535</v>
      </c>
      <c r="H13" s="77">
        <v>11.388170000000001</v>
      </c>
      <c r="I13" s="77">
        <v>15.212870000000001</v>
      </c>
      <c r="J13" s="77">
        <v>3.0715499999999998</v>
      </c>
      <c r="K13" s="77">
        <v>12.5343</v>
      </c>
      <c r="L13" s="77">
        <v>7.8434900000000001</v>
      </c>
      <c r="M13" s="77">
        <v>23.713139999999999</v>
      </c>
      <c r="N13" s="77">
        <v>10.54368</v>
      </c>
      <c r="O13" s="77">
        <v>4.9406564584124654E-324</v>
      </c>
      <c r="P13" s="78">
        <v>115.89445000000001</v>
      </c>
      <c r="Q13" s="265">
        <v>0.88600723155600003</v>
      </c>
    </row>
    <row r="14" spans="1:17" ht="14.4" customHeight="1" x14ac:dyDescent="0.3">
      <c r="A14" s="25" t="s">
        <v>58</v>
      </c>
      <c r="B14" s="76">
        <v>347.59181330674102</v>
      </c>
      <c r="C14" s="77">
        <v>28.965984442227999</v>
      </c>
      <c r="D14" s="77">
        <v>40.616999999999997</v>
      </c>
      <c r="E14" s="77">
        <v>34.872999999999998</v>
      </c>
      <c r="F14" s="77">
        <v>36.966999999999999</v>
      </c>
      <c r="G14" s="77">
        <v>25.396000000000001</v>
      </c>
      <c r="H14" s="77">
        <v>19.791</v>
      </c>
      <c r="I14" s="77">
        <v>21.539000000000001</v>
      </c>
      <c r="J14" s="77">
        <v>20.683</v>
      </c>
      <c r="K14" s="77">
        <v>19.672000000000001</v>
      </c>
      <c r="L14" s="77">
        <v>21.823</v>
      </c>
      <c r="M14" s="77">
        <v>27.689</v>
      </c>
      <c r="N14" s="77">
        <v>33.143000000000001</v>
      </c>
      <c r="O14" s="77">
        <v>4.9406564584124654E-324</v>
      </c>
      <c r="P14" s="78">
        <v>302.19299999999998</v>
      </c>
      <c r="Q14" s="265">
        <v>0.94842593607900005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265" t="s">
        <v>246</v>
      </c>
    </row>
    <row r="17" spans="1:17" ht="14.4" customHeight="1" x14ac:dyDescent="0.3">
      <c r="A17" s="25" t="s">
        <v>61</v>
      </c>
      <c r="B17" s="76">
        <v>369.147707294209</v>
      </c>
      <c r="C17" s="77">
        <v>30.762308941183999</v>
      </c>
      <c r="D17" s="77">
        <v>83.922939999999997</v>
      </c>
      <c r="E17" s="77">
        <v>8.4567800000000002</v>
      </c>
      <c r="F17" s="77">
        <v>14.564909999999999</v>
      </c>
      <c r="G17" s="77">
        <v>23.1814</v>
      </c>
      <c r="H17" s="77">
        <v>9.1208600000000004</v>
      </c>
      <c r="I17" s="77">
        <v>1.72607</v>
      </c>
      <c r="J17" s="77">
        <v>75.909170000000003</v>
      </c>
      <c r="K17" s="77">
        <v>4.3807</v>
      </c>
      <c r="L17" s="77">
        <v>57.22672</v>
      </c>
      <c r="M17" s="77">
        <v>48.846200000000003</v>
      </c>
      <c r="N17" s="77">
        <v>113.91969</v>
      </c>
      <c r="O17" s="77">
        <v>4.9406564584124654E-324</v>
      </c>
      <c r="P17" s="78">
        <v>441.25544000000002</v>
      </c>
      <c r="Q17" s="265">
        <v>1.304002602203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9.9920000000000009</v>
      </c>
      <c r="E18" s="77">
        <v>0.12</v>
      </c>
      <c r="F18" s="77">
        <v>10.885999999999999</v>
      </c>
      <c r="G18" s="77">
        <v>8.7479999999989992</v>
      </c>
      <c r="H18" s="77">
        <v>4.9406564584124654E-324</v>
      </c>
      <c r="I18" s="77">
        <v>12.765000000000001</v>
      </c>
      <c r="J18" s="77">
        <v>4.9406564584124654E-324</v>
      </c>
      <c r="K18" s="77">
        <v>4.9406564584124654E-324</v>
      </c>
      <c r="L18" s="77">
        <v>9.6829999999999998</v>
      </c>
      <c r="M18" s="77">
        <v>4.9406564584124654E-324</v>
      </c>
      <c r="N18" s="77">
        <v>4.95</v>
      </c>
      <c r="O18" s="77">
        <v>4.9406564584124654E-324</v>
      </c>
      <c r="P18" s="78">
        <v>57.143999999999998</v>
      </c>
      <c r="Q18" s="265" t="s">
        <v>246</v>
      </c>
    </row>
    <row r="19" spans="1:17" ht="14.4" customHeight="1" x14ac:dyDescent="0.3">
      <c r="A19" s="25" t="s">
        <v>63</v>
      </c>
      <c r="B19" s="76">
        <v>942.34390959382301</v>
      </c>
      <c r="C19" s="77">
        <v>78.528659132818007</v>
      </c>
      <c r="D19" s="77">
        <v>49.77534</v>
      </c>
      <c r="E19" s="77">
        <v>74.00112</v>
      </c>
      <c r="F19" s="77">
        <v>129.82750999999999</v>
      </c>
      <c r="G19" s="77">
        <v>49.282179999999002</v>
      </c>
      <c r="H19" s="77">
        <v>131.11053999999999</v>
      </c>
      <c r="I19" s="77">
        <v>66.198170000000005</v>
      </c>
      <c r="J19" s="77">
        <v>38.003590000000003</v>
      </c>
      <c r="K19" s="77">
        <v>47.61121</v>
      </c>
      <c r="L19" s="77">
        <v>113.27812</v>
      </c>
      <c r="M19" s="77">
        <v>56.184280000000001</v>
      </c>
      <c r="N19" s="77">
        <v>77.220969999999994</v>
      </c>
      <c r="O19" s="77">
        <v>4.9406564584124654E-324</v>
      </c>
      <c r="P19" s="78">
        <v>832.49302999999998</v>
      </c>
      <c r="Q19" s="265">
        <v>0.96373967645900005</v>
      </c>
    </row>
    <row r="20" spans="1:17" ht="14.4" customHeight="1" x14ac:dyDescent="0.3">
      <c r="A20" s="25" t="s">
        <v>64</v>
      </c>
      <c r="B20" s="76">
        <v>29946.1593636621</v>
      </c>
      <c r="C20" s="77">
        <v>2495.5132803051702</v>
      </c>
      <c r="D20" s="77">
        <v>2292.9312799999998</v>
      </c>
      <c r="E20" s="77">
        <v>2361.5566199999998</v>
      </c>
      <c r="F20" s="77">
        <v>2520.9413300000001</v>
      </c>
      <c r="G20" s="77">
        <v>2592.9546599999999</v>
      </c>
      <c r="H20" s="77">
        <v>2650.0352600000001</v>
      </c>
      <c r="I20" s="77">
        <v>2425.4137000000001</v>
      </c>
      <c r="J20" s="77">
        <v>3247.8670499999998</v>
      </c>
      <c r="K20" s="77">
        <v>2414.34103</v>
      </c>
      <c r="L20" s="77">
        <v>2695.5776700000001</v>
      </c>
      <c r="M20" s="77">
        <v>2700.9251399999998</v>
      </c>
      <c r="N20" s="77">
        <v>3298.3934300000001</v>
      </c>
      <c r="O20" s="77">
        <v>4.9406564584124654E-324</v>
      </c>
      <c r="P20" s="78">
        <v>29200.937170000001</v>
      </c>
      <c r="Q20" s="265">
        <v>1.063761380381</v>
      </c>
    </row>
    <row r="21" spans="1:17" ht="14.4" customHeight="1" x14ac:dyDescent="0.3">
      <c r="A21" s="26" t="s">
        <v>65</v>
      </c>
      <c r="B21" s="76">
        <v>1799.9999999999</v>
      </c>
      <c r="C21" s="77">
        <v>149.99999999999201</v>
      </c>
      <c r="D21" s="77">
        <v>146.52000000000001</v>
      </c>
      <c r="E21" s="77">
        <v>146.221</v>
      </c>
      <c r="F21" s="77">
        <v>139.94200000000001</v>
      </c>
      <c r="G21" s="77">
        <v>143.971</v>
      </c>
      <c r="H21" s="77">
        <v>143.96899999999999</v>
      </c>
      <c r="I21" s="77">
        <v>143.96700000000001</v>
      </c>
      <c r="J21" s="77">
        <v>143.976</v>
      </c>
      <c r="K21" s="77">
        <v>145.72999999999999</v>
      </c>
      <c r="L21" s="77">
        <v>172.364</v>
      </c>
      <c r="M21" s="77">
        <v>159.059</v>
      </c>
      <c r="N21" s="77">
        <v>159.059</v>
      </c>
      <c r="O21" s="77">
        <v>1.4821969375237396E-323</v>
      </c>
      <c r="P21" s="78">
        <v>1644.778</v>
      </c>
      <c r="Q21" s="265">
        <v>0.99683515151500002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109.496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5.79</v>
      </c>
      <c r="O22" s="77">
        <v>4.9406564584124654E-324</v>
      </c>
      <c r="P22" s="78">
        <v>115.286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265" t="s">
        <v>246</v>
      </c>
    </row>
    <row r="24" spans="1:17" ht="14.4" customHeight="1" x14ac:dyDescent="0.3">
      <c r="A24" s="26" t="s">
        <v>68</v>
      </c>
      <c r="B24" s="76">
        <v>0</v>
      </c>
      <c r="C24" s="77">
        <v>0</v>
      </c>
      <c r="D24" s="77">
        <v>15.672000000000001</v>
      </c>
      <c r="E24" s="77">
        <v>6.0369999999979997</v>
      </c>
      <c r="F24" s="77">
        <v>23.384</v>
      </c>
      <c r="G24" s="77">
        <v>26.282</v>
      </c>
      <c r="H24" s="77">
        <v>14.393999999999</v>
      </c>
      <c r="I24" s="77">
        <v>6.3912999999990001</v>
      </c>
      <c r="J24" s="77">
        <v>3.9668600000000001</v>
      </c>
      <c r="K24" s="77">
        <v>5.5999999899999995E-4</v>
      </c>
      <c r="L24" s="77">
        <v>323.74376000000098</v>
      </c>
      <c r="M24" s="77">
        <v>1.5000300000010001</v>
      </c>
      <c r="N24" s="77">
        <v>10.160789999999</v>
      </c>
      <c r="O24" s="77">
        <v>-1.0869444208507424E-322</v>
      </c>
      <c r="P24" s="78">
        <v>431.53230000000099</v>
      </c>
      <c r="Q24" s="265"/>
    </row>
    <row r="25" spans="1:17" ht="14.4" customHeight="1" x14ac:dyDescent="0.3">
      <c r="A25" s="27" t="s">
        <v>69</v>
      </c>
      <c r="B25" s="79">
        <v>49090.116234739296</v>
      </c>
      <c r="C25" s="80">
        <v>4090.8430195616102</v>
      </c>
      <c r="D25" s="80">
        <v>3886.4595899999999</v>
      </c>
      <c r="E25" s="80">
        <v>3927.1397299999999</v>
      </c>
      <c r="F25" s="80">
        <v>4325.6270299999996</v>
      </c>
      <c r="G25" s="80">
        <v>4304.2445499999903</v>
      </c>
      <c r="H25" s="80">
        <v>4114.18685</v>
      </c>
      <c r="I25" s="80">
        <v>3748.8702199999998</v>
      </c>
      <c r="J25" s="80">
        <v>4739.0916900000002</v>
      </c>
      <c r="K25" s="80">
        <v>3531.89725</v>
      </c>
      <c r="L25" s="80">
        <v>4625.2382299999999</v>
      </c>
      <c r="M25" s="80">
        <v>4606.62853</v>
      </c>
      <c r="N25" s="80">
        <v>5018.0199199999997</v>
      </c>
      <c r="O25" s="80">
        <v>4.9406564584124654E-324</v>
      </c>
      <c r="P25" s="81">
        <v>46827.403590000002</v>
      </c>
      <c r="Q25" s="266">
        <v>1.040625775578</v>
      </c>
    </row>
    <row r="26" spans="1:17" ht="14.4" customHeight="1" x14ac:dyDescent="0.3">
      <c r="A26" s="25" t="s">
        <v>70</v>
      </c>
      <c r="B26" s="76">
        <v>4928.5239242703401</v>
      </c>
      <c r="C26" s="77">
        <v>410.71032702252802</v>
      </c>
      <c r="D26" s="77">
        <v>445.55808999999999</v>
      </c>
      <c r="E26" s="77">
        <v>443.93495000000001</v>
      </c>
      <c r="F26" s="77">
        <v>487.25322</v>
      </c>
      <c r="G26" s="77">
        <v>482.46114</v>
      </c>
      <c r="H26" s="77">
        <v>468.86040000000003</v>
      </c>
      <c r="I26" s="77">
        <v>530.48911999999996</v>
      </c>
      <c r="J26" s="77">
        <v>534.05080999999996</v>
      </c>
      <c r="K26" s="77">
        <v>435.65226000000001</v>
      </c>
      <c r="L26" s="77">
        <v>463.05806000000001</v>
      </c>
      <c r="M26" s="77">
        <v>484.19932999999997</v>
      </c>
      <c r="N26" s="77">
        <v>407.95179999999999</v>
      </c>
      <c r="O26" s="77">
        <v>4.9406564584124654E-324</v>
      </c>
      <c r="P26" s="78">
        <v>5183.4691800000001</v>
      </c>
      <c r="Q26" s="265">
        <v>1.147340205261</v>
      </c>
    </row>
    <row r="27" spans="1:17" ht="14.4" customHeight="1" x14ac:dyDescent="0.3">
      <c r="A27" s="28" t="s">
        <v>71</v>
      </c>
      <c r="B27" s="79">
        <v>54018.640159009701</v>
      </c>
      <c r="C27" s="80">
        <v>4501.5533465841399</v>
      </c>
      <c r="D27" s="80">
        <v>4332.0176799999999</v>
      </c>
      <c r="E27" s="80">
        <v>4371.0746799999997</v>
      </c>
      <c r="F27" s="80">
        <v>4812.8802500000002</v>
      </c>
      <c r="G27" s="80">
        <v>4786.7056899999898</v>
      </c>
      <c r="H27" s="80">
        <v>4583.0472499999996</v>
      </c>
      <c r="I27" s="80">
        <v>4279.35934</v>
      </c>
      <c r="J27" s="80">
        <v>5273.1424999999999</v>
      </c>
      <c r="K27" s="80">
        <v>3967.5495099999998</v>
      </c>
      <c r="L27" s="80">
        <v>5088.2962900000002</v>
      </c>
      <c r="M27" s="80">
        <v>5090.8278600000003</v>
      </c>
      <c r="N27" s="80">
        <v>5425.9717199999996</v>
      </c>
      <c r="O27" s="80">
        <v>9.8813129168249309E-324</v>
      </c>
      <c r="P27" s="81">
        <v>52010.872770000002</v>
      </c>
      <c r="Q27" s="266">
        <v>1.0503621298850001</v>
      </c>
    </row>
    <row r="28" spans="1:17" ht="14.4" customHeight="1" x14ac:dyDescent="0.3">
      <c r="A28" s="26" t="s">
        <v>72</v>
      </c>
      <c r="B28" s="76">
        <v>0.65494229075800003</v>
      </c>
      <c r="C28" s="77">
        <v>5.4578524229000003E-2</v>
      </c>
      <c r="D28" s="77">
        <v>1.2351641146031164E-322</v>
      </c>
      <c r="E28" s="77">
        <v>4.9590000000000002E-2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0.15536</v>
      </c>
      <c r="L28" s="77">
        <v>0.10992</v>
      </c>
      <c r="M28" s="77">
        <v>0.36585000000000001</v>
      </c>
      <c r="N28" s="77">
        <v>1.2351641146031164E-322</v>
      </c>
      <c r="O28" s="77">
        <v>1.2351641146031164E-322</v>
      </c>
      <c r="P28" s="78">
        <v>0.68071999999999999</v>
      </c>
      <c r="Q28" s="265">
        <v>1.133845908017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265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109.496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109.496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44127.325873371403</v>
      </c>
      <c r="C6" s="522">
        <v>46710.853349999998</v>
      </c>
      <c r="D6" s="523">
        <v>2583.5274766286602</v>
      </c>
      <c r="E6" s="524">
        <v>1.0585471116930001</v>
      </c>
      <c r="F6" s="522">
        <v>49090.116234739296</v>
      </c>
      <c r="G6" s="523">
        <v>44999.273215177702</v>
      </c>
      <c r="H6" s="525">
        <v>5018.0199199999997</v>
      </c>
      <c r="I6" s="522">
        <v>46827.403590000002</v>
      </c>
      <c r="J6" s="523">
        <v>1828.1303748222699</v>
      </c>
      <c r="K6" s="526">
        <v>0.95390696094600003</v>
      </c>
    </row>
    <row r="7" spans="1:11" ht="14.4" customHeight="1" thickBot="1" x14ac:dyDescent="0.35">
      <c r="A7" s="541" t="s">
        <v>249</v>
      </c>
      <c r="B7" s="522">
        <v>13773.3486406907</v>
      </c>
      <c r="C7" s="522">
        <v>13766.420620000001</v>
      </c>
      <c r="D7" s="523">
        <v>-6.9280206907019997</v>
      </c>
      <c r="E7" s="524">
        <v>0.99949699808799997</v>
      </c>
      <c r="F7" s="522">
        <v>16032.465254189299</v>
      </c>
      <c r="G7" s="523">
        <v>14696.426483006901</v>
      </c>
      <c r="H7" s="525">
        <v>1348.5280299999999</v>
      </c>
      <c r="I7" s="522">
        <v>14103.98315</v>
      </c>
      <c r="J7" s="523">
        <v>-592.44333300690801</v>
      </c>
      <c r="K7" s="526">
        <v>0.87971393833599998</v>
      </c>
    </row>
    <row r="8" spans="1:11" ht="14.4" customHeight="1" thickBot="1" x14ac:dyDescent="0.35">
      <c r="A8" s="542" t="s">
        <v>250</v>
      </c>
      <c r="B8" s="522">
        <v>13419.1971420146</v>
      </c>
      <c r="C8" s="522">
        <v>13422.51562</v>
      </c>
      <c r="D8" s="523">
        <v>3.3184779854249999</v>
      </c>
      <c r="E8" s="524">
        <v>1.0002472933319999</v>
      </c>
      <c r="F8" s="522">
        <v>15684.8734408826</v>
      </c>
      <c r="G8" s="523">
        <v>14377.8006541424</v>
      </c>
      <c r="H8" s="525">
        <v>1315.3850299999999</v>
      </c>
      <c r="I8" s="522">
        <v>13801.790150000001</v>
      </c>
      <c r="J8" s="523">
        <v>-576.01050414239398</v>
      </c>
      <c r="K8" s="526">
        <v>0.87994271691199999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1.99E-3</v>
      </c>
      <c r="I9" s="527">
        <v>5.4999999999999997E-3</v>
      </c>
      <c r="J9" s="528">
        <v>5.4999999999999997E-3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1.99E-3</v>
      </c>
      <c r="I10" s="522">
        <v>5.4999999999999997E-3</v>
      </c>
      <c r="J10" s="523">
        <v>5.4999999999999997E-3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6549.3643356551702</v>
      </c>
      <c r="C11" s="527">
        <v>6535.1899700000004</v>
      </c>
      <c r="D11" s="528">
        <v>-14.174365655176</v>
      </c>
      <c r="E11" s="529">
        <v>0.99783576467400004</v>
      </c>
      <c r="F11" s="527">
        <v>7593.9190081377801</v>
      </c>
      <c r="G11" s="528">
        <v>6961.0924241263001</v>
      </c>
      <c r="H11" s="530">
        <v>542.05205999999998</v>
      </c>
      <c r="I11" s="527">
        <v>6705.8379500000001</v>
      </c>
      <c r="J11" s="528">
        <v>-255.254474126297</v>
      </c>
      <c r="K11" s="533">
        <v>0.88305365685500004</v>
      </c>
    </row>
    <row r="12" spans="1:11" ht="14.4" customHeight="1" thickBot="1" x14ac:dyDescent="0.35">
      <c r="A12" s="544" t="s">
        <v>255</v>
      </c>
      <c r="B12" s="522">
        <v>3009.3331388045599</v>
      </c>
      <c r="C12" s="522">
        <v>3198.9217199999998</v>
      </c>
      <c r="D12" s="523">
        <v>189.58858119544101</v>
      </c>
      <c r="E12" s="524">
        <v>1.0630001972030001</v>
      </c>
      <c r="F12" s="522">
        <v>3995.9980111987302</v>
      </c>
      <c r="G12" s="523">
        <v>3662.9981769321698</v>
      </c>
      <c r="H12" s="525">
        <v>246.09144000000001</v>
      </c>
      <c r="I12" s="522">
        <v>3180.5963499999998</v>
      </c>
      <c r="J12" s="523">
        <v>-482.40182693216798</v>
      </c>
      <c r="K12" s="526">
        <v>0.79594542867200002</v>
      </c>
    </row>
    <row r="13" spans="1:11" ht="14.4" customHeight="1" thickBot="1" x14ac:dyDescent="0.35">
      <c r="A13" s="544" t="s">
        <v>256</v>
      </c>
      <c r="B13" s="522">
        <v>1360.78127806578</v>
      </c>
      <c r="C13" s="522">
        <v>1201.7806700000001</v>
      </c>
      <c r="D13" s="523">
        <v>-159.00060806578099</v>
      </c>
      <c r="E13" s="524">
        <v>0.88315491208700003</v>
      </c>
      <c r="F13" s="522">
        <v>1439.5347154585399</v>
      </c>
      <c r="G13" s="523">
        <v>1319.57348917033</v>
      </c>
      <c r="H13" s="525">
        <v>119.54649000000001</v>
      </c>
      <c r="I13" s="522">
        <v>1419.2545700000001</v>
      </c>
      <c r="J13" s="523">
        <v>99.681080829669</v>
      </c>
      <c r="K13" s="526">
        <v>0.98591201362400005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66.540030000000002</v>
      </c>
      <c r="D14" s="523">
        <v>66.540030000000002</v>
      </c>
      <c r="E14" s="534" t="s">
        <v>252</v>
      </c>
      <c r="F14" s="522">
        <v>63.626758242942003</v>
      </c>
      <c r="G14" s="523">
        <v>58.324528389363003</v>
      </c>
      <c r="H14" s="525">
        <v>4.9406564584124654E-324</v>
      </c>
      <c r="I14" s="522">
        <v>27.062760000000001</v>
      </c>
      <c r="J14" s="523">
        <v>-31.261768389362999</v>
      </c>
      <c r="K14" s="526">
        <v>0.425336143901</v>
      </c>
    </row>
    <row r="15" spans="1:11" ht="14.4" customHeight="1" thickBot="1" x14ac:dyDescent="0.35">
      <c r="A15" s="544" t="s">
        <v>258</v>
      </c>
      <c r="B15" s="522">
        <v>179.00002922220099</v>
      </c>
      <c r="C15" s="522">
        <v>158.27233000000001</v>
      </c>
      <c r="D15" s="523">
        <v>-20.727699222199998</v>
      </c>
      <c r="E15" s="524">
        <v>0.88420281654499999</v>
      </c>
      <c r="F15" s="522">
        <v>149.79259747347399</v>
      </c>
      <c r="G15" s="523">
        <v>137.30988101735099</v>
      </c>
      <c r="H15" s="525">
        <v>11.037699999999999</v>
      </c>
      <c r="I15" s="522">
        <v>346.32182999999998</v>
      </c>
      <c r="J15" s="523">
        <v>209.01194898264899</v>
      </c>
      <c r="K15" s="526">
        <v>2.3120089766869998</v>
      </c>
    </row>
    <row r="16" spans="1:11" ht="14.4" customHeight="1" thickBot="1" x14ac:dyDescent="0.35">
      <c r="A16" s="544" t="s">
        <v>259</v>
      </c>
      <c r="B16" s="522">
        <v>99.999953978885998</v>
      </c>
      <c r="C16" s="522">
        <v>72.162000000000006</v>
      </c>
      <c r="D16" s="523">
        <v>-27.837953978885999</v>
      </c>
      <c r="E16" s="524">
        <v>0.72162033209700005</v>
      </c>
      <c r="F16" s="522">
        <v>67.663492218779993</v>
      </c>
      <c r="G16" s="523">
        <v>62.024867867215001</v>
      </c>
      <c r="H16" s="525">
        <v>17.746980000000001</v>
      </c>
      <c r="I16" s="522">
        <v>17.746980000000001</v>
      </c>
      <c r="J16" s="523">
        <v>-44.277887867215</v>
      </c>
      <c r="K16" s="526">
        <v>0.262282944879</v>
      </c>
    </row>
    <row r="17" spans="1:11" ht="14.4" customHeight="1" thickBot="1" x14ac:dyDescent="0.35">
      <c r="A17" s="544" t="s">
        <v>260</v>
      </c>
      <c r="B17" s="522">
        <v>1534.9998875758799</v>
      </c>
      <c r="C17" s="522">
        <v>1491.61761</v>
      </c>
      <c r="D17" s="523">
        <v>-43.382277575876003</v>
      </c>
      <c r="E17" s="524">
        <v>0.97173792784799995</v>
      </c>
      <c r="F17" s="522">
        <v>1497.3038787042201</v>
      </c>
      <c r="G17" s="523">
        <v>1372.52855547887</v>
      </c>
      <c r="H17" s="525">
        <v>77.197599999999994</v>
      </c>
      <c r="I17" s="522">
        <v>1351.16824</v>
      </c>
      <c r="J17" s="523">
        <v>-21.360315478867001</v>
      </c>
      <c r="K17" s="526">
        <v>0.90240081470199995</v>
      </c>
    </row>
    <row r="18" spans="1:11" ht="14.4" customHeight="1" thickBot="1" x14ac:dyDescent="0.35">
      <c r="A18" s="544" t="s">
        <v>261</v>
      </c>
      <c r="B18" s="522">
        <v>224.25001649764599</v>
      </c>
      <c r="C18" s="522">
        <v>223.30416</v>
      </c>
      <c r="D18" s="523">
        <v>-0.94585649764599999</v>
      </c>
      <c r="E18" s="524">
        <v>0.99578213410000005</v>
      </c>
      <c r="F18" s="522">
        <v>252.331954000873</v>
      </c>
      <c r="G18" s="523">
        <v>231.304291167467</v>
      </c>
      <c r="H18" s="525">
        <v>60.113840000000003</v>
      </c>
      <c r="I18" s="522">
        <v>232.06485000000001</v>
      </c>
      <c r="J18" s="523">
        <v>0.76055883253199996</v>
      </c>
      <c r="K18" s="526">
        <v>0.91968078683800003</v>
      </c>
    </row>
    <row r="19" spans="1:11" ht="14.4" customHeight="1" thickBot="1" x14ac:dyDescent="0.35">
      <c r="A19" s="544" t="s">
        <v>262</v>
      </c>
      <c r="B19" s="522">
        <v>141.000031510225</v>
      </c>
      <c r="C19" s="522">
        <v>122.59144999999999</v>
      </c>
      <c r="D19" s="523">
        <v>-18.408581510224</v>
      </c>
      <c r="E19" s="524">
        <v>0.869442713501</v>
      </c>
      <c r="F19" s="522">
        <v>127.667600840219</v>
      </c>
      <c r="G19" s="523">
        <v>117.028634103534</v>
      </c>
      <c r="H19" s="525">
        <v>10.318009999999999</v>
      </c>
      <c r="I19" s="522">
        <v>131.62236999999999</v>
      </c>
      <c r="J19" s="523">
        <v>14.593735896465001</v>
      </c>
      <c r="K19" s="526">
        <v>1.030977077455</v>
      </c>
    </row>
    <row r="20" spans="1:11" ht="14.4" customHeight="1" thickBot="1" x14ac:dyDescent="0.35">
      <c r="A20" s="543" t="s">
        <v>263</v>
      </c>
      <c r="B20" s="527">
        <v>2797.9977915293098</v>
      </c>
      <c r="C20" s="527">
        <v>3197.54</v>
      </c>
      <c r="D20" s="528">
        <v>399.54220847069399</v>
      </c>
      <c r="E20" s="529">
        <v>1.142795755479</v>
      </c>
      <c r="F20" s="527">
        <v>3540.0635855801002</v>
      </c>
      <c r="G20" s="528">
        <v>3245.0582867817602</v>
      </c>
      <c r="H20" s="530">
        <v>231.97</v>
      </c>
      <c r="I20" s="527">
        <v>3232.7269999999999</v>
      </c>
      <c r="J20" s="528">
        <v>-12.331286781760999</v>
      </c>
      <c r="K20" s="533">
        <v>0.91318331488899995</v>
      </c>
    </row>
    <row r="21" spans="1:11" ht="14.4" customHeight="1" thickBot="1" x14ac:dyDescent="0.35">
      <c r="A21" s="544" t="s">
        <v>264</v>
      </c>
      <c r="B21" s="522">
        <v>2311.9978407919298</v>
      </c>
      <c r="C21" s="522">
        <v>2776.1</v>
      </c>
      <c r="D21" s="523">
        <v>464.10215920807298</v>
      </c>
      <c r="E21" s="524">
        <v>1.2007364155010001</v>
      </c>
      <c r="F21" s="522">
        <v>3041.29174018909</v>
      </c>
      <c r="G21" s="523">
        <v>2787.8507618399999</v>
      </c>
      <c r="H21" s="525">
        <v>209.386</v>
      </c>
      <c r="I21" s="522">
        <v>2793.2530000000002</v>
      </c>
      <c r="J21" s="523">
        <v>5.4022381599990004</v>
      </c>
      <c r="K21" s="526">
        <v>0.91844296391799995</v>
      </c>
    </row>
    <row r="22" spans="1:11" ht="14.4" customHeight="1" thickBot="1" x14ac:dyDescent="0.35">
      <c r="A22" s="544" t="s">
        <v>265</v>
      </c>
      <c r="B22" s="522">
        <v>485.99995073737898</v>
      </c>
      <c r="C22" s="522">
        <v>421.44</v>
      </c>
      <c r="D22" s="523">
        <v>-64.559950737378998</v>
      </c>
      <c r="E22" s="524">
        <v>0.86716058172499999</v>
      </c>
      <c r="F22" s="522">
        <v>498.77184539101103</v>
      </c>
      <c r="G22" s="523">
        <v>457.20752494176003</v>
      </c>
      <c r="H22" s="525">
        <v>22.584</v>
      </c>
      <c r="I22" s="522">
        <v>439.47399999999999</v>
      </c>
      <c r="J22" s="523">
        <v>-17.733524941759999</v>
      </c>
      <c r="K22" s="526">
        <v>0.88111228422499999</v>
      </c>
    </row>
    <row r="23" spans="1:11" ht="14.4" customHeight="1" thickBot="1" x14ac:dyDescent="0.35">
      <c r="A23" s="543" t="s">
        <v>266</v>
      </c>
      <c r="B23" s="527">
        <v>3358.09040780548</v>
      </c>
      <c r="C23" s="527">
        <v>2874.58682</v>
      </c>
      <c r="D23" s="528">
        <v>-483.50358780547998</v>
      </c>
      <c r="E23" s="529">
        <v>0.85601829340799995</v>
      </c>
      <c r="F23" s="527">
        <v>3815.01892257497</v>
      </c>
      <c r="G23" s="528">
        <v>3497.1006790270599</v>
      </c>
      <c r="H23" s="530">
        <v>496.40535</v>
      </c>
      <c r="I23" s="527">
        <v>3311.1570700000002</v>
      </c>
      <c r="J23" s="528">
        <v>-185.94360902705901</v>
      </c>
      <c r="K23" s="533">
        <v>0.86792677499000004</v>
      </c>
    </row>
    <row r="24" spans="1:11" ht="14.4" customHeight="1" thickBot="1" x14ac:dyDescent="0.35">
      <c r="A24" s="544" t="s">
        <v>267</v>
      </c>
      <c r="B24" s="522">
        <v>209.97868735693999</v>
      </c>
      <c r="C24" s="522">
        <v>193.33395999999999</v>
      </c>
      <c r="D24" s="523">
        <v>-16.644727356939001</v>
      </c>
      <c r="E24" s="524">
        <v>0.92073134865899997</v>
      </c>
      <c r="F24" s="522">
        <v>372.49998328630301</v>
      </c>
      <c r="G24" s="523">
        <v>341.45831801244498</v>
      </c>
      <c r="H24" s="525">
        <v>0.91476000000000002</v>
      </c>
      <c r="I24" s="522">
        <v>259.82778000000002</v>
      </c>
      <c r="J24" s="523">
        <v>-81.630538012444006</v>
      </c>
      <c r="K24" s="526">
        <v>0.69752427290700003</v>
      </c>
    </row>
    <row r="25" spans="1:11" ht="14.4" customHeight="1" thickBot="1" x14ac:dyDescent="0.35">
      <c r="A25" s="544" t="s">
        <v>268</v>
      </c>
      <c r="B25" s="522">
        <v>0.99995993979099995</v>
      </c>
      <c r="C25" s="522">
        <v>1.2705599999999999</v>
      </c>
      <c r="D25" s="523">
        <v>0.27060006020799998</v>
      </c>
      <c r="E25" s="524">
        <v>1.2706109009369999</v>
      </c>
      <c r="F25" s="522">
        <v>0.94990943338099998</v>
      </c>
      <c r="G25" s="523">
        <v>0.87075031393299995</v>
      </c>
      <c r="H25" s="525">
        <v>0.42925000000000002</v>
      </c>
      <c r="I25" s="522">
        <v>0.73479000000000005</v>
      </c>
      <c r="J25" s="523">
        <v>-0.13596031393300001</v>
      </c>
      <c r="K25" s="526">
        <v>0.77353690170599998</v>
      </c>
    </row>
    <row r="26" spans="1:11" ht="14.4" customHeight="1" thickBot="1" x14ac:dyDescent="0.35">
      <c r="A26" s="544" t="s">
        <v>269</v>
      </c>
      <c r="B26" s="522">
        <v>429.27735415271297</v>
      </c>
      <c r="C26" s="522">
        <v>383.69094000000001</v>
      </c>
      <c r="D26" s="523">
        <v>-45.586414152712003</v>
      </c>
      <c r="E26" s="524">
        <v>0.89380661776799997</v>
      </c>
      <c r="F26" s="522">
        <v>366.672213054054</v>
      </c>
      <c r="G26" s="523">
        <v>336.11619529954999</v>
      </c>
      <c r="H26" s="525">
        <v>60.774740000000001</v>
      </c>
      <c r="I26" s="522">
        <v>350.26798000000002</v>
      </c>
      <c r="J26" s="523">
        <v>14.151784700449999</v>
      </c>
      <c r="K26" s="526">
        <v>0.95526185931100005</v>
      </c>
    </row>
    <row r="27" spans="1:11" ht="14.4" customHeight="1" thickBot="1" x14ac:dyDescent="0.35">
      <c r="A27" s="544" t="s">
        <v>270</v>
      </c>
      <c r="B27" s="522">
        <v>2242.26646499053</v>
      </c>
      <c r="C27" s="522">
        <v>1900.2605000000001</v>
      </c>
      <c r="D27" s="523">
        <v>-342.00596499053501</v>
      </c>
      <c r="E27" s="524">
        <v>0.84747309459800002</v>
      </c>
      <c r="F27" s="522">
        <v>2570.1361796951201</v>
      </c>
      <c r="G27" s="523">
        <v>2355.95816472052</v>
      </c>
      <c r="H27" s="525">
        <v>345.80270000000002</v>
      </c>
      <c r="I27" s="522">
        <v>2134.82573</v>
      </c>
      <c r="J27" s="523">
        <v>-221.13243472052301</v>
      </c>
      <c r="K27" s="526">
        <v>0.83062747681000004</v>
      </c>
    </row>
    <row r="28" spans="1:11" ht="14.4" customHeight="1" thickBot="1" x14ac:dyDescent="0.35">
      <c r="A28" s="544" t="s">
        <v>271</v>
      </c>
      <c r="B28" s="522">
        <v>137.666691710929</v>
      </c>
      <c r="C28" s="522">
        <v>92.168099999999995</v>
      </c>
      <c r="D28" s="523">
        <v>-45.498591710927997</v>
      </c>
      <c r="E28" s="524">
        <v>0.66950181524999997</v>
      </c>
      <c r="F28" s="522">
        <v>153.57745708972399</v>
      </c>
      <c r="G28" s="523">
        <v>140.77933566558099</v>
      </c>
      <c r="H28" s="525">
        <v>49.151110000000003</v>
      </c>
      <c r="I28" s="522">
        <v>185.3484</v>
      </c>
      <c r="J28" s="523">
        <v>44.569064334418997</v>
      </c>
      <c r="K28" s="526">
        <v>1.206872437611</v>
      </c>
    </row>
    <row r="29" spans="1:11" ht="14.4" customHeight="1" thickBot="1" x14ac:dyDescent="0.35">
      <c r="A29" s="544" t="s">
        <v>272</v>
      </c>
      <c r="B29" s="522">
        <v>12.13329926944</v>
      </c>
      <c r="C29" s="522">
        <v>12.13138</v>
      </c>
      <c r="D29" s="523">
        <v>-1.9192694389999999E-3</v>
      </c>
      <c r="E29" s="524">
        <v>0.99984181800799998</v>
      </c>
      <c r="F29" s="522">
        <v>17.605757069342999</v>
      </c>
      <c r="G29" s="523">
        <v>16.138610646898002</v>
      </c>
      <c r="H29" s="525">
        <v>5.0538699999999999</v>
      </c>
      <c r="I29" s="522">
        <v>20.39629</v>
      </c>
      <c r="J29" s="523">
        <v>4.2576793531010004</v>
      </c>
      <c r="K29" s="526">
        <v>1.1585011607090001</v>
      </c>
    </row>
    <row r="30" spans="1:11" ht="14.4" customHeight="1" thickBot="1" x14ac:dyDescent="0.35">
      <c r="A30" s="544" t="s">
        <v>273</v>
      </c>
      <c r="B30" s="522">
        <v>22.499998645249001</v>
      </c>
      <c r="C30" s="522">
        <v>21.259699999999999</v>
      </c>
      <c r="D30" s="523">
        <v>-1.240298645248</v>
      </c>
      <c r="E30" s="524">
        <v>0.94487561244700002</v>
      </c>
      <c r="F30" s="522">
        <v>26.878079302730001</v>
      </c>
      <c r="G30" s="523">
        <v>24.638239360836</v>
      </c>
      <c r="H30" s="525">
        <v>2.0230000000000001</v>
      </c>
      <c r="I30" s="522">
        <v>21.74578</v>
      </c>
      <c r="J30" s="523">
        <v>-2.8924593608359999</v>
      </c>
      <c r="K30" s="526">
        <v>0.80905260212499996</v>
      </c>
    </row>
    <row r="31" spans="1:11" ht="14.4" customHeight="1" thickBot="1" x14ac:dyDescent="0.35">
      <c r="A31" s="544" t="s">
        <v>274</v>
      </c>
      <c r="B31" s="522">
        <v>178.58330924729199</v>
      </c>
      <c r="C31" s="522">
        <v>147.66514000000001</v>
      </c>
      <c r="D31" s="523">
        <v>-30.918169247291001</v>
      </c>
      <c r="E31" s="524">
        <v>0.82686977087799995</v>
      </c>
      <c r="F31" s="522">
        <v>171.78704753045301</v>
      </c>
      <c r="G31" s="523">
        <v>157.47146023624799</v>
      </c>
      <c r="H31" s="525">
        <v>15.423</v>
      </c>
      <c r="I31" s="522">
        <v>163.11646999999999</v>
      </c>
      <c r="J31" s="523">
        <v>5.6450097637510002</v>
      </c>
      <c r="K31" s="526">
        <v>0.94952717532999997</v>
      </c>
    </row>
    <row r="32" spans="1:11" ht="14.4" customHeight="1" thickBot="1" x14ac:dyDescent="0.35">
      <c r="A32" s="544" t="s">
        <v>275</v>
      </c>
      <c r="B32" s="522">
        <v>124.684642492593</v>
      </c>
      <c r="C32" s="522">
        <v>120.46521</v>
      </c>
      <c r="D32" s="523">
        <v>-4.2194324925929996</v>
      </c>
      <c r="E32" s="524">
        <v>0.96615916436600002</v>
      </c>
      <c r="F32" s="522">
        <v>133.91229611386601</v>
      </c>
      <c r="G32" s="523">
        <v>122.75293810437699</v>
      </c>
      <c r="H32" s="525">
        <v>16.509920000000001</v>
      </c>
      <c r="I32" s="522">
        <v>172.15835000000001</v>
      </c>
      <c r="J32" s="523">
        <v>49.405411895622002</v>
      </c>
      <c r="K32" s="526">
        <v>1.2856052431030001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2.3413300000000001</v>
      </c>
      <c r="D33" s="523">
        <v>2.3413300000000001</v>
      </c>
      <c r="E33" s="534" t="s">
        <v>252</v>
      </c>
      <c r="F33" s="522">
        <v>1</v>
      </c>
      <c r="G33" s="523">
        <v>0.91666666666600005</v>
      </c>
      <c r="H33" s="525">
        <v>0.32300000000000001</v>
      </c>
      <c r="I33" s="522">
        <v>2.7355</v>
      </c>
      <c r="J33" s="523">
        <v>1.818833333333</v>
      </c>
      <c r="K33" s="526">
        <v>2.7355</v>
      </c>
    </row>
    <row r="34" spans="1:11" ht="14.4" customHeight="1" thickBot="1" x14ac:dyDescent="0.35">
      <c r="A34" s="543" t="s">
        <v>277</v>
      </c>
      <c r="B34" s="527">
        <v>58.999996447541001</v>
      </c>
      <c r="C34" s="527">
        <v>61.609430000000003</v>
      </c>
      <c r="D34" s="528">
        <v>2.6094335524579999</v>
      </c>
      <c r="E34" s="529">
        <v>1.044227689992</v>
      </c>
      <c r="F34" s="527">
        <v>55.002182034937</v>
      </c>
      <c r="G34" s="528">
        <v>50.418666865359</v>
      </c>
      <c r="H34" s="530">
        <v>5.3053699999999999</v>
      </c>
      <c r="I34" s="527">
        <v>48.244570000000003</v>
      </c>
      <c r="J34" s="528">
        <v>-2.174096865359</v>
      </c>
      <c r="K34" s="533">
        <v>0.87713920093800002</v>
      </c>
    </row>
    <row r="35" spans="1:11" ht="14.4" customHeight="1" thickBot="1" x14ac:dyDescent="0.35">
      <c r="A35" s="544" t="s">
        <v>278</v>
      </c>
      <c r="B35" s="522">
        <v>41.999997471131003</v>
      </c>
      <c r="C35" s="522">
        <v>43.618389999999998</v>
      </c>
      <c r="D35" s="523">
        <v>1.6183925288679999</v>
      </c>
      <c r="E35" s="524">
        <v>1.038533157769</v>
      </c>
      <c r="F35" s="522">
        <v>40.002701039649999</v>
      </c>
      <c r="G35" s="523">
        <v>36.669142619679</v>
      </c>
      <c r="H35" s="525">
        <v>4.2170800000000002</v>
      </c>
      <c r="I35" s="522">
        <v>35.493099999999998</v>
      </c>
      <c r="J35" s="523">
        <v>-1.1760426196789999</v>
      </c>
      <c r="K35" s="526">
        <v>0.88726758637600001</v>
      </c>
    </row>
    <row r="36" spans="1:11" ht="14.4" customHeight="1" thickBot="1" x14ac:dyDescent="0.35">
      <c r="A36" s="544" t="s">
        <v>279</v>
      </c>
      <c r="B36" s="522">
        <v>16.999998976410001</v>
      </c>
      <c r="C36" s="522">
        <v>17.991040000000002</v>
      </c>
      <c r="D36" s="523">
        <v>0.99104102358900004</v>
      </c>
      <c r="E36" s="524">
        <v>1.0582965343090001</v>
      </c>
      <c r="F36" s="522">
        <v>14.999480995287</v>
      </c>
      <c r="G36" s="523">
        <v>13.749524245679</v>
      </c>
      <c r="H36" s="525">
        <v>1.08829</v>
      </c>
      <c r="I36" s="522">
        <v>12.751469999999999</v>
      </c>
      <c r="J36" s="523">
        <v>-0.99805424567900003</v>
      </c>
      <c r="K36" s="526">
        <v>0.85012741467499997</v>
      </c>
    </row>
    <row r="37" spans="1:11" ht="14.4" customHeight="1" thickBot="1" x14ac:dyDescent="0.35">
      <c r="A37" s="543" t="s">
        <v>280</v>
      </c>
      <c r="B37" s="527">
        <v>353.26397872956602</v>
      </c>
      <c r="C37" s="527">
        <v>346.9819</v>
      </c>
      <c r="D37" s="528">
        <v>-6.2820787295649998</v>
      </c>
      <c r="E37" s="529">
        <v>0.98221704133999999</v>
      </c>
      <c r="F37" s="527">
        <v>270.86943004891901</v>
      </c>
      <c r="G37" s="528">
        <v>248.29697754484201</v>
      </c>
      <c r="H37" s="530">
        <v>28.815370000000001</v>
      </c>
      <c r="I37" s="527">
        <v>303.42455000000001</v>
      </c>
      <c r="J37" s="528">
        <v>55.127572455157001</v>
      </c>
      <c r="K37" s="533">
        <v>1.1201875012069999</v>
      </c>
    </row>
    <row r="38" spans="1:11" ht="14.4" customHeight="1" thickBot="1" x14ac:dyDescent="0.35">
      <c r="A38" s="544" t="s">
        <v>281</v>
      </c>
      <c r="B38" s="522">
        <v>112.269233240139</v>
      </c>
      <c r="C38" s="522">
        <v>64.584639999999993</v>
      </c>
      <c r="D38" s="523">
        <v>-47.684593240139002</v>
      </c>
      <c r="E38" s="524">
        <v>0.575265708476</v>
      </c>
      <c r="F38" s="522">
        <v>64.827605943910996</v>
      </c>
      <c r="G38" s="523">
        <v>59.425305448585</v>
      </c>
      <c r="H38" s="525">
        <v>0</v>
      </c>
      <c r="I38" s="522">
        <v>0.7</v>
      </c>
      <c r="J38" s="523">
        <v>-58.725305448584997</v>
      </c>
      <c r="K38" s="526">
        <v>1.0797869052E-2</v>
      </c>
    </row>
    <row r="39" spans="1:11" ht="14.4" customHeight="1" thickBot="1" x14ac:dyDescent="0.35">
      <c r="A39" s="544" t="s">
        <v>282</v>
      </c>
      <c r="B39" s="522">
        <v>6.9999995785209999</v>
      </c>
      <c r="C39" s="522">
        <v>3.6939299999999999</v>
      </c>
      <c r="D39" s="523">
        <v>-3.3060695785209999</v>
      </c>
      <c r="E39" s="524">
        <v>0.52770431748699997</v>
      </c>
      <c r="F39" s="522">
        <v>3.4696875352990002</v>
      </c>
      <c r="G39" s="523">
        <v>3.1805469073569999</v>
      </c>
      <c r="H39" s="525">
        <v>0.48354999999999998</v>
      </c>
      <c r="I39" s="522">
        <v>4.9960199999999997</v>
      </c>
      <c r="J39" s="523">
        <v>1.815473092642</v>
      </c>
      <c r="K39" s="526">
        <v>1.4399048759199999</v>
      </c>
    </row>
    <row r="40" spans="1:11" ht="14.4" customHeight="1" thickBot="1" x14ac:dyDescent="0.35">
      <c r="A40" s="544" t="s">
        <v>283</v>
      </c>
      <c r="B40" s="522">
        <v>154.99999066727099</v>
      </c>
      <c r="C40" s="522">
        <v>190.82320999999999</v>
      </c>
      <c r="D40" s="523">
        <v>35.823219332729003</v>
      </c>
      <c r="E40" s="524">
        <v>1.231117557997</v>
      </c>
      <c r="F40" s="522">
        <v>127.38805109333001</v>
      </c>
      <c r="G40" s="523">
        <v>116.772380168886</v>
      </c>
      <c r="H40" s="525">
        <v>10.16217</v>
      </c>
      <c r="I40" s="522">
        <v>150.27744999999999</v>
      </c>
      <c r="J40" s="523">
        <v>33.505069831112998</v>
      </c>
      <c r="K40" s="526">
        <v>1.179682464016</v>
      </c>
    </row>
    <row r="41" spans="1:11" ht="14.4" customHeight="1" thickBot="1" x14ac:dyDescent="0.35">
      <c r="A41" s="544" t="s">
        <v>284</v>
      </c>
      <c r="B41" s="522">
        <v>47.999957109866003</v>
      </c>
      <c r="C41" s="522">
        <v>44.839320000000001</v>
      </c>
      <c r="D41" s="523">
        <v>-3.1606371098660002</v>
      </c>
      <c r="E41" s="524">
        <v>0.93415333470700002</v>
      </c>
      <c r="F41" s="522">
        <v>44.774924083598997</v>
      </c>
      <c r="G41" s="523">
        <v>41.043680409964999</v>
      </c>
      <c r="H41" s="525">
        <v>5.9844499999999998</v>
      </c>
      <c r="I41" s="522">
        <v>44.801650000000002</v>
      </c>
      <c r="J41" s="523">
        <v>3.757969590034</v>
      </c>
      <c r="K41" s="526">
        <v>1.000596894734</v>
      </c>
    </row>
    <row r="42" spans="1:11" ht="14.4" customHeight="1" thickBot="1" x14ac:dyDescent="0.35">
      <c r="A42" s="544" t="s">
        <v>285</v>
      </c>
      <c r="B42" s="522">
        <v>3.3333597992940001</v>
      </c>
      <c r="C42" s="522">
        <v>1.43401</v>
      </c>
      <c r="D42" s="523">
        <v>-1.8993497992940001</v>
      </c>
      <c r="E42" s="524">
        <v>0.43019958430600003</v>
      </c>
      <c r="F42" s="522">
        <v>1.398466479651</v>
      </c>
      <c r="G42" s="523">
        <v>1.281927606347</v>
      </c>
      <c r="H42" s="525">
        <v>0.80959999999999999</v>
      </c>
      <c r="I42" s="522">
        <v>5.3083</v>
      </c>
      <c r="J42" s="523">
        <v>4.0263723936530003</v>
      </c>
      <c r="K42" s="526">
        <v>3.7958006696900002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4.9406564584124654E-324</v>
      </c>
      <c r="I43" s="522">
        <v>1.7999999999999999E-2</v>
      </c>
      <c r="J43" s="523">
        <v>1.7999999999999999E-2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14.661479117215</v>
      </c>
      <c r="C44" s="522">
        <v>26.52075</v>
      </c>
      <c r="D44" s="523">
        <v>11.859270882783999</v>
      </c>
      <c r="E44" s="524">
        <v>1.8088727466009999</v>
      </c>
      <c r="F44" s="522">
        <v>15.58604926292</v>
      </c>
      <c r="G44" s="523">
        <v>14.287211824343</v>
      </c>
      <c r="H44" s="525">
        <v>2.3512</v>
      </c>
      <c r="I44" s="522">
        <v>24.785689999999999</v>
      </c>
      <c r="J44" s="523">
        <v>10.498478175656</v>
      </c>
      <c r="K44" s="526">
        <v>1.5902484062440001</v>
      </c>
    </row>
    <row r="45" spans="1:11" ht="14.4" customHeight="1" thickBot="1" x14ac:dyDescent="0.35">
      <c r="A45" s="544" t="s">
        <v>288</v>
      </c>
      <c r="B45" s="522">
        <v>12.999959217257</v>
      </c>
      <c r="C45" s="522">
        <v>13.9848</v>
      </c>
      <c r="D45" s="523">
        <v>0.98484078274200004</v>
      </c>
      <c r="E45" s="524">
        <v>1.075757220948</v>
      </c>
      <c r="F45" s="522">
        <v>12.425198657939999</v>
      </c>
      <c r="G45" s="523">
        <v>11.389765436445</v>
      </c>
      <c r="H45" s="525">
        <v>1.42448</v>
      </c>
      <c r="I45" s="522">
        <v>14.22838</v>
      </c>
      <c r="J45" s="523">
        <v>2.8386145635540001</v>
      </c>
      <c r="K45" s="526">
        <v>1.1451229386099999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4.9406564584124654E-324</v>
      </c>
      <c r="I46" s="522">
        <v>2.97</v>
      </c>
      <c r="J46" s="523">
        <v>2.97</v>
      </c>
      <c r="K46" s="532" t="s">
        <v>252</v>
      </c>
    </row>
    <row r="47" spans="1:11" ht="14.4" customHeight="1" thickBot="1" x14ac:dyDescent="0.35">
      <c r="A47" s="544" t="s">
        <v>290</v>
      </c>
      <c r="B47" s="522">
        <v>4.9406564584124654E-324</v>
      </c>
      <c r="C47" s="522">
        <v>4.9406564584124654E-324</v>
      </c>
      <c r="D47" s="523">
        <v>0</v>
      </c>
      <c r="E47" s="524">
        <v>1</v>
      </c>
      <c r="F47" s="522">
        <v>4.9406564584124654E-324</v>
      </c>
      <c r="G47" s="523">
        <v>0</v>
      </c>
      <c r="H47" s="525">
        <v>4.9406564584124654E-324</v>
      </c>
      <c r="I47" s="522">
        <v>0.12139999999999999</v>
      </c>
      <c r="J47" s="523">
        <v>0.12139999999999999</v>
      </c>
      <c r="K47" s="532" t="s">
        <v>252</v>
      </c>
    </row>
    <row r="48" spans="1:11" ht="14.4" customHeight="1" thickBot="1" x14ac:dyDescent="0.35">
      <c r="A48" s="544" t="s">
        <v>291</v>
      </c>
      <c r="B48" s="522">
        <v>4.9406564584124654E-324</v>
      </c>
      <c r="C48" s="522">
        <v>4.9406564584124654E-324</v>
      </c>
      <c r="D48" s="523">
        <v>0</v>
      </c>
      <c r="E48" s="524">
        <v>1</v>
      </c>
      <c r="F48" s="522">
        <v>4.9406564584124654E-324</v>
      </c>
      <c r="G48" s="523">
        <v>0</v>
      </c>
      <c r="H48" s="525">
        <v>7.59992</v>
      </c>
      <c r="I48" s="522">
        <v>52.99586</v>
      </c>
      <c r="J48" s="523">
        <v>52.99586</v>
      </c>
      <c r="K48" s="532" t="s">
        <v>252</v>
      </c>
    </row>
    <row r="49" spans="1:11" ht="14.4" customHeight="1" thickBot="1" x14ac:dyDescent="0.35">
      <c r="A49" s="544" t="s">
        <v>292</v>
      </c>
      <c r="B49" s="522">
        <v>4.9406564584124654E-324</v>
      </c>
      <c r="C49" s="522">
        <v>1.10124</v>
      </c>
      <c r="D49" s="523">
        <v>1.10124</v>
      </c>
      <c r="E49" s="534" t="s">
        <v>252</v>
      </c>
      <c r="F49" s="522">
        <v>0.999446992265</v>
      </c>
      <c r="G49" s="523">
        <v>0.91615974291000002</v>
      </c>
      <c r="H49" s="525">
        <v>4.9406564584124654E-324</v>
      </c>
      <c r="I49" s="522">
        <v>2.2218</v>
      </c>
      <c r="J49" s="523">
        <v>1.3056402570900001</v>
      </c>
      <c r="K49" s="526">
        <v>2.2230293524259999</v>
      </c>
    </row>
    <row r="50" spans="1:11" ht="14.4" customHeight="1" thickBot="1" x14ac:dyDescent="0.35">
      <c r="A50" s="543" t="s">
        <v>293</v>
      </c>
      <c r="B50" s="527">
        <v>135.48056184255799</v>
      </c>
      <c r="C50" s="527">
        <v>261.96550999999999</v>
      </c>
      <c r="D50" s="528">
        <v>126.48494815744201</v>
      </c>
      <c r="E50" s="529">
        <v>1.9336021820189999</v>
      </c>
      <c r="F50" s="527">
        <v>267.303611409187</v>
      </c>
      <c r="G50" s="528">
        <v>245.028310458422</v>
      </c>
      <c r="H50" s="530">
        <v>0.29121000000000002</v>
      </c>
      <c r="I50" s="527">
        <v>84.49906</v>
      </c>
      <c r="J50" s="528">
        <v>-160.52925045842201</v>
      </c>
      <c r="K50" s="533">
        <v>0.31611641741199997</v>
      </c>
    </row>
    <row r="51" spans="1:11" ht="14.4" customHeight="1" thickBot="1" x14ac:dyDescent="0.35">
      <c r="A51" s="544" t="s">
        <v>294</v>
      </c>
      <c r="B51" s="522">
        <v>35.000037892606997</v>
      </c>
      <c r="C51" s="522">
        <v>4.9406564584124654E-324</v>
      </c>
      <c r="D51" s="523">
        <v>-35.000037892606997</v>
      </c>
      <c r="E51" s="524">
        <v>0</v>
      </c>
      <c r="F51" s="522">
        <v>0</v>
      </c>
      <c r="G51" s="523">
        <v>0</v>
      </c>
      <c r="H51" s="525">
        <v>4.9406564584124654E-324</v>
      </c>
      <c r="I51" s="522">
        <v>15.042999999999999</v>
      </c>
      <c r="J51" s="523">
        <v>15.042999999999999</v>
      </c>
      <c r="K51" s="532" t="s">
        <v>246</v>
      </c>
    </row>
    <row r="52" spans="1:11" ht="14.4" customHeight="1" thickBot="1" x14ac:dyDescent="0.35">
      <c r="A52" s="544" t="s">
        <v>295</v>
      </c>
      <c r="B52" s="522">
        <v>94.615404303096</v>
      </c>
      <c r="C52" s="522">
        <v>259.29586</v>
      </c>
      <c r="D52" s="523">
        <v>164.68045569690301</v>
      </c>
      <c r="E52" s="524">
        <v>2.7405247793399998</v>
      </c>
      <c r="F52" s="522">
        <v>264.51489095328299</v>
      </c>
      <c r="G52" s="523">
        <v>242.47198337384299</v>
      </c>
      <c r="H52" s="525">
        <v>4.9406564584124654E-324</v>
      </c>
      <c r="I52" s="522">
        <v>67.882900000000006</v>
      </c>
      <c r="J52" s="523">
        <v>-174.58908337384301</v>
      </c>
      <c r="K52" s="526">
        <v>0.25663167678499998</v>
      </c>
    </row>
    <row r="53" spans="1:11" ht="14.4" customHeight="1" thickBot="1" x14ac:dyDescent="0.35">
      <c r="A53" s="544" t="s">
        <v>296</v>
      </c>
      <c r="B53" s="522">
        <v>1.0487999368500001</v>
      </c>
      <c r="C53" s="522">
        <v>2.6696499999999999</v>
      </c>
      <c r="D53" s="523">
        <v>1.6208500631489999</v>
      </c>
      <c r="E53" s="524">
        <v>2.5454330289299998</v>
      </c>
      <c r="F53" s="522">
        <v>2.7887204559029999</v>
      </c>
      <c r="G53" s="523">
        <v>2.5563270845780002</v>
      </c>
      <c r="H53" s="525">
        <v>0.29121000000000002</v>
      </c>
      <c r="I53" s="522">
        <v>1.5731599999999999</v>
      </c>
      <c r="J53" s="523">
        <v>-0.98316708457799995</v>
      </c>
      <c r="K53" s="526">
        <v>0.56411534424999998</v>
      </c>
    </row>
    <row r="54" spans="1:11" ht="14.4" customHeight="1" thickBot="1" x14ac:dyDescent="0.35">
      <c r="A54" s="543" t="s">
        <v>297</v>
      </c>
      <c r="B54" s="527">
        <v>166.00007000494301</v>
      </c>
      <c r="C54" s="527">
        <v>144.64198999999999</v>
      </c>
      <c r="D54" s="528">
        <v>-21.358080004943002</v>
      </c>
      <c r="E54" s="529">
        <v>0.87133692169900001</v>
      </c>
      <c r="F54" s="527">
        <v>142.69670109671</v>
      </c>
      <c r="G54" s="528">
        <v>130.805309338651</v>
      </c>
      <c r="H54" s="530">
        <v>10.54368</v>
      </c>
      <c r="I54" s="527">
        <v>115.89445000000001</v>
      </c>
      <c r="J54" s="528">
        <v>-14.910859338651001</v>
      </c>
      <c r="K54" s="533">
        <v>0.812173295593</v>
      </c>
    </row>
    <row r="55" spans="1:11" ht="14.4" customHeight="1" thickBot="1" x14ac:dyDescent="0.35">
      <c r="A55" s="544" t="s">
        <v>298</v>
      </c>
      <c r="B55" s="522">
        <v>30.999998133454</v>
      </c>
      <c r="C55" s="522">
        <v>16.20983</v>
      </c>
      <c r="D55" s="523">
        <v>-14.790168133453999</v>
      </c>
      <c r="E55" s="524">
        <v>0.52289777341900001</v>
      </c>
      <c r="F55" s="522">
        <v>15.211462959817</v>
      </c>
      <c r="G55" s="523">
        <v>13.943841046498999</v>
      </c>
      <c r="H55" s="525">
        <v>1.6087899999999999</v>
      </c>
      <c r="I55" s="522">
        <v>14.387930000000001</v>
      </c>
      <c r="J55" s="523">
        <v>0.44408895349999999</v>
      </c>
      <c r="K55" s="526">
        <v>0.945861028489</v>
      </c>
    </row>
    <row r="56" spans="1:11" ht="14.4" customHeight="1" thickBot="1" x14ac:dyDescent="0.35">
      <c r="A56" s="544" t="s">
        <v>299</v>
      </c>
      <c r="B56" s="522">
        <v>4.9406564584124654E-324</v>
      </c>
      <c r="C56" s="522">
        <v>1.08</v>
      </c>
      <c r="D56" s="523">
        <v>1.08</v>
      </c>
      <c r="E56" s="534" t="s">
        <v>252</v>
      </c>
      <c r="F56" s="522">
        <v>1.0782963312880001</v>
      </c>
      <c r="G56" s="523">
        <v>0.98843830367999996</v>
      </c>
      <c r="H56" s="525">
        <v>4.9406564584124654E-324</v>
      </c>
      <c r="I56" s="522">
        <v>2.7842099999999999</v>
      </c>
      <c r="J56" s="523">
        <v>1.795771696319</v>
      </c>
      <c r="K56" s="526">
        <v>2.5820453239169998</v>
      </c>
    </row>
    <row r="57" spans="1:11" ht="14.4" customHeight="1" thickBot="1" x14ac:dyDescent="0.35">
      <c r="A57" s="544" t="s">
        <v>300</v>
      </c>
      <c r="B57" s="522">
        <v>5.0000396989410003</v>
      </c>
      <c r="C57" s="522">
        <v>4.0880200000000002</v>
      </c>
      <c r="D57" s="523">
        <v>-0.91201969894099999</v>
      </c>
      <c r="E57" s="524">
        <v>0.81759750844800005</v>
      </c>
      <c r="F57" s="522">
        <v>4.1458153478790001</v>
      </c>
      <c r="G57" s="523">
        <v>3.8003307355559999</v>
      </c>
      <c r="H57" s="525">
        <v>4.9406564584124654E-324</v>
      </c>
      <c r="I57" s="522">
        <v>4.2528199999999998</v>
      </c>
      <c r="J57" s="523">
        <v>0.45248926444300003</v>
      </c>
      <c r="K57" s="526">
        <v>1.0258102793149999</v>
      </c>
    </row>
    <row r="58" spans="1:11" ht="14.4" customHeight="1" thickBot="1" x14ac:dyDescent="0.35">
      <c r="A58" s="544" t="s">
        <v>301</v>
      </c>
      <c r="B58" s="522">
        <v>130.00003217254701</v>
      </c>
      <c r="C58" s="522">
        <v>123.26414</v>
      </c>
      <c r="D58" s="523">
        <v>-6.7358921725469996</v>
      </c>
      <c r="E58" s="524">
        <v>0.94818545764899997</v>
      </c>
      <c r="F58" s="522">
        <v>122.261126457725</v>
      </c>
      <c r="G58" s="523">
        <v>112.072699252915</v>
      </c>
      <c r="H58" s="525">
        <v>8.9348899999999993</v>
      </c>
      <c r="I58" s="522">
        <v>94.469489999999993</v>
      </c>
      <c r="J58" s="523">
        <v>-17.603209252913999</v>
      </c>
      <c r="K58" s="526">
        <v>0.77268623917500001</v>
      </c>
    </row>
    <row r="59" spans="1:11" ht="14.4" customHeight="1" thickBot="1" x14ac:dyDescent="0.35">
      <c r="A59" s="542" t="s">
        <v>58</v>
      </c>
      <c r="B59" s="522">
        <v>354.15149867612701</v>
      </c>
      <c r="C59" s="522">
        <v>343.90499999999997</v>
      </c>
      <c r="D59" s="523">
        <v>-10.246498676127</v>
      </c>
      <c r="E59" s="524">
        <v>0.971067470519</v>
      </c>
      <c r="F59" s="522">
        <v>347.59181330674102</v>
      </c>
      <c r="G59" s="523">
        <v>318.62582886451202</v>
      </c>
      <c r="H59" s="525">
        <v>33.143000000000001</v>
      </c>
      <c r="I59" s="522">
        <v>302.19299999999998</v>
      </c>
      <c r="J59" s="523">
        <v>-16.432828864512</v>
      </c>
      <c r="K59" s="526">
        <v>0.86939044140599997</v>
      </c>
    </row>
    <row r="60" spans="1:11" ht="14.4" customHeight="1" thickBot="1" x14ac:dyDescent="0.35">
      <c r="A60" s="543" t="s">
        <v>302</v>
      </c>
      <c r="B60" s="527">
        <v>354.15149867612701</v>
      </c>
      <c r="C60" s="527">
        <v>343.90499999999997</v>
      </c>
      <c r="D60" s="528">
        <v>-10.246498676127</v>
      </c>
      <c r="E60" s="529">
        <v>0.971067470519</v>
      </c>
      <c r="F60" s="527">
        <v>347.59181330674102</v>
      </c>
      <c r="G60" s="528">
        <v>318.62582886451202</v>
      </c>
      <c r="H60" s="530">
        <v>33.143000000000001</v>
      </c>
      <c r="I60" s="527">
        <v>302.19299999999998</v>
      </c>
      <c r="J60" s="528">
        <v>-16.432828864512</v>
      </c>
      <c r="K60" s="533">
        <v>0.86939044140599997</v>
      </c>
    </row>
    <row r="61" spans="1:11" ht="14.4" customHeight="1" thickBot="1" x14ac:dyDescent="0.35">
      <c r="A61" s="544" t="s">
        <v>303</v>
      </c>
      <c r="B61" s="522">
        <v>115.15151306659401</v>
      </c>
      <c r="C61" s="522">
        <v>124.73099999999999</v>
      </c>
      <c r="D61" s="523">
        <v>9.5794869334060007</v>
      </c>
      <c r="E61" s="524">
        <v>1.08319028277</v>
      </c>
      <c r="F61" s="522">
        <v>122.575603571641</v>
      </c>
      <c r="G61" s="523">
        <v>112.360969940671</v>
      </c>
      <c r="H61" s="525">
        <v>10.191000000000001</v>
      </c>
      <c r="I61" s="522">
        <v>114.181</v>
      </c>
      <c r="J61" s="523">
        <v>1.8200300593280001</v>
      </c>
      <c r="K61" s="526">
        <v>0.93151489099700002</v>
      </c>
    </row>
    <row r="62" spans="1:11" ht="14.4" customHeight="1" thickBot="1" x14ac:dyDescent="0.35">
      <c r="A62" s="544" t="s">
        <v>304</v>
      </c>
      <c r="B62" s="522">
        <v>29.999998193665</v>
      </c>
      <c r="C62" s="522">
        <v>30.882000000000001</v>
      </c>
      <c r="D62" s="523">
        <v>0.88200180633400005</v>
      </c>
      <c r="E62" s="524">
        <v>1.029400061981</v>
      </c>
      <c r="F62" s="522">
        <v>30.001289398349002</v>
      </c>
      <c r="G62" s="523">
        <v>27.501181948487002</v>
      </c>
      <c r="H62" s="525">
        <v>2.347</v>
      </c>
      <c r="I62" s="522">
        <v>27.585000000000001</v>
      </c>
      <c r="J62" s="523">
        <v>8.3818051512000002E-2</v>
      </c>
      <c r="K62" s="526">
        <v>0.91946048163899996</v>
      </c>
    </row>
    <row r="63" spans="1:11" ht="14.4" customHeight="1" thickBot="1" x14ac:dyDescent="0.35">
      <c r="A63" s="544" t="s">
        <v>305</v>
      </c>
      <c r="B63" s="522">
        <v>208.99998741586799</v>
      </c>
      <c r="C63" s="522">
        <v>188.292</v>
      </c>
      <c r="D63" s="523">
        <v>-20.707987415868001</v>
      </c>
      <c r="E63" s="524">
        <v>0.90091871453200001</v>
      </c>
      <c r="F63" s="522">
        <v>195.01492033675001</v>
      </c>
      <c r="G63" s="523">
        <v>178.763676975354</v>
      </c>
      <c r="H63" s="525">
        <v>20.605</v>
      </c>
      <c r="I63" s="522">
        <v>160.42699999999999</v>
      </c>
      <c r="J63" s="523">
        <v>-18.336676975353999</v>
      </c>
      <c r="K63" s="526">
        <v>0.82263962020400005</v>
      </c>
    </row>
    <row r="64" spans="1:11" ht="14.4" customHeight="1" thickBot="1" x14ac:dyDescent="0.35">
      <c r="A64" s="545" t="s">
        <v>306</v>
      </c>
      <c r="B64" s="527">
        <v>1266.2677337565499</v>
      </c>
      <c r="C64" s="527">
        <v>1463.3467800000001</v>
      </c>
      <c r="D64" s="528">
        <v>197.07904624344999</v>
      </c>
      <c r="E64" s="529">
        <v>1.155637738362</v>
      </c>
      <c r="F64" s="527">
        <v>1311.49161688803</v>
      </c>
      <c r="G64" s="528">
        <v>1202.20064881403</v>
      </c>
      <c r="H64" s="530">
        <v>196.09066000000001</v>
      </c>
      <c r="I64" s="527">
        <v>1330.89247</v>
      </c>
      <c r="J64" s="528">
        <v>128.69182118597001</v>
      </c>
      <c r="K64" s="533">
        <v>1.0147929676880001</v>
      </c>
    </row>
    <row r="65" spans="1:11" ht="14.4" customHeight="1" thickBot="1" x14ac:dyDescent="0.35">
      <c r="A65" s="542" t="s">
        <v>61</v>
      </c>
      <c r="B65" s="522">
        <v>413.22246511939602</v>
      </c>
      <c r="C65" s="522">
        <v>427.29897999999997</v>
      </c>
      <c r="D65" s="523">
        <v>14.076514880604</v>
      </c>
      <c r="E65" s="524">
        <v>1.0340652216870001</v>
      </c>
      <c r="F65" s="522">
        <v>369.147707294209</v>
      </c>
      <c r="G65" s="523">
        <v>338.38539835302498</v>
      </c>
      <c r="H65" s="525">
        <v>113.91969</v>
      </c>
      <c r="I65" s="522">
        <v>441.25544000000002</v>
      </c>
      <c r="J65" s="523">
        <v>102.870041646975</v>
      </c>
      <c r="K65" s="526">
        <v>1.1953357186860001</v>
      </c>
    </row>
    <row r="66" spans="1:11" ht="14.4" customHeight="1" thickBot="1" x14ac:dyDescent="0.35">
      <c r="A66" s="543" t="s">
        <v>307</v>
      </c>
      <c r="B66" s="527">
        <v>413.22246511939602</v>
      </c>
      <c r="C66" s="527">
        <v>427.29897999999997</v>
      </c>
      <c r="D66" s="528">
        <v>14.076514880604</v>
      </c>
      <c r="E66" s="529">
        <v>1.0340652216870001</v>
      </c>
      <c r="F66" s="527">
        <v>369.147707294209</v>
      </c>
      <c r="G66" s="528">
        <v>338.38539835302498</v>
      </c>
      <c r="H66" s="530">
        <v>113.91969</v>
      </c>
      <c r="I66" s="527">
        <v>441.25544000000002</v>
      </c>
      <c r="J66" s="528">
        <v>102.870041646975</v>
      </c>
      <c r="K66" s="533">
        <v>1.1953357186860001</v>
      </c>
    </row>
    <row r="67" spans="1:11" ht="14.4" customHeight="1" thickBot="1" x14ac:dyDescent="0.35">
      <c r="A67" s="544" t="s">
        <v>308</v>
      </c>
      <c r="B67" s="522">
        <v>329.774980143866</v>
      </c>
      <c r="C67" s="522">
        <v>341.63774000000001</v>
      </c>
      <c r="D67" s="523">
        <v>11.862759856134</v>
      </c>
      <c r="E67" s="524">
        <v>1.035972285862</v>
      </c>
      <c r="F67" s="522">
        <v>293.654558718224</v>
      </c>
      <c r="G67" s="523">
        <v>269.18334549170498</v>
      </c>
      <c r="H67" s="525">
        <v>111.65457000000001</v>
      </c>
      <c r="I67" s="522">
        <v>296.77427</v>
      </c>
      <c r="J67" s="523">
        <v>27.590924508295</v>
      </c>
      <c r="K67" s="526">
        <v>1.0106237454489999</v>
      </c>
    </row>
    <row r="68" spans="1:11" ht="14.4" customHeight="1" thickBot="1" x14ac:dyDescent="0.35">
      <c r="A68" s="544" t="s">
        <v>309</v>
      </c>
      <c r="B68" s="522">
        <v>4.9406564584124654E-324</v>
      </c>
      <c r="C68" s="522">
        <v>4.9406564584124654E-324</v>
      </c>
      <c r="D68" s="523">
        <v>0</v>
      </c>
      <c r="E68" s="524">
        <v>1</v>
      </c>
      <c r="F68" s="522">
        <v>4.9406564584124654E-324</v>
      </c>
      <c r="G68" s="523">
        <v>0</v>
      </c>
      <c r="H68" s="525">
        <v>4.9406564584124654E-324</v>
      </c>
      <c r="I68" s="522">
        <v>4.0540000000000003</v>
      </c>
      <c r="J68" s="523">
        <v>4.0540000000000003</v>
      </c>
      <c r="K68" s="532" t="s">
        <v>252</v>
      </c>
    </row>
    <row r="69" spans="1:11" ht="14.4" customHeight="1" thickBot="1" x14ac:dyDescent="0.35">
      <c r="A69" s="544" t="s">
        <v>310</v>
      </c>
      <c r="B69" s="522">
        <v>0.44756997305099999</v>
      </c>
      <c r="C69" s="522">
        <v>0.58799999999999997</v>
      </c>
      <c r="D69" s="523">
        <v>0.140430026948</v>
      </c>
      <c r="E69" s="524">
        <v>1.313761055039</v>
      </c>
      <c r="F69" s="522">
        <v>0.49899020546400003</v>
      </c>
      <c r="G69" s="523">
        <v>0.45740768834200002</v>
      </c>
      <c r="H69" s="525">
        <v>4.9406564584124654E-324</v>
      </c>
      <c r="I69" s="522">
        <v>5.0321999999999996</v>
      </c>
      <c r="J69" s="523">
        <v>4.5747923116570002</v>
      </c>
      <c r="K69" s="526">
        <v>10.084767085395001</v>
      </c>
    </row>
    <row r="70" spans="1:11" ht="14.4" customHeight="1" thickBot="1" x14ac:dyDescent="0.35">
      <c r="A70" s="544" t="s">
        <v>311</v>
      </c>
      <c r="B70" s="522">
        <v>54.999956688387996</v>
      </c>
      <c r="C70" s="522">
        <v>64.488119999999995</v>
      </c>
      <c r="D70" s="523">
        <v>9.4881633116110002</v>
      </c>
      <c r="E70" s="524">
        <v>1.1725121960610001</v>
      </c>
      <c r="F70" s="522">
        <v>44.996371158099997</v>
      </c>
      <c r="G70" s="523">
        <v>41.246673561591003</v>
      </c>
      <c r="H70" s="525">
        <v>2.26512</v>
      </c>
      <c r="I70" s="522">
        <v>119.05304</v>
      </c>
      <c r="J70" s="523">
        <v>77.806366438408006</v>
      </c>
      <c r="K70" s="526">
        <v>2.6458364738269999</v>
      </c>
    </row>
    <row r="71" spans="1:11" ht="14.4" customHeight="1" thickBot="1" x14ac:dyDescent="0.35">
      <c r="A71" s="544" t="s">
        <v>312</v>
      </c>
      <c r="B71" s="522">
        <v>27.999958314090001</v>
      </c>
      <c r="C71" s="522">
        <v>20.58512</v>
      </c>
      <c r="D71" s="523">
        <v>-7.4148383140899998</v>
      </c>
      <c r="E71" s="524">
        <v>0.73518395167100004</v>
      </c>
      <c r="F71" s="522">
        <v>29.997787212420999</v>
      </c>
      <c r="G71" s="523">
        <v>27.497971611385999</v>
      </c>
      <c r="H71" s="525">
        <v>4.9406564584124654E-324</v>
      </c>
      <c r="I71" s="522">
        <v>16.341930000000001</v>
      </c>
      <c r="J71" s="523">
        <v>-11.156041611386</v>
      </c>
      <c r="K71" s="526">
        <v>0.54477118209599995</v>
      </c>
    </row>
    <row r="72" spans="1:11" ht="14.4" customHeight="1" thickBot="1" x14ac:dyDescent="0.35">
      <c r="A72" s="546" t="s">
        <v>62</v>
      </c>
      <c r="B72" s="527">
        <v>71.999995664796003</v>
      </c>
      <c r="C72" s="527">
        <v>60.237000000000002</v>
      </c>
      <c r="D72" s="528">
        <v>-11.762995664796</v>
      </c>
      <c r="E72" s="529">
        <v>0.83662505037400003</v>
      </c>
      <c r="F72" s="527">
        <v>0</v>
      </c>
      <c r="G72" s="528">
        <v>0</v>
      </c>
      <c r="H72" s="530">
        <v>4.95</v>
      </c>
      <c r="I72" s="527">
        <v>57.143999999999998</v>
      </c>
      <c r="J72" s="528">
        <v>57.143999999999998</v>
      </c>
      <c r="K72" s="531" t="s">
        <v>246</v>
      </c>
    </row>
    <row r="73" spans="1:11" ht="14.4" customHeight="1" thickBot="1" x14ac:dyDescent="0.35">
      <c r="A73" s="543" t="s">
        <v>313</v>
      </c>
      <c r="B73" s="527">
        <v>71.999995664796003</v>
      </c>
      <c r="C73" s="527">
        <v>60.237000000000002</v>
      </c>
      <c r="D73" s="528">
        <v>-11.762995664796</v>
      </c>
      <c r="E73" s="529">
        <v>0.83662505037400003</v>
      </c>
      <c r="F73" s="527">
        <v>0</v>
      </c>
      <c r="G73" s="528">
        <v>0</v>
      </c>
      <c r="H73" s="530">
        <v>4.95</v>
      </c>
      <c r="I73" s="527">
        <v>57.143999999999998</v>
      </c>
      <c r="J73" s="528">
        <v>57.143999999999998</v>
      </c>
      <c r="K73" s="531" t="s">
        <v>246</v>
      </c>
    </row>
    <row r="74" spans="1:11" ht="14.4" customHeight="1" thickBot="1" x14ac:dyDescent="0.35">
      <c r="A74" s="544" t="s">
        <v>314</v>
      </c>
      <c r="B74" s="522">
        <v>71.999995664796003</v>
      </c>
      <c r="C74" s="522">
        <v>26.445</v>
      </c>
      <c r="D74" s="523">
        <v>-45.554995664796003</v>
      </c>
      <c r="E74" s="524">
        <v>0.36729168878099999</v>
      </c>
      <c r="F74" s="522">
        <v>0</v>
      </c>
      <c r="G74" s="523">
        <v>0</v>
      </c>
      <c r="H74" s="525">
        <v>1.87</v>
      </c>
      <c r="I74" s="522">
        <v>26.224</v>
      </c>
      <c r="J74" s="523">
        <v>26.224</v>
      </c>
      <c r="K74" s="532" t="s">
        <v>246</v>
      </c>
    </row>
    <row r="75" spans="1:11" ht="14.4" customHeight="1" thickBot="1" x14ac:dyDescent="0.35">
      <c r="A75" s="544" t="s">
        <v>315</v>
      </c>
      <c r="B75" s="522">
        <v>4.9406564584124654E-324</v>
      </c>
      <c r="C75" s="522">
        <v>33.792000000000002</v>
      </c>
      <c r="D75" s="523">
        <v>33.792000000000002</v>
      </c>
      <c r="E75" s="534" t="s">
        <v>252</v>
      </c>
      <c r="F75" s="522">
        <v>0</v>
      </c>
      <c r="G75" s="523">
        <v>0</v>
      </c>
      <c r="H75" s="525">
        <v>3.08</v>
      </c>
      <c r="I75" s="522">
        <v>30.92</v>
      </c>
      <c r="J75" s="523">
        <v>30.92</v>
      </c>
      <c r="K75" s="532" t="s">
        <v>246</v>
      </c>
    </row>
    <row r="76" spans="1:11" ht="14.4" customHeight="1" thickBot="1" x14ac:dyDescent="0.35">
      <c r="A76" s="542" t="s">
        <v>63</v>
      </c>
      <c r="B76" s="522">
        <v>781.04527297235802</v>
      </c>
      <c r="C76" s="522">
        <v>975.81079999999997</v>
      </c>
      <c r="D76" s="523">
        <v>194.76552702764201</v>
      </c>
      <c r="E76" s="524">
        <v>1.249365220899</v>
      </c>
      <c r="F76" s="522">
        <v>942.34390959382301</v>
      </c>
      <c r="G76" s="523">
        <v>863.81525046100501</v>
      </c>
      <c r="H76" s="525">
        <v>77.220969999999994</v>
      </c>
      <c r="I76" s="522">
        <v>832.49302999999998</v>
      </c>
      <c r="J76" s="523">
        <v>-31.322220461004001</v>
      </c>
      <c r="K76" s="526">
        <v>0.88342803675399995</v>
      </c>
    </row>
    <row r="77" spans="1:11" ht="14.4" customHeight="1" thickBot="1" x14ac:dyDescent="0.35">
      <c r="A77" s="543" t="s">
        <v>316</v>
      </c>
      <c r="B77" s="527">
        <v>0.99995993979099995</v>
      </c>
      <c r="C77" s="527">
        <v>11.7643</v>
      </c>
      <c r="D77" s="528">
        <v>10.764340060207999</v>
      </c>
      <c r="E77" s="529">
        <v>11.764771299194001</v>
      </c>
      <c r="F77" s="527">
        <v>11.284946544835</v>
      </c>
      <c r="G77" s="528">
        <v>10.344534332765001</v>
      </c>
      <c r="H77" s="530">
        <v>4.9406564584124654E-324</v>
      </c>
      <c r="I77" s="527">
        <v>0.51800000000000002</v>
      </c>
      <c r="J77" s="528">
        <v>-9.8265343327650001</v>
      </c>
      <c r="K77" s="533">
        <v>4.5901856773000002E-2</v>
      </c>
    </row>
    <row r="78" spans="1:11" ht="14.4" customHeight="1" thickBot="1" x14ac:dyDescent="0.35">
      <c r="A78" s="544" t="s">
        <v>317</v>
      </c>
      <c r="B78" s="522">
        <v>0.99995993979099995</v>
      </c>
      <c r="C78" s="522">
        <v>11.7643</v>
      </c>
      <c r="D78" s="523">
        <v>10.764340060207999</v>
      </c>
      <c r="E78" s="524">
        <v>11.764771299194001</v>
      </c>
      <c r="F78" s="522">
        <v>11.284946544835</v>
      </c>
      <c r="G78" s="523">
        <v>10.344534332765001</v>
      </c>
      <c r="H78" s="525">
        <v>4.9406564584124654E-324</v>
      </c>
      <c r="I78" s="522">
        <v>0.51800000000000002</v>
      </c>
      <c r="J78" s="523">
        <v>-9.8265343327650001</v>
      </c>
      <c r="K78" s="526">
        <v>4.5901856773000002E-2</v>
      </c>
    </row>
    <row r="79" spans="1:11" ht="14.4" customHeight="1" thickBot="1" x14ac:dyDescent="0.35">
      <c r="A79" s="543" t="s">
        <v>318</v>
      </c>
      <c r="B79" s="527">
        <v>11.249279322667</v>
      </c>
      <c r="C79" s="527">
        <v>7.4336700000000002</v>
      </c>
      <c r="D79" s="528">
        <v>-3.815609322667</v>
      </c>
      <c r="E79" s="529">
        <v>0.66081299848399999</v>
      </c>
      <c r="F79" s="527">
        <v>6.4491310371879997</v>
      </c>
      <c r="G79" s="528">
        <v>5.9117034507559998</v>
      </c>
      <c r="H79" s="530">
        <v>0.53027000000000002</v>
      </c>
      <c r="I79" s="527">
        <v>6.5742399999999996</v>
      </c>
      <c r="J79" s="528">
        <v>0.66253654924299998</v>
      </c>
      <c r="K79" s="533">
        <v>1.0193993519569999</v>
      </c>
    </row>
    <row r="80" spans="1:11" ht="14.4" customHeight="1" thickBot="1" x14ac:dyDescent="0.35">
      <c r="A80" s="544" t="s">
        <v>319</v>
      </c>
      <c r="B80" s="522">
        <v>2.2492798645679999</v>
      </c>
      <c r="C80" s="522">
        <v>1.3936999999999999</v>
      </c>
      <c r="D80" s="523">
        <v>-0.85557986456799995</v>
      </c>
      <c r="E80" s="524">
        <v>0.61962053808999995</v>
      </c>
      <c r="F80" s="522">
        <v>1.60928824368</v>
      </c>
      <c r="G80" s="523">
        <v>1.4751808900400001</v>
      </c>
      <c r="H80" s="525">
        <v>0.11020000000000001</v>
      </c>
      <c r="I80" s="522">
        <v>1.0088999999999999</v>
      </c>
      <c r="J80" s="523">
        <v>-0.46628089004000001</v>
      </c>
      <c r="K80" s="526">
        <v>0.626923115832</v>
      </c>
    </row>
    <row r="81" spans="1:11" ht="14.4" customHeight="1" thickBot="1" x14ac:dyDescent="0.35">
      <c r="A81" s="544" t="s">
        <v>320</v>
      </c>
      <c r="B81" s="522">
        <v>8.9999994580989995</v>
      </c>
      <c r="C81" s="522">
        <v>6.0399700000000003</v>
      </c>
      <c r="D81" s="523">
        <v>-2.9600294580990001</v>
      </c>
      <c r="E81" s="524">
        <v>0.67110781818499998</v>
      </c>
      <c r="F81" s="522">
        <v>4.8398427935079997</v>
      </c>
      <c r="G81" s="523">
        <v>4.4365225607149998</v>
      </c>
      <c r="H81" s="525">
        <v>0.42007</v>
      </c>
      <c r="I81" s="522">
        <v>5.56534</v>
      </c>
      <c r="J81" s="523">
        <v>1.128817439284</v>
      </c>
      <c r="K81" s="526">
        <v>1.1499009859289999</v>
      </c>
    </row>
    <row r="82" spans="1:11" ht="14.4" customHeight="1" thickBot="1" x14ac:dyDescent="0.35">
      <c r="A82" s="543" t="s">
        <v>321</v>
      </c>
      <c r="B82" s="527">
        <v>23.999998554931999</v>
      </c>
      <c r="C82" s="527">
        <v>26.152799999999999</v>
      </c>
      <c r="D82" s="528">
        <v>2.1528014450669999</v>
      </c>
      <c r="E82" s="529">
        <v>1.0897000656119999</v>
      </c>
      <c r="F82" s="527">
        <v>26.288204153319999</v>
      </c>
      <c r="G82" s="528">
        <v>24.097520473877001</v>
      </c>
      <c r="H82" s="530">
        <v>4.9406564584124654E-324</v>
      </c>
      <c r="I82" s="527">
        <v>28.701070000000001</v>
      </c>
      <c r="J82" s="528">
        <v>4.6035495261220003</v>
      </c>
      <c r="K82" s="533">
        <v>1.0917851152019999</v>
      </c>
    </row>
    <row r="83" spans="1:11" ht="14.4" customHeight="1" thickBot="1" x14ac:dyDescent="0.35">
      <c r="A83" s="544" t="s">
        <v>322</v>
      </c>
      <c r="B83" s="522">
        <v>14.000039157041</v>
      </c>
      <c r="C83" s="522">
        <v>13.5</v>
      </c>
      <c r="D83" s="523">
        <v>-0.50003915704099999</v>
      </c>
      <c r="E83" s="524">
        <v>0.96428301725200005</v>
      </c>
      <c r="F83" s="522">
        <v>13.996366320678</v>
      </c>
      <c r="G83" s="523">
        <v>12.830002460620999</v>
      </c>
      <c r="H83" s="525">
        <v>4.9406564584124654E-324</v>
      </c>
      <c r="I83" s="522">
        <v>13.095000000000001</v>
      </c>
      <c r="J83" s="523">
        <v>0.26499753937800002</v>
      </c>
      <c r="K83" s="526">
        <v>0.93559997644899995</v>
      </c>
    </row>
    <row r="84" spans="1:11" ht="14.4" customHeight="1" thickBot="1" x14ac:dyDescent="0.35">
      <c r="A84" s="544" t="s">
        <v>323</v>
      </c>
      <c r="B84" s="522">
        <v>9.9999593978900005</v>
      </c>
      <c r="C84" s="522">
        <v>12.652799999999999</v>
      </c>
      <c r="D84" s="523">
        <v>2.6528406021089999</v>
      </c>
      <c r="E84" s="524">
        <v>1.2652851373239999</v>
      </c>
      <c r="F84" s="522">
        <v>12.291837832642001</v>
      </c>
      <c r="G84" s="523">
        <v>11.267518013255</v>
      </c>
      <c r="H84" s="525">
        <v>4.9406564584124654E-324</v>
      </c>
      <c r="I84" s="522">
        <v>15.606070000000001</v>
      </c>
      <c r="J84" s="523">
        <v>4.3385519867440001</v>
      </c>
      <c r="K84" s="526">
        <v>1.269628692835</v>
      </c>
    </row>
    <row r="85" spans="1:11" ht="14.4" customHeight="1" thickBot="1" x14ac:dyDescent="0.35">
      <c r="A85" s="543" t="s">
        <v>324</v>
      </c>
      <c r="B85" s="527">
        <v>420.74421466650301</v>
      </c>
      <c r="C85" s="527">
        <v>424.54597999999999</v>
      </c>
      <c r="D85" s="528">
        <v>3.8017653334969999</v>
      </c>
      <c r="E85" s="529">
        <v>1.0090358113090001</v>
      </c>
      <c r="F85" s="527">
        <v>409.00041530669603</v>
      </c>
      <c r="G85" s="528">
        <v>374.91704736447099</v>
      </c>
      <c r="H85" s="530">
        <v>33.334760000000003</v>
      </c>
      <c r="I85" s="527">
        <v>404.40402999999998</v>
      </c>
      <c r="J85" s="528">
        <v>29.486982635528001</v>
      </c>
      <c r="K85" s="533">
        <v>0.98876190552700005</v>
      </c>
    </row>
    <row r="86" spans="1:11" ht="14.4" customHeight="1" thickBot="1" x14ac:dyDescent="0.35">
      <c r="A86" s="544" t="s">
        <v>325</v>
      </c>
      <c r="B86" s="522">
        <v>419.999974711314</v>
      </c>
      <c r="C86" s="522">
        <v>424.54597999999999</v>
      </c>
      <c r="D86" s="523">
        <v>4.5460052886850004</v>
      </c>
      <c r="E86" s="524">
        <v>1.0108238227669999</v>
      </c>
      <c r="F86" s="522">
        <v>409.00041530669603</v>
      </c>
      <c r="G86" s="523">
        <v>374.91704736447099</v>
      </c>
      <c r="H86" s="525">
        <v>33.334760000000003</v>
      </c>
      <c r="I86" s="522">
        <v>404.40402999999998</v>
      </c>
      <c r="J86" s="523">
        <v>29.486982635528001</v>
      </c>
      <c r="K86" s="526">
        <v>0.98876190552700005</v>
      </c>
    </row>
    <row r="87" spans="1:11" ht="14.4" customHeight="1" thickBot="1" x14ac:dyDescent="0.35">
      <c r="A87" s="543" t="s">
        <v>326</v>
      </c>
      <c r="B87" s="527">
        <v>324.05182048846399</v>
      </c>
      <c r="C87" s="527">
        <v>505.88405</v>
      </c>
      <c r="D87" s="528">
        <v>181.83222951153601</v>
      </c>
      <c r="E87" s="529">
        <v>1.5611208393680001</v>
      </c>
      <c r="F87" s="527">
        <v>489.32121255178299</v>
      </c>
      <c r="G87" s="528">
        <v>448.54444483913397</v>
      </c>
      <c r="H87" s="530">
        <v>43.355939999999997</v>
      </c>
      <c r="I87" s="527">
        <v>392.29568999999998</v>
      </c>
      <c r="J87" s="528">
        <v>-56.248754839134001</v>
      </c>
      <c r="K87" s="533">
        <v>0.80171404782099998</v>
      </c>
    </row>
    <row r="88" spans="1:11" ht="14.4" customHeight="1" thickBot="1" x14ac:dyDescent="0.35">
      <c r="A88" s="544" t="s">
        <v>327</v>
      </c>
      <c r="B88" s="522">
        <v>11.999999277465999</v>
      </c>
      <c r="C88" s="522">
        <v>4.9406564584124654E-324</v>
      </c>
      <c r="D88" s="523">
        <v>-11.999999277465999</v>
      </c>
      <c r="E88" s="524">
        <v>0</v>
      </c>
      <c r="F88" s="522">
        <v>1.001306779394</v>
      </c>
      <c r="G88" s="523">
        <v>0.91786454777699999</v>
      </c>
      <c r="H88" s="525">
        <v>4.9406564584124654E-324</v>
      </c>
      <c r="I88" s="522">
        <v>14.260999999999999</v>
      </c>
      <c r="J88" s="523">
        <v>13.343135452222</v>
      </c>
      <c r="K88" s="526">
        <v>14.242388340392999</v>
      </c>
    </row>
    <row r="89" spans="1:11" ht="14.4" customHeight="1" thickBot="1" x14ac:dyDescent="0.35">
      <c r="A89" s="544" t="s">
        <v>328</v>
      </c>
      <c r="B89" s="522">
        <v>243.22582535509099</v>
      </c>
      <c r="C89" s="522">
        <v>360.12380999999999</v>
      </c>
      <c r="D89" s="523">
        <v>116.897984644909</v>
      </c>
      <c r="E89" s="524">
        <v>1.4806150188789999</v>
      </c>
      <c r="F89" s="522">
        <v>331.99047281781702</v>
      </c>
      <c r="G89" s="523">
        <v>304.32460008299898</v>
      </c>
      <c r="H89" s="525">
        <v>42.90654</v>
      </c>
      <c r="I89" s="522">
        <v>321.09269</v>
      </c>
      <c r="J89" s="523">
        <v>16.768089917000999</v>
      </c>
      <c r="K89" s="526">
        <v>0.96717441098400003</v>
      </c>
    </row>
    <row r="90" spans="1:11" ht="14.4" customHeight="1" thickBot="1" x14ac:dyDescent="0.35">
      <c r="A90" s="544" t="s">
        <v>329</v>
      </c>
      <c r="B90" s="522">
        <v>0.99995993979099995</v>
      </c>
      <c r="C90" s="522">
        <v>4.9406564584124654E-324</v>
      </c>
      <c r="D90" s="523">
        <v>-0.99995993979099995</v>
      </c>
      <c r="E90" s="524">
        <v>4.9406564584124654E-324</v>
      </c>
      <c r="F90" s="522">
        <v>8.9953601129309995</v>
      </c>
      <c r="G90" s="523">
        <v>8.2457467701870009</v>
      </c>
      <c r="H90" s="525">
        <v>4.9406564584124654E-324</v>
      </c>
      <c r="I90" s="522">
        <v>9.9930000000000003</v>
      </c>
      <c r="J90" s="523">
        <v>1.747253229812</v>
      </c>
      <c r="K90" s="526">
        <v>1.110906053181</v>
      </c>
    </row>
    <row r="91" spans="1:11" ht="14.4" customHeight="1" thickBot="1" x14ac:dyDescent="0.35">
      <c r="A91" s="544" t="s">
        <v>330</v>
      </c>
      <c r="B91" s="522">
        <v>4.9406564584124654E-324</v>
      </c>
      <c r="C91" s="522">
        <v>4.1954399999999996</v>
      </c>
      <c r="D91" s="523">
        <v>4.1954399999999996</v>
      </c>
      <c r="E91" s="534" t="s">
        <v>252</v>
      </c>
      <c r="F91" s="522">
        <v>4.9146522645899999</v>
      </c>
      <c r="G91" s="523">
        <v>4.5050979092069996</v>
      </c>
      <c r="H91" s="525">
        <v>4.9406564584124654E-324</v>
      </c>
      <c r="I91" s="522">
        <v>5.434722104253712E-323</v>
      </c>
      <c r="J91" s="523">
        <v>-4.5050979092069996</v>
      </c>
      <c r="K91" s="526">
        <v>9.8813129168249309E-324</v>
      </c>
    </row>
    <row r="92" spans="1:11" ht="14.4" customHeight="1" thickBot="1" x14ac:dyDescent="0.35">
      <c r="A92" s="544" t="s">
        <v>331</v>
      </c>
      <c r="B92" s="522">
        <v>67.826035916115003</v>
      </c>
      <c r="C92" s="522">
        <v>141.56479999999999</v>
      </c>
      <c r="D92" s="523">
        <v>73.738764083884007</v>
      </c>
      <c r="E92" s="524">
        <v>2.0871749039709999</v>
      </c>
      <c r="F92" s="522">
        <v>142.41942057705</v>
      </c>
      <c r="G92" s="523">
        <v>130.55113552896199</v>
      </c>
      <c r="H92" s="525">
        <v>0.44940000000000002</v>
      </c>
      <c r="I92" s="522">
        <v>46.948999999999998</v>
      </c>
      <c r="J92" s="523">
        <v>-83.602135528961995</v>
      </c>
      <c r="K92" s="526">
        <v>0.32965307547</v>
      </c>
    </row>
    <row r="93" spans="1:11" ht="14.4" customHeight="1" thickBot="1" x14ac:dyDescent="0.35">
      <c r="A93" s="543" t="s">
        <v>332</v>
      </c>
      <c r="B93" s="527">
        <v>4.9406564584124654E-324</v>
      </c>
      <c r="C93" s="527">
        <v>0.03</v>
      </c>
      <c r="D93" s="528">
        <v>0.03</v>
      </c>
      <c r="E93" s="535" t="s">
        <v>252</v>
      </c>
      <c r="F93" s="527">
        <v>0</v>
      </c>
      <c r="G93" s="528">
        <v>0</v>
      </c>
      <c r="H93" s="530">
        <v>4.9406564584124654E-324</v>
      </c>
      <c r="I93" s="527">
        <v>5.434722104253712E-323</v>
      </c>
      <c r="J93" s="528">
        <v>5.434722104253712E-323</v>
      </c>
      <c r="K93" s="531" t="s">
        <v>246</v>
      </c>
    </row>
    <row r="94" spans="1:11" ht="14.4" customHeight="1" thickBot="1" x14ac:dyDescent="0.35">
      <c r="A94" s="544" t="s">
        <v>333</v>
      </c>
      <c r="B94" s="522">
        <v>4.9406564584124654E-324</v>
      </c>
      <c r="C94" s="522">
        <v>0.03</v>
      </c>
      <c r="D94" s="523">
        <v>0.03</v>
      </c>
      <c r="E94" s="534" t="s">
        <v>252</v>
      </c>
      <c r="F94" s="522">
        <v>0</v>
      </c>
      <c r="G94" s="523">
        <v>0</v>
      </c>
      <c r="H94" s="525">
        <v>4.9406564584124654E-324</v>
      </c>
      <c r="I94" s="522">
        <v>5.434722104253712E-323</v>
      </c>
      <c r="J94" s="523">
        <v>5.434722104253712E-323</v>
      </c>
      <c r="K94" s="532" t="s">
        <v>246</v>
      </c>
    </row>
    <row r="95" spans="1:11" ht="14.4" customHeight="1" thickBot="1" x14ac:dyDescent="0.35">
      <c r="A95" s="541" t="s">
        <v>64</v>
      </c>
      <c r="B95" s="522">
        <v>25968.998756376499</v>
      </c>
      <c r="C95" s="522">
        <v>28422.045549999999</v>
      </c>
      <c r="D95" s="523">
        <v>2453.04679362355</v>
      </c>
      <c r="E95" s="524">
        <v>1.0944605841999999</v>
      </c>
      <c r="F95" s="522">
        <v>29946.1593636621</v>
      </c>
      <c r="G95" s="523">
        <v>27450.6460833569</v>
      </c>
      <c r="H95" s="525">
        <v>3298.3934300000001</v>
      </c>
      <c r="I95" s="522">
        <v>29200.937170000001</v>
      </c>
      <c r="J95" s="523">
        <v>1750.29108664311</v>
      </c>
      <c r="K95" s="526">
        <v>0.97511459868299999</v>
      </c>
    </row>
    <row r="96" spans="1:11" ht="14.4" customHeight="1" thickBot="1" x14ac:dyDescent="0.35">
      <c r="A96" s="546" t="s">
        <v>334</v>
      </c>
      <c r="B96" s="527">
        <v>19233.998921898601</v>
      </c>
      <c r="C96" s="527">
        <v>21152.198</v>
      </c>
      <c r="D96" s="528">
        <v>1918.1990781013999</v>
      </c>
      <c r="E96" s="529">
        <v>1.0997296030779999</v>
      </c>
      <c r="F96" s="527">
        <v>22282.749999998901</v>
      </c>
      <c r="G96" s="528">
        <v>20425.854166665598</v>
      </c>
      <c r="H96" s="530">
        <v>2448.0990000000002</v>
      </c>
      <c r="I96" s="527">
        <v>21648.272000000001</v>
      </c>
      <c r="J96" s="528">
        <v>1222.41783333436</v>
      </c>
      <c r="K96" s="533">
        <v>0.97152604593199998</v>
      </c>
    </row>
    <row r="97" spans="1:11" ht="14.4" customHeight="1" thickBot="1" x14ac:dyDescent="0.35">
      <c r="A97" s="543" t="s">
        <v>335</v>
      </c>
      <c r="B97" s="527">
        <v>19174.998885451099</v>
      </c>
      <c r="C97" s="527">
        <v>20612.251</v>
      </c>
      <c r="D97" s="528">
        <v>1437.25211454893</v>
      </c>
      <c r="E97" s="529">
        <v>1.074954482299</v>
      </c>
      <c r="F97" s="527">
        <v>21896.749999998901</v>
      </c>
      <c r="G97" s="528">
        <v>20072.020833332299</v>
      </c>
      <c r="H97" s="530">
        <v>2424.0390000000002</v>
      </c>
      <c r="I97" s="527">
        <v>21374.083999999999</v>
      </c>
      <c r="J97" s="528">
        <v>1302.06316666767</v>
      </c>
      <c r="K97" s="533">
        <v>0.97613043031500002</v>
      </c>
    </row>
    <row r="98" spans="1:11" ht="14.4" customHeight="1" thickBot="1" x14ac:dyDescent="0.35">
      <c r="A98" s="544" t="s">
        <v>336</v>
      </c>
      <c r="B98" s="522">
        <v>19174.998885451099</v>
      </c>
      <c r="C98" s="522">
        <v>20612.251</v>
      </c>
      <c r="D98" s="523">
        <v>1437.25211454893</v>
      </c>
      <c r="E98" s="524">
        <v>1.074954482299</v>
      </c>
      <c r="F98" s="522">
        <v>21896.749999998901</v>
      </c>
      <c r="G98" s="523">
        <v>20072.020833332299</v>
      </c>
      <c r="H98" s="525">
        <v>2424.0390000000002</v>
      </c>
      <c r="I98" s="522">
        <v>21374.083999999999</v>
      </c>
      <c r="J98" s="523">
        <v>1302.06316666767</v>
      </c>
      <c r="K98" s="526">
        <v>0.97613043031500002</v>
      </c>
    </row>
    <row r="99" spans="1:11" ht="14.4" customHeight="1" thickBot="1" x14ac:dyDescent="0.35">
      <c r="A99" s="543" t="s">
        <v>337</v>
      </c>
      <c r="B99" s="527">
        <v>4.9406564584124654E-324</v>
      </c>
      <c r="C99" s="527">
        <v>-0.125</v>
      </c>
      <c r="D99" s="528">
        <v>-0.125</v>
      </c>
      <c r="E99" s="535" t="s">
        <v>252</v>
      </c>
      <c r="F99" s="527">
        <v>0</v>
      </c>
      <c r="G99" s="528">
        <v>0</v>
      </c>
      <c r="H99" s="530">
        <v>4.9406564584124654E-324</v>
      </c>
      <c r="I99" s="527">
        <v>5.434722104253712E-323</v>
      </c>
      <c r="J99" s="528">
        <v>5.434722104253712E-323</v>
      </c>
      <c r="K99" s="531" t="s">
        <v>246</v>
      </c>
    </row>
    <row r="100" spans="1:11" ht="14.4" customHeight="1" thickBot="1" x14ac:dyDescent="0.35">
      <c r="A100" s="544" t="s">
        <v>338</v>
      </c>
      <c r="B100" s="522">
        <v>4.9406564584124654E-324</v>
      </c>
      <c r="C100" s="522">
        <v>-0.125</v>
      </c>
      <c r="D100" s="523">
        <v>-0.125</v>
      </c>
      <c r="E100" s="534" t="s">
        <v>252</v>
      </c>
      <c r="F100" s="522">
        <v>0</v>
      </c>
      <c r="G100" s="523">
        <v>0</v>
      </c>
      <c r="H100" s="525">
        <v>4.9406564584124654E-324</v>
      </c>
      <c r="I100" s="522">
        <v>5.434722104253712E-323</v>
      </c>
      <c r="J100" s="523">
        <v>5.434722104253712E-323</v>
      </c>
      <c r="K100" s="532" t="s">
        <v>246</v>
      </c>
    </row>
    <row r="101" spans="1:11" ht="14.4" customHeight="1" thickBot="1" x14ac:dyDescent="0.35">
      <c r="A101" s="543" t="s">
        <v>339</v>
      </c>
      <c r="B101" s="527">
        <v>4.9406564584124654E-324</v>
      </c>
      <c r="C101" s="527">
        <v>486.9</v>
      </c>
      <c r="D101" s="528">
        <v>486.9</v>
      </c>
      <c r="E101" s="535" t="s">
        <v>252</v>
      </c>
      <c r="F101" s="527">
        <v>385.99999999997902</v>
      </c>
      <c r="G101" s="528">
        <v>353.83333333331399</v>
      </c>
      <c r="H101" s="530">
        <v>15.9</v>
      </c>
      <c r="I101" s="527">
        <v>220</v>
      </c>
      <c r="J101" s="528">
        <v>-133.83333333331399</v>
      </c>
      <c r="K101" s="533">
        <v>0.56994818652799994</v>
      </c>
    </row>
    <row r="102" spans="1:11" ht="14.4" customHeight="1" thickBot="1" x14ac:dyDescent="0.35">
      <c r="A102" s="544" t="s">
        <v>340</v>
      </c>
      <c r="B102" s="522">
        <v>4.9406564584124654E-324</v>
      </c>
      <c r="C102" s="522">
        <v>486.9</v>
      </c>
      <c r="D102" s="523">
        <v>486.9</v>
      </c>
      <c r="E102" s="534" t="s">
        <v>252</v>
      </c>
      <c r="F102" s="522">
        <v>385.99999999997902</v>
      </c>
      <c r="G102" s="523">
        <v>353.83333333331399</v>
      </c>
      <c r="H102" s="525">
        <v>15.9</v>
      </c>
      <c r="I102" s="522">
        <v>220</v>
      </c>
      <c r="J102" s="523">
        <v>-133.83333333331399</v>
      </c>
      <c r="K102" s="526">
        <v>0.56994818652799994</v>
      </c>
    </row>
    <row r="103" spans="1:11" ht="14.4" customHeight="1" thickBot="1" x14ac:dyDescent="0.35">
      <c r="A103" s="543" t="s">
        <v>341</v>
      </c>
      <c r="B103" s="527">
        <v>59.000036447539003</v>
      </c>
      <c r="C103" s="527">
        <v>53.171999999999997</v>
      </c>
      <c r="D103" s="528">
        <v>-5.8280364475389996</v>
      </c>
      <c r="E103" s="529">
        <v>0.90121978224999999</v>
      </c>
      <c r="F103" s="527">
        <v>0</v>
      </c>
      <c r="G103" s="528">
        <v>0</v>
      </c>
      <c r="H103" s="530">
        <v>8.16</v>
      </c>
      <c r="I103" s="527">
        <v>54.188000000000002</v>
      </c>
      <c r="J103" s="528">
        <v>54.188000000000002</v>
      </c>
      <c r="K103" s="531" t="s">
        <v>246</v>
      </c>
    </row>
    <row r="104" spans="1:11" ht="14.4" customHeight="1" thickBot="1" x14ac:dyDescent="0.35">
      <c r="A104" s="544" t="s">
        <v>342</v>
      </c>
      <c r="B104" s="522">
        <v>59.000036447539003</v>
      </c>
      <c r="C104" s="522">
        <v>53.171999999999997</v>
      </c>
      <c r="D104" s="523">
        <v>-5.8280364475389996</v>
      </c>
      <c r="E104" s="524">
        <v>0.90121978224999999</v>
      </c>
      <c r="F104" s="522">
        <v>0</v>
      </c>
      <c r="G104" s="523">
        <v>0</v>
      </c>
      <c r="H104" s="525">
        <v>8.16</v>
      </c>
      <c r="I104" s="522">
        <v>54.188000000000002</v>
      </c>
      <c r="J104" s="523">
        <v>54.188000000000002</v>
      </c>
      <c r="K104" s="532" t="s">
        <v>246</v>
      </c>
    </row>
    <row r="105" spans="1:11" ht="14.4" customHeight="1" thickBot="1" x14ac:dyDescent="0.35">
      <c r="A105" s="542" t="s">
        <v>343</v>
      </c>
      <c r="B105" s="522">
        <v>6541.9997660986</v>
      </c>
      <c r="C105" s="522">
        <v>7063.1932699999998</v>
      </c>
      <c r="D105" s="523">
        <v>521.19350390139505</v>
      </c>
      <c r="E105" s="524">
        <v>1.079668835606</v>
      </c>
      <c r="F105" s="522">
        <v>7445.4093636631897</v>
      </c>
      <c r="G105" s="523">
        <v>6824.9585833579204</v>
      </c>
      <c r="H105" s="525">
        <v>825.97244999999998</v>
      </c>
      <c r="I105" s="522">
        <v>7338.38076</v>
      </c>
      <c r="J105" s="523">
        <v>513.42217664207703</v>
      </c>
      <c r="K105" s="526">
        <v>0.98562488663299996</v>
      </c>
    </row>
    <row r="106" spans="1:11" ht="14.4" customHeight="1" thickBot="1" x14ac:dyDescent="0.35">
      <c r="A106" s="543" t="s">
        <v>344</v>
      </c>
      <c r="B106" s="527">
        <v>1731.99997571427</v>
      </c>
      <c r="C106" s="527">
        <v>1898.91833</v>
      </c>
      <c r="D106" s="528">
        <v>166.91835428572699</v>
      </c>
      <c r="E106" s="529">
        <v>1.0963731851189999</v>
      </c>
      <c r="F106" s="527">
        <v>1971.2499861359299</v>
      </c>
      <c r="G106" s="528">
        <v>1806.9791539579301</v>
      </c>
      <c r="H106" s="530">
        <v>219.59287</v>
      </c>
      <c r="I106" s="527">
        <v>1943.4646700000001</v>
      </c>
      <c r="J106" s="528">
        <v>136.485516042066</v>
      </c>
      <c r="K106" s="533">
        <v>0.98590472221600001</v>
      </c>
    </row>
    <row r="107" spans="1:11" ht="14.4" customHeight="1" thickBot="1" x14ac:dyDescent="0.35">
      <c r="A107" s="544" t="s">
        <v>345</v>
      </c>
      <c r="B107" s="522">
        <v>1731.99997571427</v>
      </c>
      <c r="C107" s="522">
        <v>1898.91833</v>
      </c>
      <c r="D107" s="523">
        <v>166.91835428572699</v>
      </c>
      <c r="E107" s="524">
        <v>1.0963731851189999</v>
      </c>
      <c r="F107" s="522">
        <v>1971.2499861359299</v>
      </c>
      <c r="G107" s="523">
        <v>1806.9791539579301</v>
      </c>
      <c r="H107" s="525">
        <v>219.59287</v>
      </c>
      <c r="I107" s="522">
        <v>1943.4646700000001</v>
      </c>
      <c r="J107" s="523">
        <v>136.485516042066</v>
      </c>
      <c r="K107" s="526">
        <v>0.98590472221600001</v>
      </c>
    </row>
    <row r="108" spans="1:11" ht="14.4" customHeight="1" thickBot="1" x14ac:dyDescent="0.35">
      <c r="A108" s="543" t="s">
        <v>346</v>
      </c>
      <c r="B108" s="527">
        <v>4809.9997903843296</v>
      </c>
      <c r="C108" s="527">
        <v>5164.2749400000002</v>
      </c>
      <c r="D108" s="528">
        <v>354.27514961566698</v>
      </c>
      <c r="E108" s="529">
        <v>1.073653880468</v>
      </c>
      <c r="F108" s="527">
        <v>5474.1593775272604</v>
      </c>
      <c r="G108" s="528">
        <v>5017.9794293999903</v>
      </c>
      <c r="H108" s="530">
        <v>606.37958000000003</v>
      </c>
      <c r="I108" s="527">
        <v>5394.9160899999997</v>
      </c>
      <c r="J108" s="528">
        <v>376.93666060001101</v>
      </c>
      <c r="K108" s="533">
        <v>0.98552411757400005</v>
      </c>
    </row>
    <row r="109" spans="1:11" ht="14.4" customHeight="1" thickBot="1" x14ac:dyDescent="0.35">
      <c r="A109" s="544" t="s">
        <v>347</v>
      </c>
      <c r="B109" s="522">
        <v>4809.9997903843296</v>
      </c>
      <c r="C109" s="522">
        <v>5164.2749400000002</v>
      </c>
      <c r="D109" s="523">
        <v>354.27514961566698</v>
      </c>
      <c r="E109" s="524">
        <v>1.073653880468</v>
      </c>
      <c r="F109" s="522">
        <v>5474.1593775272604</v>
      </c>
      <c r="G109" s="523">
        <v>5017.9794293999903</v>
      </c>
      <c r="H109" s="525">
        <v>606.37958000000003</v>
      </c>
      <c r="I109" s="522">
        <v>5394.9160899999997</v>
      </c>
      <c r="J109" s="523">
        <v>376.93666060001101</v>
      </c>
      <c r="K109" s="526">
        <v>0.98552411757400005</v>
      </c>
    </row>
    <row r="110" spans="1:11" ht="14.4" customHeight="1" thickBot="1" x14ac:dyDescent="0.35">
      <c r="A110" s="542" t="s">
        <v>348</v>
      </c>
      <c r="B110" s="522">
        <v>193.00006837924201</v>
      </c>
      <c r="C110" s="522">
        <v>206.65428</v>
      </c>
      <c r="D110" s="523">
        <v>13.654211620758</v>
      </c>
      <c r="E110" s="524">
        <v>1.070747185404</v>
      </c>
      <c r="F110" s="522">
        <v>217.99999999998801</v>
      </c>
      <c r="G110" s="523">
        <v>199.833333333323</v>
      </c>
      <c r="H110" s="525">
        <v>24.32198</v>
      </c>
      <c r="I110" s="522">
        <v>214.28441000000001</v>
      </c>
      <c r="J110" s="523">
        <v>14.451076666677</v>
      </c>
      <c r="K110" s="526">
        <v>0.98295600917399995</v>
      </c>
    </row>
    <row r="111" spans="1:11" ht="14.4" customHeight="1" thickBot="1" x14ac:dyDescent="0.35">
      <c r="A111" s="543" t="s">
        <v>349</v>
      </c>
      <c r="B111" s="527">
        <v>193.00006837924201</v>
      </c>
      <c r="C111" s="527">
        <v>206.65428</v>
      </c>
      <c r="D111" s="528">
        <v>13.654211620758</v>
      </c>
      <c r="E111" s="529">
        <v>1.070747185404</v>
      </c>
      <c r="F111" s="527">
        <v>217.99999999998801</v>
      </c>
      <c r="G111" s="528">
        <v>199.833333333323</v>
      </c>
      <c r="H111" s="530">
        <v>24.32198</v>
      </c>
      <c r="I111" s="527">
        <v>214.28441000000001</v>
      </c>
      <c r="J111" s="528">
        <v>14.451076666677</v>
      </c>
      <c r="K111" s="533">
        <v>0.98295600917399995</v>
      </c>
    </row>
    <row r="112" spans="1:11" ht="14.4" customHeight="1" thickBot="1" x14ac:dyDescent="0.35">
      <c r="A112" s="544" t="s">
        <v>350</v>
      </c>
      <c r="B112" s="522">
        <v>193.00006837924201</v>
      </c>
      <c r="C112" s="522">
        <v>206.65428</v>
      </c>
      <c r="D112" s="523">
        <v>13.654211620758</v>
      </c>
      <c r="E112" s="524">
        <v>1.070747185404</v>
      </c>
      <c r="F112" s="522">
        <v>217.99999999998801</v>
      </c>
      <c r="G112" s="523">
        <v>199.833333333323</v>
      </c>
      <c r="H112" s="525">
        <v>24.32198</v>
      </c>
      <c r="I112" s="522">
        <v>214.28441000000001</v>
      </c>
      <c r="J112" s="523">
        <v>14.451076666677</v>
      </c>
      <c r="K112" s="526">
        <v>0.98295600917399995</v>
      </c>
    </row>
    <row r="113" spans="1:11" ht="14.4" customHeight="1" thickBot="1" x14ac:dyDescent="0.35">
      <c r="A113" s="541" t="s">
        <v>351</v>
      </c>
      <c r="B113" s="522">
        <v>4.9406564584124654E-324</v>
      </c>
      <c r="C113" s="522">
        <v>97.067999999999998</v>
      </c>
      <c r="D113" s="523">
        <v>97.067999999999998</v>
      </c>
      <c r="E113" s="534" t="s">
        <v>252</v>
      </c>
      <c r="F113" s="522">
        <v>0</v>
      </c>
      <c r="G113" s="523">
        <v>0</v>
      </c>
      <c r="H113" s="525">
        <v>10.158799999999999</v>
      </c>
      <c r="I113" s="522">
        <v>431.52679999999998</v>
      </c>
      <c r="J113" s="523">
        <v>431.52679999999998</v>
      </c>
      <c r="K113" s="532" t="s">
        <v>246</v>
      </c>
    </row>
    <row r="114" spans="1:11" ht="14.4" customHeight="1" thickBot="1" x14ac:dyDescent="0.35">
      <c r="A114" s="542" t="s">
        <v>352</v>
      </c>
      <c r="B114" s="522">
        <v>4.9406564584124654E-324</v>
      </c>
      <c r="C114" s="522">
        <v>3.302</v>
      </c>
      <c r="D114" s="523">
        <v>3.302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298.35500000000002</v>
      </c>
      <c r="J114" s="523">
        <v>298.35500000000002</v>
      </c>
      <c r="K114" s="532" t="s">
        <v>246</v>
      </c>
    </row>
    <row r="115" spans="1:11" ht="14.4" customHeight="1" thickBot="1" x14ac:dyDescent="0.35">
      <c r="A115" s="543" t="s">
        <v>353</v>
      </c>
      <c r="B115" s="527">
        <v>4.9406564584124654E-324</v>
      </c>
      <c r="C115" s="527">
        <v>3.302</v>
      </c>
      <c r="D115" s="528">
        <v>3.302</v>
      </c>
      <c r="E115" s="535" t="s">
        <v>252</v>
      </c>
      <c r="F115" s="527">
        <v>0</v>
      </c>
      <c r="G115" s="528">
        <v>0</v>
      </c>
      <c r="H115" s="530">
        <v>4.9406564584124654E-324</v>
      </c>
      <c r="I115" s="527">
        <v>298.35500000000002</v>
      </c>
      <c r="J115" s="528">
        <v>298.35500000000002</v>
      </c>
      <c r="K115" s="531" t="s">
        <v>246</v>
      </c>
    </row>
    <row r="116" spans="1:11" ht="14.4" customHeight="1" thickBot="1" x14ac:dyDescent="0.35">
      <c r="A116" s="544" t="s">
        <v>354</v>
      </c>
      <c r="B116" s="522">
        <v>4.9406564584124654E-324</v>
      </c>
      <c r="C116" s="522">
        <v>3.302</v>
      </c>
      <c r="D116" s="523">
        <v>3.302</v>
      </c>
      <c r="E116" s="534" t="s">
        <v>252</v>
      </c>
      <c r="F116" s="522">
        <v>0</v>
      </c>
      <c r="G116" s="523">
        <v>0</v>
      </c>
      <c r="H116" s="525">
        <v>4.9406564584124654E-324</v>
      </c>
      <c r="I116" s="522">
        <v>298.35500000000002</v>
      </c>
      <c r="J116" s="523">
        <v>298.35500000000002</v>
      </c>
      <c r="K116" s="532" t="s">
        <v>246</v>
      </c>
    </row>
    <row r="117" spans="1:11" ht="14.4" customHeight="1" thickBot="1" x14ac:dyDescent="0.35">
      <c r="A117" s="542" t="s">
        <v>355</v>
      </c>
      <c r="B117" s="522">
        <v>4.9406564584124654E-324</v>
      </c>
      <c r="C117" s="522">
        <v>93.766000000000005</v>
      </c>
      <c r="D117" s="523">
        <v>93.766000000000005</v>
      </c>
      <c r="E117" s="534" t="s">
        <v>252</v>
      </c>
      <c r="F117" s="522">
        <v>0</v>
      </c>
      <c r="G117" s="523">
        <v>0</v>
      </c>
      <c r="H117" s="525">
        <v>10.158799999999999</v>
      </c>
      <c r="I117" s="522">
        <v>133.17179999999999</v>
      </c>
      <c r="J117" s="523">
        <v>133.17179999999999</v>
      </c>
      <c r="K117" s="532" t="s">
        <v>246</v>
      </c>
    </row>
    <row r="118" spans="1:11" ht="14.4" customHeight="1" thickBot="1" x14ac:dyDescent="0.35">
      <c r="A118" s="543" t="s">
        <v>356</v>
      </c>
      <c r="B118" s="527">
        <v>4.9406564584124654E-324</v>
      </c>
      <c r="C118" s="527">
        <v>90.766000000000005</v>
      </c>
      <c r="D118" s="528">
        <v>90.766000000000005</v>
      </c>
      <c r="E118" s="535" t="s">
        <v>252</v>
      </c>
      <c r="F118" s="527">
        <v>0</v>
      </c>
      <c r="G118" s="528">
        <v>0</v>
      </c>
      <c r="H118" s="530">
        <v>10.158799999999999</v>
      </c>
      <c r="I118" s="527">
        <v>113.7978</v>
      </c>
      <c r="J118" s="528">
        <v>113.7978</v>
      </c>
      <c r="K118" s="531" t="s">
        <v>246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4.9406564584124654E-324</v>
      </c>
      <c r="D119" s="523">
        <v>0</v>
      </c>
      <c r="E119" s="524">
        <v>1</v>
      </c>
      <c r="F119" s="522">
        <v>4.9406564584124654E-324</v>
      </c>
      <c r="G119" s="523">
        <v>0</v>
      </c>
      <c r="H119" s="525">
        <v>0.153</v>
      </c>
      <c r="I119" s="522">
        <v>4.1180000000000003</v>
      </c>
      <c r="J119" s="523">
        <v>4.1180000000000003</v>
      </c>
      <c r="K119" s="532" t="s">
        <v>252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90.766000000000005</v>
      </c>
      <c r="D120" s="523">
        <v>90.766000000000005</v>
      </c>
      <c r="E120" s="534" t="s">
        <v>252</v>
      </c>
      <c r="F120" s="522">
        <v>0</v>
      </c>
      <c r="G120" s="523">
        <v>0</v>
      </c>
      <c r="H120" s="525">
        <v>10.005800000000001</v>
      </c>
      <c r="I120" s="522">
        <v>109.57980000000001</v>
      </c>
      <c r="J120" s="523">
        <v>109.57980000000001</v>
      </c>
      <c r="K120" s="532" t="s">
        <v>246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9.9999999999E-2</v>
      </c>
      <c r="J121" s="523">
        <v>9.9999999999E-2</v>
      </c>
      <c r="K121" s="532" t="s">
        <v>252</v>
      </c>
    </row>
    <row r="122" spans="1:11" ht="14.4" customHeight="1" thickBot="1" x14ac:dyDescent="0.35">
      <c r="A122" s="543" t="s">
        <v>360</v>
      </c>
      <c r="B122" s="527">
        <v>4.9406564584124654E-324</v>
      </c>
      <c r="C122" s="527">
        <v>4.9406564584124654E-324</v>
      </c>
      <c r="D122" s="528">
        <v>0</v>
      </c>
      <c r="E122" s="529">
        <v>1</v>
      </c>
      <c r="F122" s="527">
        <v>4.9406564584124654E-324</v>
      </c>
      <c r="G122" s="528">
        <v>0</v>
      </c>
      <c r="H122" s="530">
        <v>4.9406564584124654E-324</v>
      </c>
      <c r="I122" s="527">
        <v>1.48</v>
      </c>
      <c r="J122" s="528">
        <v>1.48</v>
      </c>
      <c r="K122" s="531" t="s">
        <v>252</v>
      </c>
    </row>
    <row r="123" spans="1:11" ht="14.4" customHeight="1" thickBot="1" x14ac:dyDescent="0.35">
      <c r="A123" s="544" t="s">
        <v>361</v>
      </c>
      <c r="B123" s="522">
        <v>4.9406564584124654E-324</v>
      </c>
      <c r="C123" s="522">
        <v>4.9406564584124654E-324</v>
      </c>
      <c r="D123" s="523">
        <v>0</v>
      </c>
      <c r="E123" s="524">
        <v>1</v>
      </c>
      <c r="F123" s="522">
        <v>4.9406564584124654E-324</v>
      </c>
      <c r="G123" s="523">
        <v>0</v>
      </c>
      <c r="H123" s="525">
        <v>4.9406564584124654E-324</v>
      </c>
      <c r="I123" s="522">
        <v>1.48</v>
      </c>
      <c r="J123" s="523">
        <v>1.48</v>
      </c>
      <c r="K123" s="532" t="s">
        <v>252</v>
      </c>
    </row>
    <row r="124" spans="1:11" ht="14.4" customHeight="1" thickBot="1" x14ac:dyDescent="0.35">
      <c r="A124" s="547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14.394</v>
      </c>
      <c r="J124" s="523">
        <v>14.394</v>
      </c>
      <c r="K124" s="532" t="s">
        <v>252</v>
      </c>
    </row>
    <row r="125" spans="1:11" ht="14.4" customHeight="1" thickBot="1" x14ac:dyDescent="0.35">
      <c r="A125" s="544" t="s">
        <v>363</v>
      </c>
      <c r="B125" s="522">
        <v>4.9406564584124654E-324</v>
      </c>
      <c r="C125" s="522">
        <v>4.9406564584124654E-324</v>
      </c>
      <c r="D125" s="523">
        <v>0</v>
      </c>
      <c r="E125" s="524">
        <v>1</v>
      </c>
      <c r="F125" s="522">
        <v>4.9406564584124654E-324</v>
      </c>
      <c r="G125" s="523">
        <v>0</v>
      </c>
      <c r="H125" s="525">
        <v>4.9406564584124654E-324</v>
      </c>
      <c r="I125" s="522">
        <v>14.394</v>
      </c>
      <c r="J125" s="523">
        <v>14.394</v>
      </c>
      <c r="K125" s="532" t="s">
        <v>252</v>
      </c>
    </row>
    <row r="126" spans="1:11" ht="14.4" customHeight="1" thickBot="1" x14ac:dyDescent="0.35">
      <c r="A126" s="547" t="s">
        <v>364</v>
      </c>
      <c r="B126" s="522">
        <v>4.9406564584124654E-324</v>
      </c>
      <c r="C126" s="522">
        <v>1.7</v>
      </c>
      <c r="D126" s="523">
        <v>1.7</v>
      </c>
      <c r="E126" s="534" t="s">
        <v>252</v>
      </c>
      <c r="F126" s="522">
        <v>0</v>
      </c>
      <c r="G126" s="523">
        <v>0</v>
      </c>
      <c r="H126" s="525">
        <v>4.9406564584124654E-324</v>
      </c>
      <c r="I126" s="522">
        <v>3.5</v>
      </c>
      <c r="J126" s="523">
        <v>3.5</v>
      </c>
      <c r="K126" s="532" t="s">
        <v>246</v>
      </c>
    </row>
    <row r="127" spans="1:11" ht="14.4" customHeight="1" thickBot="1" x14ac:dyDescent="0.35">
      <c r="A127" s="544" t="s">
        <v>365</v>
      </c>
      <c r="B127" s="522">
        <v>4.9406564584124654E-324</v>
      </c>
      <c r="C127" s="522">
        <v>1.7</v>
      </c>
      <c r="D127" s="523">
        <v>1.7</v>
      </c>
      <c r="E127" s="534" t="s">
        <v>252</v>
      </c>
      <c r="F127" s="522">
        <v>0</v>
      </c>
      <c r="G127" s="523">
        <v>0</v>
      </c>
      <c r="H127" s="525">
        <v>4.9406564584124654E-324</v>
      </c>
      <c r="I127" s="522">
        <v>3.5</v>
      </c>
      <c r="J127" s="523">
        <v>3.5</v>
      </c>
      <c r="K127" s="532" t="s">
        <v>246</v>
      </c>
    </row>
    <row r="128" spans="1:11" ht="14.4" customHeight="1" thickBot="1" x14ac:dyDescent="0.35">
      <c r="A128" s="547" t="s">
        <v>366</v>
      </c>
      <c r="B128" s="522">
        <v>4.9406564584124654E-324</v>
      </c>
      <c r="C128" s="522">
        <v>1.3</v>
      </c>
      <c r="D128" s="523">
        <v>1.3</v>
      </c>
      <c r="E128" s="534" t="s">
        <v>252</v>
      </c>
      <c r="F128" s="522">
        <v>0</v>
      </c>
      <c r="G128" s="523">
        <v>0</v>
      </c>
      <c r="H128" s="525">
        <v>4.9406564584124654E-324</v>
      </c>
      <c r="I128" s="522">
        <v>5.434722104253712E-323</v>
      </c>
      <c r="J128" s="523">
        <v>5.434722104253712E-323</v>
      </c>
      <c r="K128" s="532" t="s">
        <v>246</v>
      </c>
    </row>
    <row r="129" spans="1:11" ht="14.4" customHeight="1" thickBot="1" x14ac:dyDescent="0.35">
      <c r="A129" s="544" t="s">
        <v>367</v>
      </c>
      <c r="B129" s="522">
        <v>4.9406564584124654E-324</v>
      </c>
      <c r="C129" s="522">
        <v>1.3</v>
      </c>
      <c r="D129" s="523">
        <v>1.3</v>
      </c>
      <c r="E129" s="534" t="s">
        <v>252</v>
      </c>
      <c r="F129" s="522">
        <v>0</v>
      </c>
      <c r="G129" s="523">
        <v>0</v>
      </c>
      <c r="H129" s="525">
        <v>4.9406564584124654E-324</v>
      </c>
      <c r="I129" s="522">
        <v>5.434722104253712E-323</v>
      </c>
      <c r="J129" s="523">
        <v>5.434722104253712E-323</v>
      </c>
      <c r="K129" s="532" t="s">
        <v>246</v>
      </c>
    </row>
    <row r="130" spans="1:11" ht="14.4" customHeight="1" thickBot="1" x14ac:dyDescent="0.35">
      <c r="A130" s="541" t="s">
        <v>368</v>
      </c>
      <c r="B130" s="522">
        <v>3118.7107425476702</v>
      </c>
      <c r="C130" s="522">
        <v>2961.9724000000001</v>
      </c>
      <c r="D130" s="523">
        <v>-156.738342547672</v>
      </c>
      <c r="E130" s="524">
        <v>0.94974258420000002</v>
      </c>
      <c r="F130" s="522">
        <v>1799.9999999999</v>
      </c>
      <c r="G130" s="523">
        <v>1649.99999999991</v>
      </c>
      <c r="H130" s="525">
        <v>164.84899999999999</v>
      </c>
      <c r="I130" s="522">
        <v>1760.0640000000001</v>
      </c>
      <c r="J130" s="523">
        <v>110.064000000091</v>
      </c>
      <c r="K130" s="526">
        <v>0.97781333333300002</v>
      </c>
    </row>
    <row r="131" spans="1:11" ht="14.4" customHeight="1" thickBot="1" x14ac:dyDescent="0.35">
      <c r="A131" s="542" t="s">
        <v>369</v>
      </c>
      <c r="B131" s="522">
        <v>2737.9997551418601</v>
      </c>
      <c r="C131" s="522">
        <v>2537.92</v>
      </c>
      <c r="D131" s="523">
        <v>-200.07975514185799</v>
      </c>
      <c r="E131" s="524">
        <v>0.926924845494</v>
      </c>
      <c r="F131" s="522">
        <v>1799.9999999999</v>
      </c>
      <c r="G131" s="523">
        <v>1649.99999999991</v>
      </c>
      <c r="H131" s="525">
        <v>159.059</v>
      </c>
      <c r="I131" s="522">
        <v>1644.778</v>
      </c>
      <c r="J131" s="523">
        <v>-5.2219999999090003</v>
      </c>
      <c r="K131" s="526">
        <v>0.91376555555500005</v>
      </c>
    </row>
    <row r="132" spans="1:11" ht="14.4" customHeight="1" thickBot="1" x14ac:dyDescent="0.35">
      <c r="A132" s="543" t="s">
        <v>370</v>
      </c>
      <c r="B132" s="527">
        <v>2737.9997551418601</v>
      </c>
      <c r="C132" s="527">
        <v>2537.0819999999999</v>
      </c>
      <c r="D132" s="528">
        <v>-200.91775514185801</v>
      </c>
      <c r="E132" s="529">
        <v>0.92661878264700004</v>
      </c>
      <c r="F132" s="527">
        <v>1799.9999999999</v>
      </c>
      <c r="G132" s="528">
        <v>1649.99999999991</v>
      </c>
      <c r="H132" s="530">
        <v>159.059</v>
      </c>
      <c r="I132" s="527">
        <v>1631.473</v>
      </c>
      <c r="J132" s="528">
        <v>-18.526999999908998</v>
      </c>
      <c r="K132" s="533">
        <v>0.90637388888799997</v>
      </c>
    </row>
    <row r="133" spans="1:11" ht="14.4" customHeight="1" thickBot="1" x14ac:dyDescent="0.35">
      <c r="A133" s="544" t="s">
        <v>371</v>
      </c>
      <c r="B133" s="522">
        <v>89.999994580994993</v>
      </c>
      <c r="C133" s="522">
        <v>90.831000000000003</v>
      </c>
      <c r="D133" s="523">
        <v>0.83100541900400005</v>
      </c>
      <c r="E133" s="524">
        <v>1.0092333941</v>
      </c>
      <c r="F133" s="522">
        <v>65.999999999996007</v>
      </c>
      <c r="G133" s="523">
        <v>60.499999999996</v>
      </c>
      <c r="H133" s="525">
        <v>6.0369999999999999</v>
      </c>
      <c r="I133" s="522">
        <v>64.899000000000001</v>
      </c>
      <c r="J133" s="523">
        <v>4.3990000000030003</v>
      </c>
      <c r="K133" s="526">
        <v>0.98331818181800001</v>
      </c>
    </row>
    <row r="134" spans="1:11" ht="14.4" customHeight="1" thickBot="1" x14ac:dyDescent="0.35">
      <c r="A134" s="544" t="s">
        <v>372</v>
      </c>
      <c r="B134" s="522">
        <v>1143.99989111844</v>
      </c>
      <c r="C134" s="522">
        <v>950.904</v>
      </c>
      <c r="D134" s="523">
        <v>-193.09589111843999</v>
      </c>
      <c r="E134" s="524">
        <v>0.83120986932100005</v>
      </c>
      <c r="F134" s="522">
        <v>871.99999999995202</v>
      </c>
      <c r="G134" s="523">
        <v>799.33333333328903</v>
      </c>
      <c r="H134" s="525">
        <v>78.093999999999994</v>
      </c>
      <c r="I134" s="522">
        <v>743.11</v>
      </c>
      <c r="J134" s="523">
        <v>-56.223333333288998</v>
      </c>
      <c r="K134" s="526">
        <v>0.85219036697200001</v>
      </c>
    </row>
    <row r="135" spans="1:11" ht="14.4" customHeight="1" thickBot="1" x14ac:dyDescent="0.35">
      <c r="A135" s="544" t="s">
        <v>373</v>
      </c>
      <c r="B135" s="522">
        <v>872.99994743566003</v>
      </c>
      <c r="C135" s="522">
        <v>864.96199999999999</v>
      </c>
      <c r="D135" s="523">
        <v>-8.0379474356599996</v>
      </c>
      <c r="E135" s="524">
        <v>0.99079272861400003</v>
      </c>
      <c r="F135" s="522">
        <v>548.99999999996999</v>
      </c>
      <c r="G135" s="523">
        <v>503.24999999997198</v>
      </c>
      <c r="H135" s="525">
        <v>49.384999999999998</v>
      </c>
      <c r="I135" s="522">
        <v>532.42899999999997</v>
      </c>
      <c r="J135" s="523">
        <v>29.179000000026999</v>
      </c>
      <c r="K135" s="526">
        <v>0.96981602914300002</v>
      </c>
    </row>
    <row r="136" spans="1:11" ht="14.4" customHeight="1" thickBot="1" x14ac:dyDescent="0.35">
      <c r="A136" s="544" t="s">
        <v>374</v>
      </c>
      <c r="B136" s="522">
        <v>630.99992200676297</v>
      </c>
      <c r="C136" s="522">
        <v>630.38499999999999</v>
      </c>
      <c r="D136" s="523">
        <v>-0.61492200676200004</v>
      </c>
      <c r="E136" s="524">
        <v>0.99902548005900005</v>
      </c>
      <c r="F136" s="522">
        <v>312.999999999983</v>
      </c>
      <c r="G136" s="523">
        <v>286.916666666651</v>
      </c>
      <c r="H136" s="525">
        <v>25.542999999999999</v>
      </c>
      <c r="I136" s="522">
        <v>291.03500000000003</v>
      </c>
      <c r="J136" s="523">
        <v>4.1183333333489998</v>
      </c>
      <c r="K136" s="526">
        <v>0.92982428115000004</v>
      </c>
    </row>
    <row r="137" spans="1:11" ht="14.4" customHeight="1" thickBot="1" x14ac:dyDescent="0.35">
      <c r="A137" s="543" t="s">
        <v>375</v>
      </c>
      <c r="B137" s="527">
        <v>4.9406564584124654E-324</v>
      </c>
      <c r="C137" s="527">
        <v>0.83799999999999997</v>
      </c>
      <c r="D137" s="528">
        <v>0.83799999999999997</v>
      </c>
      <c r="E137" s="535" t="s">
        <v>252</v>
      </c>
      <c r="F137" s="527">
        <v>0</v>
      </c>
      <c r="G137" s="528">
        <v>0</v>
      </c>
      <c r="H137" s="530">
        <v>4.9406564584124654E-324</v>
      </c>
      <c r="I137" s="527">
        <v>13.305</v>
      </c>
      <c r="J137" s="528">
        <v>13.305</v>
      </c>
      <c r="K137" s="531" t="s">
        <v>246</v>
      </c>
    </row>
    <row r="138" spans="1:11" ht="14.4" customHeight="1" thickBot="1" x14ac:dyDescent="0.35">
      <c r="A138" s="544" t="s">
        <v>376</v>
      </c>
      <c r="B138" s="522">
        <v>4.9406564584124654E-324</v>
      </c>
      <c r="C138" s="522">
        <v>0.83799999999999997</v>
      </c>
      <c r="D138" s="523">
        <v>0.83799999999999997</v>
      </c>
      <c r="E138" s="534" t="s">
        <v>252</v>
      </c>
      <c r="F138" s="522">
        <v>0</v>
      </c>
      <c r="G138" s="523">
        <v>0</v>
      </c>
      <c r="H138" s="525">
        <v>4.9406564584124654E-324</v>
      </c>
      <c r="I138" s="522">
        <v>13.305</v>
      </c>
      <c r="J138" s="523">
        <v>13.305</v>
      </c>
      <c r="K138" s="532" t="s">
        <v>246</v>
      </c>
    </row>
    <row r="139" spans="1:11" ht="14.4" customHeight="1" thickBot="1" x14ac:dyDescent="0.35">
      <c r="A139" s="542" t="s">
        <v>377</v>
      </c>
      <c r="B139" s="522">
        <v>380.710987405813</v>
      </c>
      <c r="C139" s="522">
        <v>424.05239999999998</v>
      </c>
      <c r="D139" s="523">
        <v>43.341412594185996</v>
      </c>
      <c r="E139" s="524">
        <v>1.1138433458129999</v>
      </c>
      <c r="F139" s="522">
        <v>0</v>
      </c>
      <c r="G139" s="523">
        <v>0</v>
      </c>
      <c r="H139" s="525">
        <v>5.79</v>
      </c>
      <c r="I139" s="522">
        <v>115.286</v>
      </c>
      <c r="J139" s="523">
        <v>115.286</v>
      </c>
      <c r="K139" s="532" t="s">
        <v>246</v>
      </c>
    </row>
    <row r="140" spans="1:11" ht="14.4" customHeight="1" thickBot="1" x14ac:dyDescent="0.35">
      <c r="A140" s="543" t="s">
        <v>378</v>
      </c>
      <c r="B140" s="527">
        <v>380.710987405813</v>
      </c>
      <c r="C140" s="527">
        <v>411.72239999999999</v>
      </c>
      <c r="D140" s="528">
        <v>31.011412594186002</v>
      </c>
      <c r="E140" s="529">
        <v>1.0814565736740001</v>
      </c>
      <c r="F140" s="527">
        <v>0</v>
      </c>
      <c r="G140" s="528">
        <v>0</v>
      </c>
      <c r="H140" s="530">
        <v>5.79</v>
      </c>
      <c r="I140" s="527">
        <v>111.55200000000001</v>
      </c>
      <c r="J140" s="528">
        <v>111.55200000000001</v>
      </c>
      <c r="K140" s="531" t="s">
        <v>246</v>
      </c>
    </row>
    <row r="141" spans="1:11" ht="14.4" customHeight="1" thickBot="1" x14ac:dyDescent="0.35">
      <c r="A141" s="544" t="s">
        <v>379</v>
      </c>
      <c r="B141" s="522">
        <v>380.710987405813</v>
      </c>
      <c r="C141" s="522">
        <v>411.72239999999999</v>
      </c>
      <c r="D141" s="523">
        <v>31.011412594186002</v>
      </c>
      <c r="E141" s="524">
        <v>1.0814565736740001</v>
      </c>
      <c r="F141" s="522">
        <v>0</v>
      </c>
      <c r="G141" s="523">
        <v>0</v>
      </c>
      <c r="H141" s="525">
        <v>5.79</v>
      </c>
      <c r="I141" s="522">
        <v>5.79</v>
      </c>
      <c r="J141" s="523">
        <v>5.79</v>
      </c>
      <c r="K141" s="532" t="s">
        <v>246</v>
      </c>
    </row>
    <row r="142" spans="1:11" ht="14.4" customHeight="1" thickBot="1" x14ac:dyDescent="0.35">
      <c r="A142" s="544" t="s">
        <v>380</v>
      </c>
      <c r="B142" s="522">
        <v>4.9406564584124654E-324</v>
      </c>
      <c r="C142" s="522">
        <v>4.9406564584124654E-324</v>
      </c>
      <c r="D142" s="523">
        <v>0</v>
      </c>
      <c r="E142" s="524">
        <v>1</v>
      </c>
      <c r="F142" s="522">
        <v>4.9406564584124654E-324</v>
      </c>
      <c r="G142" s="523">
        <v>0</v>
      </c>
      <c r="H142" s="525">
        <v>4.9406564584124654E-324</v>
      </c>
      <c r="I142" s="522">
        <v>105.762</v>
      </c>
      <c r="J142" s="523">
        <v>105.762</v>
      </c>
      <c r="K142" s="532" t="s">
        <v>252</v>
      </c>
    </row>
    <row r="143" spans="1:11" ht="14.4" customHeight="1" thickBot="1" x14ac:dyDescent="0.35">
      <c r="A143" s="543" t="s">
        <v>381</v>
      </c>
      <c r="B143" s="527">
        <v>4.9406564584124654E-324</v>
      </c>
      <c r="C143" s="527">
        <v>3</v>
      </c>
      <c r="D143" s="528">
        <v>3</v>
      </c>
      <c r="E143" s="535" t="s">
        <v>252</v>
      </c>
      <c r="F143" s="527">
        <v>0</v>
      </c>
      <c r="G143" s="528">
        <v>0</v>
      </c>
      <c r="H143" s="530">
        <v>4.9406564584124654E-324</v>
      </c>
      <c r="I143" s="527">
        <v>3.734</v>
      </c>
      <c r="J143" s="528">
        <v>3.734</v>
      </c>
      <c r="K143" s="531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3</v>
      </c>
      <c r="D144" s="523">
        <v>3</v>
      </c>
      <c r="E144" s="534" t="s">
        <v>252</v>
      </c>
      <c r="F144" s="522">
        <v>0</v>
      </c>
      <c r="G144" s="523">
        <v>0</v>
      </c>
      <c r="H144" s="525">
        <v>4.9406564584124654E-324</v>
      </c>
      <c r="I144" s="522">
        <v>3.734</v>
      </c>
      <c r="J144" s="523">
        <v>3.734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4.9406564584124654E-324</v>
      </c>
      <c r="C145" s="527">
        <v>9.33</v>
      </c>
      <c r="D145" s="528">
        <v>9.33</v>
      </c>
      <c r="E145" s="535" t="s">
        <v>252</v>
      </c>
      <c r="F145" s="527">
        <v>0</v>
      </c>
      <c r="G145" s="528">
        <v>0</v>
      </c>
      <c r="H145" s="530">
        <v>4.9406564584124654E-324</v>
      </c>
      <c r="I145" s="527">
        <v>5.434722104253712E-323</v>
      </c>
      <c r="J145" s="528">
        <v>5.434722104253712E-323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4.9406564584124654E-324</v>
      </c>
      <c r="C146" s="522">
        <v>9.33</v>
      </c>
      <c r="D146" s="523">
        <v>9.33</v>
      </c>
      <c r="E146" s="534" t="s">
        <v>252</v>
      </c>
      <c r="F146" s="522">
        <v>0</v>
      </c>
      <c r="G146" s="523">
        <v>0</v>
      </c>
      <c r="H146" s="525">
        <v>4.9406564584124654E-324</v>
      </c>
      <c r="I146" s="522">
        <v>5.434722104253712E-323</v>
      </c>
      <c r="J146" s="523">
        <v>5.434722104253712E-323</v>
      </c>
      <c r="K146" s="532" t="s">
        <v>246</v>
      </c>
    </row>
    <row r="147" spans="1:11" ht="14.4" customHeight="1" thickBot="1" x14ac:dyDescent="0.35">
      <c r="A147" s="540" t="s">
        <v>385</v>
      </c>
      <c r="B147" s="522">
        <v>49535.238907963503</v>
      </c>
      <c r="C147" s="522">
        <v>40668.021824894298</v>
      </c>
      <c r="D147" s="523">
        <v>-8867.2170830692194</v>
      </c>
      <c r="E147" s="524">
        <v>0.82099173682100002</v>
      </c>
      <c r="F147" s="522">
        <v>47539.789909440799</v>
      </c>
      <c r="G147" s="523">
        <v>43578.140750320803</v>
      </c>
      <c r="H147" s="525">
        <v>3587.26035</v>
      </c>
      <c r="I147" s="522">
        <v>48324.23431</v>
      </c>
      <c r="J147" s="523">
        <v>4746.0935596792297</v>
      </c>
      <c r="K147" s="526">
        <v>1.016500796533</v>
      </c>
    </row>
    <row r="148" spans="1:11" ht="14.4" customHeight="1" thickBot="1" x14ac:dyDescent="0.35">
      <c r="A148" s="541" t="s">
        <v>386</v>
      </c>
      <c r="B148" s="522">
        <v>49301.238894368304</v>
      </c>
      <c r="C148" s="522">
        <v>40452.688392841002</v>
      </c>
      <c r="D148" s="523">
        <v>-8848.5505015273193</v>
      </c>
      <c r="E148" s="524">
        <v>0.82052072726799996</v>
      </c>
      <c r="F148" s="522">
        <v>47170.656048515899</v>
      </c>
      <c r="G148" s="523">
        <v>43239.768044472898</v>
      </c>
      <c r="H148" s="525">
        <v>3473.3406599999998</v>
      </c>
      <c r="I148" s="522">
        <v>47757.00791</v>
      </c>
      <c r="J148" s="523">
        <v>4517.2398655270599</v>
      </c>
      <c r="K148" s="526">
        <v>1.012430436856</v>
      </c>
    </row>
    <row r="149" spans="1:11" ht="14.4" customHeight="1" thickBot="1" x14ac:dyDescent="0.35">
      <c r="A149" s="542" t="s">
        <v>387</v>
      </c>
      <c r="B149" s="522">
        <v>49301.238894368304</v>
      </c>
      <c r="C149" s="522">
        <v>40452.688392841002</v>
      </c>
      <c r="D149" s="523">
        <v>-8848.5505015273193</v>
      </c>
      <c r="E149" s="524">
        <v>0.82052072726799996</v>
      </c>
      <c r="F149" s="522">
        <v>47170.656048515899</v>
      </c>
      <c r="G149" s="523">
        <v>43239.768044472898</v>
      </c>
      <c r="H149" s="525">
        <v>3473.3406599999998</v>
      </c>
      <c r="I149" s="522">
        <v>47757.00791</v>
      </c>
      <c r="J149" s="523">
        <v>4517.2398655270599</v>
      </c>
      <c r="K149" s="526">
        <v>1.012430436856</v>
      </c>
    </row>
    <row r="150" spans="1:11" ht="14.4" customHeight="1" thickBot="1" x14ac:dyDescent="0.35">
      <c r="A150" s="543" t="s">
        <v>388</v>
      </c>
      <c r="B150" s="527">
        <v>0.23611001371699999</v>
      </c>
      <c r="C150" s="527">
        <v>0.64337994108399998</v>
      </c>
      <c r="D150" s="528">
        <v>0.40726992736700002</v>
      </c>
      <c r="E150" s="529">
        <v>2.724915944708</v>
      </c>
      <c r="F150" s="527">
        <v>0.65494229075800003</v>
      </c>
      <c r="G150" s="528">
        <v>0.60036376652800005</v>
      </c>
      <c r="H150" s="530">
        <v>4.9406564584124654E-324</v>
      </c>
      <c r="I150" s="527">
        <v>0.68071999999999999</v>
      </c>
      <c r="J150" s="528">
        <v>8.0356233471000002E-2</v>
      </c>
      <c r="K150" s="533">
        <v>1.039358749015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0.32420997031100002</v>
      </c>
      <c r="D151" s="523">
        <v>0.32420997031100002</v>
      </c>
      <c r="E151" s="534" t="s">
        <v>252</v>
      </c>
      <c r="F151" s="522">
        <v>0.33163004944300001</v>
      </c>
      <c r="G151" s="523">
        <v>0.30399421198900001</v>
      </c>
      <c r="H151" s="525">
        <v>4.9406564584124654E-324</v>
      </c>
      <c r="I151" s="522">
        <v>5.434722104253712E-323</v>
      </c>
      <c r="J151" s="523">
        <v>-0.30399421198900001</v>
      </c>
      <c r="K151" s="526">
        <v>1.6304166312761136E-322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6.3329994200000003E-2</v>
      </c>
      <c r="D152" s="523">
        <v>6.3329994200000003E-2</v>
      </c>
      <c r="E152" s="534" t="s">
        <v>252</v>
      </c>
      <c r="F152" s="522">
        <v>6.1190644598999998E-2</v>
      </c>
      <c r="G152" s="523">
        <v>5.6091424216000003E-2</v>
      </c>
      <c r="H152" s="525">
        <v>4.9406564584124654E-324</v>
      </c>
      <c r="I152" s="522">
        <v>0.308</v>
      </c>
      <c r="J152" s="523">
        <v>0.25190857578300002</v>
      </c>
      <c r="K152" s="526">
        <v>5.03344918188</v>
      </c>
    </row>
    <row r="153" spans="1:11" ht="14.4" customHeight="1" thickBot="1" x14ac:dyDescent="0.35">
      <c r="A153" s="544" t="s">
        <v>391</v>
      </c>
      <c r="B153" s="522">
        <v>0.23611001371699999</v>
      </c>
      <c r="C153" s="522">
        <v>0.25583997657200003</v>
      </c>
      <c r="D153" s="523">
        <v>1.9729962853999999E-2</v>
      </c>
      <c r="E153" s="524">
        <v>1.0835625840000001</v>
      </c>
      <c r="F153" s="522">
        <v>0.26212159671500002</v>
      </c>
      <c r="G153" s="523">
        <v>0.24027813032199999</v>
      </c>
      <c r="H153" s="525">
        <v>4.9406564584124654E-324</v>
      </c>
      <c r="I153" s="522">
        <v>0.37272</v>
      </c>
      <c r="J153" s="523">
        <v>0.132441869677</v>
      </c>
      <c r="K153" s="526">
        <v>1.421935485938</v>
      </c>
    </row>
    <row r="154" spans="1:11" ht="14.4" customHeight="1" thickBot="1" x14ac:dyDescent="0.35">
      <c r="A154" s="543" t="s">
        <v>392</v>
      </c>
      <c r="B154" s="527">
        <v>135.00000784340801</v>
      </c>
      <c r="C154" s="527">
        <v>-63.742593855354997</v>
      </c>
      <c r="D154" s="528">
        <v>-198.742601698763</v>
      </c>
      <c r="E154" s="529">
        <v>-0.47216733445800002</v>
      </c>
      <c r="F154" s="527">
        <v>556.00775513628002</v>
      </c>
      <c r="G154" s="528">
        <v>509.67377554158998</v>
      </c>
      <c r="H154" s="530">
        <v>4.9406564584124654E-324</v>
      </c>
      <c r="I154" s="527">
        <v>12.8344</v>
      </c>
      <c r="J154" s="528">
        <v>-496.83937554159002</v>
      </c>
      <c r="K154" s="533">
        <v>2.3083131271E-2</v>
      </c>
    </row>
    <row r="155" spans="1:11" ht="14.4" customHeight="1" thickBot="1" x14ac:dyDescent="0.35">
      <c r="A155" s="544" t="s">
        <v>393</v>
      </c>
      <c r="B155" s="522">
        <v>135.00000784340801</v>
      </c>
      <c r="C155" s="522">
        <v>-63.742593855354997</v>
      </c>
      <c r="D155" s="523">
        <v>-198.742601698763</v>
      </c>
      <c r="E155" s="524">
        <v>-0.47216733445800002</v>
      </c>
      <c r="F155" s="522">
        <v>556.00775513628002</v>
      </c>
      <c r="G155" s="523">
        <v>509.67377554158998</v>
      </c>
      <c r="H155" s="525">
        <v>4.9406564584124654E-324</v>
      </c>
      <c r="I155" s="522">
        <v>12.8344</v>
      </c>
      <c r="J155" s="523">
        <v>-496.83937554159002</v>
      </c>
      <c r="K155" s="526">
        <v>2.3083131271E-2</v>
      </c>
    </row>
    <row r="156" spans="1:11" ht="14.4" customHeight="1" thickBot="1" x14ac:dyDescent="0.35">
      <c r="A156" s="543" t="s">
        <v>394</v>
      </c>
      <c r="B156" s="527">
        <v>4.9406564584124654E-324</v>
      </c>
      <c r="C156" s="527">
        <v>5.0999995329E-2</v>
      </c>
      <c r="D156" s="528">
        <v>5.0999995329E-2</v>
      </c>
      <c r="E156" s="535" t="s">
        <v>252</v>
      </c>
      <c r="F156" s="527">
        <v>191.993505072403</v>
      </c>
      <c r="G156" s="528">
        <v>175.99404631636901</v>
      </c>
      <c r="H156" s="530">
        <v>4.9406564584124654E-324</v>
      </c>
      <c r="I156" s="527">
        <v>5.434722104253712E-323</v>
      </c>
      <c r="J156" s="528">
        <v>-175.99404631636901</v>
      </c>
      <c r="K156" s="533">
        <v>0</v>
      </c>
    </row>
    <row r="157" spans="1:11" ht="14.4" customHeight="1" thickBot="1" x14ac:dyDescent="0.35">
      <c r="A157" s="544" t="s">
        <v>395</v>
      </c>
      <c r="B157" s="522">
        <v>4.9406564584124654E-324</v>
      </c>
      <c r="C157" s="522">
        <v>5.0999995329E-2</v>
      </c>
      <c r="D157" s="523">
        <v>5.0999995329E-2</v>
      </c>
      <c r="E157" s="534" t="s">
        <v>252</v>
      </c>
      <c r="F157" s="522">
        <v>191.993505072403</v>
      </c>
      <c r="G157" s="523">
        <v>175.99404631636901</v>
      </c>
      <c r="H157" s="525">
        <v>4.9406564584124654E-324</v>
      </c>
      <c r="I157" s="522">
        <v>5.434722104253712E-323</v>
      </c>
      <c r="J157" s="523">
        <v>-175.99404631636901</v>
      </c>
      <c r="K157" s="526">
        <v>0</v>
      </c>
    </row>
    <row r="158" spans="1:11" ht="14.4" customHeight="1" thickBot="1" x14ac:dyDescent="0.35">
      <c r="A158" s="543" t="s">
        <v>396</v>
      </c>
      <c r="B158" s="527">
        <v>4.9406564584124654E-324</v>
      </c>
      <c r="C158" s="527">
        <v>4.9406564584124654E-324</v>
      </c>
      <c r="D158" s="528">
        <v>0</v>
      </c>
      <c r="E158" s="529">
        <v>1</v>
      </c>
      <c r="F158" s="527">
        <v>4.9406564584124654E-324</v>
      </c>
      <c r="G158" s="528">
        <v>0</v>
      </c>
      <c r="H158" s="530">
        <v>4.9406564584124654E-324</v>
      </c>
      <c r="I158" s="527">
        <v>-1.32321</v>
      </c>
      <c r="J158" s="528">
        <v>-1.32321</v>
      </c>
      <c r="K158" s="531" t="s">
        <v>252</v>
      </c>
    </row>
    <row r="159" spans="1:11" ht="14.4" customHeight="1" thickBot="1" x14ac:dyDescent="0.35">
      <c r="A159" s="544" t="s">
        <v>397</v>
      </c>
      <c r="B159" s="522">
        <v>4.9406564584124654E-324</v>
      </c>
      <c r="C159" s="522">
        <v>4.9406564584124654E-324</v>
      </c>
      <c r="D159" s="523">
        <v>0</v>
      </c>
      <c r="E159" s="524">
        <v>1</v>
      </c>
      <c r="F159" s="522">
        <v>4.9406564584124654E-324</v>
      </c>
      <c r="G159" s="523">
        <v>0</v>
      </c>
      <c r="H159" s="525">
        <v>4.9406564584124654E-324</v>
      </c>
      <c r="I159" s="522">
        <v>-1.32321</v>
      </c>
      <c r="J159" s="523">
        <v>-1.32321</v>
      </c>
      <c r="K159" s="532" t="s">
        <v>252</v>
      </c>
    </row>
    <row r="160" spans="1:11" ht="14.4" customHeight="1" thickBot="1" x14ac:dyDescent="0.35">
      <c r="A160" s="543" t="s">
        <v>398</v>
      </c>
      <c r="B160" s="527">
        <v>49166.002776511101</v>
      </c>
      <c r="C160" s="527">
        <v>40480.601310316699</v>
      </c>
      <c r="D160" s="528">
        <v>-8685.4014661944093</v>
      </c>
      <c r="E160" s="529">
        <v>0.82334538144799996</v>
      </c>
      <c r="F160" s="527">
        <v>46421.999846016501</v>
      </c>
      <c r="G160" s="528">
        <v>42553.499858848401</v>
      </c>
      <c r="H160" s="530">
        <v>3201.4329400000001</v>
      </c>
      <c r="I160" s="527">
        <v>45262.678979999997</v>
      </c>
      <c r="J160" s="528">
        <v>2709.1791211515601</v>
      </c>
      <c r="K160" s="533">
        <v>0.97502647731900005</v>
      </c>
    </row>
    <row r="161" spans="1:11" ht="14.4" customHeight="1" thickBot="1" x14ac:dyDescent="0.35">
      <c r="A161" s="544" t="s">
        <v>399</v>
      </c>
      <c r="B161" s="522">
        <v>30310.0017209904</v>
      </c>
      <c r="C161" s="522">
        <v>21968.526071120799</v>
      </c>
      <c r="D161" s="523">
        <v>-8341.4756498695297</v>
      </c>
      <c r="E161" s="524">
        <v>0.72479461642200005</v>
      </c>
      <c r="F161" s="522">
        <v>23345.999929617599</v>
      </c>
      <c r="G161" s="523">
        <v>21400.4999354828</v>
      </c>
      <c r="H161" s="525">
        <v>1512.28006</v>
      </c>
      <c r="I161" s="522">
        <v>23436.483550000001</v>
      </c>
      <c r="J161" s="523">
        <v>2035.9836145172101</v>
      </c>
      <c r="K161" s="526">
        <v>1.003875765469</v>
      </c>
    </row>
    <row r="162" spans="1:11" ht="14.4" customHeight="1" thickBot="1" x14ac:dyDescent="0.35">
      <c r="A162" s="544" t="s">
        <v>400</v>
      </c>
      <c r="B162" s="522">
        <v>18856.001055520799</v>
      </c>
      <c r="C162" s="522">
        <v>18512.075239195899</v>
      </c>
      <c r="D162" s="523">
        <v>-343.92581632488901</v>
      </c>
      <c r="E162" s="524">
        <v>0.98176040533099995</v>
      </c>
      <c r="F162" s="522">
        <v>23075.999916398901</v>
      </c>
      <c r="G162" s="523">
        <v>21152.9999233657</v>
      </c>
      <c r="H162" s="525">
        <v>1689.1528800000001</v>
      </c>
      <c r="I162" s="522">
        <v>21826.19543</v>
      </c>
      <c r="J162" s="523">
        <v>673.19550663433995</v>
      </c>
      <c r="K162" s="526">
        <v>0.94583963897800005</v>
      </c>
    </row>
    <row r="163" spans="1:11" ht="14.4" customHeight="1" thickBot="1" x14ac:dyDescent="0.35">
      <c r="A163" s="543" t="s">
        <v>401</v>
      </c>
      <c r="B163" s="527">
        <v>4.9406564584124654E-324</v>
      </c>
      <c r="C163" s="527">
        <v>35.135296443152001</v>
      </c>
      <c r="D163" s="528">
        <v>35.135296443152001</v>
      </c>
      <c r="E163" s="535" t="s">
        <v>252</v>
      </c>
      <c r="F163" s="527">
        <v>0</v>
      </c>
      <c r="G163" s="528">
        <v>0</v>
      </c>
      <c r="H163" s="530">
        <v>271.90771999999998</v>
      </c>
      <c r="I163" s="527">
        <v>2482.1370200000001</v>
      </c>
      <c r="J163" s="528">
        <v>2482.1370200000001</v>
      </c>
      <c r="K163" s="531" t="s">
        <v>246</v>
      </c>
    </row>
    <row r="164" spans="1:11" ht="14.4" customHeight="1" thickBot="1" x14ac:dyDescent="0.35">
      <c r="A164" s="544" t="s">
        <v>402</v>
      </c>
      <c r="B164" s="522">
        <v>4.9406564584124654E-324</v>
      </c>
      <c r="C164" s="522">
        <v>4.9406564584124654E-324</v>
      </c>
      <c r="D164" s="523">
        <v>0</v>
      </c>
      <c r="E164" s="524">
        <v>1</v>
      </c>
      <c r="F164" s="522">
        <v>4.9406564584124654E-324</v>
      </c>
      <c r="G164" s="523">
        <v>0</v>
      </c>
      <c r="H164" s="525">
        <v>214.89822000000001</v>
      </c>
      <c r="I164" s="522">
        <v>1747.1069600000001</v>
      </c>
      <c r="J164" s="523">
        <v>1747.1069600000001</v>
      </c>
      <c r="K164" s="532" t="s">
        <v>252</v>
      </c>
    </row>
    <row r="165" spans="1:11" ht="14.4" customHeight="1" thickBot="1" x14ac:dyDescent="0.35">
      <c r="A165" s="544" t="s">
        <v>403</v>
      </c>
      <c r="B165" s="522">
        <v>4.9406564584124654E-324</v>
      </c>
      <c r="C165" s="522">
        <v>35.135296443152001</v>
      </c>
      <c r="D165" s="523">
        <v>35.135296443152001</v>
      </c>
      <c r="E165" s="534" t="s">
        <v>252</v>
      </c>
      <c r="F165" s="522">
        <v>0</v>
      </c>
      <c r="G165" s="523">
        <v>0</v>
      </c>
      <c r="H165" s="525">
        <v>57.009500000000003</v>
      </c>
      <c r="I165" s="522">
        <v>735.03006000000005</v>
      </c>
      <c r="J165" s="523">
        <v>735.03006000000005</v>
      </c>
      <c r="K165" s="532" t="s">
        <v>246</v>
      </c>
    </row>
    <row r="166" spans="1:11" ht="14.4" customHeight="1" thickBot="1" x14ac:dyDescent="0.35">
      <c r="A166" s="541" t="s">
        <v>404</v>
      </c>
      <c r="B166" s="522">
        <v>234.000013595241</v>
      </c>
      <c r="C166" s="522">
        <v>215.33343205333</v>
      </c>
      <c r="D166" s="523">
        <v>-18.666581541909999</v>
      </c>
      <c r="E166" s="524">
        <v>0.92022828864299999</v>
      </c>
      <c r="F166" s="522">
        <v>369.13386092489702</v>
      </c>
      <c r="G166" s="523">
        <v>338.37270584782198</v>
      </c>
      <c r="H166" s="525">
        <v>113.91969</v>
      </c>
      <c r="I166" s="522">
        <v>567.22640000000001</v>
      </c>
      <c r="J166" s="523">
        <v>228.85369415217801</v>
      </c>
      <c r="K166" s="526">
        <v>1.53664147358</v>
      </c>
    </row>
    <row r="167" spans="1:11" ht="14.4" customHeight="1" thickBot="1" x14ac:dyDescent="0.35">
      <c r="A167" s="542" t="s">
        <v>405</v>
      </c>
      <c r="B167" s="522">
        <v>234.000013595241</v>
      </c>
      <c r="C167" s="522">
        <v>211.75037237255199</v>
      </c>
      <c r="D167" s="523">
        <v>-22.249641222687998</v>
      </c>
      <c r="E167" s="524">
        <v>0.90491606867499996</v>
      </c>
      <c r="F167" s="522">
        <v>369.13386092489702</v>
      </c>
      <c r="G167" s="523">
        <v>338.37270584782198</v>
      </c>
      <c r="H167" s="525">
        <v>113.91969</v>
      </c>
      <c r="I167" s="522">
        <v>441.25544000000002</v>
      </c>
      <c r="J167" s="523">
        <v>102.88273415217699</v>
      </c>
      <c r="K167" s="526">
        <v>1.195380556241</v>
      </c>
    </row>
    <row r="168" spans="1:11" ht="14.4" customHeight="1" thickBot="1" x14ac:dyDescent="0.35">
      <c r="A168" s="543" t="s">
        <v>406</v>
      </c>
      <c r="B168" s="527">
        <v>234.000013595241</v>
      </c>
      <c r="C168" s="527">
        <v>211.75037237255199</v>
      </c>
      <c r="D168" s="528">
        <v>-22.249641222687998</v>
      </c>
      <c r="E168" s="529">
        <v>0.90491606867499996</v>
      </c>
      <c r="F168" s="527">
        <v>369.13386092489702</v>
      </c>
      <c r="G168" s="528">
        <v>338.37270584782198</v>
      </c>
      <c r="H168" s="530">
        <v>113.91969</v>
      </c>
      <c r="I168" s="527">
        <v>441.25544000000002</v>
      </c>
      <c r="J168" s="528">
        <v>102.88273415217699</v>
      </c>
      <c r="K168" s="533">
        <v>1.195380556241</v>
      </c>
    </row>
    <row r="169" spans="1:11" ht="14.4" customHeight="1" thickBot="1" x14ac:dyDescent="0.35">
      <c r="A169" s="544" t="s">
        <v>407</v>
      </c>
      <c r="B169" s="522">
        <v>234.000013595241</v>
      </c>
      <c r="C169" s="522">
        <v>-180.43598687565699</v>
      </c>
      <c r="D169" s="523">
        <v>-414.43600047089802</v>
      </c>
      <c r="E169" s="524">
        <v>-0.77109391620699996</v>
      </c>
      <c r="F169" s="522">
        <v>369.13386092489702</v>
      </c>
      <c r="G169" s="523">
        <v>338.37270584782198</v>
      </c>
      <c r="H169" s="525">
        <v>4.9406564584124654E-324</v>
      </c>
      <c r="I169" s="522">
        <v>5.434722104253712E-323</v>
      </c>
      <c r="J169" s="523">
        <v>-338.37270584782198</v>
      </c>
      <c r="K169" s="526">
        <v>0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310.22457671276197</v>
      </c>
      <c r="D170" s="523">
        <v>310.22457671276197</v>
      </c>
      <c r="E170" s="534" t="s">
        <v>252</v>
      </c>
      <c r="F170" s="522">
        <v>0</v>
      </c>
      <c r="G170" s="523">
        <v>0</v>
      </c>
      <c r="H170" s="525">
        <v>111.65457000000001</v>
      </c>
      <c r="I170" s="522">
        <v>296.77427</v>
      </c>
      <c r="J170" s="523">
        <v>296.77427</v>
      </c>
      <c r="K170" s="532" t="s">
        <v>246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4.9406564584124654E-324</v>
      </c>
      <c r="D171" s="523">
        <v>0</v>
      </c>
      <c r="E171" s="524">
        <v>1</v>
      </c>
      <c r="F171" s="522">
        <v>4.9406564584124654E-324</v>
      </c>
      <c r="G171" s="523">
        <v>0</v>
      </c>
      <c r="H171" s="525">
        <v>4.9406564584124654E-324</v>
      </c>
      <c r="I171" s="522">
        <v>4.0540000000000003</v>
      </c>
      <c r="J171" s="523">
        <v>4.0540000000000003</v>
      </c>
      <c r="K171" s="532" t="s">
        <v>252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0.58799994615600004</v>
      </c>
      <c r="D172" s="523">
        <v>0.58799994615600004</v>
      </c>
      <c r="E172" s="534" t="s">
        <v>252</v>
      </c>
      <c r="F172" s="522">
        <v>0</v>
      </c>
      <c r="G172" s="523">
        <v>0</v>
      </c>
      <c r="H172" s="525">
        <v>4.9406564584124654E-324</v>
      </c>
      <c r="I172" s="522">
        <v>5.0321999999999996</v>
      </c>
      <c r="J172" s="523">
        <v>5.0321999999999996</v>
      </c>
      <c r="K172" s="532" t="s">
        <v>246</v>
      </c>
    </row>
    <row r="173" spans="1:11" ht="14.4" customHeight="1" thickBot="1" x14ac:dyDescent="0.35">
      <c r="A173" s="544" t="s">
        <v>411</v>
      </c>
      <c r="B173" s="522">
        <v>4.9406564584124654E-324</v>
      </c>
      <c r="C173" s="522">
        <v>61.256514390669999</v>
      </c>
      <c r="D173" s="523">
        <v>61.256514390669999</v>
      </c>
      <c r="E173" s="534" t="s">
        <v>252</v>
      </c>
      <c r="F173" s="522">
        <v>0</v>
      </c>
      <c r="G173" s="523">
        <v>0</v>
      </c>
      <c r="H173" s="525">
        <v>2.26512</v>
      </c>
      <c r="I173" s="522">
        <v>119.05304</v>
      </c>
      <c r="J173" s="523">
        <v>119.05304</v>
      </c>
      <c r="K173" s="532" t="s">
        <v>246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20.117268198621002</v>
      </c>
      <c r="D174" s="523">
        <v>20.117268198621002</v>
      </c>
      <c r="E174" s="534" t="s">
        <v>252</v>
      </c>
      <c r="F174" s="522">
        <v>0</v>
      </c>
      <c r="G174" s="523">
        <v>0</v>
      </c>
      <c r="H174" s="525">
        <v>4.9406564584124654E-324</v>
      </c>
      <c r="I174" s="522">
        <v>16.341930000000001</v>
      </c>
      <c r="J174" s="523">
        <v>16.341930000000001</v>
      </c>
      <c r="K174" s="532" t="s">
        <v>246</v>
      </c>
    </row>
    <row r="175" spans="1:11" ht="14.4" customHeight="1" thickBot="1" x14ac:dyDescent="0.35">
      <c r="A175" s="546" t="s">
        <v>413</v>
      </c>
      <c r="B175" s="527">
        <v>4.9406564584124654E-324</v>
      </c>
      <c r="C175" s="527">
        <v>3.5830596807770001</v>
      </c>
      <c r="D175" s="528">
        <v>3.5830596807770001</v>
      </c>
      <c r="E175" s="535" t="s">
        <v>252</v>
      </c>
      <c r="F175" s="527">
        <v>0</v>
      </c>
      <c r="G175" s="528">
        <v>0</v>
      </c>
      <c r="H175" s="530">
        <v>4.9406564584124654E-324</v>
      </c>
      <c r="I175" s="527">
        <v>125.97096000000001</v>
      </c>
      <c r="J175" s="528">
        <v>125.97096000000001</v>
      </c>
      <c r="K175" s="531" t="s">
        <v>246</v>
      </c>
    </row>
    <row r="176" spans="1:11" ht="14.4" customHeight="1" thickBot="1" x14ac:dyDescent="0.35">
      <c r="A176" s="543" t="s">
        <v>414</v>
      </c>
      <c r="B176" s="527">
        <v>4.9406564584124654E-324</v>
      </c>
      <c r="C176" s="527">
        <v>5.9999994505731197E-5</v>
      </c>
      <c r="D176" s="528">
        <v>5.9999994505731197E-5</v>
      </c>
      <c r="E176" s="535" t="s">
        <v>252</v>
      </c>
      <c r="F176" s="527">
        <v>0</v>
      </c>
      <c r="G176" s="528">
        <v>0</v>
      </c>
      <c r="H176" s="530">
        <v>4.9406564584124654E-324</v>
      </c>
      <c r="I176" s="527">
        <v>15.87396</v>
      </c>
      <c r="J176" s="528">
        <v>15.87396</v>
      </c>
      <c r="K176" s="531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5.9999994505731197E-5</v>
      </c>
      <c r="D177" s="523">
        <v>5.9999994505731197E-5</v>
      </c>
      <c r="E177" s="534" t="s">
        <v>252</v>
      </c>
      <c r="F177" s="522">
        <v>0</v>
      </c>
      <c r="G177" s="523">
        <v>0</v>
      </c>
      <c r="H177" s="525">
        <v>4.9406564584124654E-324</v>
      </c>
      <c r="I177" s="522">
        <v>-4.0000000000000003E-5</v>
      </c>
      <c r="J177" s="523">
        <v>-4.0000000000000003E-5</v>
      </c>
      <c r="K177" s="532" t="s">
        <v>246</v>
      </c>
    </row>
    <row r="178" spans="1:11" ht="14.4" customHeight="1" thickBot="1" x14ac:dyDescent="0.35">
      <c r="A178" s="544" t="s">
        <v>416</v>
      </c>
      <c r="B178" s="522">
        <v>4.9406564584124654E-324</v>
      </c>
      <c r="C178" s="522">
        <v>4.9406564584124654E-324</v>
      </c>
      <c r="D178" s="523">
        <v>0</v>
      </c>
      <c r="E178" s="524">
        <v>1</v>
      </c>
      <c r="F178" s="522">
        <v>4.9406564584124654E-324</v>
      </c>
      <c r="G178" s="523">
        <v>0</v>
      </c>
      <c r="H178" s="525">
        <v>4.9406564584124654E-324</v>
      </c>
      <c r="I178" s="522">
        <v>15.874000000000001</v>
      </c>
      <c r="J178" s="523">
        <v>15.874000000000001</v>
      </c>
      <c r="K178" s="532" t="s">
        <v>252</v>
      </c>
    </row>
    <row r="179" spans="1:11" ht="14.4" customHeight="1" thickBot="1" x14ac:dyDescent="0.35">
      <c r="A179" s="543" t="s">
        <v>417</v>
      </c>
      <c r="B179" s="527">
        <v>4.9406564584124654E-324</v>
      </c>
      <c r="C179" s="527">
        <v>0.58299995549600003</v>
      </c>
      <c r="D179" s="528">
        <v>0.58299995549600003</v>
      </c>
      <c r="E179" s="535" t="s">
        <v>252</v>
      </c>
      <c r="F179" s="527">
        <v>0</v>
      </c>
      <c r="G179" s="528">
        <v>0</v>
      </c>
      <c r="H179" s="530">
        <v>4.9406564584124654E-324</v>
      </c>
      <c r="I179" s="527">
        <v>0.60099999999999998</v>
      </c>
      <c r="J179" s="528">
        <v>0.60099999999999998</v>
      </c>
      <c r="K179" s="531" t="s">
        <v>246</v>
      </c>
    </row>
    <row r="180" spans="1:11" ht="14.4" customHeight="1" thickBot="1" x14ac:dyDescent="0.35">
      <c r="A180" s="544" t="s">
        <v>418</v>
      </c>
      <c r="B180" s="522">
        <v>4.9406564584124654E-324</v>
      </c>
      <c r="C180" s="522">
        <v>0.58299995549600003</v>
      </c>
      <c r="D180" s="523">
        <v>0.58299995549600003</v>
      </c>
      <c r="E180" s="534" t="s">
        <v>252</v>
      </c>
      <c r="F180" s="522">
        <v>0</v>
      </c>
      <c r="G180" s="523">
        <v>0</v>
      </c>
      <c r="H180" s="525">
        <v>4.9406564584124654E-324</v>
      </c>
      <c r="I180" s="522">
        <v>0.60099999999999998</v>
      </c>
      <c r="J180" s="523">
        <v>0.60099999999999998</v>
      </c>
      <c r="K180" s="532" t="s">
        <v>246</v>
      </c>
    </row>
    <row r="181" spans="1:11" ht="14.4" customHeight="1" thickBot="1" x14ac:dyDescent="0.35">
      <c r="A181" s="543" t="s">
        <v>419</v>
      </c>
      <c r="B181" s="527">
        <v>4.9406564584124654E-324</v>
      </c>
      <c r="C181" s="527">
        <v>2.999999725286</v>
      </c>
      <c r="D181" s="528">
        <v>2.999999725286</v>
      </c>
      <c r="E181" s="535" t="s">
        <v>252</v>
      </c>
      <c r="F181" s="527">
        <v>0</v>
      </c>
      <c r="G181" s="528">
        <v>0</v>
      </c>
      <c r="H181" s="530">
        <v>4.9406564584124654E-324</v>
      </c>
      <c r="I181" s="527">
        <v>109.496</v>
      </c>
      <c r="J181" s="528">
        <v>109.496</v>
      </c>
      <c r="K181" s="531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2.999999725286</v>
      </c>
      <c r="D182" s="523">
        <v>2.999999725286</v>
      </c>
      <c r="E182" s="534" t="s">
        <v>252</v>
      </c>
      <c r="F182" s="522">
        <v>0</v>
      </c>
      <c r="G182" s="523">
        <v>0</v>
      </c>
      <c r="H182" s="525">
        <v>4.9406564584124654E-324</v>
      </c>
      <c r="I182" s="522">
        <v>109.496</v>
      </c>
      <c r="J182" s="523">
        <v>109.496</v>
      </c>
      <c r="K182" s="532" t="s">
        <v>246</v>
      </c>
    </row>
    <row r="183" spans="1:11" ht="14.4" customHeight="1" thickBot="1" x14ac:dyDescent="0.35">
      <c r="A183" s="540" t="s">
        <v>421</v>
      </c>
      <c r="B183" s="522">
        <v>3848.9973341536102</v>
      </c>
      <c r="C183" s="522">
        <v>5195.4205307287702</v>
      </c>
      <c r="D183" s="523">
        <v>1346.4231965751601</v>
      </c>
      <c r="E183" s="524">
        <v>1.3498114131250001</v>
      </c>
      <c r="F183" s="522">
        <v>4928.5239242703401</v>
      </c>
      <c r="G183" s="523">
        <v>4517.8135972478103</v>
      </c>
      <c r="H183" s="525">
        <v>407.95179999999999</v>
      </c>
      <c r="I183" s="522">
        <v>5183.4691800000001</v>
      </c>
      <c r="J183" s="523">
        <v>665.65558275218905</v>
      </c>
      <c r="K183" s="526">
        <v>1.051728521489</v>
      </c>
    </row>
    <row r="184" spans="1:11" ht="14.4" customHeight="1" thickBot="1" x14ac:dyDescent="0.35">
      <c r="A184" s="545" t="s">
        <v>422</v>
      </c>
      <c r="B184" s="527">
        <v>3848.9973341536102</v>
      </c>
      <c r="C184" s="527">
        <v>5195.4205307287702</v>
      </c>
      <c r="D184" s="528">
        <v>1346.4231965751601</v>
      </c>
      <c r="E184" s="529">
        <v>1.3498114131250001</v>
      </c>
      <c r="F184" s="527">
        <v>4928.5239242703401</v>
      </c>
      <c r="G184" s="528">
        <v>4517.8135972478103</v>
      </c>
      <c r="H184" s="530">
        <v>407.95179999999999</v>
      </c>
      <c r="I184" s="527">
        <v>5183.4691800000001</v>
      </c>
      <c r="J184" s="528">
        <v>665.65558275218905</v>
      </c>
      <c r="K184" s="533">
        <v>1.051728521489</v>
      </c>
    </row>
    <row r="185" spans="1:11" ht="14.4" customHeight="1" thickBot="1" x14ac:dyDescent="0.35">
      <c r="A185" s="546" t="s">
        <v>70</v>
      </c>
      <c r="B185" s="527">
        <v>3848.9973341536102</v>
      </c>
      <c r="C185" s="527">
        <v>5195.4205307287702</v>
      </c>
      <c r="D185" s="528">
        <v>1346.4231965751601</v>
      </c>
      <c r="E185" s="529">
        <v>1.3498114131250001</v>
      </c>
      <c r="F185" s="527">
        <v>4928.5239242703401</v>
      </c>
      <c r="G185" s="528">
        <v>4517.8135972478103</v>
      </c>
      <c r="H185" s="530">
        <v>407.95179999999999</v>
      </c>
      <c r="I185" s="527">
        <v>5183.4691800000001</v>
      </c>
      <c r="J185" s="528">
        <v>665.65558275218905</v>
      </c>
      <c r="K185" s="533">
        <v>1.051728521489</v>
      </c>
    </row>
    <row r="186" spans="1:11" ht="14.4" customHeight="1" thickBot="1" x14ac:dyDescent="0.35">
      <c r="A186" s="543" t="s">
        <v>423</v>
      </c>
      <c r="B186" s="527">
        <v>38.000013680885999</v>
      </c>
      <c r="C186" s="527">
        <v>52.566356472800003</v>
      </c>
      <c r="D186" s="528">
        <v>14.566342791914</v>
      </c>
      <c r="E186" s="529">
        <v>1.3833246723070001</v>
      </c>
      <c r="F186" s="527">
        <v>24.999999999999002</v>
      </c>
      <c r="G186" s="528">
        <v>22.916666666666</v>
      </c>
      <c r="H186" s="530">
        <v>4.3805300000000003</v>
      </c>
      <c r="I186" s="527">
        <v>48.185830000000003</v>
      </c>
      <c r="J186" s="528">
        <v>25.269163333333001</v>
      </c>
      <c r="K186" s="533">
        <v>1.9274332000000001</v>
      </c>
    </row>
    <row r="187" spans="1:11" ht="14.4" customHeight="1" thickBot="1" x14ac:dyDescent="0.35">
      <c r="A187" s="544" t="s">
        <v>424</v>
      </c>
      <c r="B187" s="522">
        <v>38.000013680885999</v>
      </c>
      <c r="C187" s="522">
        <v>52.566356472800003</v>
      </c>
      <c r="D187" s="523">
        <v>14.566342791914</v>
      </c>
      <c r="E187" s="524">
        <v>1.3833246723070001</v>
      </c>
      <c r="F187" s="522">
        <v>24.999999999999002</v>
      </c>
      <c r="G187" s="523">
        <v>22.916666666666</v>
      </c>
      <c r="H187" s="525">
        <v>4.3805300000000003</v>
      </c>
      <c r="I187" s="522">
        <v>48.185830000000003</v>
      </c>
      <c r="J187" s="523">
        <v>25.269163333333001</v>
      </c>
      <c r="K187" s="526">
        <v>1.9274332000000001</v>
      </c>
    </row>
    <row r="188" spans="1:11" ht="14.4" customHeight="1" thickBot="1" x14ac:dyDescent="0.35">
      <c r="A188" s="543" t="s">
        <v>425</v>
      </c>
      <c r="B188" s="527">
        <v>114.999880350162</v>
      </c>
      <c r="C188" s="527">
        <v>86.299994141368998</v>
      </c>
      <c r="D188" s="528">
        <v>-28.699886208791</v>
      </c>
      <c r="E188" s="529">
        <v>0.75043551244200002</v>
      </c>
      <c r="F188" s="527">
        <v>110.50354723422301</v>
      </c>
      <c r="G188" s="528">
        <v>101.294918298037</v>
      </c>
      <c r="H188" s="530">
        <v>11.26</v>
      </c>
      <c r="I188" s="527">
        <v>92.91</v>
      </c>
      <c r="J188" s="528">
        <v>-8.3849182980370003</v>
      </c>
      <c r="K188" s="533">
        <v>0.84078748895699995</v>
      </c>
    </row>
    <row r="189" spans="1:11" ht="14.4" customHeight="1" thickBot="1" x14ac:dyDescent="0.35">
      <c r="A189" s="544" t="s">
        <v>426</v>
      </c>
      <c r="B189" s="522">
        <v>114.999880350162</v>
      </c>
      <c r="C189" s="522">
        <v>86.299994141368998</v>
      </c>
      <c r="D189" s="523">
        <v>-28.699886208791</v>
      </c>
      <c r="E189" s="524">
        <v>0.75043551244200002</v>
      </c>
      <c r="F189" s="522">
        <v>110.50354723422301</v>
      </c>
      <c r="G189" s="523">
        <v>101.294918298037</v>
      </c>
      <c r="H189" s="525">
        <v>11.26</v>
      </c>
      <c r="I189" s="522">
        <v>92.91</v>
      </c>
      <c r="J189" s="523">
        <v>-8.3849182980370003</v>
      </c>
      <c r="K189" s="526">
        <v>0.84078748895699995</v>
      </c>
    </row>
    <row r="190" spans="1:11" ht="14.4" customHeight="1" thickBot="1" x14ac:dyDescent="0.35">
      <c r="A190" s="543" t="s">
        <v>427</v>
      </c>
      <c r="B190" s="527">
        <v>578.99959898023997</v>
      </c>
      <c r="C190" s="527">
        <v>596.34496121288896</v>
      </c>
      <c r="D190" s="528">
        <v>17.345362232648998</v>
      </c>
      <c r="E190" s="529">
        <v>1.029957468473</v>
      </c>
      <c r="F190" s="527">
        <v>571.020377036171</v>
      </c>
      <c r="G190" s="528">
        <v>523.43534561649005</v>
      </c>
      <c r="H190" s="530">
        <v>56.173299999999998</v>
      </c>
      <c r="I190" s="527">
        <v>694.14499999999998</v>
      </c>
      <c r="J190" s="528">
        <v>170.70965438351001</v>
      </c>
      <c r="K190" s="533">
        <v>1.21562211773</v>
      </c>
    </row>
    <row r="191" spans="1:11" ht="14.4" customHeight="1" thickBot="1" x14ac:dyDescent="0.35">
      <c r="A191" s="544" t="s">
        <v>428</v>
      </c>
      <c r="B191" s="522">
        <v>578.99959898023997</v>
      </c>
      <c r="C191" s="522">
        <v>596.34496121288896</v>
      </c>
      <c r="D191" s="523">
        <v>17.345362232648998</v>
      </c>
      <c r="E191" s="524">
        <v>1.029957468473</v>
      </c>
      <c r="F191" s="522">
        <v>571.020377036171</v>
      </c>
      <c r="G191" s="523">
        <v>523.43534561649005</v>
      </c>
      <c r="H191" s="525">
        <v>56.173299999999998</v>
      </c>
      <c r="I191" s="522">
        <v>694.14499999999998</v>
      </c>
      <c r="J191" s="523">
        <v>170.70965438351001</v>
      </c>
      <c r="K191" s="526">
        <v>1.21562211773</v>
      </c>
    </row>
    <row r="192" spans="1:11" ht="14.4" customHeight="1" thickBot="1" x14ac:dyDescent="0.35">
      <c r="A192" s="543" t="s">
        <v>429</v>
      </c>
      <c r="B192" s="527">
        <v>4.9406564584124654E-324</v>
      </c>
      <c r="C192" s="527">
        <v>1.0409999161779999</v>
      </c>
      <c r="D192" s="528">
        <v>1.0409999161779999</v>
      </c>
      <c r="E192" s="535" t="s">
        <v>252</v>
      </c>
      <c r="F192" s="527">
        <v>0</v>
      </c>
      <c r="G192" s="528">
        <v>0</v>
      </c>
      <c r="H192" s="530">
        <v>0.81599999999999995</v>
      </c>
      <c r="I192" s="527">
        <v>4.9400000000000004</v>
      </c>
      <c r="J192" s="528">
        <v>4.9400000000000004</v>
      </c>
      <c r="K192" s="531" t="s">
        <v>246</v>
      </c>
    </row>
    <row r="193" spans="1:11" ht="14.4" customHeight="1" thickBot="1" x14ac:dyDescent="0.35">
      <c r="A193" s="544" t="s">
        <v>430</v>
      </c>
      <c r="B193" s="522">
        <v>4.9406564584124654E-324</v>
      </c>
      <c r="C193" s="522">
        <v>1.0409999161779999</v>
      </c>
      <c r="D193" s="523">
        <v>1.0409999161779999</v>
      </c>
      <c r="E193" s="534" t="s">
        <v>252</v>
      </c>
      <c r="F193" s="522">
        <v>0</v>
      </c>
      <c r="G193" s="523">
        <v>0</v>
      </c>
      <c r="H193" s="525">
        <v>0.81599999999999995</v>
      </c>
      <c r="I193" s="522">
        <v>4.9400000000000004</v>
      </c>
      <c r="J193" s="523">
        <v>4.9400000000000004</v>
      </c>
      <c r="K193" s="532" t="s">
        <v>246</v>
      </c>
    </row>
    <row r="194" spans="1:11" ht="14.4" customHeight="1" thickBot="1" x14ac:dyDescent="0.35">
      <c r="A194" s="543" t="s">
        <v>431</v>
      </c>
      <c r="B194" s="527">
        <v>240.99979308161301</v>
      </c>
      <c r="C194" s="527">
        <v>214.14918586876499</v>
      </c>
      <c r="D194" s="528">
        <v>-26.850607212846999</v>
      </c>
      <c r="E194" s="529">
        <v>0.88858659640500004</v>
      </c>
      <c r="F194" s="527">
        <v>213.99999999999699</v>
      </c>
      <c r="G194" s="528">
        <v>196.16666666666401</v>
      </c>
      <c r="H194" s="530">
        <v>12.475099999999999</v>
      </c>
      <c r="I194" s="527">
        <v>172.67759000000001</v>
      </c>
      <c r="J194" s="528">
        <v>-23.489076666664001</v>
      </c>
      <c r="K194" s="533">
        <v>0.80690462616799996</v>
      </c>
    </row>
    <row r="195" spans="1:11" ht="14.4" customHeight="1" thickBot="1" x14ac:dyDescent="0.35">
      <c r="A195" s="544" t="s">
        <v>432</v>
      </c>
      <c r="B195" s="522">
        <v>239.99983377419301</v>
      </c>
      <c r="C195" s="522">
        <v>213.49143591967899</v>
      </c>
      <c r="D195" s="523">
        <v>-26.508397854514001</v>
      </c>
      <c r="E195" s="524">
        <v>0.88954826577299995</v>
      </c>
      <c r="F195" s="522">
        <v>213.99999999999699</v>
      </c>
      <c r="G195" s="523">
        <v>196.16666666666401</v>
      </c>
      <c r="H195" s="525">
        <v>12.46264</v>
      </c>
      <c r="I195" s="522">
        <v>172.54052999999999</v>
      </c>
      <c r="J195" s="523">
        <v>-23.626136666663999</v>
      </c>
      <c r="K195" s="526">
        <v>0.80626415887799996</v>
      </c>
    </row>
    <row r="196" spans="1:11" ht="14.4" customHeight="1" thickBot="1" x14ac:dyDescent="0.35">
      <c r="A196" s="544" t="s">
        <v>433</v>
      </c>
      <c r="B196" s="522">
        <v>0.99995930742000005</v>
      </c>
      <c r="C196" s="522">
        <v>0.65774994908600004</v>
      </c>
      <c r="D196" s="523">
        <v>-0.34220935833299998</v>
      </c>
      <c r="E196" s="524">
        <v>0.65777671571700003</v>
      </c>
      <c r="F196" s="522">
        <v>0</v>
      </c>
      <c r="G196" s="523">
        <v>0</v>
      </c>
      <c r="H196" s="525">
        <v>1.2460000000000001E-2</v>
      </c>
      <c r="I196" s="522">
        <v>0.13705999999999999</v>
      </c>
      <c r="J196" s="523">
        <v>0.13705999999999999</v>
      </c>
      <c r="K196" s="532" t="s">
        <v>246</v>
      </c>
    </row>
    <row r="197" spans="1:11" ht="14.4" customHeight="1" thickBot="1" x14ac:dyDescent="0.35">
      <c r="A197" s="543" t="s">
        <v>434</v>
      </c>
      <c r="B197" s="527">
        <v>4.9406564584124654E-324</v>
      </c>
      <c r="C197" s="527">
        <v>1051.61644920914</v>
      </c>
      <c r="D197" s="528">
        <v>1051.61644920914</v>
      </c>
      <c r="E197" s="535" t="s">
        <v>252</v>
      </c>
      <c r="F197" s="527">
        <v>0</v>
      </c>
      <c r="G197" s="528">
        <v>0</v>
      </c>
      <c r="H197" s="530">
        <v>74.008380000000002</v>
      </c>
      <c r="I197" s="527">
        <v>1193.19488</v>
      </c>
      <c r="J197" s="528">
        <v>1193.19488</v>
      </c>
      <c r="K197" s="531" t="s">
        <v>246</v>
      </c>
    </row>
    <row r="198" spans="1:11" ht="14.4" customHeight="1" thickBot="1" x14ac:dyDescent="0.35">
      <c r="A198" s="544" t="s">
        <v>435</v>
      </c>
      <c r="B198" s="522">
        <v>4.9406564584124654E-324</v>
      </c>
      <c r="C198" s="522">
        <v>2.351899810625</v>
      </c>
      <c r="D198" s="523">
        <v>2.351899810625</v>
      </c>
      <c r="E198" s="534" t="s">
        <v>252</v>
      </c>
      <c r="F198" s="522">
        <v>0</v>
      </c>
      <c r="G198" s="523">
        <v>0</v>
      </c>
      <c r="H198" s="525">
        <v>4.9406564584124654E-324</v>
      </c>
      <c r="I198" s="522">
        <v>5.434722104253712E-323</v>
      </c>
      <c r="J198" s="523">
        <v>5.434722104253712E-323</v>
      </c>
      <c r="K198" s="532" t="s">
        <v>246</v>
      </c>
    </row>
    <row r="199" spans="1:11" ht="14.4" customHeight="1" thickBot="1" x14ac:dyDescent="0.35">
      <c r="A199" s="544" t="s">
        <v>436</v>
      </c>
      <c r="B199" s="522">
        <v>4.9406564584124654E-324</v>
      </c>
      <c r="C199" s="522">
        <v>1049.2645493985101</v>
      </c>
      <c r="D199" s="523">
        <v>1049.2645493985101</v>
      </c>
      <c r="E199" s="534" t="s">
        <v>252</v>
      </c>
      <c r="F199" s="522">
        <v>0</v>
      </c>
      <c r="G199" s="523">
        <v>0</v>
      </c>
      <c r="H199" s="525">
        <v>74.008380000000002</v>
      </c>
      <c r="I199" s="522">
        <v>1193.19488</v>
      </c>
      <c r="J199" s="523">
        <v>1193.19488</v>
      </c>
      <c r="K199" s="532" t="s">
        <v>246</v>
      </c>
    </row>
    <row r="200" spans="1:11" ht="14.4" customHeight="1" thickBot="1" x14ac:dyDescent="0.35">
      <c r="A200" s="543" t="s">
        <v>437</v>
      </c>
      <c r="B200" s="527">
        <v>2875.9980480607101</v>
      </c>
      <c r="C200" s="527">
        <v>3193.4025839076298</v>
      </c>
      <c r="D200" s="528">
        <v>317.404535846915</v>
      </c>
      <c r="E200" s="529">
        <v>1.1103632653919999</v>
      </c>
      <c r="F200" s="527">
        <v>4007.99999999995</v>
      </c>
      <c r="G200" s="528">
        <v>3673.99999999995</v>
      </c>
      <c r="H200" s="530">
        <v>248.83849000000001</v>
      </c>
      <c r="I200" s="527">
        <v>2977.41588</v>
      </c>
      <c r="J200" s="528">
        <v>-696.58411999995201</v>
      </c>
      <c r="K200" s="533">
        <v>0.74286823353200004</v>
      </c>
    </row>
    <row r="201" spans="1:11" ht="14.4" customHeight="1" thickBot="1" x14ac:dyDescent="0.35">
      <c r="A201" s="544" t="s">
        <v>438</v>
      </c>
      <c r="B201" s="522">
        <v>2875.9980480607101</v>
      </c>
      <c r="C201" s="522">
        <v>3193.4025839076298</v>
      </c>
      <c r="D201" s="523">
        <v>317.404535846915</v>
      </c>
      <c r="E201" s="524">
        <v>1.1103632653919999</v>
      </c>
      <c r="F201" s="522">
        <v>4007.99999999995</v>
      </c>
      <c r="G201" s="523">
        <v>3673.99999999995</v>
      </c>
      <c r="H201" s="525">
        <v>248.83849000000001</v>
      </c>
      <c r="I201" s="522">
        <v>2977.41588</v>
      </c>
      <c r="J201" s="523">
        <v>-696.58411999995201</v>
      </c>
      <c r="K201" s="526">
        <v>0.74286823353200004</v>
      </c>
    </row>
    <row r="202" spans="1:11" ht="14.4" customHeight="1" thickBot="1" x14ac:dyDescent="0.35">
      <c r="A202" s="548"/>
      <c r="B202" s="522">
        <v>1558.9157004385199</v>
      </c>
      <c r="C202" s="522">
        <v>4.9406564584124654E-324</v>
      </c>
      <c r="D202" s="523">
        <v>-1558.9157004385199</v>
      </c>
      <c r="E202" s="524">
        <v>0</v>
      </c>
      <c r="F202" s="522">
        <v>-6478.8502495688499</v>
      </c>
      <c r="G202" s="523">
        <v>-5938.9460621047801</v>
      </c>
      <c r="H202" s="525">
        <v>-1838.71137</v>
      </c>
      <c r="I202" s="522">
        <v>-3686.6384600000001</v>
      </c>
      <c r="J202" s="523">
        <v>2252.30760210478</v>
      </c>
      <c r="K202" s="526">
        <v>0.56902665102399996</v>
      </c>
    </row>
    <row r="203" spans="1:11" ht="14.4" customHeight="1" thickBot="1" x14ac:dyDescent="0.35">
      <c r="A203" s="549" t="s">
        <v>89</v>
      </c>
      <c r="B203" s="536">
        <v>1558.9157004385199</v>
      </c>
      <c r="C203" s="536">
        <v>-11238.2520558345</v>
      </c>
      <c r="D203" s="537">
        <v>-12797.167756273</v>
      </c>
      <c r="E203" s="538">
        <v>-1.5873667879969999</v>
      </c>
      <c r="F203" s="536">
        <v>-6478.8502495688499</v>
      </c>
      <c r="G203" s="537">
        <v>-5938.9460621047801</v>
      </c>
      <c r="H203" s="536">
        <v>-1838.71137</v>
      </c>
      <c r="I203" s="536">
        <v>-3686.6384600000001</v>
      </c>
      <c r="J203" s="537">
        <v>2252.30760210477</v>
      </c>
      <c r="K203" s="539">
        <v>0.56902665102399996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439</v>
      </c>
      <c r="B4" s="551" t="s">
        <v>440</v>
      </c>
      <c r="C4" s="552" t="s">
        <v>441</v>
      </c>
      <c r="D4" s="552" t="s">
        <v>440</v>
      </c>
      <c r="E4" s="552" t="s">
        <v>440</v>
      </c>
      <c r="F4" s="553" t="s">
        <v>440</v>
      </c>
      <c r="G4" s="552" t="s">
        <v>440</v>
      </c>
      <c r="H4" s="552" t="s">
        <v>109</v>
      </c>
    </row>
    <row r="5" spans="1:8" ht="14.4" customHeight="1" x14ac:dyDescent="0.3">
      <c r="A5" s="550" t="s">
        <v>439</v>
      </c>
      <c r="B5" s="551" t="s">
        <v>442</v>
      </c>
      <c r="C5" s="552" t="s">
        <v>443</v>
      </c>
      <c r="D5" s="552">
        <v>3662998.1769321691</v>
      </c>
      <c r="E5" s="552">
        <v>3180109.443339935</v>
      </c>
      <c r="F5" s="553">
        <v>0.86817117828962109</v>
      </c>
      <c r="G5" s="552">
        <v>-482888.73359223409</v>
      </c>
      <c r="H5" s="552" t="s">
        <v>2</v>
      </c>
    </row>
    <row r="6" spans="1:8" ht="14.4" customHeight="1" x14ac:dyDescent="0.3">
      <c r="A6" s="550" t="s">
        <v>439</v>
      </c>
      <c r="B6" s="551" t="s">
        <v>444</v>
      </c>
      <c r="C6" s="552" t="s">
        <v>445</v>
      </c>
      <c r="D6" s="552">
        <v>1319573.4891703285</v>
      </c>
      <c r="E6" s="552">
        <v>1419741.4466392028</v>
      </c>
      <c r="F6" s="553">
        <v>1.0759093436560734</v>
      </c>
      <c r="G6" s="552">
        <v>100167.95746887429</v>
      </c>
      <c r="H6" s="552" t="s">
        <v>2</v>
      </c>
    </row>
    <row r="7" spans="1:8" ht="14.4" customHeight="1" x14ac:dyDescent="0.3">
      <c r="A7" s="550" t="s">
        <v>439</v>
      </c>
      <c r="B7" s="551" t="s">
        <v>446</v>
      </c>
      <c r="C7" s="552" t="s">
        <v>447</v>
      </c>
      <c r="D7" s="552">
        <v>58324.528389363957</v>
      </c>
      <c r="E7" s="552">
        <v>27062.76</v>
      </c>
      <c r="F7" s="553">
        <v>0.46400306607425829</v>
      </c>
      <c r="G7" s="552">
        <v>-31261.768389363959</v>
      </c>
      <c r="H7" s="552" t="s">
        <v>2</v>
      </c>
    </row>
    <row r="8" spans="1:8" ht="14.4" customHeight="1" x14ac:dyDescent="0.3">
      <c r="A8" s="550" t="s">
        <v>439</v>
      </c>
      <c r="B8" s="551" t="s">
        <v>448</v>
      </c>
      <c r="C8" s="552" t="s">
        <v>449</v>
      </c>
      <c r="D8" s="552">
        <v>137309.88101735114</v>
      </c>
      <c r="E8" s="552">
        <v>354005.91000000003</v>
      </c>
      <c r="F8" s="553">
        <v>2.5781532062886727</v>
      </c>
      <c r="G8" s="552">
        <v>216696.02898264889</v>
      </c>
      <c r="H8" s="552" t="s">
        <v>2</v>
      </c>
    </row>
    <row r="9" spans="1:8" ht="14.4" customHeight="1" x14ac:dyDescent="0.3">
      <c r="A9" s="550" t="s">
        <v>439</v>
      </c>
      <c r="B9" s="551" t="s">
        <v>450</v>
      </c>
      <c r="C9" s="552" t="s">
        <v>451</v>
      </c>
      <c r="D9" s="552">
        <v>62024.867867215631</v>
      </c>
      <c r="E9" s="552">
        <v>17746.980000000003</v>
      </c>
      <c r="F9" s="553">
        <v>0.28612684895989099</v>
      </c>
      <c r="G9" s="552">
        <v>-44277.887867215628</v>
      </c>
      <c r="H9" s="552" t="s">
        <v>2</v>
      </c>
    </row>
    <row r="10" spans="1:8" ht="14.4" customHeight="1" x14ac:dyDescent="0.3">
      <c r="A10" s="550" t="s">
        <v>439</v>
      </c>
      <c r="B10" s="551" t="s">
        <v>452</v>
      </c>
      <c r="C10" s="552" t="s">
        <v>453</v>
      </c>
      <c r="D10" s="552">
        <v>1372528.5554788683</v>
      </c>
      <c r="E10" s="552">
        <v>1351168.2218850439</v>
      </c>
      <c r="F10" s="553">
        <v>0.98443723920456294</v>
      </c>
      <c r="G10" s="552">
        <v>-21360.333593824413</v>
      </c>
      <c r="H10" s="552" t="s">
        <v>2</v>
      </c>
    </row>
    <row r="11" spans="1:8" ht="14.4" customHeight="1" x14ac:dyDescent="0.3">
      <c r="A11" s="550" t="s">
        <v>439</v>
      </c>
      <c r="B11" s="551" t="s">
        <v>454</v>
      </c>
      <c r="C11" s="552" t="s">
        <v>455</v>
      </c>
      <c r="D11" s="552">
        <v>231304.2911674669</v>
      </c>
      <c r="E11" s="552">
        <v>232064.89146716561</v>
      </c>
      <c r="F11" s="553">
        <v>1.0032883103718471</v>
      </c>
      <c r="G11" s="552">
        <v>760.60029969870811</v>
      </c>
      <c r="H11" s="552" t="s">
        <v>2</v>
      </c>
    </row>
    <row r="12" spans="1:8" ht="14.4" customHeight="1" x14ac:dyDescent="0.3">
      <c r="A12" s="550" t="s">
        <v>439</v>
      </c>
      <c r="B12" s="551" t="s">
        <v>6</v>
      </c>
      <c r="C12" s="552" t="s">
        <v>441</v>
      </c>
      <c r="D12" s="552">
        <v>6844063.7900227634</v>
      </c>
      <c r="E12" s="552">
        <v>6581899.6533313477</v>
      </c>
      <c r="F12" s="553">
        <v>0.96169466785601898</v>
      </c>
      <c r="G12" s="552">
        <v>-262164.13669141568</v>
      </c>
      <c r="H12" s="552" t="s">
        <v>456</v>
      </c>
    </row>
    <row r="14" spans="1:8" ht="14.4" customHeight="1" x14ac:dyDescent="0.3">
      <c r="A14" s="550" t="s">
        <v>439</v>
      </c>
      <c r="B14" s="551" t="s">
        <v>440</v>
      </c>
      <c r="C14" s="552" t="s">
        <v>441</v>
      </c>
      <c r="D14" s="552" t="s">
        <v>440</v>
      </c>
      <c r="E14" s="552" t="s">
        <v>440</v>
      </c>
      <c r="F14" s="553" t="s">
        <v>440</v>
      </c>
      <c r="G14" s="552" t="s">
        <v>440</v>
      </c>
      <c r="H14" s="552" t="s">
        <v>109</v>
      </c>
    </row>
    <row r="15" spans="1:8" ht="14.4" customHeight="1" x14ac:dyDescent="0.3">
      <c r="A15" s="550" t="s">
        <v>457</v>
      </c>
      <c r="B15" s="551" t="s">
        <v>442</v>
      </c>
      <c r="C15" s="552" t="s">
        <v>443</v>
      </c>
      <c r="D15" s="552">
        <v>3662998.1769321691</v>
      </c>
      <c r="E15" s="552">
        <v>3180109.443339935</v>
      </c>
      <c r="F15" s="553">
        <v>0.86817117828962109</v>
      </c>
      <c r="G15" s="552">
        <v>-482888.73359223409</v>
      </c>
      <c r="H15" s="552" t="s">
        <v>2</v>
      </c>
    </row>
    <row r="16" spans="1:8" ht="14.4" customHeight="1" x14ac:dyDescent="0.3">
      <c r="A16" s="550" t="s">
        <v>457</v>
      </c>
      <c r="B16" s="551" t="s">
        <v>444</v>
      </c>
      <c r="C16" s="552" t="s">
        <v>445</v>
      </c>
      <c r="D16" s="552">
        <v>1319573.4891703285</v>
      </c>
      <c r="E16" s="552">
        <v>1419741.4466392028</v>
      </c>
      <c r="F16" s="553">
        <v>1.0759093436560734</v>
      </c>
      <c r="G16" s="552">
        <v>100167.95746887429</v>
      </c>
      <c r="H16" s="552" t="s">
        <v>2</v>
      </c>
    </row>
    <row r="17" spans="1:8" ht="14.4" customHeight="1" x14ac:dyDescent="0.3">
      <c r="A17" s="550" t="s">
        <v>457</v>
      </c>
      <c r="B17" s="551" t="s">
        <v>446</v>
      </c>
      <c r="C17" s="552" t="s">
        <v>447</v>
      </c>
      <c r="D17" s="552">
        <v>58324.528389363957</v>
      </c>
      <c r="E17" s="552">
        <v>27062.76</v>
      </c>
      <c r="F17" s="553">
        <v>0.46400306607425829</v>
      </c>
      <c r="G17" s="552">
        <v>-31261.768389363959</v>
      </c>
      <c r="H17" s="552" t="s">
        <v>2</v>
      </c>
    </row>
    <row r="18" spans="1:8" ht="14.4" customHeight="1" x14ac:dyDescent="0.3">
      <c r="A18" s="550" t="s">
        <v>457</v>
      </c>
      <c r="B18" s="551" t="s">
        <v>448</v>
      </c>
      <c r="C18" s="552" t="s">
        <v>449</v>
      </c>
      <c r="D18" s="552">
        <v>137309.88101735114</v>
      </c>
      <c r="E18" s="552">
        <v>354005.91000000003</v>
      </c>
      <c r="F18" s="553">
        <v>2.5781532062886727</v>
      </c>
      <c r="G18" s="552">
        <v>216696.02898264889</v>
      </c>
      <c r="H18" s="552" t="s">
        <v>2</v>
      </c>
    </row>
    <row r="19" spans="1:8" ht="14.4" customHeight="1" x14ac:dyDescent="0.3">
      <c r="A19" s="550" t="s">
        <v>457</v>
      </c>
      <c r="B19" s="551" t="s">
        <v>450</v>
      </c>
      <c r="C19" s="552" t="s">
        <v>451</v>
      </c>
      <c r="D19" s="552">
        <v>62024.867867215631</v>
      </c>
      <c r="E19" s="552">
        <v>17746.980000000003</v>
      </c>
      <c r="F19" s="553">
        <v>0.28612684895989099</v>
      </c>
      <c r="G19" s="552">
        <v>-44277.887867215628</v>
      </c>
      <c r="H19" s="552" t="s">
        <v>2</v>
      </c>
    </row>
    <row r="20" spans="1:8" ht="14.4" customHeight="1" x14ac:dyDescent="0.3">
      <c r="A20" s="550" t="s">
        <v>457</v>
      </c>
      <c r="B20" s="551" t="s">
        <v>452</v>
      </c>
      <c r="C20" s="552" t="s">
        <v>453</v>
      </c>
      <c r="D20" s="552">
        <v>1372528.5554788683</v>
      </c>
      <c r="E20" s="552">
        <v>1351168.2218850439</v>
      </c>
      <c r="F20" s="553">
        <v>0.98443723920456294</v>
      </c>
      <c r="G20" s="552">
        <v>-21360.333593824413</v>
      </c>
      <c r="H20" s="552" t="s">
        <v>2</v>
      </c>
    </row>
    <row r="21" spans="1:8" ht="14.4" customHeight="1" x14ac:dyDescent="0.3">
      <c r="A21" s="550" t="s">
        <v>457</v>
      </c>
      <c r="B21" s="551" t="s">
        <v>454</v>
      </c>
      <c r="C21" s="552" t="s">
        <v>455</v>
      </c>
      <c r="D21" s="552">
        <v>231304.2911674669</v>
      </c>
      <c r="E21" s="552">
        <v>232064.89146716561</v>
      </c>
      <c r="F21" s="553">
        <v>1.0032883103718471</v>
      </c>
      <c r="G21" s="552">
        <v>760.60029969870811</v>
      </c>
      <c r="H21" s="552" t="s">
        <v>2</v>
      </c>
    </row>
    <row r="22" spans="1:8" ht="14.4" customHeight="1" x14ac:dyDescent="0.3">
      <c r="A22" s="550" t="s">
        <v>457</v>
      </c>
      <c r="B22" s="551" t="s">
        <v>6</v>
      </c>
      <c r="C22" s="552" t="s">
        <v>458</v>
      </c>
      <c r="D22" s="552">
        <v>6844063.7900227634</v>
      </c>
      <c r="E22" s="552">
        <v>6581899.6533313477</v>
      </c>
      <c r="F22" s="553">
        <v>0.96169466785601898</v>
      </c>
      <c r="G22" s="552">
        <v>-262164.13669141568</v>
      </c>
      <c r="H22" s="552" t="s">
        <v>459</v>
      </c>
    </row>
    <row r="23" spans="1:8" ht="14.4" customHeight="1" x14ac:dyDescent="0.3">
      <c r="A23" s="550" t="s">
        <v>440</v>
      </c>
      <c r="B23" s="551" t="s">
        <v>440</v>
      </c>
      <c r="C23" s="552" t="s">
        <v>440</v>
      </c>
      <c r="D23" s="552" t="s">
        <v>440</v>
      </c>
      <c r="E23" s="552" t="s">
        <v>440</v>
      </c>
      <c r="F23" s="553" t="s">
        <v>440</v>
      </c>
      <c r="G23" s="552" t="s">
        <v>440</v>
      </c>
      <c r="H23" s="552" t="s">
        <v>460</v>
      </c>
    </row>
    <row r="24" spans="1:8" ht="14.4" customHeight="1" x14ac:dyDescent="0.3">
      <c r="A24" s="550" t="s">
        <v>439</v>
      </c>
      <c r="B24" s="551" t="s">
        <v>6</v>
      </c>
      <c r="C24" s="552" t="s">
        <v>441</v>
      </c>
      <c r="D24" s="552">
        <v>6844063.7900227634</v>
      </c>
      <c r="E24" s="552">
        <v>6581899.6533313477</v>
      </c>
      <c r="F24" s="553">
        <v>0.96169466785601898</v>
      </c>
      <c r="G24" s="552">
        <v>-262164.13669141568</v>
      </c>
      <c r="H24" s="552" t="s">
        <v>456</v>
      </c>
    </row>
  </sheetData>
  <autoFilter ref="A3:G3"/>
  <mergeCells count="1">
    <mergeCell ref="A1:G1"/>
  </mergeCells>
  <conditionalFormatting sqref="F13 F25:F65536">
    <cfRule type="cellIs" dxfId="73" priority="19" stopIfTrue="1" operator="greaterThan">
      <formula>1</formula>
    </cfRule>
  </conditionalFormatting>
  <conditionalFormatting sqref="F4:F12">
    <cfRule type="cellIs" dxfId="72" priority="14" operator="greaterThan">
      <formula>1</formula>
    </cfRule>
  </conditionalFormatting>
  <conditionalFormatting sqref="B4:B12">
    <cfRule type="expression" dxfId="71" priority="18">
      <formula>AND(LEFT(H4,6)&lt;&gt;"mezera",H4&lt;&gt;"")</formula>
    </cfRule>
  </conditionalFormatting>
  <conditionalFormatting sqref="A4:A12">
    <cfRule type="expression" dxfId="70" priority="15">
      <formula>AND(H4&lt;&gt;"",H4&lt;&gt;"mezeraKL")</formula>
    </cfRule>
  </conditionalFormatting>
  <conditionalFormatting sqref="B4:G12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2">
    <cfRule type="expression" dxfId="67" priority="13">
      <formula>$H4&lt;&gt;""</formula>
    </cfRule>
  </conditionalFormatting>
  <conditionalFormatting sqref="G4:G12">
    <cfRule type="cellIs" dxfId="66" priority="12" operator="greaterThan">
      <formula>0</formula>
    </cfRule>
  </conditionalFormatting>
  <conditionalFormatting sqref="F4:F12">
    <cfRule type="cellIs" dxfId="65" priority="9" operator="greaterThan">
      <formula>1</formula>
    </cfRule>
  </conditionalFormatting>
  <conditionalFormatting sqref="F4:F12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2">
    <cfRule type="expression" dxfId="62" priority="8">
      <formula>$H4&lt;&gt;""</formula>
    </cfRule>
  </conditionalFormatting>
  <conditionalFormatting sqref="F14:F24">
    <cfRule type="cellIs" dxfId="61" priority="3" operator="greaterThan">
      <formula>1</formula>
    </cfRule>
  </conditionalFormatting>
  <conditionalFormatting sqref="B14:B24">
    <cfRule type="expression" dxfId="60" priority="7">
      <formula>AND(LEFT(H14,6)&lt;&gt;"mezera",H14&lt;&gt;"")</formula>
    </cfRule>
  </conditionalFormatting>
  <conditionalFormatting sqref="A14:A24">
    <cfRule type="expression" dxfId="59" priority="4">
      <formula>AND(H14&lt;&gt;"",H14&lt;&gt;"mezeraKL")</formula>
    </cfRule>
  </conditionalFormatting>
  <conditionalFormatting sqref="B14:G24">
    <cfRule type="expression" dxfId="58" priority="5">
      <formula>$H14="SumaNS"</formula>
    </cfRule>
    <cfRule type="expression" dxfId="57" priority="6">
      <formula>OR($H14="KL",$H14="SumaKL")</formula>
    </cfRule>
  </conditionalFormatting>
  <conditionalFormatting sqref="A14:G24">
    <cfRule type="expression" dxfId="56" priority="2">
      <formula>$H14&lt;&gt;""</formula>
    </cfRule>
  </conditionalFormatting>
  <conditionalFormatting sqref="G14:G24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265.09642092886702</v>
      </c>
      <c r="M3" s="294">
        <f>SUBTOTAL(9,M5:M1048576)</f>
        <v>24828.323333333345</v>
      </c>
      <c r="N3" s="295">
        <f>SUBTOTAL(9,N5:N1048576)</f>
        <v>6581899.6533313468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61" t="s">
        <v>439</v>
      </c>
      <c r="B5" s="562" t="s">
        <v>441</v>
      </c>
      <c r="C5" s="563" t="s">
        <v>457</v>
      </c>
      <c r="D5" s="564" t="s">
        <v>458</v>
      </c>
      <c r="E5" s="563" t="s">
        <v>442</v>
      </c>
      <c r="F5" s="564" t="s">
        <v>443</v>
      </c>
      <c r="G5" s="563"/>
      <c r="H5" s="563" t="s">
        <v>461</v>
      </c>
      <c r="I5" s="563" t="s">
        <v>462</v>
      </c>
      <c r="J5" s="563" t="s">
        <v>463</v>
      </c>
      <c r="K5" s="563" t="s">
        <v>464</v>
      </c>
      <c r="L5" s="565">
        <v>70.7</v>
      </c>
      <c r="M5" s="565">
        <v>1</v>
      </c>
      <c r="N5" s="566">
        <v>70.7</v>
      </c>
    </row>
    <row r="6" spans="1:14" ht="14.4" customHeight="1" x14ac:dyDescent="0.3">
      <c r="A6" s="567" t="s">
        <v>439</v>
      </c>
      <c r="B6" s="568" t="s">
        <v>441</v>
      </c>
      <c r="C6" s="569" t="s">
        <v>457</v>
      </c>
      <c r="D6" s="570" t="s">
        <v>458</v>
      </c>
      <c r="E6" s="569" t="s">
        <v>442</v>
      </c>
      <c r="F6" s="570" t="s">
        <v>443</v>
      </c>
      <c r="G6" s="569"/>
      <c r="H6" s="569" t="s">
        <v>465</v>
      </c>
      <c r="I6" s="569" t="s">
        <v>466</v>
      </c>
      <c r="J6" s="569" t="s">
        <v>467</v>
      </c>
      <c r="K6" s="569" t="s">
        <v>468</v>
      </c>
      <c r="L6" s="571">
        <v>64.48</v>
      </c>
      <c r="M6" s="571">
        <v>1</v>
      </c>
      <c r="N6" s="572">
        <v>64.48</v>
      </c>
    </row>
    <row r="7" spans="1:14" ht="14.4" customHeight="1" x14ac:dyDescent="0.3">
      <c r="A7" s="567" t="s">
        <v>439</v>
      </c>
      <c r="B7" s="568" t="s">
        <v>441</v>
      </c>
      <c r="C7" s="569" t="s">
        <v>457</v>
      </c>
      <c r="D7" s="570" t="s">
        <v>458</v>
      </c>
      <c r="E7" s="569" t="s">
        <v>442</v>
      </c>
      <c r="F7" s="570" t="s">
        <v>443</v>
      </c>
      <c r="G7" s="569"/>
      <c r="H7" s="569" t="s">
        <v>469</v>
      </c>
      <c r="I7" s="569" t="s">
        <v>470</v>
      </c>
      <c r="J7" s="569" t="s">
        <v>471</v>
      </c>
      <c r="K7" s="569" t="s">
        <v>472</v>
      </c>
      <c r="L7" s="571">
        <v>172.07</v>
      </c>
      <c r="M7" s="571">
        <v>1</v>
      </c>
      <c r="N7" s="572">
        <v>172.07</v>
      </c>
    </row>
    <row r="8" spans="1:14" ht="14.4" customHeight="1" x14ac:dyDescent="0.3">
      <c r="A8" s="567" t="s">
        <v>439</v>
      </c>
      <c r="B8" s="568" t="s">
        <v>441</v>
      </c>
      <c r="C8" s="569" t="s">
        <v>457</v>
      </c>
      <c r="D8" s="570" t="s">
        <v>458</v>
      </c>
      <c r="E8" s="569" t="s">
        <v>442</v>
      </c>
      <c r="F8" s="570" t="s">
        <v>443</v>
      </c>
      <c r="G8" s="569"/>
      <c r="H8" s="569" t="s">
        <v>473</v>
      </c>
      <c r="I8" s="569" t="s">
        <v>474</v>
      </c>
      <c r="J8" s="569" t="s">
        <v>475</v>
      </c>
      <c r="K8" s="569"/>
      <c r="L8" s="571">
        <v>79.496321012542367</v>
      </c>
      <c r="M8" s="571">
        <v>780</v>
      </c>
      <c r="N8" s="572">
        <v>62007.130389783051</v>
      </c>
    </row>
    <row r="9" spans="1:14" ht="14.4" customHeight="1" x14ac:dyDescent="0.3">
      <c r="A9" s="567" t="s">
        <v>439</v>
      </c>
      <c r="B9" s="568" t="s">
        <v>441</v>
      </c>
      <c r="C9" s="569" t="s">
        <v>457</v>
      </c>
      <c r="D9" s="570" t="s">
        <v>458</v>
      </c>
      <c r="E9" s="569" t="s">
        <v>442</v>
      </c>
      <c r="F9" s="570" t="s">
        <v>443</v>
      </c>
      <c r="G9" s="569"/>
      <c r="H9" s="569" t="s">
        <v>476</v>
      </c>
      <c r="I9" s="569" t="s">
        <v>477</v>
      </c>
      <c r="J9" s="569" t="s">
        <v>478</v>
      </c>
      <c r="K9" s="569" t="s">
        <v>479</v>
      </c>
      <c r="L9" s="571">
        <v>33.72</v>
      </c>
      <c r="M9" s="571">
        <v>1</v>
      </c>
      <c r="N9" s="572">
        <v>33.72</v>
      </c>
    </row>
    <row r="10" spans="1:14" ht="14.4" customHeight="1" x14ac:dyDescent="0.3">
      <c r="A10" s="567" t="s">
        <v>439</v>
      </c>
      <c r="B10" s="568" t="s">
        <v>441</v>
      </c>
      <c r="C10" s="569" t="s">
        <v>457</v>
      </c>
      <c r="D10" s="570" t="s">
        <v>458</v>
      </c>
      <c r="E10" s="569" t="s">
        <v>442</v>
      </c>
      <c r="F10" s="570" t="s">
        <v>443</v>
      </c>
      <c r="G10" s="569"/>
      <c r="H10" s="569" t="s">
        <v>480</v>
      </c>
      <c r="I10" s="569" t="s">
        <v>481</v>
      </c>
      <c r="J10" s="569" t="s">
        <v>482</v>
      </c>
      <c r="K10" s="569" t="s">
        <v>483</v>
      </c>
      <c r="L10" s="571">
        <v>103.98</v>
      </c>
      <c r="M10" s="571">
        <v>1</v>
      </c>
      <c r="N10" s="572">
        <v>103.98</v>
      </c>
    </row>
    <row r="11" spans="1:14" ht="14.4" customHeight="1" x14ac:dyDescent="0.3">
      <c r="A11" s="567" t="s">
        <v>439</v>
      </c>
      <c r="B11" s="568" t="s">
        <v>441</v>
      </c>
      <c r="C11" s="569" t="s">
        <v>457</v>
      </c>
      <c r="D11" s="570" t="s">
        <v>458</v>
      </c>
      <c r="E11" s="569" t="s">
        <v>442</v>
      </c>
      <c r="F11" s="570" t="s">
        <v>443</v>
      </c>
      <c r="G11" s="569"/>
      <c r="H11" s="569" t="s">
        <v>484</v>
      </c>
      <c r="I11" s="569" t="s">
        <v>485</v>
      </c>
      <c r="J11" s="569" t="s">
        <v>486</v>
      </c>
      <c r="K11" s="569" t="s">
        <v>487</v>
      </c>
      <c r="L11" s="571">
        <v>81.13</v>
      </c>
      <c r="M11" s="571">
        <v>1</v>
      </c>
      <c r="N11" s="572">
        <v>81.13</v>
      </c>
    </row>
    <row r="12" spans="1:14" ht="14.4" customHeight="1" x14ac:dyDescent="0.3">
      <c r="A12" s="567" t="s">
        <v>439</v>
      </c>
      <c r="B12" s="568" t="s">
        <v>441</v>
      </c>
      <c r="C12" s="569" t="s">
        <v>457</v>
      </c>
      <c r="D12" s="570" t="s">
        <v>458</v>
      </c>
      <c r="E12" s="569" t="s">
        <v>442</v>
      </c>
      <c r="F12" s="570" t="s">
        <v>443</v>
      </c>
      <c r="G12" s="569"/>
      <c r="H12" s="569" t="s">
        <v>488</v>
      </c>
      <c r="I12" s="569" t="s">
        <v>489</v>
      </c>
      <c r="J12" s="569" t="s">
        <v>490</v>
      </c>
      <c r="K12" s="569" t="s">
        <v>491</v>
      </c>
      <c r="L12" s="571">
        <v>143.08080464630149</v>
      </c>
      <c r="M12" s="571">
        <v>2</v>
      </c>
      <c r="N12" s="572">
        <v>286.16160929260298</v>
      </c>
    </row>
    <row r="13" spans="1:14" ht="14.4" customHeight="1" x14ac:dyDescent="0.3">
      <c r="A13" s="567" t="s">
        <v>439</v>
      </c>
      <c r="B13" s="568" t="s">
        <v>441</v>
      </c>
      <c r="C13" s="569" t="s">
        <v>457</v>
      </c>
      <c r="D13" s="570" t="s">
        <v>458</v>
      </c>
      <c r="E13" s="569" t="s">
        <v>442</v>
      </c>
      <c r="F13" s="570" t="s">
        <v>443</v>
      </c>
      <c r="G13" s="569"/>
      <c r="H13" s="569" t="s">
        <v>492</v>
      </c>
      <c r="I13" s="569" t="s">
        <v>493</v>
      </c>
      <c r="J13" s="569" t="s">
        <v>494</v>
      </c>
      <c r="K13" s="569" t="s">
        <v>495</v>
      </c>
      <c r="L13" s="571">
        <v>91.663771104196869</v>
      </c>
      <c r="M13" s="571">
        <v>8</v>
      </c>
      <c r="N13" s="572">
        <v>733.31016883357495</v>
      </c>
    </row>
    <row r="14" spans="1:14" ht="14.4" customHeight="1" x14ac:dyDescent="0.3">
      <c r="A14" s="567" t="s">
        <v>439</v>
      </c>
      <c r="B14" s="568" t="s">
        <v>441</v>
      </c>
      <c r="C14" s="569" t="s">
        <v>457</v>
      </c>
      <c r="D14" s="570" t="s">
        <v>458</v>
      </c>
      <c r="E14" s="569" t="s">
        <v>442</v>
      </c>
      <c r="F14" s="570" t="s">
        <v>443</v>
      </c>
      <c r="G14" s="569"/>
      <c r="H14" s="569" t="s">
        <v>496</v>
      </c>
      <c r="I14" s="569" t="s">
        <v>497</v>
      </c>
      <c r="J14" s="569" t="s">
        <v>498</v>
      </c>
      <c r="K14" s="569" t="s">
        <v>499</v>
      </c>
      <c r="L14" s="571">
        <v>108.269967322451</v>
      </c>
      <c r="M14" s="571">
        <v>3</v>
      </c>
      <c r="N14" s="572">
        <v>324.80990196735297</v>
      </c>
    </row>
    <row r="15" spans="1:14" ht="14.4" customHeight="1" x14ac:dyDescent="0.3">
      <c r="A15" s="567" t="s">
        <v>439</v>
      </c>
      <c r="B15" s="568" t="s">
        <v>441</v>
      </c>
      <c r="C15" s="569" t="s">
        <v>457</v>
      </c>
      <c r="D15" s="570" t="s">
        <v>458</v>
      </c>
      <c r="E15" s="569" t="s">
        <v>442</v>
      </c>
      <c r="F15" s="570" t="s">
        <v>443</v>
      </c>
      <c r="G15" s="569"/>
      <c r="H15" s="569" t="s">
        <v>500</v>
      </c>
      <c r="I15" s="569" t="s">
        <v>501</v>
      </c>
      <c r="J15" s="569" t="s">
        <v>502</v>
      </c>
      <c r="K15" s="569" t="s">
        <v>503</v>
      </c>
      <c r="L15" s="571">
        <v>260.72938119409491</v>
      </c>
      <c r="M15" s="571">
        <v>70</v>
      </c>
      <c r="N15" s="572">
        <v>18251.056683586645</v>
      </c>
    </row>
    <row r="16" spans="1:14" ht="14.4" customHeight="1" x14ac:dyDescent="0.3">
      <c r="A16" s="567" t="s">
        <v>439</v>
      </c>
      <c r="B16" s="568" t="s">
        <v>441</v>
      </c>
      <c r="C16" s="569" t="s">
        <v>457</v>
      </c>
      <c r="D16" s="570" t="s">
        <v>458</v>
      </c>
      <c r="E16" s="569" t="s">
        <v>442</v>
      </c>
      <c r="F16" s="570" t="s">
        <v>443</v>
      </c>
      <c r="G16" s="569"/>
      <c r="H16" s="569" t="s">
        <v>504</v>
      </c>
      <c r="I16" s="569" t="s">
        <v>505</v>
      </c>
      <c r="J16" s="569" t="s">
        <v>506</v>
      </c>
      <c r="K16" s="569" t="s">
        <v>507</v>
      </c>
      <c r="L16" s="571">
        <v>52.669959447492346</v>
      </c>
      <c r="M16" s="571">
        <v>30</v>
      </c>
      <c r="N16" s="572">
        <v>1580.0987834247703</v>
      </c>
    </row>
    <row r="17" spans="1:14" ht="14.4" customHeight="1" x14ac:dyDescent="0.3">
      <c r="A17" s="567" t="s">
        <v>439</v>
      </c>
      <c r="B17" s="568" t="s">
        <v>441</v>
      </c>
      <c r="C17" s="569" t="s">
        <v>457</v>
      </c>
      <c r="D17" s="570" t="s">
        <v>458</v>
      </c>
      <c r="E17" s="569" t="s">
        <v>442</v>
      </c>
      <c r="F17" s="570" t="s">
        <v>443</v>
      </c>
      <c r="G17" s="569"/>
      <c r="H17" s="569" t="s">
        <v>508</v>
      </c>
      <c r="I17" s="569" t="s">
        <v>509</v>
      </c>
      <c r="J17" s="569" t="s">
        <v>510</v>
      </c>
      <c r="K17" s="569" t="s">
        <v>511</v>
      </c>
      <c r="L17" s="571">
        <v>142.66</v>
      </c>
      <c r="M17" s="571">
        <v>1</v>
      </c>
      <c r="N17" s="572">
        <v>142.66</v>
      </c>
    </row>
    <row r="18" spans="1:14" ht="14.4" customHeight="1" x14ac:dyDescent="0.3">
      <c r="A18" s="567" t="s">
        <v>439</v>
      </c>
      <c r="B18" s="568" t="s">
        <v>441</v>
      </c>
      <c r="C18" s="569" t="s">
        <v>457</v>
      </c>
      <c r="D18" s="570" t="s">
        <v>458</v>
      </c>
      <c r="E18" s="569" t="s">
        <v>442</v>
      </c>
      <c r="F18" s="570" t="s">
        <v>443</v>
      </c>
      <c r="G18" s="569"/>
      <c r="H18" s="569" t="s">
        <v>512</v>
      </c>
      <c r="I18" s="569" t="s">
        <v>513</v>
      </c>
      <c r="J18" s="569" t="s">
        <v>514</v>
      </c>
      <c r="K18" s="569" t="s">
        <v>515</v>
      </c>
      <c r="L18" s="571">
        <v>580.12</v>
      </c>
      <c r="M18" s="571">
        <v>1</v>
      </c>
      <c r="N18" s="572">
        <v>580.12</v>
      </c>
    </row>
    <row r="19" spans="1:14" ht="14.4" customHeight="1" x14ac:dyDescent="0.3">
      <c r="A19" s="567" t="s">
        <v>439</v>
      </c>
      <c r="B19" s="568" t="s">
        <v>441</v>
      </c>
      <c r="C19" s="569" t="s">
        <v>457</v>
      </c>
      <c r="D19" s="570" t="s">
        <v>458</v>
      </c>
      <c r="E19" s="569" t="s">
        <v>442</v>
      </c>
      <c r="F19" s="570" t="s">
        <v>443</v>
      </c>
      <c r="G19" s="569"/>
      <c r="H19" s="569" t="s">
        <v>516</v>
      </c>
      <c r="I19" s="569" t="s">
        <v>517</v>
      </c>
      <c r="J19" s="569" t="s">
        <v>518</v>
      </c>
      <c r="K19" s="569" t="s">
        <v>519</v>
      </c>
      <c r="L19" s="571">
        <v>151.51667955009248</v>
      </c>
      <c r="M19" s="571">
        <v>6</v>
      </c>
      <c r="N19" s="572">
        <v>909.10007730055486</v>
      </c>
    </row>
    <row r="20" spans="1:14" ht="14.4" customHeight="1" x14ac:dyDescent="0.3">
      <c r="A20" s="567" t="s">
        <v>439</v>
      </c>
      <c r="B20" s="568" t="s">
        <v>441</v>
      </c>
      <c r="C20" s="569" t="s">
        <v>457</v>
      </c>
      <c r="D20" s="570" t="s">
        <v>458</v>
      </c>
      <c r="E20" s="569" t="s">
        <v>442</v>
      </c>
      <c r="F20" s="570" t="s">
        <v>443</v>
      </c>
      <c r="G20" s="569"/>
      <c r="H20" s="569" t="s">
        <v>520</v>
      </c>
      <c r="I20" s="569" t="s">
        <v>521</v>
      </c>
      <c r="J20" s="569" t="s">
        <v>522</v>
      </c>
      <c r="K20" s="569" t="s">
        <v>523</v>
      </c>
      <c r="L20" s="571">
        <v>499.7679891294319</v>
      </c>
      <c r="M20" s="571">
        <v>113</v>
      </c>
      <c r="N20" s="572">
        <v>56473.782771625803</v>
      </c>
    </row>
    <row r="21" spans="1:14" ht="14.4" customHeight="1" x14ac:dyDescent="0.3">
      <c r="A21" s="567" t="s">
        <v>439</v>
      </c>
      <c r="B21" s="568" t="s">
        <v>441</v>
      </c>
      <c r="C21" s="569" t="s">
        <v>457</v>
      </c>
      <c r="D21" s="570" t="s">
        <v>458</v>
      </c>
      <c r="E21" s="569" t="s">
        <v>442</v>
      </c>
      <c r="F21" s="570" t="s">
        <v>443</v>
      </c>
      <c r="G21" s="569"/>
      <c r="H21" s="569" t="s">
        <v>524</v>
      </c>
      <c r="I21" s="569" t="s">
        <v>525</v>
      </c>
      <c r="J21" s="569" t="s">
        <v>526</v>
      </c>
      <c r="K21" s="569" t="s">
        <v>527</v>
      </c>
      <c r="L21" s="571">
        <v>107.280059300069</v>
      </c>
      <c r="M21" s="571">
        <v>1</v>
      </c>
      <c r="N21" s="572">
        <v>107.280059300069</v>
      </c>
    </row>
    <row r="22" spans="1:14" ht="14.4" customHeight="1" x14ac:dyDescent="0.3">
      <c r="A22" s="567" t="s">
        <v>439</v>
      </c>
      <c r="B22" s="568" t="s">
        <v>441</v>
      </c>
      <c r="C22" s="569" t="s">
        <v>457</v>
      </c>
      <c r="D22" s="570" t="s">
        <v>458</v>
      </c>
      <c r="E22" s="569" t="s">
        <v>442</v>
      </c>
      <c r="F22" s="570" t="s">
        <v>443</v>
      </c>
      <c r="G22" s="569"/>
      <c r="H22" s="569" t="s">
        <v>528</v>
      </c>
      <c r="I22" s="569" t="s">
        <v>528</v>
      </c>
      <c r="J22" s="569" t="s">
        <v>529</v>
      </c>
      <c r="K22" s="569" t="s">
        <v>530</v>
      </c>
      <c r="L22" s="571">
        <v>518.37300000000005</v>
      </c>
      <c r="M22" s="571">
        <v>9</v>
      </c>
      <c r="N22" s="572">
        <v>4665.357</v>
      </c>
    </row>
    <row r="23" spans="1:14" ht="14.4" customHeight="1" x14ac:dyDescent="0.3">
      <c r="A23" s="567" t="s">
        <v>439</v>
      </c>
      <c r="B23" s="568" t="s">
        <v>441</v>
      </c>
      <c r="C23" s="569" t="s">
        <v>457</v>
      </c>
      <c r="D23" s="570" t="s">
        <v>458</v>
      </c>
      <c r="E23" s="569" t="s">
        <v>442</v>
      </c>
      <c r="F23" s="570" t="s">
        <v>443</v>
      </c>
      <c r="G23" s="569" t="s">
        <v>531</v>
      </c>
      <c r="H23" s="569" t="s">
        <v>532</v>
      </c>
      <c r="I23" s="569" t="s">
        <v>532</v>
      </c>
      <c r="J23" s="569" t="s">
        <v>533</v>
      </c>
      <c r="K23" s="569" t="s">
        <v>534</v>
      </c>
      <c r="L23" s="571">
        <v>255.70380548791096</v>
      </c>
      <c r="M23" s="571">
        <v>278</v>
      </c>
      <c r="N23" s="572">
        <v>71085.657925639243</v>
      </c>
    </row>
    <row r="24" spans="1:14" ht="14.4" customHeight="1" x14ac:dyDescent="0.3">
      <c r="A24" s="567" t="s">
        <v>439</v>
      </c>
      <c r="B24" s="568" t="s">
        <v>441</v>
      </c>
      <c r="C24" s="569" t="s">
        <v>457</v>
      </c>
      <c r="D24" s="570" t="s">
        <v>458</v>
      </c>
      <c r="E24" s="569" t="s">
        <v>442</v>
      </c>
      <c r="F24" s="570" t="s">
        <v>443</v>
      </c>
      <c r="G24" s="569" t="s">
        <v>531</v>
      </c>
      <c r="H24" s="569" t="s">
        <v>535</v>
      </c>
      <c r="I24" s="569" t="s">
        <v>535</v>
      </c>
      <c r="J24" s="569" t="s">
        <v>536</v>
      </c>
      <c r="K24" s="569" t="s">
        <v>537</v>
      </c>
      <c r="L24" s="571">
        <v>181.58941529660575</v>
      </c>
      <c r="M24" s="571">
        <v>223</v>
      </c>
      <c r="N24" s="572">
        <v>40494.439611143083</v>
      </c>
    </row>
    <row r="25" spans="1:14" ht="14.4" customHeight="1" x14ac:dyDescent="0.3">
      <c r="A25" s="567" t="s">
        <v>439</v>
      </c>
      <c r="B25" s="568" t="s">
        <v>441</v>
      </c>
      <c r="C25" s="569" t="s">
        <v>457</v>
      </c>
      <c r="D25" s="570" t="s">
        <v>458</v>
      </c>
      <c r="E25" s="569" t="s">
        <v>442</v>
      </c>
      <c r="F25" s="570" t="s">
        <v>443</v>
      </c>
      <c r="G25" s="569" t="s">
        <v>531</v>
      </c>
      <c r="H25" s="569" t="s">
        <v>538</v>
      </c>
      <c r="I25" s="569" t="s">
        <v>538</v>
      </c>
      <c r="J25" s="569" t="s">
        <v>539</v>
      </c>
      <c r="K25" s="569" t="s">
        <v>537</v>
      </c>
      <c r="L25" s="571">
        <v>159.83967213114749</v>
      </c>
      <c r="M25" s="571">
        <v>61</v>
      </c>
      <c r="N25" s="572">
        <v>9750.2199999999975</v>
      </c>
    </row>
    <row r="26" spans="1:14" ht="14.4" customHeight="1" x14ac:dyDescent="0.3">
      <c r="A26" s="567" t="s">
        <v>439</v>
      </c>
      <c r="B26" s="568" t="s">
        <v>441</v>
      </c>
      <c r="C26" s="569" t="s">
        <v>457</v>
      </c>
      <c r="D26" s="570" t="s">
        <v>458</v>
      </c>
      <c r="E26" s="569" t="s">
        <v>442</v>
      </c>
      <c r="F26" s="570" t="s">
        <v>443</v>
      </c>
      <c r="G26" s="569" t="s">
        <v>531</v>
      </c>
      <c r="H26" s="569" t="s">
        <v>540</v>
      </c>
      <c r="I26" s="569" t="s">
        <v>540</v>
      </c>
      <c r="J26" s="569" t="s">
        <v>539</v>
      </c>
      <c r="K26" s="569" t="s">
        <v>541</v>
      </c>
      <c r="L26" s="571">
        <v>151.4624601283123</v>
      </c>
      <c r="M26" s="571">
        <v>68</v>
      </c>
      <c r="N26" s="572">
        <v>10299.447288725236</v>
      </c>
    </row>
    <row r="27" spans="1:14" ht="14.4" customHeight="1" x14ac:dyDescent="0.3">
      <c r="A27" s="567" t="s">
        <v>439</v>
      </c>
      <c r="B27" s="568" t="s">
        <v>441</v>
      </c>
      <c r="C27" s="569" t="s">
        <v>457</v>
      </c>
      <c r="D27" s="570" t="s">
        <v>458</v>
      </c>
      <c r="E27" s="569" t="s">
        <v>442</v>
      </c>
      <c r="F27" s="570" t="s">
        <v>443</v>
      </c>
      <c r="G27" s="569" t="s">
        <v>531</v>
      </c>
      <c r="H27" s="569" t="s">
        <v>542</v>
      </c>
      <c r="I27" s="569" t="s">
        <v>542</v>
      </c>
      <c r="J27" s="569" t="s">
        <v>533</v>
      </c>
      <c r="K27" s="569" t="s">
        <v>543</v>
      </c>
      <c r="L27" s="571">
        <v>144.40261522434733</v>
      </c>
      <c r="M27" s="571">
        <v>177</v>
      </c>
      <c r="N27" s="572">
        <v>25559.262894709478</v>
      </c>
    </row>
    <row r="28" spans="1:14" ht="14.4" customHeight="1" x14ac:dyDescent="0.3">
      <c r="A28" s="567" t="s">
        <v>439</v>
      </c>
      <c r="B28" s="568" t="s">
        <v>441</v>
      </c>
      <c r="C28" s="569" t="s">
        <v>457</v>
      </c>
      <c r="D28" s="570" t="s">
        <v>458</v>
      </c>
      <c r="E28" s="569" t="s">
        <v>442</v>
      </c>
      <c r="F28" s="570" t="s">
        <v>443</v>
      </c>
      <c r="G28" s="569" t="s">
        <v>531</v>
      </c>
      <c r="H28" s="569" t="s">
        <v>544</v>
      </c>
      <c r="I28" s="569" t="s">
        <v>544</v>
      </c>
      <c r="J28" s="569" t="s">
        <v>533</v>
      </c>
      <c r="K28" s="569" t="s">
        <v>545</v>
      </c>
      <c r="L28" s="571">
        <v>149.2828395053331</v>
      </c>
      <c r="M28" s="571">
        <v>178</v>
      </c>
      <c r="N28" s="572">
        <v>26572.345431949292</v>
      </c>
    </row>
    <row r="29" spans="1:14" ht="14.4" customHeight="1" x14ac:dyDescent="0.3">
      <c r="A29" s="567" t="s">
        <v>439</v>
      </c>
      <c r="B29" s="568" t="s">
        <v>441</v>
      </c>
      <c r="C29" s="569" t="s">
        <v>457</v>
      </c>
      <c r="D29" s="570" t="s">
        <v>458</v>
      </c>
      <c r="E29" s="569" t="s">
        <v>442</v>
      </c>
      <c r="F29" s="570" t="s">
        <v>443</v>
      </c>
      <c r="G29" s="569" t="s">
        <v>531</v>
      </c>
      <c r="H29" s="569" t="s">
        <v>546</v>
      </c>
      <c r="I29" s="569" t="s">
        <v>546</v>
      </c>
      <c r="J29" s="569" t="s">
        <v>547</v>
      </c>
      <c r="K29" s="569" t="s">
        <v>548</v>
      </c>
      <c r="L29" s="571">
        <v>72.809931155994704</v>
      </c>
      <c r="M29" s="571">
        <v>18.899999999999999</v>
      </c>
      <c r="N29" s="572">
        <v>1376.1076988482998</v>
      </c>
    </row>
    <row r="30" spans="1:14" ht="14.4" customHeight="1" x14ac:dyDescent="0.3">
      <c r="A30" s="567" t="s">
        <v>439</v>
      </c>
      <c r="B30" s="568" t="s">
        <v>441</v>
      </c>
      <c r="C30" s="569" t="s">
        <v>457</v>
      </c>
      <c r="D30" s="570" t="s">
        <v>458</v>
      </c>
      <c r="E30" s="569" t="s">
        <v>442</v>
      </c>
      <c r="F30" s="570" t="s">
        <v>443</v>
      </c>
      <c r="G30" s="569" t="s">
        <v>531</v>
      </c>
      <c r="H30" s="569" t="s">
        <v>549</v>
      </c>
      <c r="I30" s="569" t="s">
        <v>550</v>
      </c>
      <c r="J30" s="569" t="s">
        <v>551</v>
      </c>
      <c r="K30" s="569" t="s">
        <v>552</v>
      </c>
      <c r="L30" s="571">
        <v>53.65</v>
      </c>
      <c r="M30" s="571">
        <v>1</v>
      </c>
      <c r="N30" s="572">
        <v>53.65</v>
      </c>
    </row>
    <row r="31" spans="1:14" ht="14.4" customHeight="1" x14ac:dyDescent="0.3">
      <c r="A31" s="567" t="s">
        <v>439</v>
      </c>
      <c r="B31" s="568" t="s">
        <v>441</v>
      </c>
      <c r="C31" s="569" t="s">
        <v>457</v>
      </c>
      <c r="D31" s="570" t="s">
        <v>458</v>
      </c>
      <c r="E31" s="569" t="s">
        <v>442</v>
      </c>
      <c r="F31" s="570" t="s">
        <v>443</v>
      </c>
      <c r="G31" s="569" t="s">
        <v>531</v>
      </c>
      <c r="H31" s="569" t="s">
        <v>553</v>
      </c>
      <c r="I31" s="569" t="s">
        <v>554</v>
      </c>
      <c r="J31" s="569" t="s">
        <v>555</v>
      </c>
      <c r="K31" s="569" t="s">
        <v>556</v>
      </c>
      <c r="L31" s="571">
        <v>84.564333501868987</v>
      </c>
      <c r="M31" s="571">
        <v>21</v>
      </c>
      <c r="N31" s="572">
        <v>1775.8510035392487</v>
      </c>
    </row>
    <row r="32" spans="1:14" ht="14.4" customHeight="1" x14ac:dyDescent="0.3">
      <c r="A32" s="567" t="s">
        <v>439</v>
      </c>
      <c r="B32" s="568" t="s">
        <v>441</v>
      </c>
      <c r="C32" s="569" t="s">
        <v>457</v>
      </c>
      <c r="D32" s="570" t="s">
        <v>458</v>
      </c>
      <c r="E32" s="569" t="s">
        <v>442</v>
      </c>
      <c r="F32" s="570" t="s">
        <v>443</v>
      </c>
      <c r="G32" s="569" t="s">
        <v>531</v>
      </c>
      <c r="H32" s="569" t="s">
        <v>557</v>
      </c>
      <c r="I32" s="569" t="s">
        <v>558</v>
      </c>
      <c r="J32" s="569" t="s">
        <v>559</v>
      </c>
      <c r="K32" s="569" t="s">
        <v>560</v>
      </c>
      <c r="L32" s="571">
        <v>94.643880825940414</v>
      </c>
      <c r="M32" s="571">
        <v>437</v>
      </c>
      <c r="N32" s="572">
        <v>41359.375920935963</v>
      </c>
    </row>
    <row r="33" spans="1:14" ht="14.4" customHeight="1" x14ac:dyDescent="0.3">
      <c r="A33" s="567" t="s">
        <v>439</v>
      </c>
      <c r="B33" s="568" t="s">
        <v>441</v>
      </c>
      <c r="C33" s="569" t="s">
        <v>457</v>
      </c>
      <c r="D33" s="570" t="s">
        <v>458</v>
      </c>
      <c r="E33" s="569" t="s">
        <v>442</v>
      </c>
      <c r="F33" s="570" t="s">
        <v>443</v>
      </c>
      <c r="G33" s="569" t="s">
        <v>531</v>
      </c>
      <c r="H33" s="569" t="s">
        <v>561</v>
      </c>
      <c r="I33" s="569" t="s">
        <v>562</v>
      </c>
      <c r="J33" s="569" t="s">
        <v>559</v>
      </c>
      <c r="K33" s="569" t="s">
        <v>563</v>
      </c>
      <c r="L33" s="571">
        <v>98.249285714285733</v>
      </c>
      <c r="M33" s="571">
        <v>14</v>
      </c>
      <c r="N33" s="572">
        <v>1375.4900000000002</v>
      </c>
    </row>
    <row r="34" spans="1:14" ht="14.4" customHeight="1" x14ac:dyDescent="0.3">
      <c r="A34" s="567" t="s">
        <v>439</v>
      </c>
      <c r="B34" s="568" t="s">
        <v>441</v>
      </c>
      <c r="C34" s="569" t="s">
        <v>457</v>
      </c>
      <c r="D34" s="570" t="s">
        <v>458</v>
      </c>
      <c r="E34" s="569" t="s">
        <v>442</v>
      </c>
      <c r="F34" s="570" t="s">
        <v>443</v>
      </c>
      <c r="G34" s="569" t="s">
        <v>531</v>
      </c>
      <c r="H34" s="569" t="s">
        <v>564</v>
      </c>
      <c r="I34" s="569" t="s">
        <v>565</v>
      </c>
      <c r="J34" s="569" t="s">
        <v>566</v>
      </c>
      <c r="K34" s="569" t="s">
        <v>567</v>
      </c>
      <c r="L34" s="571">
        <v>166.42157782125719</v>
      </c>
      <c r="M34" s="571">
        <v>27</v>
      </c>
      <c r="N34" s="572">
        <v>4493.3826011739438</v>
      </c>
    </row>
    <row r="35" spans="1:14" ht="14.4" customHeight="1" x14ac:dyDescent="0.3">
      <c r="A35" s="567" t="s">
        <v>439</v>
      </c>
      <c r="B35" s="568" t="s">
        <v>441</v>
      </c>
      <c r="C35" s="569" t="s">
        <v>457</v>
      </c>
      <c r="D35" s="570" t="s">
        <v>458</v>
      </c>
      <c r="E35" s="569" t="s">
        <v>442</v>
      </c>
      <c r="F35" s="570" t="s">
        <v>443</v>
      </c>
      <c r="G35" s="569" t="s">
        <v>531</v>
      </c>
      <c r="H35" s="569" t="s">
        <v>568</v>
      </c>
      <c r="I35" s="569" t="s">
        <v>569</v>
      </c>
      <c r="J35" s="569" t="s">
        <v>570</v>
      </c>
      <c r="K35" s="569" t="s">
        <v>571</v>
      </c>
      <c r="L35" s="571">
        <v>63.154074171280293</v>
      </c>
      <c r="M35" s="571">
        <v>278</v>
      </c>
      <c r="N35" s="572">
        <v>17556.832619615921</v>
      </c>
    </row>
    <row r="36" spans="1:14" ht="14.4" customHeight="1" x14ac:dyDescent="0.3">
      <c r="A36" s="567" t="s">
        <v>439</v>
      </c>
      <c r="B36" s="568" t="s">
        <v>441</v>
      </c>
      <c r="C36" s="569" t="s">
        <v>457</v>
      </c>
      <c r="D36" s="570" t="s">
        <v>458</v>
      </c>
      <c r="E36" s="569" t="s">
        <v>442</v>
      </c>
      <c r="F36" s="570" t="s">
        <v>443</v>
      </c>
      <c r="G36" s="569" t="s">
        <v>531</v>
      </c>
      <c r="H36" s="569" t="s">
        <v>572</v>
      </c>
      <c r="I36" s="569" t="s">
        <v>573</v>
      </c>
      <c r="J36" s="569" t="s">
        <v>574</v>
      </c>
      <c r="K36" s="569" t="s">
        <v>575</v>
      </c>
      <c r="L36" s="571">
        <v>42.4</v>
      </c>
      <c r="M36" s="571">
        <v>1</v>
      </c>
      <c r="N36" s="572">
        <v>42.4</v>
      </c>
    </row>
    <row r="37" spans="1:14" ht="14.4" customHeight="1" x14ac:dyDescent="0.3">
      <c r="A37" s="567" t="s">
        <v>439</v>
      </c>
      <c r="B37" s="568" t="s">
        <v>441</v>
      </c>
      <c r="C37" s="569" t="s">
        <v>457</v>
      </c>
      <c r="D37" s="570" t="s">
        <v>458</v>
      </c>
      <c r="E37" s="569" t="s">
        <v>442</v>
      </c>
      <c r="F37" s="570" t="s">
        <v>443</v>
      </c>
      <c r="G37" s="569" t="s">
        <v>531</v>
      </c>
      <c r="H37" s="569" t="s">
        <v>576</v>
      </c>
      <c r="I37" s="569" t="s">
        <v>577</v>
      </c>
      <c r="J37" s="569" t="s">
        <v>578</v>
      </c>
      <c r="K37" s="569" t="s">
        <v>579</v>
      </c>
      <c r="L37" s="571">
        <v>60.224131883400858</v>
      </c>
      <c r="M37" s="571">
        <v>37</v>
      </c>
      <c r="N37" s="572">
        <v>2228.2928796858318</v>
      </c>
    </row>
    <row r="38" spans="1:14" ht="14.4" customHeight="1" x14ac:dyDescent="0.3">
      <c r="A38" s="567" t="s">
        <v>439</v>
      </c>
      <c r="B38" s="568" t="s">
        <v>441</v>
      </c>
      <c r="C38" s="569" t="s">
        <v>457</v>
      </c>
      <c r="D38" s="570" t="s">
        <v>458</v>
      </c>
      <c r="E38" s="569" t="s">
        <v>442</v>
      </c>
      <c r="F38" s="570" t="s">
        <v>443</v>
      </c>
      <c r="G38" s="569" t="s">
        <v>531</v>
      </c>
      <c r="H38" s="569" t="s">
        <v>580</v>
      </c>
      <c r="I38" s="569" t="s">
        <v>581</v>
      </c>
      <c r="J38" s="569" t="s">
        <v>582</v>
      </c>
      <c r="K38" s="569" t="s">
        <v>583</v>
      </c>
      <c r="L38" s="571">
        <v>55.646241510709423</v>
      </c>
      <c r="M38" s="571">
        <v>84</v>
      </c>
      <c r="N38" s="572">
        <v>4674.2842868995913</v>
      </c>
    </row>
    <row r="39" spans="1:14" ht="14.4" customHeight="1" x14ac:dyDescent="0.3">
      <c r="A39" s="567" t="s">
        <v>439</v>
      </c>
      <c r="B39" s="568" t="s">
        <v>441</v>
      </c>
      <c r="C39" s="569" t="s">
        <v>457</v>
      </c>
      <c r="D39" s="570" t="s">
        <v>458</v>
      </c>
      <c r="E39" s="569" t="s">
        <v>442</v>
      </c>
      <c r="F39" s="570" t="s">
        <v>443</v>
      </c>
      <c r="G39" s="569" t="s">
        <v>531</v>
      </c>
      <c r="H39" s="569" t="s">
        <v>584</v>
      </c>
      <c r="I39" s="569" t="s">
        <v>585</v>
      </c>
      <c r="J39" s="569" t="s">
        <v>578</v>
      </c>
      <c r="K39" s="569" t="s">
        <v>586</v>
      </c>
      <c r="L39" s="571">
        <v>65.262635389069274</v>
      </c>
      <c r="M39" s="571">
        <v>26</v>
      </c>
      <c r="N39" s="572">
        <v>1696.828520115801</v>
      </c>
    </row>
    <row r="40" spans="1:14" ht="14.4" customHeight="1" x14ac:dyDescent="0.3">
      <c r="A40" s="567" t="s">
        <v>439</v>
      </c>
      <c r="B40" s="568" t="s">
        <v>441</v>
      </c>
      <c r="C40" s="569" t="s">
        <v>457</v>
      </c>
      <c r="D40" s="570" t="s">
        <v>458</v>
      </c>
      <c r="E40" s="569" t="s">
        <v>442</v>
      </c>
      <c r="F40" s="570" t="s">
        <v>443</v>
      </c>
      <c r="G40" s="569" t="s">
        <v>531</v>
      </c>
      <c r="H40" s="569" t="s">
        <v>587</v>
      </c>
      <c r="I40" s="569" t="s">
        <v>588</v>
      </c>
      <c r="J40" s="569" t="s">
        <v>589</v>
      </c>
      <c r="K40" s="569" t="s">
        <v>590</v>
      </c>
      <c r="L40" s="571">
        <v>78.579860326097631</v>
      </c>
      <c r="M40" s="571">
        <v>75</v>
      </c>
      <c r="N40" s="572">
        <v>5893.4895244573227</v>
      </c>
    </row>
    <row r="41" spans="1:14" ht="14.4" customHeight="1" x14ac:dyDescent="0.3">
      <c r="A41" s="567" t="s">
        <v>439</v>
      </c>
      <c r="B41" s="568" t="s">
        <v>441</v>
      </c>
      <c r="C41" s="569" t="s">
        <v>457</v>
      </c>
      <c r="D41" s="570" t="s">
        <v>458</v>
      </c>
      <c r="E41" s="569" t="s">
        <v>442</v>
      </c>
      <c r="F41" s="570" t="s">
        <v>443</v>
      </c>
      <c r="G41" s="569" t="s">
        <v>531</v>
      </c>
      <c r="H41" s="569" t="s">
        <v>591</v>
      </c>
      <c r="I41" s="569" t="s">
        <v>592</v>
      </c>
      <c r="J41" s="569" t="s">
        <v>593</v>
      </c>
      <c r="K41" s="569" t="s">
        <v>594</v>
      </c>
      <c r="L41" s="571">
        <v>137.1</v>
      </c>
      <c r="M41" s="571">
        <v>1</v>
      </c>
      <c r="N41" s="572">
        <v>137.1</v>
      </c>
    </row>
    <row r="42" spans="1:14" ht="14.4" customHeight="1" x14ac:dyDescent="0.3">
      <c r="A42" s="567" t="s">
        <v>439</v>
      </c>
      <c r="B42" s="568" t="s">
        <v>441</v>
      </c>
      <c r="C42" s="569" t="s">
        <v>457</v>
      </c>
      <c r="D42" s="570" t="s">
        <v>458</v>
      </c>
      <c r="E42" s="569" t="s">
        <v>442</v>
      </c>
      <c r="F42" s="570" t="s">
        <v>443</v>
      </c>
      <c r="G42" s="569" t="s">
        <v>531</v>
      </c>
      <c r="H42" s="569" t="s">
        <v>595</v>
      </c>
      <c r="I42" s="569" t="s">
        <v>596</v>
      </c>
      <c r="J42" s="569" t="s">
        <v>597</v>
      </c>
      <c r="K42" s="569" t="s">
        <v>598</v>
      </c>
      <c r="L42" s="571">
        <v>66.650000000000006</v>
      </c>
      <c r="M42" s="571">
        <v>1</v>
      </c>
      <c r="N42" s="572">
        <v>66.650000000000006</v>
      </c>
    </row>
    <row r="43" spans="1:14" ht="14.4" customHeight="1" x14ac:dyDescent="0.3">
      <c r="A43" s="567" t="s">
        <v>439</v>
      </c>
      <c r="B43" s="568" t="s">
        <v>441</v>
      </c>
      <c r="C43" s="569" t="s">
        <v>457</v>
      </c>
      <c r="D43" s="570" t="s">
        <v>458</v>
      </c>
      <c r="E43" s="569" t="s">
        <v>442</v>
      </c>
      <c r="F43" s="570" t="s">
        <v>443</v>
      </c>
      <c r="G43" s="569" t="s">
        <v>531</v>
      </c>
      <c r="H43" s="569" t="s">
        <v>599</v>
      </c>
      <c r="I43" s="569" t="s">
        <v>600</v>
      </c>
      <c r="J43" s="569" t="s">
        <v>601</v>
      </c>
      <c r="K43" s="569" t="s">
        <v>602</v>
      </c>
      <c r="L43" s="571">
        <v>27.372981535275439</v>
      </c>
      <c r="M43" s="571">
        <v>1028</v>
      </c>
      <c r="N43" s="572">
        <v>28139.425018263151</v>
      </c>
    </row>
    <row r="44" spans="1:14" ht="14.4" customHeight="1" x14ac:dyDescent="0.3">
      <c r="A44" s="567" t="s">
        <v>439</v>
      </c>
      <c r="B44" s="568" t="s">
        <v>441</v>
      </c>
      <c r="C44" s="569" t="s">
        <v>457</v>
      </c>
      <c r="D44" s="570" t="s">
        <v>458</v>
      </c>
      <c r="E44" s="569" t="s">
        <v>442</v>
      </c>
      <c r="F44" s="570" t="s">
        <v>443</v>
      </c>
      <c r="G44" s="569" t="s">
        <v>531</v>
      </c>
      <c r="H44" s="569" t="s">
        <v>603</v>
      </c>
      <c r="I44" s="569" t="s">
        <v>604</v>
      </c>
      <c r="J44" s="569" t="s">
        <v>605</v>
      </c>
      <c r="K44" s="569" t="s">
        <v>606</v>
      </c>
      <c r="L44" s="571">
        <v>74.41</v>
      </c>
      <c r="M44" s="571">
        <v>2</v>
      </c>
      <c r="N44" s="572">
        <v>148.82</v>
      </c>
    </row>
    <row r="45" spans="1:14" ht="14.4" customHeight="1" x14ac:dyDescent="0.3">
      <c r="A45" s="567" t="s">
        <v>439</v>
      </c>
      <c r="B45" s="568" t="s">
        <v>441</v>
      </c>
      <c r="C45" s="569" t="s">
        <v>457</v>
      </c>
      <c r="D45" s="570" t="s">
        <v>458</v>
      </c>
      <c r="E45" s="569" t="s">
        <v>442</v>
      </c>
      <c r="F45" s="570" t="s">
        <v>443</v>
      </c>
      <c r="G45" s="569" t="s">
        <v>531</v>
      </c>
      <c r="H45" s="569" t="s">
        <v>607</v>
      </c>
      <c r="I45" s="569" t="s">
        <v>608</v>
      </c>
      <c r="J45" s="569" t="s">
        <v>609</v>
      </c>
      <c r="K45" s="569" t="s">
        <v>610</v>
      </c>
      <c r="L45" s="571">
        <v>81.260228577110837</v>
      </c>
      <c r="M45" s="571">
        <v>8</v>
      </c>
      <c r="N45" s="572">
        <v>650.0818286168867</v>
      </c>
    </row>
    <row r="46" spans="1:14" ht="14.4" customHeight="1" x14ac:dyDescent="0.3">
      <c r="A46" s="567" t="s">
        <v>439</v>
      </c>
      <c r="B46" s="568" t="s">
        <v>441</v>
      </c>
      <c r="C46" s="569" t="s">
        <v>457</v>
      </c>
      <c r="D46" s="570" t="s">
        <v>458</v>
      </c>
      <c r="E46" s="569" t="s">
        <v>442</v>
      </c>
      <c r="F46" s="570" t="s">
        <v>443</v>
      </c>
      <c r="G46" s="569" t="s">
        <v>531</v>
      </c>
      <c r="H46" s="569" t="s">
        <v>611</v>
      </c>
      <c r="I46" s="569" t="s">
        <v>612</v>
      </c>
      <c r="J46" s="569" t="s">
        <v>613</v>
      </c>
      <c r="K46" s="569" t="s">
        <v>614</v>
      </c>
      <c r="L46" s="571">
        <v>55.815651438087251</v>
      </c>
      <c r="M46" s="571">
        <v>137</v>
      </c>
      <c r="N46" s="572">
        <v>7646.7442470179531</v>
      </c>
    </row>
    <row r="47" spans="1:14" ht="14.4" customHeight="1" x14ac:dyDescent="0.3">
      <c r="A47" s="567" t="s">
        <v>439</v>
      </c>
      <c r="B47" s="568" t="s">
        <v>441</v>
      </c>
      <c r="C47" s="569" t="s">
        <v>457</v>
      </c>
      <c r="D47" s="570" t="s">
        <v>458</v>
      </c>
      <c r="E47" s="569" t="s">
        <v>442</v>
      </c>
      <c r="F47" s="570" t="s">
        <v>443</v>
      </c>
      <c r="G47" s="569" t="s">
        <v>531</v>
      </c>
      <c r="H47" s="569" t="s">
        <v>615</v>
      </c>
      <c r="I47" s="569" t="s">
        <v>616</v>
      </c>
      <c r="J47" s="569" t="s">
        <v>617</v>
      </c>
      <c r="K47" s="569" t="s">
        <v>618</v>
      </c>
      <c r="L47" s="571">
        <v>49.779918935995795</v>
      </c>
      <c r="M47" s="571">
        <v>3</v>
      </c>
      <c r="N47" s="572">
        <v>149.33975680798738</v>
      </c>
    </row>
    <row r="48" spans="1:14" ht="14.4" customHeight="1" x14ac:dyDescent="0.3">
      <c r="A48" s="567" t="s">
        <v>439</v>
      </c>
      <c r="B48" s="568" t="s">
        <v>441</v>
      </c>
      <c r="C48" s="569" t="s">
        <v>457</v>
      </c>
      <c r="D48" s="570" t="s">
        <v>458</v>
      </c>
      <c r="E48" s="569" t="s">
        <v>442</v>
      </c>
      <c r="F48" s="570" t="s">
        <v>443</v>
      </c>
      <c r="G48" s="569" t="s">
        <v>531</v>
      </c>
      <c r="H48" s="569" t="s">
        <v>619</v>
      </c>
      <c r="I48" s="569" t="s">
        <v>620</v>
      </c>
      <c r="J48" s="569" t="s">
        <v>621</v>
      </c>
      <c r="K48" s="569" t="s">
        <v>622</v>
      </c>
      <c r="L48" s="571">
        <v>37.213333333333331</v>
      </c>
      <c r="M48" s="571">
        <v>3</v>
      </c>
      <c r="N48" s="572">
        <v>111.63999999999999</v>
      </c>
    </row>
    <row r="49" spans="1:14" ht="14.4" customHeight="1" x14ac:dyDescent="0.3">
      <c r="A49" s="567" t="s">
        <v>439</v>
      </c>
      <c r="B49" s="568" t="s">
        <v>441</v>
      </c>
      <c r="C49" s="569" t="s">
        <v>457</v>
      </c>
      <c r="D49" s="570" t="s">
        <v>458</v>
      </c>
      <c r="E49" s="569" t="s">
        <v>442</v>
      </c>
      <c r="F49" s="570" t="s">
        <v>443</v>
      </c>
      <c r="G49" s="569" t="s">
        <v>531</v>
      </c>
      <c r="H49" s="569" t="s">
        <v>623</v>
      </c>
      <c r="I49" s="569" t="s">
        <v>624</v>
      </c>
      <c r="J49" s="569" t="s">
        <v>625</v>
      </c>
      <c r="K49" s="569" t="s">
        <v>626</v>
      </c>
      <c r="L49" s="571">
        <v>37.796708949972704</v>
      </c>
      <c r="M49" s="571">
        <v>3</v>
      </c>
      <c r="N49" s="572">
        <v>113.39012684991812</v>
      </c>
    </row>
    <row r="50" spans="1:14" ht="14.4" customHeight="1" x14ac:dyDescent="0.3">
      <c r="A50" s="567" t="s">
        <v>439</v>
      </c>
      <c r="B50" s="568" t="s">
        <v>441</v>
      </c>
      <c r="C50" s="569" t="s">
        <v>457</v>
      </c>
      <c r="D50" s="570" t="s">
        <v>458</v>
      </c>
      <c r="E50" s="569" t="s">
        <v>442</v>
      </c>
      <c r="F50" s="570" t="s">
        <v>443</v>
      </c>
      <c r="G50" s="569" t="s">
        <v>531</v>
      </c>
      <c r="H50" s="569" t="s">
        <v>627</v>
      </c>
      <c r="I50" s="569" t="s">
        <v>628</v>
      </c>
      <c r="J50" s="569" t="s">
        <v>629</v>
      </c>
      <c r="K50" s="569" t="s">
        <v>583</v>
      </c>
      <c r="L50" s="571">
        <v>67.567662563688785</v>
      </c>
      <c r="M50" s="571">
        <v>47</v>
      </c>
      <c r="N50" s="572">
        <v>3175.6801404933731</v>
      </c>
    </row>
    <row r="51" spans="1:14" ht="14.4" customHeight="1" x14ac:dyDescent="0.3">
      <c r="A51" s="567" t="s">
        <v>439</v>
      </c>
      <c r="B51" s="568" t="s">
        <v>441</v>
      </c>
      <c r="C51" s="569" t="s">
        <v>457</v>
      </c>
      <c r="D51" s="570" t="s">
        <v>458</v>
      </c>
      <c r="E51" s="569" t="s">
        <v>442</v>
      </c>
      <c r="F51" s="570" t="s">
        <v>443</v>
      </c>
      <c r="G51" s="569" t="s">
        <v>531</v>
      </c>
      <c r="H51" s="569" t="s">
        <v>630</v>
      </c>
      <c r="I51" s="569" t="s">
        <v>631</v>
      </c>
      <c r="J51" s="569" t="s">
        <v>632</v>
      </c>
      <c r="K51" s="569" t="s">
        <v>633</v>
      </c>
      <c r="L51" s="571">
        <v>59.273117291297652</v>
      </c>
      <c r="M51" s="571">
        <v>29</v>
      </c>
      <c r="N51" s="572">
        <v>1718.920401447632</v>
      </c>
    </row>
    <row r="52" spans="1:14" ht="14.4" customHeight="1" x14ac:dyDescent="0.3">
      <c r="A52" s="567" t="s">
        <v>439</v>
      </c>
      <c r="B52" s="568" t="s">
        <v>441</v>
      </c>
      <c r="C52" s="569" t="s">
        <v>457</v>
      </c>
      <c r="D52" s="570" t="s">
        <v>458</v>
      </c>
      <c r="E52" s="569" t="s">
        <v>442</v>
      </c>
      <c r="F52" s="570" t="s">
        <v>443</v>
      </c>
      <c r="G52" s="569" t="s">
        <v>531</v>
      </c>
      <c r="H52" s="569" t="s">
        <v>634</v>
      </c>
      <c r="I52" s="569" t="s">
        <v>635</v>
      </c>
      <c r="J52" s="569" t="s">
        <v>636</v>
      </c>
      <c r="K52" s="569" t="s">
        <v>637</v>
      </c>
      <c r="L52" s="571">
        <v>26.878290774329916</v>
      </c>
      <c r="M52" s="571">
        <v>6</v>
      </c>
      <c r="N52" s="572">
        <v>161.2697446459795</v>
      </c>
    </row>
    <row r="53" spans="1:14" ht="14.4" customHeight="1" x14ac:dyDescent="0.3">
      <c r="A53" s="567" t="s">
        <v>439</v>
      </c>
      <c r="B53" s="568" t="s">
        <v>441</v>
      </c>
      <c r="C53" s="569" t="s">
        <v>457</v>
      </c>
      <c r="D53" s="570" t="s">
        <v>458</v>
      </c>
      <c r="E53" s="569" t="s">
        <v>442</v>
      </c>
      <c r="F53" s="570" t="s">
        <v>443</v>
      </c>
      <c r="G53" s="569" t="s">
        <v>531</v>
      </c>
      <c r="H53" s="569" t="s">
        <v>638</v>
      </c>
      <c r="I53" s="569" t="s">
        <v>639</v>
      </c>
      <c r="J53" s="569" t="s">
        <v>640</v>
      </c>
      <c r="K53" s="569" t="s">
        <v>641</v>
      </c>
      <c r="L53" s="571">
        <v>31.245000000000001</v>
      </c>
      <c r="M53" s="571">
        <v>2</v>
      </c>
      <c r="N53" s="572">
        <v>62.49</v>
      </c>
    </row>
    <row r="54" spans="1:14" ht="14.4" customHeight="1" x14ac:dyDescent="0.3">
      <c r="A54" s="567" t="s">
        <v>439</v>
      </c>
      <c r="B54" s="568" t="s">
        <v>441</v>
      </c>
      <c r="C54" s="569" t="s">
        <v>457</v>
      </c>
      <c r="D54" s="570" t="s">
        <v>458</v>
      </c>
      <c r="E54" s="569" t="s">
        <v>442</v>
      </c>
      <c r="F54" s="570" t="s">
        <v>443</v>
      </c>
      <c r="G54" s="569" t="s">
        <v>531</v>
      </c>
      <c r="H54" s="569" t="s">
        <v>642</v>
      </c>
      <c r="I54" s="569" t="s">
        <v>643</v>
      </c>
      <c r="J54" s="569" t="s">
        <v>644</v>
      </c>
      <c r="K54" s="569" t="s">
        <v>645</v>
      </c>
      <c r="L54" s="571">
        <v>60.34997638177218</v>
      </c>
      <c r="M54" s="571">
        <v>271</v>
      </c>
      <c r="N54" s="572">
        <v>16354.843599460261</v>
      </c>
    </row>
    <row r="55" spans="1:14" ht="14.4" customHeight="1" x14ac:dyDescent="0.3">
      <c r="A55" s="567" t="s">
        <v>439</v>
      </c>
      <c r="B55" s="568" t="s">
        <v>441</v>
      </c>
      <c r="C55" s="569" t="s">
        <v>457</v>
      </c>
      <c r="D55" s="570" t="s">
        <v>458</v>
      </c>
      <c r="E55" s="569" t="s">
        <v>442</v>
      </c>
      <c r="F55" s="570" t="s">
        <v>443</v>
      </c>
      <c r="G55" s="569" t="s">
        <v>531</v>
      </c>
      <c r="H55" s="569" t="s">
        <v>646</v>
      </c>
      <c r="I55" s="569" t="s">
        <v>647</v>
      </c>
      <c r="J55" s="569" t="s">
        <v>648</v>
      </c>
      <c r="K55" s="569" t="s">
        <v>649</v>
      </c>
      <c r="L55" s="571">
        <v>114.07715662974999</v>
      </c>
      <c r="M55" s="571">
        <v>1</v>
      </c>
      <c r="N55" s="572">
        <v>114.07715662974999</v>
      </c>
    </row>
    <row r="56" spans="1:14" ht="14.4" customHeight="1" x14ac:dyDescent="0.3">
      <c r="A56" s="567" t="s">
        <v>439</v>
      </c>
      <c r="B56" s="568" t="s">
        <v>441</v>
      </c>
      <c r="C56" s="569" t="s">
        <v>457</v>
      </c>
      <c r="D56" s="570" t="s">
        <v>458</v>
      </c>
      <c r="E56" s="569" t="s">
        <v>442</v>
      </c>
      <c r="F56" s="570" t="s">
        <v>443</v>
      </c>
      <c r="G56" s="569" t="s">
        <v>531</v>
      </c>
      <c r="H56" s="569" t="s">
        <v>650</v>
      </c>
      <c r="I56" s="569" t="s">
        <v>651</v>
      </c>
      <c r="J56" s="569" t="s">
        <v>652</v>
      </c>
      <c r="K56" s="569" t="s">
        <v>653</v>
      </c>
      <c r="L56" s="571">
        <v>43.23</v>
      </c>
      <c r="M56" s="571">
        <v>2</v>
      </c>
      <c r="N56" s="572">
        <v>86.46</v>
      </c>
    </row>
    <row r="57" spans="1:14" ht="14.4" customHeight="1" x14ac:dyDescent="0.3">
      <c r="A57" s="567" t="s">
        <v>439</v>
      </c>
      <c r="B57" s="568" t="s">
        <v>441</v>
      </c>
      <c r="C57" s="569" t="s">
        <v>457</v>
      </c>
      <c r="D57" s="570" t="s">
        <v>458</v>
      </c>
      <c r="E57" s="569" t="s">
        <v>442</v>
      </c>
      <c r="F57" s="570" t="s">
        <v>443</v>
      </c>
      <c r="G57" s="569" t="s">
        <v>531</v>
      </c>
      <c r="H57" s="569" t="s">
        <v>654</v>
      </c>
      <c r="I57" s="569" t="s">
        <v>655</v>
      </c>
      <c r="J57" s="569" t="s">
        <v>656</v>
      </c>
      <c r="K57" s="569" t="s">
        <v>657</v>
      </c>
      <c r="L57" s="571">
        <v>64.456400541932297</v>
      </c>
      <c r="M57" s="571">
        <v>25</v>
      </c>
      <c r="N57" s="572">
        <v>1611.4100135483075</v>
      </c>
    </row>
    <row r="58" spans="1:14" ht="14.4" customHeight="1" x14ac:dyDescent="0.3">
      <c r="A58" s="567" t="s">
        <v>439</v>
      </c>
      <c r="B58" s="568" t="s">
        <v>441</v>
      </c>
      <c r="C58" s="569" t="s">
        <v>457</v>
      </c>
      <c r="D58" s="570" t="s">
        <v>458</v>
      </c>
      <c r="E58" s="569" t="s">
        <v>442</v>
      </c>
      <c r="F58" s="570" t="s">
        <v>443</v>
      </c>
      <c r="G58" s="569" t="s">
        <v>531</v>
      </c>
      <c r="H58" s="569" t="s">
        <v>658</v>
      </c>
      <c r="I58" s="569" t="s">
        <v>659</v>
      </c>
      <c r="J58" s="569" t="s">
        <v>660</v>
      </c>
      <c r="K58" s="569" t="s">
        <v>661</v>
      </c>
      <c r="L58" s="571">
        <v>91.180350817542902</v>
      </c>
      <c r="M58" s="571">
        <v>1</v>
      </c>
      <c r="N58" s="572">
        <v>91.180350817542902</v>
      </c>
    </row>
    <row r="59" spans="1:14" ht="14.4" customHeight="1" x14ac:dyDescent="0.3">
      <c r="A59" s="567" t="s">
        <v>439</v>
      </c>
      <c r="B59" s="568" t="s">
        <v>441</v>
      </c>
      <c r="C59" s="569" t="s">
        <v>457</v>
      </c>
      <c r="D59" s="570" t="s">
        <v>458</v>
      </c>
      <c r="E59" s="569" t="s">
        <v>442</v>
      </c>
      <c r="F59" s="570" t="s">
        <v>443</v>
      </c>
      <c r="G59" s="569" t="s">
        <v>531</v>
      </c>
      <c r="H59" s="569" t="s">
        <v>662</v>
      </c>
      <c r="I59" s="569" t="s">
        <v>663</v>
      </c>
      <c r="J59" s="569" t="s">
        <v>664</v>
      </c>
      <c r="K59" s="569" t="s">
        <v>665</v>
      </c>
      <c r="L59" s="571">
        <v>269.09121093533889</v>
      </c>
      <c r="M59" s="571">
        <v>237</v>
      </c>
      <c r="N59" s="572">
        <v>63774.616991675313</v>
      </c>
    </row>
    <row r="60" spans="1:14" ht="14.4" customHeight="1" x14ac:dyDescent="0.3">
      <c r="A60" s="567" t="s">
        <v>439</v>
      </c>
      <c r="B60" s="568" t="s">
        <v>441</v>
      </c>
      <c r="C60" s="569" t="s">
        <v>457</v>
      </c>
      <c r="D60" s="570" t="s">
        <v>458</v>
      </c>
      <c r="E60" s="569" t="s">
        <v>442</v>
      </c>
      <c r="F60" s="570" t="s">
        <v>443</v>
      </c>
      <c r="G60" s="569" t="s">
        <v>531</v>
      </c>
      <c r="H60" s="569" t="s">
        <v>666</v>
      </c>
      <c r="I60" s="569" t="s">
        <v>667</v>
      </c>
      <c r="J60" s="569" t="s">
        <v>668</v>
      </c>
      <c r="K60" s="569" t="s">
        <v>665</v>
      </c>
      <c r="L60" s="571">
        <v>344.39005121169322</v>
      </c>
      <c r="M60" s="571">
        <v>191.5</v>
      </c>
      <c r="N60" s="572">
        <v>65950.694807039254</v>
      </c>
    </row>
    <row r="61" spans="1:14" ht="14.4" customHeight="1" x14ac:dyDescent="0.3">
      <c r="A61" s="567" t="s">
        <v>439</v>
      </c>
      <c r="B61" s="568" t="s">
        <v>441</v>
      </c>
      <c r="C61" s="569" t="s">
        <v>457</v>
      </c>
      <c r="D61" s="570" t="s">
        <v>458</v>
      </c>
      <c r="E61" s="569" t="s">
        <v>442</v>
      </c>
      <c r="F61" s="570" t="s">
        <v>443</v>
      </c>
      <c r="G61" s="569" t="s">
        <v>531</v>
      </c>
      <c r="H61" s="569" t="s">
        <v>669</v>
      </c>
      <c r="I61" s="569" t="s">
        <v>670</v>
      </c>
      <c r="J61" s="569" t="s">
        <v>671</v>
      </c>
      <c r="K61" s="569" t="s">
        <v>672</v>
      </c>
      <c r="L61" s="571">
        <v>151.21257842715974</v>
      </c>
      <c r="M61" s="571">
        <v>8</v>
      </c>
      <c r="N61" s="572">
        <v>1209.7006274172779</v>
      </c>
    </row>
    <row r="62" spans="1:14" ht="14.4" customHeight="1" x14ac:dyDescent="0.3">
      <c r="A62" s="567" t="s">
        <v>439</v>
      </c>
      <c r="B62" s="568" t="s">
        <v>441</v>
      </c>
      <c r="C62" s="569" t="s">
        <v>457</v>
      </c>
      <c r="D62" s="570" t="s">
        <v>458</v>
      </c>
      <c r="E62" s="569" t="s">
        <v>442</v>
      </c>
      <c r="F62" s="570" t="s">
        <v>443</v>
      </c>
      <c r="G62" s="569" t="s">
        <v>531</v>
      </c>
      <c r="H62" s="569" t="s">
        <v>673</v>
      </c>
      <c r="I62" s="569" t="s">
        <v>674</v>
      </c>
      <c r="J62" s="569" t="s">
        <v>675</v>
      </c>
      <c r="K62" s="569" t="s">
        <v>676</v>
      </c>
      <c r="L62" s="571">
        <v>599.00604142251575</v>
      </c>
      <c r="M62" s="571">
        <v>6</v>
      </c>
      <c r="N62" s="572">
        <v>3594.0362485350943</v>
      </c>
    </row>
    <row r="63" spans="1:14" ht="14.4" customHeight="1" x14ac:dyDescent="0.3">
      <c r="A63" s="567" t="s">
        <v>439</v>
      </c>
      <c r="B63" s="568" t="s">
        <v>441</v>
      </c>
      <c r="C63" s="569" t="s">
        <v>457</v>
      </c>
      <c r="D63" s="570" t="s">
        <v>458</v>
      </c>
      <c r="E63" s="569" t="s">
        <v>442</v>
      </c>
      <c r="F63" s="570" t="s">
        <v>443</v>
      </c>
      <c r="G63" s="569" t="s">
        <v>531</v>
      </c>
      <c r="H63" s="569" t="s">
        <v>677</v>
      </c>
      <c r="I63" s="569" t="s">
        <v>678</v>
      </c>
      <c r="J63" s="569" t="s">
        <v>679</v>
      </c>
      <c r="K63" s="569" t="s">
        <v>680</v>
      </c>
      <c r="L63" s="571">
        <v>437.00080000000003</v>
      </c>
      <c r="M63" s="571">
        <v>2</v>
      </c>
      <c r="N63" s="572">
        <v>874.00160000000005</v>
      </c>
    </row>
    <row r="64" spans="1:14" ht="14.4" customHeight="1" x14ac:dyDescent="0.3">
      <c r="A64" s="567" t="s">
        <v>439</v>
      </c>
      <c r="B64" s="568" t="s">
        <v>441</v>
      </c>
      <c r="C64" s="569" t="s">
        <v>457</v>
      </c>
      <c r="D64" s="570" t="s">
        <v>458</v>
      </c>
      <c r="E64" s="569" t="s">
        <v>442</v>
      </c>
      <c r="F64" s="570" t="s">
        <v>443</v>
      </c>
      <c r="G64" s="569" t="s">
        <v>531</v>
      </c>
      <c r="H64" s="569" t="s">
        <v>681</v>
      </c>
      <c r="I64" s="569" t="s">
        <v>682</v>
      </c>
      <c r="J64" s="569" t="s">
        <v>683</v>
      </c>
      <c r="K64" s="569" t="s">
        <v>684</v>
      </c>
      <c r="L64" s="571">
        <v>29.529999999999994</v>
      </c>
      <c r="M64" s="571">
        <v>20</v>
      </c>
      <c r="N64" s="572">
        <v>590.59999999999991</v>
      </c>
    </row>
    <row r="65" spans="1:14" ht="14.4" customHeight="1" x14ac:dyDescent="0.3">
      <c r="A65" s="567" t="s">
        <v>439</v>
      </c>
      <c r="B65" s="568" t="s">
        <v>441</v>
      </c>
      <c r="C65" s="569" t="s">
        <v>457</v>
      </c>
      <c r="D65" s="570" t="s">
        <v>458</v>
      </c>
      <c r="E65" s="569" t="s">
        <v>442</v>
      </c>
      <c r="F65" s="570" t="s">
        <v>443</v>
      </c>
      <c r="G65" s="569" t="s">
        <v>531</v>
      </c>
      <c r="H65" s="569" t="s">
        <v>685</v>
      </c>
      <c r="I65" s="569" t="s">
        <v>686</v>
      </c>
      <c r="J65" s="569" t="s">
        <v>687</v>
      </c>
      <c r="K65" s="569" t="s">
        <v>487</v>
      </c>
      <c r="L65" s="571">
        <v>142.42986670597301</v>
      </c>
      <c r="M65" s="571">
        <v>1</v>
      </c>
      <c r="N65" s="572">
        <v>142.42986670597301</v>
      </c>
    </row>
    <row r="66" spans="1:14" ht="14.4" customHeight="1" x14ac:dyDescent="0.3">
      <c r="A66" s="567" t="s">
        <v>439</v>
      </c>
      <c r="B66" s="568" t="s">
        <v>441</v>
      </c>
      <c r="C66" s="569" t="s">
        <v>457</v>
      </c>
      <c r="D66" s="570" t="s">
        <v>458</v>
      </c>
      <c r="E66" s="569" t="s">
        <v>442</v>
      </c>
      <c r="F66" s="570" t="s">
        <v>443</v>
      </c>
      <c r="G66" s="569" t="s">
        <v>531</v>
      </c>
      <c r="H66" s="569" t="s">
        <v>688</v>
      </c>
      <c r="I66" s="569" t="s">
        <v>689</v>
      </c>
      <c r="J66" s="569" t="s">
        <v>690</v>
      </c>
      <c r="K66" s="569" t="s">
        <v>691</v>
      </c>
      <c r="L66" s="571">
        <v>115.94</v>
      </c>
      <c r="M66" s="571">
        <v>2</v>
      </c>
      <c r="N66" s="572">
        <v>231.88</v>
      </c>
    </row>
    <row r="67" spans="1:14" ht="14.4" customHeight="1" x14ac:dyDescent="0.3">
      <c r="A67" s="567" t="s">
        <v>439</v>
      </c>
      <c r="B67" s="568" t="s">
        <v>441</v>
      </c>
      <c r="C67" s="569" t="s">
        <v>457</v>
      </c>
      <c r="D67" s="570" t="s">
        <v>458</v>
      </c>
      <c r="E67" s="569" t="s">
        <v>442</v>
      </c>
      <c r="F67" s="570" t="s">
        <v>443</v>
      </c>
      <c r="G67" s="569" t="s">
        <v>531</v>
      </c>
      <c r="H67" s="569" t="s">
        <v>692</v>
      </c>
      <c r="I67" s="569" t="s">
        <v>693</v>
      </c>
      <c r="J67" s="569" t="s">
        <v>694</v>
      </c>
      <c r="K67" s="569" t="s">
        <v>695</v>
      </c>
      <c r="L67" s="571">
        <v>37.409999999999997</v>
      </c>
      <c r="M67" s="571">
        <v>1</v>
      </c>
      <c r="N67" s="572">
        <v>37.409999999999997</v>
      </c>
    </row>
    <row r="68" spans="1:14" ht="14.4" customHeight="1" x14ac:dyDescent="0.3">
      <c r="A68" s="567" t="s">
        <v>439</v>
      </c>
      <c r="B68" s="568" t="s">
        <v>441</v>
      </c>
      <c r="C68" s="569" t="s">
        <v>457</v>
      </c>
      <c r="D68" s="570" t="s">
        <v>458</v>
      </c>
      <c r="E68" s="569" t="s">
        <v>442</v>
      </c>
      <c r="F68" s="570" t="s">
        <v>443</v>
      </c>
      <c r="G68" s="569" t="s">
        <v>531</v>
      </c>
      <c r="H68" s="569" t="s">
        <v>696</v>
      </c>
      <c r="I68" s="569" t="s">
        <v>697</v>
      </c>
      <c r="J68" s="569" t="s">
        <v>698</v>
      </c>
      <c r="K68" s="569" t="s">
        <v>699</v>
      </c>
      <c r="L68" s="571">
        <v>194.16492621426636</v>
      </c>
      <c r="M68" s="571">
        <v>145</v>
      </c>
      <c r="N68" s="572">
        <v>28153.91430106862</v>
      </c>
    </row>
    <row r="69" spans="1:14" ht="14.4" customHeight="1" x14ac:dyDescent="0.3">
      <c r="A69" s="567" t="s">
        <v>439</v>
      </c>
      <c r="B69" s="568" t="s">
        <v>441</v>
      </c>
      <c r="C69" s="569" t="s">
        <v>457</v>
      </c>
      <c r="D69" s="570" t="s">
        <v>458</v>
      </c>
      <c r="E69" s="569" t="s">
        <v>442</v>
      </c>
      <c r="F69" s="570" t="s">
        <v>443</v>
      </c>
      <c r="G69" s="569" t="s">
        <v>531</v>
      </c>
      <c r="H69" s="569" t="s">
        <v>700</v>
      </c>
      <c r="I69" s="569" t="s">
        <v>700</v>
      </c>
      <c r="J69" s="569" t="s">
        <v>701</v>
      </c>
      <c r="K69" s="569" t="s">
        <v>702</v>
      </c>
      <c r="L69" s="571">
        <v>38.143391356135588</v>
      </c>
      <c r="M69" s="571">
        <v>570</v>
      </c>
      <c r="N69" s="572">
        <v>21741.733072997285</v>
      </c>
    </row>
    <row r="70" spans="1:14" ht="14.4" customHeight="1" x14ac:dyDescent="0.3">
      <c r="A70" s="567" t="s">
        <v>439</v>
      </c>
      <c r="B70" s="568" t="s">
        <v>441</v>
      </c>
      <c r="C70" s="569" t="s">
        <v>457</v>
      </c>
      <c r="D70" s="570" t="s">
        <v>458</v>
      </c>
      <c r="E70" s="569" t="s">
        <v>442</v>
      </c>
      <c r="F70" s="570" t="s">
        <v>443</v>
      </c>
      <c r="G70" s="569" t="s">
        <v>531</v>
      </c>
      <c r="H70" s="569" t="s">
        <v>703</v>
      </c>
      <c r="I70" s="569" t="s">
        <v>704</v>
      </c>
      <c r="J70" s="569" t="s">
        <v>705</v>
      </c>
      <c r="K70" s="569" t="s">
        <v>706</v>
      </c>
      <c r="L70" s="571">
        <v>117.9382715542384</v>
      </c>
      <c r="M70" s="571">
        <v>7</v>
      </c>
      <c r="N70" s="572">
        <v>825.56790087966874</v>
      </c>
    </row>
    <row r="71" spans="1:14" ht="14.4" customHeight="1" x14ac:dyDescent="0.3">
      <c r="A71" s="567" t="s">
        <v>439</v>
      </c>
      <c r="B71" s="568" t="s">
        <v>441</v>
      </c>
      <c r="C71" s="569" t="s">
        <v>457</v>
      </c>
      <c r="D71" s="570" t="s">
        <v>458</v>
      </c>
      <c r="E71" s="569" t="s">
        <v>442</v>
      </c>
      <c r="F71" s="570" t="s">
        <v>443</v>
      </c>
      <c r="G71" s="569" t="s">
        <v>531</v>
      </c>
      <c r="H71" s="569" t="s">
        <v>707</v>
      </c>
      <c r="I71" s="569" t="s">
        <v>708</v>
      </c>
      <c r="J71" s="569" t="s">
        <v>705</v>
      </c>
      <c r="K71" s="569" t="s">
        <v>709</v>
      </c>
      <c r="L71" s="571">
        <v>238.13589471149433</v>
      </c>
      <c r="M71" s="571">
        <v>3</v>
      </c>
      <c r="N71" s="572">
        <v>714.40768413448302</v>
      </c>
    </row>
    <row r="72" spans="1:14" ht="14.4" customHeight="1" x14ac:dyDescent="0.3">
      <c r="A72" s="567" t="s">
        <v>439</v>
      </c>
      <c r="B72" s="568" t="s">
        <v>441</v>
      </c>
      <c r="C72" s="569" t="s">
        <v>457</v>
      </c>
      <c r="D72" s="570" t="s">
        <v>458</v>
      </c>
      <c r="E72" s="569" t="s">
        <v>442</v>
      </c>
      <c r="F72" s="570" t="s">
        <v>443</v>
      </c>
      <c r="G72" s="569" t="s">
        <v>531</v>
      </c>
      <c r="H72" s="569" t="s">
        <v>710</v>
      </c>
      <c r="I72" s="569" t="s">
        <v>711</v>
      </c>
      <c r="J72" s="569" t="s">
        <v>712</v>
      </c>
      <c r="K72" s="569" t="s">
        <v>713</v>
      </c>
      <c r="L72" s="571">
        <v>126.03</v>
      </c>
      <c r="M72" s="571">
        <v>1</v>
      </c>
      <c r="N72" s="572">
        <v>126.03</v>
      </c>
    </row>
    <row r="73" spans="1:14" ht="14.4" customHeight="1" x14ac:dyDescent="0.3">
      <c r="A73" s="567" t="s">
        <v>439</v>
      </c>
      <c r="B73" s="568" t="s">
        <v>441</v>
      </c>
      <c r="C73" s="569" t="s">
        <v>457</v>
      </c>
      <c r="D73" s="570" t="s">
        <v>458</v>
      </c>
      <c r="E73" s="569" t="s">
        <v>442</v>
      </c>
      <c r="F73" s="570" t="s">
        <v>443</v>
      </c>
      <c r="G73" s="569" t="s">
        <v>531</v>
      </c>
      <c r="H73" s="569" t="s">
        <v>714</v>
      </c>
      <c r="I73" s="569" t="s">
        <v>714</v>
      </c>
      <c r="J73" s="569" t="s">
        <v>715</v>
      </c>
      <c r="K73" s="569" t="s">
        <v>716</v>
      </c>
      <c r="L73" s="571">
        <v>596.49672080965433</v>
      </c>
      <c r="M73" s="571">
        <v>14.2</v>
      </c>
      <c r="N73" s="572">
        <v>8470.2534354970903</v>
      </c>
    </row>
    <row r="74" spans="1:14" ht="14.4" customHeight="1" x14ac:dyDescent="0.3">
      <c r="A74" s="567" t="s">
        <v>439</v>
      </c>
      <c r="B74" s="568" t="s">
        <v>441</v>
      </c>
      <c r="C74" s="569" t="s">
        <v>457</v>
      </c>
      <c r="D74" s="570" t="s">
        <v>458</v>
      </c>
      <c r="E74" s="569" t="s">
        <v>442</v>
      </c>
      <c r="F74" s="570" t="s">
        <v>443</v>
      </c>
      <c r="G74" s="569" t="s">
        <v>531</v>
      </c>
      <c r="H74" s="569" t="s">
        <v>717</v>
      </c>
      <c r="I74" s="569" t="s">
        <v>718</v>
      </c>
      <c r="J74" s="569" t="s">
        <v>719</v>
      </c>
      <c r="K74" s="569" t="s">
        <v>720</v>
      </c>
      <c r="L74" s="571">
        <v>77.139911056968145</v>
      </c>
      <c r="M74" s="571">
        <v>2</v>
      </c>
      <c r="N74" s="572">
        <v>154.27982211393629</v>
      </c>
    </row>
    <row r="75" spans="1:14" ht="14.4" customHeight="1" x14ac:dyDescent="0.3">
      <c r="A75" s="567" t="s">
        <v>439</v>
      </c>
      <c r="B75" s="568" t="s">
        <v>441</v>
      </c>
      <c r="C75" s="569" t="s">
        <v>457</v>
      </c>
      <c r="D75" s="570" t="s">
        <v>458</v>
      </c>
      <c r="E75" s="569" t="s">
        <v>442</v>
      </c>
      <c r="F75" s="570" t="s">
        <v>443</v>
      </c>
      <c r="G75" s="569" t="s">
        <v>531</v>
      </c>
      <c r="H75" s="569" t="s">
        <v>721</v>
      </c>
      <c r="I75" s="569" t="s">
        <v>722</v>
      </c>
      <c r="J75" s="569" t="s">
        <v>723</v>
      </c>
      <c r="K75" s="569" t="s">
        <v>724</v>
      </c>
      <c r="L75" s="571">
        <v>169.92159416707699</v>
      </c>
      <c r="M75" s="571">
        <v>1</v>
      </c>
      <c r="N75" s="572">
        <v>169.92159416707699</v>
      </c>
    </row>
    <row r="76" spans="1:14" ht="14.4" customHeight="1" x14ac:dyDescent="0.3">
      <c r="A76" s="567" t="s">
        <v>439</v>
      </c>
      <c r="B76" s="568" t="s">
        <v>441</v>
      </c>
      <c r="C76" s="569" t="s">
        <v>457</v>
      </c>
      <c r="D76" s="570" t="s">
        <v>458</v>
      </c>
      <c r="E76" s="569" t="s">
        <v>442</v>
      </c>
      <c r="F76" s="570" t="s">
        <v>443</v>
      </c>
      <c r="G76" s="569" t="s">
        <v>531</v>
      </c>
      <c r="H76" s="569" t="s">
        <v>725</v>
      </c>
      <c r="I76" s="569" t="s">
        <v>726</v>
      </c>
      <c r="J76" s="569" t="s">
        <v>727</v>
      </c>
      <c r="K76" s="569" t="s">
        <v>728</v>
      </c>
      <c r="L76" s="571">
        <v>118.97</v>
      </c>
      <c r="M76" s="571">
        <v>1</v>
      </c>
      <c r="N76" s="572">
        <v>118.97</v>
      </c>
    </row>
    <row r="77" spans="1:14" ht="14.4" customHeight="1" x14ac:dyDescent="0.3">
      <c r="A77" s="567" t="s">
        <v>439</v>
      </c>
      <c r="B77" s="568" t="s">
        <v>441</v>
      </c>
      <c r="C77" s="569" t="s">
        <v>457</v>
      </c>
      <c r="D77" s="570" t="s">
        <v>458</v>
      </c>
      <c r="E77" s="569" t="s">
        <v>442</v>
      </c>
      <c r="F77" s="570" t="s">
        <v>443</v>
      </c>
      <c r="G77" s="569" t="s">
        <v>531</v>
      </c>
      <c r="H77" s="569" t="s">
        <v>729</v>
      </c>
      <c r="I77" s="569" t="s">
        <v>730</v>
      </c>
      <c r="J77" s="569" t="s">
        <v>731</v>
      </c>
      <c r="K77" s="569" t="s">
        <v>702</v>
      </c>
      <c r="L77" s="571">
        <v>36.686804020490484</v>
      </c>
      <c r="M77" s="571">
        <v>300</v>
      </c>
      <c r="N77" s="572">
        <v>11006.041206147145</v>
      </c>
    </row>
    <row r="78" spans="1:14" ht="14.4" customHeight="1" x14ac:dyDescent="0.3">
      <c r="A78" s="567" t="s">
        <v>439</v>
      </c>
      <c r="B78" s="568" t="s">
        <v>441</v>
      </c>
      <c r="C78" s="569" t="s">
        <v>457</v>
      </c>
      <c r="D78" s="570" t="s">
        <v>458</v>
      </c>
      <c r="E78" s="569" t="s">
        <v>442</v>
      </c>
      <c r="F78" s="570" t="s">
        <v>443</v>
      </c>
      <c r="G78" s="569" t="s">
        <v>531</v>
      </c>
      <c r="H78" s="569" t="s">
        <v>732</v>
      </c>
      <c r="I78" s="569" t="s">
        <v>733</v>
      </c>
      <c r="J78" s="569" t="s">
        <v>734</v>
      </c>
      <c r="K78" s="569" t="s">
        <v>702</v>
      </c>
      <c r="L78" s="571">
        <v>59.29666666666666</v>
      </c>
      <c r="M78" s="571">
        <v>6</v>
      </c>
      <c r="N78" s="572">
        <v>355.78</v>
      </c>
    </row>
    <row r="79" spans="1:14" ht="14.4" customHeight="1" x14ac:dyDescent="0.3">
      <c r="A79" s="567" t="s">
        <v>439</v>
      </c>
      <c r="B79" s="568" t="s">
        <v>441</v>
      </c>
      <c r="C79" s="569" t="s">
        <v>457</v>
      </c>
      <c r="D79" s="570" t="s">
        <v>458</v>
      </c>
      <c r="E79" s="569" t="s">
        <v>442</v>
      </c>
      <c r="F79" s="570" t="s">
        <v>443</v>
      </c>
      <c r="G79" s="569" t="s">
        <v>531</v>
      </c>
      <c r="H79" s="569" t="s">
        <v>735</v>
      </c>
      <c r="I79" s="569" t="s">
        <v>736</v>
      </c>
      <c r="J79" s="569" t="s">
        <v>737</v>
      </c>
      <c r="K79" s="569" t="s">
        <v>738</v>
      </c>
      <c r="L79" s="571">
        <v>131</v>
      </c>
      <c r="M79" s="571">
        <v>1</v>
      </c>
      <c r="N79" s="572">
        <v>131</v>
      </c>
    </row>
    <row r="80" spans="1:14" ht="14.4" customHeight="1" x14ac:dyDescent="0.3">
      <c r="A80" s="567" t="s">
        <v>439</v>
      </c>
      <c r="B80" s="568" t="s">
        <v>441</v>
      </c>
      <c r="C80" s="569" t="s">
        <v>457</v>
      </c>
      <c r="D80" s="570" t="s">
        <v>458</v>
      </c>
      <c r="E80" s="569" t="s">
        <v>442</v>
      </c>
      <c r="F80" s="570" t="s">
        <v>443</v>
      </c>
      <c r="G80" s="569" t="s">
        <v>531</v>
      </c>
      <c r="H80" s="569" t="s">
        <v>739</v>
      </c>
      <c r="I80" s="569" t="s">
        <v>740</v>
      </c>
      <c r="J80" s="569" t="s">
        <v>741</v>
      </c>
      <c r="K80" s="569" t="s">
        <v>742</v>
      </c>
      <c r="L80" s="571">
        <v>331.02683266339352</v>
      </c>
      <c r="M80" s="571">
        <v>2</v>
      </c>
      <c r="N80" s="572">
        <v>662.05366532678704</v>
      </c>
    </row>
    <row r="81" spans="1:14" ht="14.4" customHeight="1" x14ac:dyDescent="0.3">
      <c r="A81" s="567" t="s">
        <v>439</v>
      </c>
      <c r="B81" s="568" t="s">
        <v>441</v>
      </c>
      <c r="C81" s="569" t="s">
        <v>457</v>
      </c>
      <c r="D81" s="570" t="s">
        <v>458</v>
      </c>
      <c r="E81" s="569" t="s">
        <v>442</v>
      </c>
      <c r="F81" s="570" t="s">
        <v>443</v>
      </c>
      <c r="G81" s="569" t="s">
        <v>531</v>
      </c>
      <c r="H81" s="569" t="s">
        <v>743</v>
      </c>
      <c r="I81" s="569" t="s">
        <v>744</v>
      </c>
      <c r="J81" s="569" t="s">
        <v>745</v>
      </c>
      <c r="K81" s="569" t="s">
        <v>746</v>
      </c>
      <c r="L81" s="571">
        <v>192.84017798760999</v>
      </c>
      <c r="M81" s="571">
        <v>1</v>
      </c>
      <c r="N81" s="572">
        <v>192.84017798760999</v>
      </c>
    </row>
    <row r="82" spans="1:14" ht="14.4" customHeight="1" x14ac:dyDescent="0.3">
      <c r="A82" s="567" t="s">
        <v>439</v>
      </c>
      <c r="B82" s="568" t="s">
        <v>441</v>
      </c>
      <c r="C82" s="569" t="s">
        <v>457</v>
      </c>
      <c r="D82" s="570" t="s">
        <v>458</v>
      </c>
      <c r="E82" s="569" t="s">
        <v>442</v>
      </c>
      <c r="F82" s="570" t="s">
        <v>443</v>
      </c>
      <c r="G82" s="569" t="s">
        <v>531</v>
      </c>
      <c r="H82" s="569" t="s">
        <v>747</v>
      </c>
      <c r="I82" s="569" t="s">
        <v>748</v>
      </c>
      <c r="J82" s="569" t="s">
        <v>749</v>
      </c>
      <c r="K82" s="569" t="s">
        <v>750</v>
      </c>
      <c r="L82" s="571">
        <v>45.841409295716673</v>
      </c>
      <c r="M82" s="571">
        <v>9</v>
      </c>
      <c r="N82" s="572">
        <v>412.57268366145007</v>
      </c>
    </row>
    <row r="83" spans="1:14" ht="14.4" customHeight="1" x14ac:dyDescent="0.3">
      <c r="A83" s="567" t="s">
        <v>439</v>
      </c>
      <c r="B83" s="568" t="s">
        <v>441</v>
      </c>
      <c r="C83" s="569" t="s">
        <v>457</v>
      </c>
      <c r="D83" s="570" t="s">
        <v>458</v>
      </c>
      <c r="E83" s="569" t="s">
        <v>442</v>
      </c>
      <c r="F83" s="570" t="s">
        <v>443</v>
      </c>
      <c r="G83" s="569" t="s">
        <v>531</v>
      </c>
      <c r="H83" s="569" t="s">
        <v>751</v>
      </c>
      <c r="I83" s="569" t="s">
        <v>752</v>
      </c>
      <c r="J83" s="569" t="s">
        <v>753</v>
      </c>
      <c r="K83" s="569" t="s">
        <v>754</v>
      </c>
      <c r="L83" s="571">
        <v>259.44</v>
      </c>
      <c r="M83" s="571">
        <v>11</v>
      </c>
      <c r="N83" s="572">
        <v>2853.84</v>
      </c>
    </row>
    <row r="84" spans="1:14" ht="14.4" customHeight="1" x14ac:dyDescent="0.3">
      <c r="A84" s="567" t="s">
        <v>439</v>
      </c>
      <c r="B84" s="568" t="s">
        <v>441</v>
      </c>
      <c r="C84" s="569" t="s">
        <v>457</v>
      </c>
      <c r="D84" s="570" t="s">
        <v>458</v>
      </c>
      <c r="E84" s="569" t="s">
        <v>442</v>
      </c>
      <c r="F84" s="570" t="s">
        <v>443</v>
      </c>
      <c r="G84" s="569" t="s">
        <v>531</v>
      </c>
      <c r="H84" s="569" t="s">
        <v>755</v>
      </c>
      <c r="I84" s="569" t="s">
        <v>756</v>
      </c>
      <c r="J84" s="569" t="s">
        <v>644</v>
      </c>
      <c r="K84" s="569" t="s">
        <v>757</v>
      </c>
      <c r="L84" s="571">
        <v>22.77000000369333</v>
      </c>
      <c r="M84" s="571">
        <v>6</v>
      </c>
      <c r="N84" s="572">
        <v>136.62000002215999</v>
      </c>
    </row>
    <row r="85" spans="1:14" ht="14.4" customHeight="1" x14ac:dyDescent="0.3">
      <c r="A85" s="567" t="s">
        <v>439</v>
      </c>
      <c r="B85" s="568" t="s">
        <v>441</v>
      </c>
      <c r="C85" s="569" t="s">
        <v>457</v>
      </c>
      <c r="D85" s="570" t="s">
        <v>458</v>
      </c>
      <c r="E85" s="569" t="s">
        <v>442</v>
      </c>
      <c r="F85" s="570" t="s">
        <v>443</v>
      </c>
      <c r="G85" s="569" t="s">
        <v>531</v>
      </c>
      <c r="H85" s="569" t="s">
        <v>758</v>
      </c>
      <c r="I85" s="569" t="s">
        <v>759</v>
      </c>
      <c r="J85" s="569" t="s">
        <v>760</v>
      </c>
      <c r="K85" s="569" t="s">
        <v>761</v>
      </c>
      <c r="L85" s="571">
        <v>36.369999999999997</v>
      </c>
      <c r="M85" s="571">
        <v>1</v>
      </c>
      <c r="N85" s="572">
        <v>36.369999999999997</v>
      </c>
    </row>
    <row r="86" spans="1:14" ht="14.4" customHeight="1" x14ac:dyDescent="0.3">
      <c r="A86" s="567" t="s">
        <v>439</v>
      </c>
      <c r="B86" s="568" t="s">
        <v>441</v>
      </c>
      <c r="C86" s="569" t="s">
        <v>457</v>
      </c>
      <c r="D86" s="570" t="s">
        <v>458</v>
      </c>
      <c r="E86" s="569" t="s">
        <v>442</v>
      </c>
      <c r="F86" s="570" t="s">
        <v>443</v>
      </c>
      <c r="G86" s="569" t="s">
        <v>531</v>
      </c>
      <c r="H86" s="569" t="s">
        <v>762</v>
      </c>
      <c r="I86" s="569" t="s">
        <v>763</v>
      </c>
      <c r="J86" s="569" t="s">
        <v>764</v>
      </c>
      <c r="K86" s="569" t="s">
        <v>765</v>
      </c>
      <c r="L86" s="571">
        <v>58.001999999999995</v>
      </c>
      <c r="M86" s="571">
        <v>5</v>
      </c>
      <c r="N86" s="572">
        <v>290.01</v>
      </c>
    </row>
    <row r="87" spans="1:14" ht="14.4" customHeight="1" x14ac:dyDescent="0.3">
      <c r="A87" s="567" t="s">
        <v>439</v>
      </c>
      <c r="B87" s="568" t="s">
        <v>441</v>
      </c>
      <c r="C87" s="569" t="s">
        <v>457</v>
      </c>
      <c r="D87" s="570" t="s">
        <v>458</v>
      </c>
      <c r="E87" s="569" t="s">
        <v>442</v>
      </c>
      <c r="F87" s="570" t="s">
        <v>443</v>
      </c>
      <c r="G87" s="569" t="s">
        <v>531</v>
      </c>
      <c r="H87" s="569" t="s">
        <v>766</v>
      </c>
      <c r="I87" s="569" t="s">
        <v>767</v>
      </c>
      <c r="J87" s="569" t="s">
        <v>768</v>
      </c>
      <c r="K87" s="569" t="s">
        <v>769</v>
      </c>
      <c r="L87" s="571">
        <v>1122.3972908226967</v>
      </c>
      <c r="M87" s="571">
        <v>3</v>
      </c>
      <c r="N87" s="572">
        <v>3367.19187246809</v>
      </c>
    </row>
    <row r="88" spans="1:14" ht="14.4" customHeight="1" x14ac:dyDescent="0.3">
      <c r="A88" s="567" t="s">
        <v>439</v>
      </c>
      <c r="B88" s="568" t="s">
        <v>441</v>
      </c>
      <c r="C88" s="569" t="s">
        <v>457</v>
      </c>
      <c r="D88" s="570" t="s">
        <v>458</v>
      </c>
      <c r="E88" s="569" t="s">
        <v>442</v>
      </c>
      <c r="F88" s="570" t="s">
        <v>443</v>
      </c>
      <c r="G88" s="569" t="s">
        <v>531</v>
      </c>
      <c r="H88" s="569" t="s">
        <v>770</v>
      </c>
      <c r="I88" s="569" t="s">
        <v>771</v>
      </c>
      <c r="J88" s="569" t="s">
        <v>772</v>
      </c>
      <c r="K88" s="569" t="s">
        <v>773</v>
      </c>
      <c r="L88" s="571">
        <v>163.33549233635301</v>
      </c>
      <c r="M88" s="571">
        <v>1</v>
      </c>
      <c r="N88" s="572">
        <v>163.33549233635301</v>
      </c>
    </row>
    <row r="89" spans="1:14" ht="14.4" customHeight="1" x14ac:dyDescent="0.3">
      <c r="A89" s="567" t="s">
        <v>439</v>
      </c>
      <c r="B89" s="568" t="s">
        <v>441</v>
      </c>
      <c r="C89" s="569" t="s">
        <v>457</v>
      </c>
      <c r="D89" s="570" t="s">
        <v>458</v>
      </c>
      <c r="E89" s="569" t="s">
        <v>442</v>
      </c>
      <c r="F89" s="570" t="s">
        <v>443</v>
      </c>
      <c r="G89" s="569" t="s">
        <v>531</v>
      </c>
      <c r="H89" s="569" t="s">
        <v>774</v>
      </c>
      <c r="I89" s="569" t="s">
        <v>775</v>
      </c>
      <c r="J89" s="569" t="s">
        <v>776</v>
      </c>
      <c r="K89" s="569" t="s">
        <v>777</v>
      </c>
      <c r="L89" s="571">
        <v>226.73</v>
      </c>
      <c r="M89" s="571">
        <v>1</v>
      </c>
      <c r="N89" s="572">
        <v>226.73</v>
      </c>
    </row>
    <row r="90" spans="1:14" ht="14.4" customHeight="1" x14ac:dyDescent="0.3">
      <c r="A90" s="567" t="s">
        <v>439</v>
      </c>
      <c r="B90" s="568" t="s">
        <v>441</v>
      </c>
      <c r="C90" s="569" t="s">
        <v>457</v>
      </c>
      <c r="D90" s="570" t="s">
        <v>458</v>
      </c>
      <c r="E90" s="569" t="s">
        <v>442</v>
      </c>
      <c r="F90" s="570" t="s">
        <v>443</v>
      </c>
      <c r="G90" s="569" t="s">
        <v>531</v>
      </c>
      <c r="H90" s="569" t="s">
        <v>778</v>
      </c>
      <c r="I90" s="569" t="s">
        <v>779</v>
      </c>
      <c r="J90" s="569" t="s">
        <v>780</v>
      </c>
      <c r="K90" s="569" t="s">
        <v>781</v>
      </c>
      <c r="L90" s="571">
        <v>74.835000000000008</v>
      </c>
      <c r="M90" s="571">
        <v>4</v>
      </c>
      <c r="N90" s="572">
        <v>299.34000000000003</v>
      </c>
    </row>
    <row r="91" spans="1:14" ht="14.4" customHeight="1" x14ac:dyDescent="0.3">
      <c r="A91" s="567" t="s">
        <v>439</v>
      </c>
      <c r="B91" s="568" t="s">
        <v>441</v>
      </c>
      <c r="C91" s="569" t="s">
        <v>457</v>
      </c>
      <c r="D91" s="570" t="s">
        <v>458</v>
      </c>
      <c r="E91" s="569" t="s">
        <v>442</v>
      </c>
      <c r="F91" s="570" t="s">
        <v>443</v>
      </c>
      <c r="G91" s="569" t="s">
        <v>531</v>
      </c>
      <c r="H91" s="569" t="s">
        <v>782</v>
      </c>
      <c r="I91" s="569" t="s">
        <v>783</v>
      </c>
      <c r="J91" s="569" t="s">
        <v>784</v>
      </c>
      <c r="K91" s="569" t="s">
        <v>785</v>
      </c>
      <c r="L91" s="571">
        <v>87.739573254819391</v>
      </c>
      <c r="M91" s="571">
        <v>2</v>
      </c>
      <c r="N91" s="572">
        <v>175.47914650963878</v>
      </c>
    </row>
    <row r="92" spans="1:14" ht="14.4" customHeight="1" x14ac:dyDescent="0.3">
      <c r="A92" s="567" t="s">
        <v>439</v>
      </c>
      <c r="B92" s="568" t="s">
        <v>441</v>
      </c>
      <c r="C92" s="569" t="s">
        <v>457</v>
      </c>
      <c r="D92" s="570" t="s">
        <v>458</v>
      </c>
      <c r="E92" s="569" t="s">
        <v>442</v>
      </c>
      <c r="F92" s="570" t="s">
        <v>443</v>
      </c>
      <c r="G92" s="569" t="s">
        <v>531</v>
      </c>
      <c r="H92" s="569" t="s">
        <v>786</v>
      </c>
      <c r="I92" s="569" t="s">
        <v>787</v>
      </c>
      <c r="J92" s="569" t="s">
        <v>788</v>
      </c>
      <c r="K92" s="569" t="s">
        <v>789</v>
      </c>
      <c r="L92" s="571">
        <v>93.550712747603654</v>
      </c>
      <c r="M92" s="571">
        <v>2</v>
      </c>
      <c r="N92" s="572">
        <v>187.10142549520731</v>
      </c>
    </row>
    <row r="93" spans="1:14" ht="14.4" customHeight="1" x14ac:dyDescent="0.3">
      <c r="A93" s="567" t="s">
        <v>439</v>
      </c>
      <c r="B93" s="568" t="s">
        <v>441</v>
      </c>
      <c r="C93" s="569" t="s">
        <v>457</v>
      </c>
      <c r="D93" s="570" t="s">
        <v>458</v>
      </c>
      <c r="E93" s="569" t="s">
        <v>442</v>
      </c>
      <c r="F93" s="570" t="s">
        <v>443</v>
      </c>
      <c r="G93" s="569" t="s">
        <v>531</v>
      </c>
      <c r="H93" s="569" t="s">
        <v>790</v>
      </c>
      <c r="I93" s="569" t="s">
        <v>791</v>
      </c>
      <c r="J93" s="569" t="s">
        <v>792</v>
      </c>
      <c r="K93" s="569" t="s">
        <v>793</v>
      </c>
      <c r="L93" s="571">
        <v>100.64396885592134</v>
      </c>
      <c r="M93" s="571">
        <v>3</v>
      </c>
      <c r="N93" s="572">
        <v>301.93190656776403</v>
      </c>
    </row>
    <row r="94" spans="1:14" ht="14.4" customHeight="1" x14ac:dyDescent="0.3">
      <c r="A94" s="567" t="s">
        <v>439</v>
      </c>
      <c r="B94" s="568" t="s">
        <v>441</v>
      </c>
      <c r="C94" s="569" t="s">
        <v>457</v>
      </c>
      <c r="D94" s="570" t="s">
        <v>458</v>
      </c>
      <c r="E94" s="569" t="s">
        <v>442</v>
      </c>
      <c r="F94" s="570" t="s">
        <v>443</v>
      </c>
      <c r="G94" s="569" t="s">
        <v>531</v>
      </c>
      <c r="H94" s="569" t="s">
        <v>794</v>
      </c>
      <c r="I94" s="569" t="s">
        <v>795</v>
      </c>
      <c r="J94" s="569" t="s">
        <v>796</v>
      </c>
      <c r="K94" s="569" t="s">
        <v>797</v>
      </c>
      <c r="L94" s="571">
        <v>108.61</v>
      </c>
      <c r="M94" s="571">
        <v>1</v>
      </c>
      <c r="N94" s="572">
        <v>108.61</v>
      </c>
    </row>
    <row r="95" spans="1:14" ht="14.4" customHeight="1" x14ac:dyDescent="0.3">
      <c r="A95" s="567" t="s">
        <v>439</v>
      </c>
      <c r="B95" s="568" t="s">
        <v>441</v>
      </c>
      <c r="C95" s="569" t="s">
        <v>457</v>
      </c>
      <c r="D95" s="570" t="s">
        <v>458</v>
      </c>
      <c r="E95" s="569" t="s">
        <v>442</v>
      </c>
      <c r="F95" s="570" t="s">
        <v>443</v>
      </c>
      <c r="G95" s="569" t="s">
        <v>531</v>
      </c>
      <c r="H95" s="569" t="s">
        <v>798</v>
      </c>
      <c r="I95" s="569" t="s">
        <v>799</v>
      </c>
      <c r="J95" s="569" t="s">
        <v>788</v>
      </c>
      <c r="K95" s="569" t="s">
        <v>800</v>
      </c>
      <c r="L95" s="571">
        <v>168.02</v>
      </c>
      <c r="M95" s="571">
        <v>2</v>
      </c>
      <c r="N95" s="572">
        <v>336.04</v>
      </c>
    </row>
    <row r="96" spans="1:14" ht="14.4" customHeight="1" x14ac:dyDescent="0.3">
      <c r="A96" s="567" t="s">
        <v>439</v>
      </c>
      <c r="B96" s="568" t="s">
        <v>441</v>
      </c>
      <c r="C96" s="569" t="s">
        <v>457</v>
      </c>
      <c r="D96" s="570" t="s">
        <v>458</v>
      </c>
      <c r="E96" s="569" t="s">
        <v>442</v>
      </c>
      <c r="F96" s="570" t="s">
        <v>443</v>
      </c>
      <c r="G96" s="569" t="s">
        <v>531</v>
      </c>
      <c r="H96" s="569" t="s">
        <v>801</v>
      </c>
      <c r="I96" s="569" t="s">
        <v>802</v>
      </c>
      <c r="J96" s="569" t="s">
        <v>803</v>
      </c>
      <c r="K96" s="569" t="s">
        <v>804</v>
      </c>
      <c r="L96" s="571">
        <v>374.98341761173685</v>
      </c>
      <c r="M96" s="571">
        <v>26</v>
      </c>
      <c r="N96" s="572">
        <v>9749.5688579051584</v>
      </c>
    </row>
    <row r="97" spans="1:14" ht="14.4" customHeight="1" x14ac:dyDescent="0.3">
      <c r="A97" s="567" t="s">
        <v>439</v>
      </c>
      <c r="B97" s="568" t="s">
        <v>441</v>
      </c>
      <c r="C97" s="569" t="s">
        <v>457</v>
      </c>
      <c r="D97" s="570" t="s">
        <v>458</v>
      </c>
      <c r="E97" s="569" t="s">
        <v>442</v>
      </c>
      <c r="F97" s="570" t="s">
        <v>443</v>
      </c>
      <c r="G97" s="569" t="s">
        <v>531</v>
      </c>
      <c r="H97" s="569" t="s">
        <v>805</v>
      </c>
      <c r="I97" s="569" t="s">
        <v>806</v>
      </c>
      <c r="J97" s="569" t="s">
        <v>807</v>
      </c>
      <c r="K97" s="569" t="s">
        <v>808</v>
      </c>
      <c r="L97" s="571">
        <v>63.551274521379142</v>
      </c>
      <c r="M97" s="571">
        <v>69</v>
      </c>
      <c r="N97" s="572">
        <v>4385.0379419751607</v>
      </c>
    </row>
    <row r="98" spans="1:14" ht="14.4" customHeight="1" x14ac:dyDescent="0.3">
      <c r="A98" s="567" t="s">
        <v>439</v>
      </c>
      <c r="B98" s="568" t="s">
        <v>441</v>
      </c>
      <c r="C98" s="569" t="s">
        <v>457</v>
      </c>
      <c r="D98" s="570" t="s">
        <v>458</v>
      </c>
      <c r="E98" s="569" t="s">
        <v>442</v>
      </c>
      <c r="F98" s="570" t="s">
        <v>443</v>
      </c>
      <c r="G98" s="569" t="s">
        <v>531</v>
      </c>
      <c r="H98" s="569" t="s">
        <v>809</v>
      </c>
      <c r="I98" s="569" t="s">
        <v>809</v>
      </c>
      <c r="J98" s="569" t="s">
        <v>810</v>
      </c>
      <c r="K98" s="569" t="s">
        <v>811</v>
      </c>
      <c r="L98" s="571">
        <v>154.5</v>
      </c>
      <c r="M98" s="571">
        <v>1</v>
      </c>
      <c r="N98" s="572">
        <v>154.5</v>
      </c>
    </row>
    <row r="99" spans="1:14" ht="14.4" customHeight="1" x14ac:dyDescent="0.3">
      <c r="A99" s="567" t="s">
        <v>439</v>
      </c>
      <c r="B99" s="568" t="s">
        <v>441</v>
      </c>
      <c r="C99" s="569" t="s">
        <v>457</v>
      </c>
      <c r="D99" s="570" t="s">
        <v>458</v>
      </c>
      <c r="E99" s="569" t="s">
        <v>442</v>
      </c>
      <c r="F99" s="570" t="s">
        <v>443</v>
      </c>
      <c r="G99" s="569" t="s">
        <v>531</v>
      </c>
      <c r="H99" s="569" t="s">
        <v>812</v>
      </c>
      <c r="I99" s="569" t="s">
        <v>813</v>
      </c>
      <c r="J99" s="569" t="s">
        <v>814</v>
      </c>
      <c r="K99" s="569" t="s">
        <v>815</v>
      </c>
      <c r="L99" s="571">
        <v>105.67</v>
      </c>
      <c r="M99" s="571">
        <v>3</v>
      </c>
      <c r="N99" s="572">
        <v>317.01</v>
      </c>
    </row>
    <row r="100" spans="1:14" ht="14.4" customHeight="1" x14ac:dyDescent="0.3">
      <c r="A100" s="567" t="s">
        <v>439</v>
      </c>
      <c r="B100" s="568" t="s">
        <v>441</v>
      </c>
      <c r="C100" s="569" t="s">
        <v>457</v>
      </c>
      <c r="D100" s="570" t="s">
        <v>458</v>
      </c>
      <c r="E100" s="569" t="s">
        <v>442</v>
      </c>
      <c r="F100" s="570" t="s">
        <v>443</v>
      </c>
      <c r="G100" s="569" t="s">
        <v>531</v>
      </c>
      <c r="H100" s="569" t="s">
        <v>816</v>
      </c>
      <c r="I100" s="569" t="s">
        <v>817</v>
      </c>
      <c r="J100" s="569" t="s">
        <v>818</v>
      </c>
      <c r="K100" s="569" t="s">
        <v>819</v>
      </c>
      <c r="L100" s="571">
        <v>122.05</v>
      </c>
      <c r="M100" s="571">
        <v>2</v>
      </c>
      <c r="N100" s="572">
        <v>244.1</v>
      </c>
    </row>
    <row r="101" spans="1:14" ht="14.4" customHeight="1" x14ac:dyDescent="0.3">
      <c r="A101" s="567" t="s">
        <v>439</v>
      </c>
      <c r="B101" s="568" t="s">
        <v>441</v>
      </c>
      <c r="C101" s="569" t="s">
        <v>457</v>
      </c>
      <c r="D101" s="570" t="s">
        <v>458</v>
      </c>
      <c r="E101" s="569" t="s">
        <v>442</v>
      </c>
      <c r="F101" s="570" t="s">
        <v>443</v>
      </c>
      <c r="G101" s="569" t="s">
        <v>531</v>
      </c>
      <c r="H101" s="569" t="s">
        <v>820</v>
      </c>
      <c r="I101" s="569" t="s">
        <v>821</v>
      </c>
      <c r="J101" s="569" t="s">
        <v>822</v>
      </c>
      <c r="K101" s="569" t="s">
        <v>823</v>
      </c>
      <c r="L101" s="571">
        <v>120.42403975656178</v>
      </c>
      <c r="M101" s="571">
        <v>22</v>
      </c>
      <c r="N101" s="572">
        <v>2649.3288746443591</v>
      </c>
    </row>
    <row r="102" spans="1:14" ht="14.4" customHeight="1" x14ac:dyDescent="0.3">
      <c r="A102" s="567" t="s">
        <v>439</v>
      </c>
      <c r="B102" s="568" t="s">
        <v>441</v>
      </c>
      <c r="C102" s="569" t="s">
        <v>457</v>
      </c>
      <c r="D102" s="570" t="s">
        <v>458</v>
      </c>
      <c r="E102" s="569" t="s">
        <v>442</v>
      </c>
      <c r="F102" s="570" t="s">
        <v>443</v>
      </c>
      <c r="G102" s="569" t="s">
        <v>531</v>
      </c>
      <c r="H102" s="569" t="s">
        <v>824</v>
      </c>
      <c r="I102" s="569" t="s">
        <v>825</v>
      </c>
      <c r="J102" s="569" t="s">
        <v>822</v>
      </c>
      <c r="K102" s="569" t="s">
        <v>826</v>
      </c>
      <c r="L102" s="571">
        <v>137.134780752485</v>
      </c>
      <c r="M102" s="571">
        <v>2</v>
      </c>
      <c r="N102" s="572">
        <v>274.26956150497</v>
      </c>
    </row>
    <row r="103" spans="1:14" ht="14.4" customHeight="1" x14ac:dyDescent="0.3">
      <c r="A103" s="567" t="s">
        <v>439</v>
      </c>
      <c r="B103" s="568" t="s">
        <v>441</v>
      </c>
      <c r="C103" s="569" t="s">
        <v>457</v>
      </c>
      <c r="D103" s="570" t="s">
        <v>458</v>
      </c>
      <c r="E103" s="569" t="s">
        <v>442</v>
      </c>
      <c r="F103" s="570" t="s">
        <v>443</v>
      </c>
      <c r="G103" s="569" t="s">
        <v>531</v>
      </c>
      <c r="H103" s="569" t="s">
        <v>827</v>
      </c>
      <c r="I103" s="569" t="s">
        <v>828</v>
      </c>
      <c r="J103" s="569" t="s">
        <v>652</v>
      </c>
      <c r="K103" s="569" t="s">
        <v>829</v>
      </c>
      <c r="L103" s="571">
        <v>46.935650483203084</v>
      </c>
      <c r="M103" s="571">
        <v>69</v>
      </c>
      <c r="N103" s="572">
        <v>3238.5598833410127</v>
      </c>
    </row>
    <row r="104" spans="1:14" ht="14.4" customHeight="1" x14ac:dyDescent="0.3">
      <c r="A104" s="567" t="s">
        <v>439</v>
      </c>
      <c r="B104" s="568" t="s">
        <v>441</v>
      </c>
      <c r="C104" s="569" t="s">
        <v>457</v>
      </c>
      <c r="D104" s="570" t="s">
        <v>458</v>
      </c>
      <c r="E104" s="569" t="s">
        <v>442</v>
      </c>
      <c r="F104" s="570" t="s">
        <v>443</v>
      </c>
      <c r="G104" s="569" t="s">
        <v>531</v>
      </c>
      <c r="H104" s="569" t="s">
        <v>830</v>
      </c>
      <c r="I104" s="569" t="s">
        <v>831</v>
      </c>
      <c r="J104" s="569" t="s">
        <v>832</v>
      </c>
      <c r="K104" s="569" t="s">
        <v>833</v>
      </c>
      <c r="L104" s="571">
        <v>97.604605453871301</v>
      </c>
      <c r="M104" s="571">
        <v>46</v>
      </c>
      <c r="N104" s="572">
        <v>4489.8118508780799</v>
      </c>
    </row>
    <row r="105" spans="1:14" ht="14.4" customHeight="1" x14ac:dyDescent="0.3">
      <c r="A105" s="567" t="s">
        <v>439</v>
      </c>
      <c r="B105" s="568" t="s">
        <v>441</v>
      </c>
      <c r="C105" s="569" t="s">
        <v>457</v>
      </c>
      <c r="D105" s="570" t="s">
        <v>458</v>
      </c>
      <c r="E105" s="569" t="s">
        <v>442</v>
      </c>
      <c r="F105" s="570" t="s">
        <v>443</v>
      </c>
      <c r="G105" s="569" t="s">
        <v>531</v>
      </c>
      <c r="H105" s="569" t="s">
        <v>834</v>
      </c>
      <c r="I105" s="569" t="s">
        <v>835</v>
      </c>
      <c r="J105" s="569" t="s">
        <v>836</v>
      </c>
      <c r="K105" s="569" t="s">
        <v>837</v>
      </c>
      <c r="L105" s="571">
        <v>47.453304243236104</v>
      </c>
      <c r="M105" s="571">
        <v>102</v>
      </c>
      <c r="N105" s="572">
        <v>4840.2370328100824</v>
      </c>
    </row>
    <row r="106" spans="1:14" ht="14.4" customHeight="1" x14ac:dyDescent="0.3">
      <c r="A106" s="567" t="s">
        <v>439</v>
      </c>
      <c r="B106" s="568" t="s">
        <v>441</v>
      </c>
      <c r="C106" s="569" t="s">
        <v>457</v>
      </c>
      <c r="D106" s="570" t="s">
        <v>458</v>
      </c>
      <c r="E106" s="569" t="s">
        <v>442</v>
      </c>
      <c r="F106" s="570" t="s">
        <v>443</v>
      </c>
      <c r="G106" s="569" t="s">
        <v>531</v>
      </c>
      <c r="H106" s="569" t="s">
        <v>838</v>
      </c>
      <c r="I106" s="569" t="s">
        <v>839</v>
      </c>
      <c r="J106" s="569" t="s">
        <v>840</v>
      </c>
      <c r="K106" s="569" t="s">
        <v>841</v>
      </c>
      <c r="L106" s="571">
        <v>292.19270698667123</v>
      </c>
      <c r="M106" s="571">
        <v>156</v>
      </c>
      <c r="N106" s="572">
        <v>45582.062289920716</v>
      </c>
    </row>
    <row r="107" spans="1:14" ht="14.4" customHeight="1" x14ac:dyDescent="0.3">
      <c r="A107" s="567" t="s">
        <v>439</v>
      </c>
      <c r="B107" s="568" t="s">
        <v>441</v>
      </c>
      <c r="C107" s="569" t="s">
        <v>457</v>
      </c>
      <c r="D107" s="570" t="s">
        <v>458</v>
      </c>
      <c r="E107" s="569" t="s">
        <v>442</v>
      </c>
      <c r="F107" s="570" t="s">
        <v>443</v>
      </c>
      <c r="G107" s="569" t="s">
        <v>531</v>
      </c>
      <c r="H107" s="569" t="s">
        <v>842</v>
      </c>
      <c r="I107" s="569" t="s">
        <v>843</v>
      </c>
      <c r="J107" s="569" t="s">
        <v>844</v>
      </c>
      <c r="K107" s="569" t="s">
        <v>845</v>
      </c>
      <c r="L107" s="571">
        <v>75.680206426056699</v>
      </c>
      <c r="M107" s="571">
        <v>1</v>
      </c>
      <c r="N107" s="572">
        <v>75.680206426056699</v>
      </c>
    </row>
    <row r="108" spans="1:14" ht="14.4" customHeight="1" x14ac:dyDescent="0.3">
      <c r="A108" s="567" t="s">
        <v>439</v>
      </c>
      <c r="B108" s="568" t="s">
        <v>441</v>
      </c>
      <c r="C108" s="569" t="s">
        <v>457</v>
      </c>
      <c r="D108" s="570" t="s">
        <v>458</v>
      </c>
      <c r="E108" s="569" t="s">
        <v>442</v>
      </c>
      <c r="F108" s="570" t="s">
        <v>443</v>
      </c>
      <c r="G108" s="569" t="s">
        <v>531</v>
      </c>
      <c r="H108" s="569" t="s">
        <v>846</v>
      </c>
      <c r="I108" s="569" t="s">
        <v>847</v>
      </c>
      <c r="J108" s="569" t="s">
        <v>848</v>
      </c>
      <c r="K108" s="569" t="s">
        <v>849</v>
      </c>
      <c r="L108" s="571">
        <v>389.97369393061086</v>
      </c>
      <c r="M108" s="571">
        <v>29</v>
      </c>
      <c r="N108" s="572">
        <v>11309.237123987716</v>
      </c>
    </row>
    <row r="109" spans="1:14" ht="14.4" customHeight="1" x14ac:dyDescent="0.3">
      <c r="A109" s="567" t="s">
        <v>439</v>
      </c>
      <c r="B109" s="568" t="s">
        <v>441</v>
      </c>
      <c r="C109" s="569" t="s">
        <v>457</v>
      </c>
      <c r="D109" s="570" t="s">
        <v>458</v>
      </c>
      <c r="E109" s="569" t="s">
        <v>442</v>
      </c>
      <c r="F109" s="570" t="s">
        <v>443</v>
      </c>
      <c r="G109" s="569" t="s">
        <v>531</v>
      </c>
      <c r="H109" s="569" t="s">
        <v>850</v>
      </c>
      <c r="I109" s="569" t="s">
        <v>851</v>
      </c>
      <c r="J109" s="569" t="s">
        <v>852</v>
      </c>
      <c r="K109" s="569" t="s">
        <v>853</v>
      </c>
      <c r="L109" s="571">
        <v>49.664615473989336</v>
      </c>
      <c r="M109" s="571">
        <v>13</v>
      </c>
      <c r="N109" s="572">
        <v>645.64000116186139</v>
      </c>
    </row>
    <row r="110" spans="1:14" ht="14.4" customHeight="1" x14ac:dyDescent="0.3">
      <c r="A110" s="567" t="s">
        <v>439</v>
      </c>
      <c r="B110" s="568" t="s">
        <v>441</v>
      </c>
      <c r="C110" s="569" t="s">
        <v>457</v>
      </c>
      <c r="D110" s="570" t="s">
        <v>458</v>
      </c>
      <c r="E110" s="569" t="s">
        <v>442</v>
      </c>
      <c r="F110" s="570" t="s">
        <v>443</v>
      </c>
      <c r="G110" s="569" t="s">
        <v>531</v>
      </c>
      <c r="H110" s="569" t="s">
        <v>854</v>
      </c>
      <c r="I110" s="569" t="s">
        <v>855</v>
      </c>
      <c r="J110" s="569" t="s">
        <v>852</v>
      </c>
      <c r="K110" s="569" t="s">
        <v>856</v>
      </c>
      <c r="L110" s="571">
        <v>92.37</v>
      </c>
      <c r="M110" s="571">
        <v>1</v>
      </c>
      <c r="N110" s="572">
        <v>92.37</v>
      </c>
    </row>
    <row r="111" spans="1:14" ht="14.4" customHeight="1" x14ac:dyDescent="0.3">
      <c r="A111" s="567" t="s">
        <v>439</v>
      </c>
      <c r="B111" s="568" t="s">
        <v>441</v>
      </c>
      <c r="C111" s="569" t="s">
        <v>457</v>
      </c>
      <c r="D111" s="570" t="s">
        <v>458</v>
      </c>
      <c r="E111" s="569" t="s">
        <v>442</v>
      </c>
      <c r="F111" s="570" t="s">
        <v>443</v>
      </c>
      <c r="G111" s="569" t="s">
        <v>531</v>
      </c>
      <c r="H111" s="569" t="s">
        <v>857</v>
      </c>
      <c r="I111" s="569" t="s">
        <v>858</v>
      </c>
      <c r="J111" s="569" t="s">
        <v>859</v>
      </c>
      <c r="K111" s="569" t="s">
        <v>860</v>
      </c>
      <c r="L111" s="571">
        <v>38.029877535683397</v>
      </c>
      <c r="M111" s="571">
        <v>3</v>
      </c>
      <c r="N111" s="572">
        <v>114.08963260705019</v>
      </c>
    </row>
    <row r="112" spans="1:14" ht="14.4" customHeight="1" x14ac:dyDescent="0.3">
      <c r="A112" s="567" t="s">
        <v>439</v>
      </c>
      <c r="B112" s="568" t="s">
        <v>441</v>
      </c>
      <c r="C112" s="569" t="s">
        <v>457</v>
      </c>
      <c r="D112" s="570" t="s">
        <v>458</v>
      </c>
      <c r="E112" s="569" t="s">
        <v>442</v>
      </c>
      <c r="F112" s="570" t="s">
        <v>443</v>
      </c>
      <c r="G112" s="569" t="s">
        <v>531</v>
      </c>
      <c r="H112" s="569" t="s">
        <v>861</v>
      </c>
      <c r="I112" s="569" t="s">
        <v>862</v>
      </c>
      <c r="J112" s="569" t="s">
        <v>863</v>
      </c>
      <c r="K112" s="569" t="s">
        <v>864</v>
      </c>
      <c r="L112" s="571">
        <v>106.82</v>
      </c>
      <c r="M112" s="571">
        <v>2</v>
      </c>
      <c r="N112" s="572">
        <v>213.64</v>
      </c>
    </row>
    <row r="113" spans="1:14" ht="14.4" customHeight="1" x14ac:dyDescent="0.3">
      <c r="A113" s="567" t="s">
        <v>439</v>
      </c>
      <c r="B113" s="568" t="s">
        <v>441</v>
      </c>
      <c r="C113" s="569" t="s">
        <v>457</v>
      </c>
      <c r="D113" s="570" t="s">
        <v>458</v>
      </c>
      <c r="E113" s="569" t="s">
        <v>442</v>
      </c>
      <c r="F113" s="570" t="s">
        <v>443</v>
      </c>
      <c r="G113" s="569" t="s">
        <v>531</v>
      </c>
      <c r="H113" s="569" t="s">
        <v>865</v>
      </c>
      <c r="I113" s="569" t="s">
        <v>866</v>
      </c>
      <c r="J113" s="569" t="s">
        <v>867</v>
      </c>
      <c r="K113" s="569" t="s">
        <v>868</v>
      </c>
      <c r="L113" s="571">
        <v>28.95</v>
      </c>
      <c r="M113" s="571">
        <v>1</v>
      </c>
      <c r="N113" s="572">
        <v>28.95</v>
      </c>
    </row>
    <row r="114" spans="1:14" ht="14.4" customHeight="1" x14ac:dyDescent="0.3">
      <c r="A114" s="567" t="s">
        <v>439</v>
      </c>
      <c r="B114" s="568" t="s">
        <v>441</v>
      </c>
      <c r="C114" s="569" t="s">
        <v>457</v>
      </c>
      <c r="D114" s="570" t="s">
        <v>458</v>
      </c>
      <c r="E114" s="569" t="s">
        <v>442</v>
      </c>
      <c r="F114" s="570" t="s">
        <v>443</v>
      </c>
      <c r="G114" s="569" t="s">
        <v>531</v>
      </c>
      <c r="H114" s="569" t="s">
        <v>869</v>
      </c>
      <c r="I114" s="569" t="s">
        <v>870</v>
      </c>
      <c r="J114" s="569" t="s">
        <v>871</v>
      </c>
      <c r="K114" s="569" t="s">
        <v>872</v>
      </c>
      <c r="L114" s="571">
        <v>161.61000000000001</v>
      </c>
      <c r="M114" s="571">
        <v>1</v>
      </c>
      <c r="N114" s="572">
        <v>161.61000000000001</v>
      </c>
    </row>
    <row r="115" spans="1:14" ht="14.4" customHeight="1" x14ac:dyDescent="0.3">
      <c r="A115" s="567" t="s">
        <v>439</v>
      </c>
      <c r="B115" s="568" t="s">
        <v>441</v>
      </c>
      <c r="C115" s="569" t="s">
        <v>457</v>
      </c>
      <c r="D115" s="570" t="s">
        <v>458</v>
      </c>
      <c r="E115" s="569" t="s">
        <v>442</v>
      </c>
      <c r="F115" s="570" t="s">
        <v>443</v>
      </c>
      <c r="G115" s="569" t="s">
        <v>531</v>
      </c>
      <c r="H115" s="569" t="s">
        <v>873</v>
      </c>
      <c r="I115" s="569" t="s">
        <v>874</v>
      </c>
      <c r="J115" s="569" t="s">
        <v>875</v>
      </c>
      <c r="K115" s="569" t="s">
        <v>876</v>
      </c>
      <c r="L115" s="571">
        <v>14.4692448877729</v>
      </c>
      <c r="M115" s="571">
        <v>60</v>
      </c>
      <c r="N115" s="572">
        <v>868.15469326637401</v>
      </c>
    </row>
    <row r="116" spans="1:14" ht="14.4" customHeight="1" x14ac:dyDescent="0.3">
      <c r="A116" s="567" t="s">
        <v>439</v>
      </c>
      <c r="B116" s="568" t="s">
        <v>441</v>
      </c>
      <c r="C116" s="569" t="s">
        <v>457</v>
      </c>
      <c r="D116" s="570" t="s">
        <v>458</v>
      </c>
      <c r="E116" s="569" t="s">
        <v>442</v>
      </c>
      <c r="F116" s="570" t="s">
        <v>443</v>
      </c>
      <c r="G116" s="569" t="s">
        <v>531</v>
      </c>
      <c r="H116" s="569" t="s">
        <v>877</v>
      </c>
      <c r="I116" s="569" t="s">
        <v>878</v>
      </c>
      <c r="J116" s="569" t="s">
        <v>879</v>
      </c>
      <c r="K116" s="569" t="s">
        <v>761</v>
      </c>
      <c r="L116" s="571">
        <v>47.39</v>
      </c>
      <c r="M116" s="571">
        <v>1</v>
      </c>
      <c r="N116" s="572">
        <v>47.39</v>
      </c>
    </row>
    <row r="117" spans="1:14" ht="14.4" customHeight="1" x14ac:dyDescent="0.3">
      <c r="A117" s="567" t="s">
        <v>439</v>
      </c>
      <c r="B117" s="568" t="s">
        <v>441</v>
      </c>
      <c r="C117" s="569" t="s">
        <v>457</v>
      </c>
      <c r="D117" s="570" t="s">
        <v>458</v>
      </c>
      <c r="E117" s="569" t="s">
        <v>442</v>
      </c>
      <c r="F117" s="570" t="s">
        <v>443</v>
      </c>
      <c r="G117" s="569" t="s">
        <v>531</v>
      </c>
      <c r="H117" s="569" t="s">
        <v>880</v>
      </c>
      <c r="I117" s="569" t="s">
        <v>881</v>
      </c>
      <c r="J117" s="569" t="s">
        <v>882</v>
      </c>
      <c r="K117" s="569" t="s">
        <v>883</v>
      </c>
      <c r="L117" s="571">
        <v>27.47</v>
      </c>
      <c r="M117" s="571">
        <v>1</v>
      </c>
      <c r="N117" s="572">
        <v>27.47</v>
      </c>
    </row>
    <row r="118" spans="1:14" ht="14.4" customHeight="1" x14ac:dyDescent="0.3">
      <c r="A118" s="567" t="s">
        <v>439</v>
      </c>
      <c r="B118" s="568" t="s">
        <v>441</v>
      </c>
      <c r="C118" s="569" t="s">
        <v>457</v>
      </c>
      <c r="D118" s="570" t="s">
        <v>458</v>
      </c>
      <c r="E118" s="569" t="s">
        <v>442</v>
      </c>
      <c r="F118" s="570" t="s">
        <v>443</v>
      </c>
      <c r="G118" s="569" t="s">
        <v>531</v>
      </c>
      <c r="H118" s="569" t="s">
        <v>884</v>
      </c>
      <c r="I118" s="569" t="s">
        <v>885</v>
      </c>
      <c r="J118" s="569" t="s">
        <v>886</v>
      </c>
      <c r="K118" s="569" t="s">
        <v>887</v>
      </c>
      <c r="L118" s="571">
        <v>214.9343883312601</v>
      </c>
      <c r="M118" s="571">
        <v>149</v>
      </c>
      <c r="N118" s="572">
        <v>32025.223861357754</v>
      </c>
    </row>
    <row r="119" spans="1:14" ht="14.4" customHeight="1" x14ac:dyDescent="0.3">
      <c r="A119" s="567" t="s">
        <v>439</v>
      </c>
      <c r="B119" s="568" t="s">
        <v>441</v>
      </c>
      <c r="C119" s="569" t="s">
        <v>457</v>
      </c>
      <c r="D119" s="570" t="s">
        <v>458</v>
      </c>
      <c r="E119" s="569" t="s">
        <v>442</v>
      </c>
      <c r="F119" s="570" t="s">
        <v>443</v>
      </c>
      <c r="G119" s="569" t="s">
        <v>531</v>
      </c>
      <c r="H119" s="569" t="s">
        <v>888</v>
      </c>
      <c r="I119" s="569" t="s">
        <v>889</v>
      </c>
      <c r="J119" s="569" t="s">
        <v>890</v>
      </c>
      <c r="K119" s="569" t="s">
        <v>891</v>
      </c>
      <c r="L119" s="571">
        <v>149.83349462365601</v>
      </c>
      <c r="M119" s="571">
        <v>1</v>
      </c>
      <c r="N119" s="572">
        <v>149.83349462365601</v>
      </c>
    </row>
    <row r="120" spans="1:14" ht="14.4" customHeight="1" x14ac:dyDescent="0.3">
      <c r="A120" s="567" t="s">
        <v>439</v>
      </c>
      <c r="B120" s="568" t="s">
        <v>441</v>
      </c>
      <c r="C120" s="569" t="s">
        <v>457</v>
      </c>
      <c r="D120" s="570" t="s">
        <v>458</v>
      </c>
      <c r="E120" s="569" t="s">
        <v>442</v>
      </c>
      <c r="F120" s="570" t="s">
        <v>443</v>
      </c>
      <c r="G120" s="569" t="s">
        <v>531</v>
      </c>
      <c r="H120" s="569" t="s">
        <v>892</v>
      </c>
      <c r="I120" s="569" t="s">
        <v>893</v>
      </c>
      <c r="J120" s="569" t="s">
        <v>894</v>
      </c>
      <c r="K120" s="569"/>
      <c r="L120" s="571">
        <v>97.78748003114076</v>
      </c>
      <c r="M120" s="571">
        <v>118</v>
      </c>
      <c r="N120" s="572">
        <v>11538.92264367461</v>
      </c>
    </row>
    <row r="121" spans="1:14" ht="14.4" customHeight="1" x14ac:dyDescent="0.3">
      <c r="A121" s="567" t="s">
        <v>439</v>
      </c>
      <c r="B121" s="568" t="s">
        <v>441</v>
      </c>
      <c r="C121" s="569" t="s">
        <v>457</v>
      </c>
      <c r="D121" s="570" t="s">
        <v>458</v>
      </c>
      <c r="E121" s="569" t="s">
        <v>442</v>
      </c>
      <c r="F121" s="570" t="s">
        <v>443</v>
      </c>
      <c r="G121" s="569" t="s">
        <v>531</v>
      </c>
      <c r="H121" s="569" t="s">
        <v>895</v>
      </c>
      <c r="I121" s="569" t="s">
        <v>893</v>
      </c>
      <c r="J121" s="569" t="s">
        <v>896</v>
      </c>
      <c r="K121" s="569" t="s">
        <v>897</v>
      </c>
      <c r="L121" s="571">
        <v>180.69999999999996</v>
      </c>
      <c r="M121" s="571">
        <v>3</v>
      </c>
      <c r="N121" s="572">
        <v>542.09999999999991</v>
      </c>
    </row>
    <row r="122" spans="1:14" ht="14.4" customHeight="1" x14ac:dyDescent="0.3">
      <c r="A122" s="567" t="s">
        <v>439</v>
      </c>
      <c r="B122" s="568" t="s">
        <v>441</v>
      </c>
      <c r="C122" s="569" t="s">
        <v>457</v>
      </c>
      <c r="D122" s="570" t="s">
        <v>458</v>
      </c>
      <c r="E122" s="569" t="s">
        <v>442</v>
      </c>
      <c r="F122" s="570" t="s">
        <v>443</v>
      </c>
      <c r="G122" s="569" t="s">
        <v>531</v>
      </c>
      <c r="H122" s="569" t="s">
        <v>898</v>
      </c>
      <c r="I122" s="569" t="s">
        <v>893</v>
      </c>
      <c r="J122" s="569" t="s">
        <v>899</v>
      </c>
      <c r="K122" s="569"/>
      <c r="L122" s="571">
        <v>215.5215076767052</v>
      </c>
      <c r="M122" s="571">
        <v>10</v>
      </c>
      <c r="N122" s="572">
        <v>2155.2150767670519</v>
      </c>
    </row>
    <row r="123" spans="1:14" ht="14.4" customHeight="1" x14ac:dyDescent="0.3">
      <c r="A123" s="567" t="s">
        <v>439</v>
      </c>
      <c r="B123" s="568" t="s">
        <v>441</v>
      </c>
      <c r="C123" s="569" t="s">
        <v>457</v>
      </c>
      <c r="D123" s="570" t="s">
        <v>458</v>
      </c>
      <c r="E123" s="569" t="s">
        <v>442</v>
      </c>
      <c r="F123" s="570" t="s">
        <v>443</v>
      </c>
      <c r="G123" s="569" t="s">
        <v>531</v>
      </c>
      <c r="H123" s="569" t="s">
        <v>900</v>
      </c>
      <c r="I123" s="569" t="s">
        <v>893</v>
      </c>
      <c r="J123" s="569" t="s">
        <v>901</v>
      </c>
      <c r="K123" s="569"/>
      <c r="L123" s="571">
        <v>146.11102058387442</v>
      </c>
      <c r="M123" s="571">
        <v>34</v>
      </c>
      <c r="N123" s="572">
        <v>4967.7746998517305</v>
      </c>
    </row>
    <row r="124" spans="1:14" ht="14.4" customHeight="1" x14ac:dyDescent="0.3">
      <c r="A124" s="567" t="s">
        <v>439</v>
      </c>
      <c r="B124" s="568" t="s">
        <v>441</v>
      </c>
      <c r="C124" s="569" t="s">
        <v>457</v>
      </c>
      <c r="D124" s="570" t="s">
        <v>458</v>
      </c>
      <c r="E124" s="569" t="s">
        <v>442</v>
      </c>
      <c r="F124" s="570" t="s">
        <v>443</v>
      </c>
      <c r="G124" s="569" t="s">
        <v>531</v>
      </c>
      <c r="H124" s="569" t="s">
        <v>902</v>
      </c>
      <c r="I124" s="569" t="s">
        <v>893</v>
      </c>
      <c r="J124" s="569" t="s">
        <v>903</v>
      </c>
      <c r="K124" s="569"/>
      <c r="L124" s="571">
        <v>34.063333333333333</v>
      </c>
      <c r="M124" s="571">
        <v>3</v>
      </c>
      <c r="N124" s="572">
        <v>102.19</v>
      </c>
    </row>
    <row r="125" spans="1:14" ht="14.4" customHeight="1" x14ac:dyDescent="0.3">
      <c r="A125" s="567" t="s">
        <v>439</v>
      </c>
      <c r="B125" s="568" t="s">
        <v>441</v>
      </c>
      <c r="C125" s="569" t="s">
        <v>457</v>
      </c>
      <c r="D125" s="570" t="s">
        <v>458</v>
      </c>
      <c r="E125" s="569" t="s">
        <v>442</v>
      </c>
      <c r="F125" s="570" t="s">
        <v>443</v>
      </c>
      <c r="G125" s="569" t="s">
        <v>531</v>
      </c>
      <c r="H125" s="569" t="s">
        <v>904</v>
      </c>
      <c r="I125" s="569" t="s">
        <v>905</v>
      </c>
      <c r="J125" s="569" t="s">
        <v>906</v>
      </c>
      <c r="K125" s="569" t="s">
        <v>907</v>
      </c>
      <c r="L125" s="571">
        <v>69.251050693486349</v>
      </c>
      <c r="M125" s="571">
        <v>93</v>
      </c>
      <c r="N125" s="572">
        <v>6440.3477144942299</v>
      </c>
    </row>
    <row r="126" spans="1:14" ht="14.4" customHeight="1" x14ac:dyDescent="0.3">
      <c r="A126" s="567" t="s">
        <v>439</v>
      </c>
      <c r="B126" s="568" t="s">
        <v>441</v>
      </c>
      <c r="C126" s="569" t="s">
        <v>457</v>
      </c>
      <c r="D126" s="570" t="s">
        <v>458</v>
      </c>
      <c r="E126" s="569" t="s">
        <v>442</v>
      </c>
      <c r="F126" s="570" t="s">
        <v>443</v>
      </c>
      <c r="G126" s="569" t="s">
        <v>531</v>
      </c>
      <c r="H126" s="569" t="s">
        <v>908</v>
      </c>
      <c r="I126" s="569" t="s">
        <v>893</v>
      </c>
      <c r="J126" s="569" t="s">
        <v>909</v>
      </c>
      <c r="K126" s="569" t="s">
        <v>910</v>
      </c>
      <c r="L126" s="571">
        <v>1440.12</v>
      </c>
      <c r="M126" s="571">
        <v>3</v>
      </c>
      <c r="N126" s="572">
        <v>4320.3599999999997</v>
      </c>
    </row>
    <row r="127" spans="1:14" ht="14.4" customHeight="1" x14ac:dyDescent="0.3">
      <c r="A127" s="567" t="s">
        <v>439</v>
      </c>
      <c r="B127" s="568" t="s">
        <v>441</v>
      </c>
      <c r="C127" s="569" t="s">
        <v>457</v>
      </c>
      <c r="D127" s="570" t="s">
        <v>458</v>
      </c>
      <c r="E127" s="569" t="s">
        <v>442</v>
      </c>
      <c r="F127" s="570" t="s">
        <v>443</v>
      </c>
      <c r="G127" s="569" t="s">
        <v>531</v>
      </c>
      <c r="H127" s="569" t="s">
        <v>911</v>
      </c>
      <c r="I127" s="569" t="s">
        <v>912</v>
      </c>
      <c r="J127" s="569" t="s">
        <v>913</v>
      </c>
      <c r="K127" s="569" t="s">
        <v>472</v>
      </c>
      <c r="L127" s="571">
        <v>63.625408803813414</v>
      </c>
      <c r="M127" s="571">
        <v>20</v>
      </c>
      <c r="N127" s="572">
        <v>1272.5081760762682</v>
      </c>
    </row>
    <row r="128" spans="1:14" ht="14.4" customHeight="1" x14ac:dyDescent="0.3">
      <c r="A128" s="567" t="s">
        <v>439</v>
      </c>
      <c r="B128" s="568" t="s">
        <v>441</v>
      </c>
      <c r="C128" s="569" t="s">
        <v>457</v>
      </c>
      <c r="D128" s="570" t="s">
        <v>458</v>
      </c>
      <c r="E128" s="569" t="s">
        <v>442</v>
      </c>
      <c r="F128" s="570" t="s">
        <v>443</v>
      </c>
      <c r="G128" s="569" t="s">
        <v>531</v>
      </c>
      <c r="H128" s="569" t="s">
        <v>914</v>
      </c>
      <c r="I128" s="569" t="s">
        <v>915</v>
      </c>
      <c r="J128" s="569" t="s">
        <v>916</v>
      </c>
      <c r="K128" s="569" t="s">
        <v>917</v>
      </c>
      <c r="L128" s="571">
        <v>110.88305189677881</v>
      </c>
      <c r="M128" s="571">
        <v>23</v>
      </c>
      <c r="N128" s="572">
        <v>2550.3101936259127</v>
      </c>
    </row>
    <row r="129" spans="1:14" ht="14.4" customHeight="1" x14ac:dyDescent="0.3">
      <c r="A129" s="567" t="s">
        <v>439</v>
      </c>
      <c r="B129" s="568" t="s">
        <v>441</v>
      </c>
      <c r="C129" s="569" t="s">
        <v>457</v>
      </c>
      <c r="D129" s="570" t="s">
        <v>458</v>
      </c>
      <c r="E129" s="569" t="s">
        <v>442</v>
      </c>
      <c r="F129" s="570" t="s">
        <v>443</v>
      </c>
      <c r="G129" s="569" t="s">
        <v>531</v>
      </c>
      <c r="H129" s="569" t="s">
        <v>918</v>
      </c>
      <c r="I129" s="569" t="s">
        <v>919</v>
      </c>
      <c r="J129" s="569" t="s">
        <v>920</v>
      </c>
      <c r="K129" s="569" t="s">
        <v>921</v>
      </c>
      <c r="L129" s="571">
        <v>123.72</v>
      </c>
      <c r="M129" s="571">
        <v>1</v>
      </c>
      <c r="N129" s="572">
        <v>123.72</v>
      </c>
    </row>
    <row r="130" spans="1:14" ht="14.4" customHeight="1" x14ac:dyDescent="0.3">
      <c r="A130" s="567" t="s">
        <v>439</v>
      </c>
      <c r="B130" s="568" t="s">
        <v>441</v>
      </c>
      <c r="C130" s="569" t="s">
        <v>457</v>
      </c>
      <c r="D130" s="570" t="s">
        <v>458</v>
      </c>
      <c r="E130" s="569" t="s">
        <v>442</v>
      </c>
      <c r="F130" s="570" t="s">
        <v>443</v>
      </c>
      <c r="G130" s="569" t="s">
        <v>531</v>
      </c>
      <c r="H130" s="569" t="s">
        <v>922</v>
      </c>
      <c r="I130" s="569" t="s">
        <v>923</v>
      </c>
      <c r="J130" s="569" t="s">
        <v>924</v>
      </c>
      <c r="K130" s="569"/>
      <c r="L130" s="571">
        <v>138.78998873868744</v>
      </c>
      <c r="M130" s="571">
        <v>20</v>
      </c>
      <c r="N130" s="572">
        <v>2775.799774773749</v>
      </c>
    </row>
    <row r="131" spans="1:14" ht="14.4" customHeight="1" x14ac:dyDescent="0.3">
      <c r="A131" s="567" t="s">
        <v>439</v>
      </c>
      <c r="B131" s="568" t="s">
        <v>441</v>
      </c>
      <c r="C131" s="569" t="s">
        <v>457</v>
      </c>
      <c r="D131" s="570" t="s">
        <v>458</v>
      </c>
      <c r="E131" s="569" t="s">
        <v>442</v>
      </c>
      <c r="F131" s="570" t="s">
        <v>443</v>
      </c>
      <c r="G131" s="569" t="s">
        <v>531</v>
      </c>
      <c r="H131" s="569" t="s">
        <v>925</v>
      </c>
      <c r="I131" s="569" t="s">
        <v>926</v>
      </c>
      <c r="J131" s="569" t="s">
        <v>927</v>
      </c>
      <c r="K131" s="569" t="s">
        <v>928</v>
      </c>
      <c r="L131" s="571">
        <v>37.56</v>
      </c>
      <c r="M131" s="571">
        <v>3</v>
      </c>
      <c r="N131" s="572">
        <v>112.68</v>
      </c>
    </row>
    <row r="132" spans="1:14" ht="14.4" customHeight="1" x14ac:dyDescent="0.3">
      <c r="A132" s="567" t="s">
        <v>439</v>
      </c>
      <c r="B132" s="568" t="s">
        <v>441</v>
      </c>
      <c r="C132" s="569" t="s">
        <v>457</v>
      </c>
      <c r="D132" s="570" t="s">
        <v>458</v>
      </c>
      <c r="E132" s="569" t="s">
        <v>442</v>
      </c>
      <c r="F132" s="570" t="s">
        <v>443</v>
      </c>
      <c r="G132" s="569" t="s">
        <v>531</v>
      </c>
      <c r="H132" s="569" t="s">
        <v>929</v>
      </c>
      <c r="I132" s="569" t="s">
        <v>930</v>
      </c>
      <c r="J132" s="569" t="s">
        <v>931</v>
      </c>
      <c r="K132" s="569" t="s">
        <v>932</v>
      </c>
      <c r="L132" s="571">
        <v>42.400772093754988</v>
      </c>
      <c r="M132" s="571">
        <v>336</v>
      </c>
      <c r="N132" s="572">
        <v>14246.659423501676</v>
      </c>
    </row>
    <row r="133" spans="1:14" ht="14.4" customHeight="1" x14ac:dyDescent="0.3">
      <c r="A133" s="567" t="s">
        <v>439</v>
      </c>
      <c r="B133" s="568" t="s">
        <v>441</v>
      </c>
      <c r="C133" s="569" t="s">
        <v>457</v>
      </c>
      <c r="D133" s="570" t="s">
        <v>458</v>
      </c>
      <c r="E133" s="569" t="s">
        <v>442</v>
      </c>
      <c r="F133" s="570" t="s">
        <v>443</v>
      </c>
      <c r="G133" s="569" t="s">
        <v>531</v>
      </c>
      <c r="H133" s="569" t="s">
        <v>933</v>
      </c>
      <c r="I133" s="569" t="s">
        <v>934</v>
      </c>
      <c r="J133" s="569" t="s">
        <v>935</v>
      </c>
      <c r="K133" s="569" t="s">
        <v>936</v>
      </c>
      <c r="L133" s="571">
        <v>68.672181845297246</v>
      </c>
      <c r="M133" s="571">
        <v>6</v>
      </c>
      <c r="N133" s="572">
        <v>412.03309107178347</v>
      </c>
    </row>
    <row r="134" spans="1:14" ht="14.4" customHeight="1" x14ac:dyDescent="0.3">
      <c r="A134" s="567" t="s">
        <v>439</v>
      </c>
      <c r="B134" s="568" t="s">
        <v>441</v>
      </c>
      <c r="C134" s="569" t="s">
        <v>457</v>
      </c>
      <c r="D134" s="570" t="s">
        <v>458</v>
      </c>
      <c r="E134" s="569" t="s">
        <v>442</v>
      </c>
      <c r="F134" s="570" t="s">
        <v>443</v>
      </c>
      <c r="G134" s="569" t="s">
        <v>531</v>
      </c>
      <c r="H134" s="569" t="s">
        <v>937</v>
      </c>
      <c r="I134" s="569" t="s">
        <v>938</v>
      </c>
      <c r="J134" s="569" t="s">
        <v>935</v>
      </c>
      <c r="K134" s="569" t="s">
        <v>939</v>
      </c>
      <c r="L134" s="571">
        <v>29.519852232054099</v>
      </c>
      <c r="M134" s="571">
        <v>2</v>
      </c>
      <c r="N134" s="572">
        <v>59.039704464108198</v>
      </c>
    </row>
    <row r="135" spans="1:14" ht="14.4" customHeight="1" x14ac:dyDescent="0.3">
      <c r="A135" s="567" t="s">
        <v>439</v>
      </c>
      <c r="B135" s="568" t="s">
        <v>441</v>
      </c>
      <c r="C135" s="569" t="s">
        <v>457</v>
      </c>
      <c r="D135" s="570" t="s">
        <v>458</v>
      </c>
      <c r="E135" s="569" t="s">
        <v>442</v>
      </c>
      <c r="F135" s="570" t="s">
        <v>443</v>
      </c>
      <c r="G135" s="569" t="s">
        <v>531</v>
      </c>
      <c r="H135" s="569" t="s">
        <v>940</v>
      </c>
      <c r="I135" s="569" t="s">
        <v>941</v>
      </c>
      <c r="J135" s="569" t="s">
        <v>942</v>
      </c>
      <c r="K135" s="569" t="s">
        <v>943</v>
      </c>
      <c r="L135" s="571">
        <v>61.379999802231303</v>
      </c>
      <c r="M135" s="571">
        <v>6</v>
      </c>
      <c r="N135" s="572">
        <v>368.27999881338781</v>
      </c>
    </row>
    <row r="136" spans="1:14" ht="14.4" customHeight="1" x14ac:dyDescent="0.3">
      <c r="A136" s="567" t="s">
        <v>439</v>
      </c>
      <c r="B136" s="568" t="s">
        <v>441</v>
      </c>
      <c r="C136" s="569" t="s">
        <v>457</v>
      </c>
      <c r="D136" s="570" t="s">
        <v>458</v>
      </c>
      <c r="E136" s="569" t="s">
        <v>442</v>
      </c>
      <c r="F136" s="570" t="s">
        <v>443</v>
      </c>
      <c r="G136" s="569" t="s">
        <v>531</v>
      </c>
      <c r="H136" s="569" t="s">
        <v>944</v>
      </c>
      <c r="I136" s="569" t="s">
        <v>945</v>
      </c>
      <c r="J136" s="569" t="s">
        <v>946</v>
      </c>
      <c r="K136" s="569" t="s">
        <v>947</v>
      </c>
      <c r="L136" s="571">
        <v>163.52027834933199</v>
      </c>
      <c r="M136" s="571">
        <v>1</v>
      </c>
      <c r="N136" s="572">
        <v>163.52027834933199</v>
      </c>
    </row>
    <row r="137" spans="1:14" ht="14.4" customHeight="1" x14ac:dyDescent="0.3">
      <c r="A137" s="567" t="s">
        <v>439</v>
      </c>
      <c r="B137" s="568" t="s">
        <v>441</v>
      </c>
      <c r="C137" s="569" t="s">
        <v>457</v>
      </c>
      <c r="D137" s="570" t="s">
        <v>458</v>
      </c>
      <c r="E137" s="569" t="s">
        <v>442</v>
      </c>
      <c r="F137" s="570" t="s">
        <v>443</v>
      </c>
      <c r="G137" s="569" t="s">
        <v>531</v>
      </c>
      <c r="H137" s="569" t="s">
        <v>948</v>
      </c>
      <c r="I137" s="569" t="s">
        <v>949</v>
      </c>
      <c r="J137" s="569" t="s">
        <v>950</v>
      </c>
      <c r="K137" s="569" t="s">
        <v>951</v>
      </c>
      <c r="L137" s="571">
        <v>243.8</v>
      </c>
      <c r="M137" s="571">
        <v>1</v>
      </c>
      <c r="N137" s="572">
        <v>243.8</v>
      </c>
    </row>
    <row r="138" spans="1:14" ht="14.4" customHeight="1" x14ac:dyDescent="0.3">
      <c r="A138" s="567" t="s">
        <v>439</v>
      </c>
      <c r="B138" s="568" t="s">
        <v>441</v>
      </c>
      <c r="C138" s="569" t="s">
        <v>457</v>
      </c>
      <c r="D138" s="570" t="s">
        <v>458</v>
      </c>
      <c r="E138" s="569" t="s">
        <v>442</v>
      </c>
      <c r="F138" s="570" t="s">
        <v>443</v>
      </c>
      <c r="G138" s="569" t="s">
        <v>531</v>
      </c>
      <c r="H138" s="569" t="s">
        <v>952</v>
      </c>
      <c r="I138" s="569" t="s">
        <v>953</v>
      </c>
      <c r="J138" s="569" t="s">
        <v>954</v>
      </c>
      <c r="K138" s="569" t="s">
        <v>955</v>
      </c>
      <c r="L138" s="571">
        <v>524.8800202168128</v>
      </c>
      <c r="M138" s="571">
        <v>5</v>
      </c>
      <c r="N138" s="572">
        <v>2624.4001010840639</v>
      </c>
    </row>
    <row r="139" spans="1:14" ht="14.4" customHeight="1" x14ac:dyDescent="0.3">
      <c r="A139" s="567" t="s">
        <v>439</v>
      </c>
      <c r="B139" s="568" t="s">
        <v>441</v>
      </c>
      <c r="C139" s="569" t="s">
        <v>457</v>
      </c>
      <c r="D139" s="570" t="s">
        <v>458</v>
      </c>
      <c r="E139" s="569" t="s">
        <v>442</v>
      </c>
      <c r="F139" s="570" t="s">
        <v>443</v>
      </c>
      <c r="G139" s="569" t="s">
        <v>531</v>
      </c>
      <c r="H139" s="569" t="s">
        <v>956</v>
      </c>
      <c r="I139" s="569" t="s">
        <v>893</v>
      </c>
      <c r="J139" s="569" t="s">
        <v>957</v>
      </c>
      <c r="K139" s="569"/>
      <c r="L139" s="571">
        <v>187.59281434403013</v>
      </c>
      <c r="M139" s="571">
        <v>96</v>
      </c>
      <c r="N139" s="572">
        <v>18008.910177026894</v>
      </c>
    </row>
    <row r="140" spans="1:14" ht="14.4" customHeight="1" x14ac:dyDescent="0.3">
      <c r="A140" s="567" t="s">
        <v>439</v>
      </c>
      <c r="B140" s="568" t="s">
        <v>441</v>
      </c>
      <c r="C140" s="569" t="s">
        <v>457</v>
      </c>
      <c r="D140" s="570" t="s">
        <v>458</v>
      </c>
      <c r="E140" s="569" t="s">
        <v>442</v>
      </c>
      <c r="F140" s="570" t="s">
        <v>443</v>
      </c>
      <c r="G140" s="569" t="s">
        <v>531</v>
      </c>
      <c r="H140" s="569" t="s">
        <v>958</v>
      </c>
      <c r="I140" s="569" t="s">
        <v>893</v>
      </c>
      <c r="J140" s="569" t="s">
        <v>959</v>
      </c>
      <c r="K140" s="569"/>
      <c r="L140" s="571">
        <v>168.43601314996897</v>
      </c>
      <c r="M140" s="571">
        <v>34</v>
      </c>
      <c r="N140" s="572">
        <v>5726.8244470989448</v>
      </c>
    </row>
    <row r="141" spans="1:14" ht="14.4" customHeight="1" x14ac:dyDescent="0.3">
      <c r="A141" s="567" t="s">
        <v>439</v>
      </c>
      <c r="B141" s="568" t="s">
        <v>441</v>
      </c>
      <c r="C141" s="569" t="s">
        <v>457</v>
      </c>
      <c r="D141" s="570" t="s">
        <v>458</v>
      </c>
      <c r="E141" s="569" t="s">
        <v>442</v>
      </c>
      <c r="F141" s="570" t="s">
        <v>443</v>
      </c>
      <c r="G141" s="569" t="s">
        <v>531</v>
      </c>
      <c r="H141" s="569" t="s">
        <v>960</v>
      </c>
      <c r="I141" s="569" t="s">
        <v>960</v>
      </c>
      <c r="J141" s="569" t="s">
        <v>533</v>
      </c>
      <c r="K141" s="569" t="s">
        <v>961</v>
      </c>
      <c r="L141" s="571">
        <v>271.77856847100583</v>
      </c>
      <c r="M141" s="571">
        <v>60.6</v>
      </c>
      <c r="N141" s="572">
        <v>16469.781249342952</v>
      </c>
    </row>
    <row r="142" spans="1:14" ht="14.4" customHeight="1" x14ac:dyDescent="0.3">
      <c r="A142" s="567" t="s">
        <v>439</v>
      </c>
      <c r="B142" s="568" t="s">
        <v>441</v>
      </c>
      <c r="C142" s="569" t="s">
        <v>457</v>
      </c>
      <c r="D142" s="570" t="s">
        <v>458</v>
      </c>
      <c r="E142" s="569" t="s">
        <v>442</v>
      </c>
      <c r="F142" s="570" t="s">
        <v>443</v>
      </c>
      <c r="G142" s="569" t="s">
        <v>531</v>
      </c>
      <c r="H142" s="569" t="s">
        <v>962</v>
      </c>
      <c r="I142" s="569" t="s">
        <v>963</v>
      </c>
      <c r="J142" s="569" t="s">
        <v>964</v>
      </c>
      <c r="K142" s="569" t="s">
        <v>965</v>
      </c>
      <c r="L142" s="571">
        <v>41.755469559335033</v>
      </c>
      <c r="M142" s="571">
        <v>107</v>
      </c>
      <c r="N142" s="572">
        <v>4467.8352428488488</v>
      </c>
    </row>
    <row r="143" spans="1:14" ht="14.4" customHeight="1" x14ac:dyDescent="0.3">
      <c r="A143" s="567" t="s">
        <v>439</v>
      </c>
      <c r="B143" s="568" t="s">
        <v>441</v>
      </c>
      <c r="C143" s="569" t="s">
        <v>457</v>
      </c>
      <c r="D143" s="570" t="s">
        <v>458</v>
      </c>
      <c r="E143" s="569" t="s">
        <v>442</v>
      </c>
      <c r="F143" s="570" t="s">
        <v>443</v>
      </c>
      <c r="G143" s="569" t="s">
        <v>531</v>
      </c>
      <c r="H143" s="569" t="s">
        <v>966</v>
      </c>
      <c r="I143" s="569" t="s">
        <v>967</v>
      </c>
      <c r="J143" s="569" t="s">
        <v>968</v>
      </c>
      <c r="K143" s="569" t="s">
        <v>560</v>
      </c>
      <c r="L143" s="571">
        <v>56.21474955334952</v>
      </c>
      <c r="M143" s="571">
        <v>61</v>
      </c>
      <c r="N143" s="572">
        <v>3429.0997227543207</v>
      </c>
    </row>
    <row r="144" spans="1:14" ht="14.4" customHeight="1" x14ac:dyDescent="0.3">
      <c r="A144" s="567" t="s">
        <v>439</v>
      </c>
      <c r="B144" s="568" t="s">
        <v>441</v>
      </c>
      <c r="C144" s="569" t="s">
        <v>457</v>
      </c>
      <c r="D144" s="570" t="s">
        <v>458</v>
      </c>
      <c r="E144" s="569" t="s">
        <v>442</v>
      </c>
      <c r="F144" s="570" t="s">
        <v>443</v>
      </c>
      <c r="G144" s="569" t="s">
        <v>531</v>
      </c>
      <c r="H144" s="569" t="s">
        <v>969</v>
      </c>
      <c r="I144" s="569" t="s">
        <v>970</v>
      </c>
      <c r="J144" s="569" t="s">
        <v>971</v>
      </c>
      <c r="K144" s="569" t="s">
        <v>556</v>
      </c>
      <c r="L144" s="571">
        <v>118.3238152468884</v>
      </c>
      <c r="M144" s="571">
        <v>2590</v>
      </c>
      <c r="N144" s="572">
        <v>306458.68148944096</v>
      </c>
    </row>
    <row r="145" spans="1:14" ht="14.4" customHeight="1" x14ac:dyDescent="0.3">
      <c r="A145" s="567" t="s">
        <v>439</v>
      </c>
      <c r="B145" s="568" t="s">
        <v>441</v>
      </c>
      <c r="C145" s="569" t="s">
        <v>457</v>
      </c>
      <c r="D145" s="570" t="s">
        <v>458</v>
      </c>
      <c r="E145" s="569" t="s">
        <v>442</v>
      </c>
      <c r="F145" s="570" t="s">
        <v>443</v>
      </c>
      <c r="G145" s="569" t="s">
        <v>531</v>
      </c>
      <c r="H145" s="569" t="s">
        <v>972</v>
      </c>
      <c r="I145" s="569" t="s">
        <v>973</v>
      </c>
      <c r="J145" s="569" t="s">
        <v>974</v>
      </c>
      <c r="K145" s="569" t="s">
        <v>975</v>
      </c>
      <c r="L145" s="571">
        <v>59.480308315770827</v>
      </c>
      <c r="M145" s="571">
        <v>178</v>
      </c>
      <c r="N145" s="572">
        <v>10587.494880207207</v>
      </c>
    </row>
    <row r="146" spans="1:14" ht="14.4" customHeight="1" x14ac:dyDescent="0.3">
      <c r="A146" s="567" t="s">
        <v>439</v>
      </c>
      <c r="B146" s="568" t="s">
        <v>441</v>
      </c>
      <c r="C146" s="569" t="s">
        <v>457</v>
      </c>
      <c r="D146" s="570" t="s">
        <v>458</v>
      </c>
      <c r="E146" s="569" t="s">
        <v>442</v>
      </c>
      <c r="F146" s="570" t="s">
        <v>443</v>
      </c>
      <c r="G146" s="569" t="s">
        <v>531</v>
      </c>
      <c r="H146" s="569" t="s">
        <v>976</v>
      </c>
      <c r="I146" s="569" t="s">
        <v>977</v>
      </c>
      <c r="J146" s="569" t="s">
        <v>978</v>
      </c>
      <c r="K146" s="569" t="s">
        <v>979</v>
      </c>
      <c r="L146" s="571">
        <v>91.75</v>
      </c>
      <c r="M146" s="571">
        <v>1</v>
      </c>
      <c r="N146" s="572">
        <v>91.75</v>
      </c>
    </row>
    <row r="147" spans="1:14" ht="14.4" customHeight="1" x14ac:dyDescent="0.3">
      <c r="A147" s="567" t="s">
        <v>439</v>
      </c>
      <c r="B147" s="568" t="s">
        <v>441</v>
      </c>
      <c r="C147" s="569" t="s">
        <v>457</v>
      </c>
      <c r="D147" s="570" t="s">
        <v>458</v>
      </c>
      <c r="E147" s="569" t="s">
        <v>442</v>
      </c>
      <c r="F147" s="570" t="s">
        <v>443</v>
      </c>
      <c r="G147" s="569" t="s">
        <v>531</v>
      </c>
      <c r="H147" s="569" t="s">
        <v>980</v>
      </c>
      <c r="I147" s="569" t="s">
        <v>981</v>
      </c>
      <c r="J147" s="569" t="s">
        <v>982</v>
      </c>
      <c r="K147" s="569" t="s">
        <v>983</v>
      </c>
      <c r="L147" s="571">
        <v>25.4000006251364</v>
      </c>
      <c r="M147" s="571">
        <v>1</v>
      </c>
      <c r="N147" s="572">
        <v>25.4000006251364</v>
      </c>
    </row>
    <row r="148" spans="1:14" ht="14.4" customHeight="1" x14ac:dyDescent="0.3">
      <c r="A148" s="567" t="s">
        <v>439</v>
      </c>
      <c r="B148" s="568" t="s">
        <v>441</v>
      </c>
      <c r="C148" s="569" t="s">
        <v>457</v>
      </c>
      <c r="D148" s="570" t="s">
        <v>458</v>
      </c>
      <c r="E148" s="569" t="s">
        <v>442</v>
      </c>
      <c r="F148" s="570" t="s">
        <v>443</v>
      </c>
      <c r="G148" s="569" t="s">
        <v>531</v>
      </c>
      <c r="H148" s="569" t="s">
        <v>984</v>
      </c>
      <c r="I148" s="569" t="s">
        <v>985</v>
      </c>
      <c r="J148" s="569" t="s">
        <v>986</v>
      </c>
      <c r="K148" s="569" t="s">
        <v>987</v>
      </c>
      <c r="L148" s="571">
        <v>375.27600000000001</v>
      </c>
      <c r="M148" s="571">
        <v>5</v>
      </c>
      <c r="N148" s="572">
        <v>1876.38</v>
      </c>
    </row>
    <row r="149" spans="1:14" ht="14.4" customHeight="1" x14ac:dyDescent="0.3">
      <c r="A149" s="567" t="s">
        <v>439</v>
      </c>
      <c r="B149" s="568" t="s">
        <v>441</v>
      </c>
      <c r="C149" s="569" t="s">
        <v>457</v>
      </c>
      <c r="D149" s="570" t="s">
        <v>458</v>
      </c>
      <c r="E149" s="569" t="s">
        <v>442</v>
      </c>
      <c r="F149" s="570" t="s">
        <v>443</v>
      </c>
      <c r="G149" s="569" t="s">
        <v>531</v>
      </c>
      <c r="H149" s="569" t="s">
        <v>988</v>
      </c>
      <c r="I149" s="569" t="s">
        <v>989</v>
      </c>
      <c r="J149" s="569" t="s">
        <v>652</v>
      </c>
      <c r="K149" s="569" t="s">
        <v>990</v>
      </c>
      <c r="L149" s="571">
        <v>76.44</v>
      </c>
      <c r="M149" s="571">
        <v>1</v>
      </c>
      <c r="N149" s="572">
        <v>76.44</v>
      </c>
    </row>
    <row r="150" spans="1:14" ht="14.4" customHeight="1" x14ac:dyDescent="0.3">
      <c r="A150" s="567" t="s">
        <v>439</v>
      </c>
      <c r="B150" s="568" t="s">
        <v>441</v>
      </c>
      <c r="C150" s="569" t="s">
        <v>457</v>
      </c>
      <c r="D150" s="570" t="s">
        <v>458</v>
      </c>
      <c r="E150" s="569" t="s">
        <v>442</v>
      </c>
      <c r="F150" s="570" t="s">
        <v>443</v>
      </c>
      <c r="G150" s="569" t="s">
        <v>531</v>
      </c>
      <c r="H150" s="569" t="s">
        <v>991</v>
      </c>
      <c r="I150" s="569" t="s">
        <v>992</v>
      </c>
      <c r="J150" s="569" t="s">
        <v>993</v>
      </c>
      <c r="K150" s="569" t="s">
        <v>994</v>
      </c>
      <c r="L150" s="571">
        <v>1665.1999925613704</v>
      </c>
      <c r="M150" s="571">
        <v>34</v>
      </c>
      <c r="N150" s="572">
        <v>56616.799747086596</v>
      </c>
    </row>
    <row r="151" spans="1:14" ht="14.4" customHeight="1" x14ac:dyDescent="0.3">
      <c r="A151" s="567" t="s">
        <v>439</v>
      </c>
      <c r="B151" s="568" t="s">
        <v>441</v>
      </c>
      <c r="C151" s="569" t="s">
        <v>457</v>
      </c>
      <c r="D151" s="570" t="s">
        <v>458</v>
      </c>
      <c r="E151" s="569" t="s">
        <v>442</v>
      </c>
      <c r="F151" s="570" t="s">
        <v>443</v>
      </c>
      <c r="G151" s="569" t="s">
        <v>531</v>
      </c>
      <c r="H151" s="569" t="s">
        <v>995</v>
      </c>
      <c r="I151" s="569" t="s">
        <v>996</v>
      </c>
      <c r="J151" s="569" t="s">
        <v>997</v>
      </c>
      <c r="K151" s="569" t="s">
        <v>998</v>
      </c>
      <c r="L151" s="571">
        <v>119.39</v>
      </c>
      <c r="M151" s="571">
        <v>1</v>
      </c>
      <c r="N151" s="572">
        <v>119.39</v>
      </c>
    </row>
    <row r="152" spans="1:14" ht="14.4" customHeight="1" x14ac:dyDescent="0.3">
      <c r="A152" s="567" t="s">
        <v>439</v>
      </c>
      <c r="B152" s="568" t="s">
        <v>441</v>
      </c>
      <c r="C152" s="569" t="s">
        <v>457</v>
      </c>
      <c r="D152" s="570" t="s">
        <v>458</v>
      </c>
      <c r="E152" s="569" t="s">
        <v>442</v>
      </c>
      <c r="F152" s="570" t="s">
        <v>443</v>
      </c>
      <c r="G152" s="569" t="s">
        <v>531</v>
      </c>
      <c r="H152" s="569" t="s">
        <v>999</v>
      </c>
      <c r="I152" s="569" t="s">
        <v>1000</v>
      </c>
      <c r="J152" s="569" t="s">
        <v>1001</v>
      </c>
      <c r="K152" s="569" t="s">
        <v>1002</v>
      </c>
      <c r="L152" s="571">
        <v>80.093063609307322</v>
      </c>
      <c r="M152" s="571">
        <v>134</v>
      </c>
      <c r="N152" s="572">
        <v>10732.470523647182</v>
      </c>
    </row>
    <row r="153" spans="1:14" ht="14.4" customHeight="1" x14ac:dyDescent="0.3">
      <c r="A153" s="567" t="s">
        <v>439</v>
      </c>
      <c r="B153" s="568" t="s">
        <v>441</v>
      </c>
      <c r="C153" s="569" t="s">
        <v>457</v>
      </c>
      <c r="D153" s="570" t="s">
        <v>458</v>
      </c>
      <c r="E153" s="569" t="s">
        <v>442</v>
      </c>
      <c r="F153" s="570" t="s">
        <v>443</v>
      </c>
      <c r="G153" s="569" t="s">
        <v>531</v>
      </c>
      <c r="H153" s="569" t="s">
        <v>1003</v>
      </c>
      <c r="I153" s="569" t="s">
        <v>1004</v>
      </c>
      <c r="J153" s="569" t="s">
        <v>1005</v>
      </c>
      <c r="K153" s="569" t="s">
        <v>1006</v>
      </c>
      <c r="L153" s="571">
        <v>65.460033455168897</v>
      </c>
      <c r="M153" s="571">
        <v>1</v>
      </c>
      <c r="N153" s="572">
        <v>65.460033455168897</v>
      </c>
    </row>
    <row r="154" spans="1:14" ht="14.4" customHeight="1" x14ac:dyDescent="0.3">
      <c r="A154" s="567" t="s">
        <v>439</v>
      </c>
      <c r="B154" s="568" t="s">
        <v>441</v>
      </c>
      <c r="C154" s="569" t="s">
        <v>457</v>
      </c>
      <c r="D154" s="570" t="s">
        <v>458</v>
      </c>
      <c r="E154" s="569" t="s">
        <v>442</v>
      </c>
      <c r="F154" s="570" t="s">
        <v>443</v>
      </c>
      <c r="G154" s="569" t="s">
        <v>531</v>
      </c>
      <c r="H154" s="569" t="s">
        <v>1007</v>
      </c>
      <c r="I154" s="569" t="s">
        <v>1008</v>
      </c>
      <c r="J154" s="569" t="s">
        <v>698</v>
      </c>
      <c r="K154" s="569" t="s">
        <v>1009</v>
      </c>
      <c r="L154" s="571">
        <v>265.02704862671862</v>
      </c>
      <c r="M154" s="571">
        <v>190</v>
      </c>
      <c r="N154" s="572">
        <v>50355.13923907654</v>
      </c>
    </row>
    <row r="155" spans="1:14" ht="14.4" customHeight="1" x14ac:dyDescent="0.3">
      <c r="A155" s="567" t="s">
        <v>439</v>
      </c>
      <c r="B155" s="568" t="s">
        <v>441</v>
      </c>
      <c r="C155" s="569" t="s">
        <v>457</v>
      </c>
      <c r="D155" s="570" t="s">
        <v>458</v>
      </c>
      <c r="E155" s="569" t="s">
        <v>442</v>
      </c>
      <c r="F155" s="570" t="s">
        <v>443</v>
      </c>
      <c r="G155" s="569" t="s">
        <v>531</v>
      </c>
      <c r="H155" s="569" t="s">
        <v>1010</v>
      </c>
      <c r="I155" s="569" t="s">
        <v>1011</v>
      </c>
      <c r="J155" s="569" t="s">
        <v>1012</v>
      </c>
      <c r="K155" s="569" t="s">
        <v>1013</v>
      </c>
      <c r="L155" s="571">
        <v>52.892500624564747</v>
      </c>
      <c r="M155" s="571">
        <v>4</v>
      </c>
      <c r="N155" s="572">
        <v>211.57000249825899</v>
      </c>
    </row>
    <row r="156" spans="1:14" ht="14.4" customHeight="1" x14ac:dyDescent="0.3">
      <c r="A156" s="567" t="s">
        <v>439</v>
      </c>
      <c r="B156" s="568" t="s">
        <v>441</v>
      </c>
      <c r="C156" s="569" t="s">
        <v>457</v>
      </c>
      <c r="D156" s="570" t="s">
        <v>458</v>
      </c>
      <c r="E156" s="569" t="s">
        <v>442</v>
      </c>
      <c r="F156" s="570" t="s">
        <v>443</v>
      </c>
      <c r="G156" s="569" t="s">
        <v>531</v>
      </c>
      <c r="H156" s="569" t="s">
        <v>1014</v>
      </c>
      <c r="I156" s="569" t="s">
        <v>1015</v>
      </c>
      <c r="J156" s="569" t="s">
        <v>1012</v>
      </c>
      <c r="K156" s="569" t="s">
        <v>1016</v>
      </c>
      <c r="L156" s="571">
        <v>104.49739615977099</v>
      </c>
      <c r="M156" s="571">
        <v>12</v>
      </c>
      <c r="N156" s="572">
        <v>1253.9687539172519</v>
      </c>
    </row>
    <row r="157" spans="1:14" ht="14.4" customHeight="1" x14ac:dyDescent="0.3">
      <c r="A157" s="567" t="s">
        <v>439</v>
      </c>
      <c r="B157" s="568" t="s">
        <v>441</v>
      </c>
      <c r="C157" s="569" t="s">
        <v>457</v>
      </c>
      <c r="D157" s="570" t="s">
        <v>458</v>
      </c>
      <c r="E157" s="569" t="s">
        <v>442</v>
      </c>
      <c r="F157" s="570" t="s">
        <v>443</v>
      </c>
      <c r="G157" s="569" t="s">
        <v>531</v>
      </c>
      <c r="H157" s="569" t="s">
        <v>1017</v>
      </c>
      <c r="I157" s="569" t="s">
        <v>1018</v>
      </c>
      <c r="J157" s="569" t="s">
        <v>1019</v>
      </c>
      <c r="K157" s="569" t="s">
        <v>1020</v>
      </c>
      <c r="L157" s="571">
        <v>77.94</v>
      </c>
      <c r="M157" s="571">
        <v>2</v>
      </c>
      <c r="N157" s="572">
        <v>155.88</v>
      </c>
    </row>
    <row r="158" spans="1:14" ht="14.4" customHeight="1" x14ac:dyDescent="0.3">
      <c r="A158" s="567" t="s">
        <v>439</v>
      </c>
      <c r="B158" s="568" t="s">
        <v>441</v>
      </c>
      <c r="C158" s="569" t="s">
        <v>457</v>
      </c>
      <c r="D158" s="570" t="s">
        <v>458</v>
      </c>
      <c r="E158" s="569" t="s">
        <v>442</v>
      </c>
      <c r="F158" s="570" t="s">
        <v>443</v>
      </c>
      <c r="G158" s="569" t="s">
        <v>531</v>
      </c>
      <c r="H158" s="569" t="s">
        <v>1021</v>
      </c>
      <c r="I158" s="569" t="s">
        <v>1022</v>
      </c>
      <c r="J158" s="569" t="s">
        <v>1019</v>
      </c>
      <c r="K158" s="569" t="s">
        <v>1023</v>
      </c>
      <c r="L158" s="571">
        <v>138.94006867937401</v>
      </c>
      <c r="M158" s="571">
        <v>2</v>
      </c>
      <c r="N158" s="572">
        <v>277.88013735874802</v>
      </c>
    </row>
    <row r="159" spans="1:14" ht="14.4" customHeight="1" x14ac:dyDescent="0.3">
      <c r="A159" s="567" t="s">
        <v>439</v>
      </c>
      <c r="B159" s="568" t="s">
        <v>441</v>
      </c>
      <c r="C159" s="569" t="s">
        <v>457</v>
      </c>
      <c r="D159" s="570" t="s">
        <v>458</v>
      </c>
      <c r="E159" s="569" t="s">
        <v>442</v>
      </c>
      <c r="F159" s="570" t="s">
        <v>443</v>
      </c>
      <c r="G159" s="569" t="s">
        <v>531</v>
      </c>
      <c r="H159" s="569" t="s">
        <v>1024</v>
      </c>
      <c r="I159" s="569" t="s">
        <v>1025</v>
      </c>
      <c r="J159" s="569" t="s">
        <v>1026</v>
      </c>
      <c r="K159" s="569" t="s">
        <v>1027</v>
      </c>
      <c r="L159" s="571">
        <v>1120.0538718871524</v>
      </c>
      <c r="M159" s="571">
        <v>12</v>
      </c>
      <c r="N159" s="572">
        <v>13440.646462645827</v>
      </c>
    </row>
    <row r="160" spans="1:14" ht="14.4" customHeight="1" x14ac:dyDescent="0.3">
      <c r="A160" s="567" t="s">
        <v>439</v>
      </c>
      <c r="B160" s="568" t="s">
        <v>441</v>
      </c>
      <c r="C160" s="569" t="s">
        <v>457</v>
      </c>
      <c r="D160" s="570" t="s">
        <v>458</v>
      </c>
      <c r="E160" s="569" t="s">
        <v>442</v>
      </c>
      <c r="F160" s="570" t="s">
        <v>443</v>
      </c>
      <c r="G160" s="569" t="s">
        <v>531</v>
      </c>
      <c r="H160" s="569" t="s">
        <v>1028</v>
      </c>
      <c r="I160" s="569" t="s">
        <v>1029</v>
      </c>
      <c r="J160" s="569" t="s">
        <v>1030</v>
      </c>
      <c r="K160" s="569" t="s">
        <v>1031</v>
      </c>
      <c r="L160" s="571">
        <v>197.46945839469919</v>
      </c>
      <c r="M160" s="571">
        <v>32</v>
      </c>
      <c r="N160" s="572">
        <v>6319.022668630374</v>
      </c>
    </row>
    <row r="161" spans="1:14" ht="14.4" customHeight="1" x14ac:dyDescent="0.3">
      <c r="A161" s="567" t="s">
        <v>439</v>
      </c>
      <c r="B161" s="568" t="s">
        <v>441</v>
      </c>
      <c r="C161" s="569" t="s">
        <v>457</v>
      </c>
      <c r="D161" s="570" t="s">
        <v>458</v>
      </c>
      <c r="E161" s="569" t="s">
        <v>442</v>
      </c>
      <c r="F161" s="570" t="s">
        <v>443</v>
      </c>
      <c r="G161" s="569" t="s">
        <v>531</v>
      </c>
      <c r="H161" s="569" t="s">
        <v>1032</v>
      </c>
      <c r="I161" s="569" t="s">
        <v>1033</v>
      </c>
      <c r="J161" s="569" t="s">
        <v>1034</v>
      </c>
      <c r="K161" s="569" t="s">
        <v>1035</v>
      </c>
      <c r="L161" s="571">
        <v>796.40789690387498</v>
      </c>
      <c r="M161" s="571">
        <v>4</v>
      </c>
      <c r="N161" s="572">
        <v>3185.6315876154999</v>
      </c>
    </row>
    <row r="162" spans="1:14" ht="14.4" customHeight="1" x14ac:dyDescent="0.3">
      <c r="A162" s="567" t="s">
        <v>439</v>
      </c>
      <c r="B162" s="568" t="s">
        <v>441</v>
      </c>
      <c r="C162" s="569" t="s">
        <v>457</v>
      </c>
      <c r="D162" s="570" t="s">
        <v>458</v>
      </c>
      <c r="E162" s="569" t="s">
        <v>442</v>
      </c>
      <c r="F162" s="570" t="s">
        <v>443</v>
      </c>
      <c r="G162" s="569" t="s">
        <v>531</v>
      </c>
      <c r="H162" s="569" t="s">
        <v>1036</v>
      </c>
      <c r="I162" s="569" t="s">
        <v>1037</v>
      </c>
      <c r="J162" s="569" t="s">
        <v>518</v>
      </c>
      <c r="K162" s="569" t="s">
        <v>1038</v>
      </c>
      <c r="L162" s="571">
        <v>342.776193528053</v>
      </c>
      <c r="M162" s="571">
        <v>24</v>
      </c>
      <c r="N162" s="572">
        <v>8226.628644673272</v>
      </c>
    </row>
    <row r="163" spans="1:14" ht="14.4" customHeight="1" x14ac:dyDescent="0.3">
      <c r="A163" s="567" t="s">
        <v>439</v>
      </c>
      <c r="B163" s="568" t="s">
        <v>441</v>
      </c>
      <c r="C163" s="569" t="s">
        <v>457</v>
      </c>
      <c r="D163" s="570" t="s">
        <v>458</v>
      </c>
      <c r="E163" s="569" t="s">
        <v>442</v>
      </c>
      <c r="F163" s="570" t="s">
        <v>443</v>
      </c>
      <c r="G163" s="569" t="s">
        <v>531</v>
      </c>
      <c r="H163" s="569" t="s">
        <v>1039</v>
      </c>
      <c r="I163" s="569" t="s">
        <v>1040</v>
      </c>
      <c r="J163" s="569" t="s">
        <v>1041</v>
      </c>
      <c r="K163" s="569" t="s">
        <v>1042</v>
      </c>
      <c r="L163" s="571">
        <v>602.50870226433801</v>
      </c>
      <c r="M163" s="571">
        <v>1</v>
      </c>
      <c r="N163" s="572">
        <v>602.50870226433801</v>
      </c>
    </row>
    <row r="164" spans="1:14" ht="14.4" customHeight="1" x14ac:dyDescent="0.3">
      <c r="A164" s="567" t="s">
        <v>439</v>
      </c>
      <c r="B164" s="568" t="s">
        <v>441</v>
      </c>
      <c r="C164" s="569" t="s">
        <v>457</v>
      </c>
      <c r="D164" s="570" t="s">
        <v>458</v>
      </c>
      <c r="E164" s="569" t="s">
        <v>442</v>
      </c>
      <c r="F164" s="570" t="s">
        <v>443</v>
      </c>
      <c r="G164" s="569" t="s">
        <v>531</v>
      </c>
      <c r="H164" s="569" t="s">
        <v>1043</v>
      </c>
      <c r="I164" s="569" t="s">
        <v>1044</v>
      </c>
      <c r="J164" s="569" t="s">
        <v>1045</v>
      </c>
      <c r="K164" s="569" t="s">
        <v>1046</v>
      </c>
      <c r="L164" s="571">
        <v>591.04600000000005</v>
      </c>
      <c r="M164" s="571">
        <v>5</v>
      </c>
      <c r="N164" s="572">
        <v>2955.23</v>
      </c>
    </row>
    <row r="165" spans="1:14" ht="14.4" customHeight="1" x14ac:dyDescent="0.3">
      <c r="A165" s="567" t="s">
        <v>439</v>
      </c>
      <c r="B165" s="568" t="s">
        <v>441</v>
      </c>
      <c r="C165" s="569" t="s">
        <v>457</v>
      </c>
      <c r="D165" s="570" t="s">
        <v>458</v>
      </c>
      <c r="E165" s="569" t="s">
        <v>442</v>
      </c>
      <c r="F165" s="570" t="s">
        <v>443</v>
      </c>
      <c r="G165" s="569" t="s">
        <v>531</v>
      </c>
      <c r="H165" s="569" t="s">
        <v>1047</v>
      </c>
      <c r="I165" s="569" t="s">
        <v>1048</v>
      </c>
      <c r="J165" s="569" t="s">
        <v>1049</v>
      </c>
      <c r="K165" s="569" t="s">
        <v>1050</v>
      </c>
      <c r="L165" s="571">
        <v>23.467213219330368</v>
      </c>
      <c r="M165" s="571">
        <v>120</v>
      </c>
      <c r="N165" s="572">
        <v>2816.0655863196444</v>
      </c>
    </row>
    <row r="166" spans="1:14" ht="14.4" customHeight="1" x14ac:dyDescent="0.3">
      <c r="A166" s="567" t="s">
        <v>439</v>
      </c>
      <c r="B166" s="568" t="s">
        <v>441</v>
      </c>
      <c r="C166" s="569" t="s">
        <v>457</v>
      </c>
      <c r="D166" s="570" t="s">
        <v>458</v>
      </c>
      <c r="E166" s="569" t="s">
        <v>442</v>
      </c>
      <c r="F166" s="570" t="s">
        <v>443</v>
      </c>
      <c r="G166" s="569" t="s">
        <v>531</v>
      </c>
      <c r="H166" s="569" t="s">
        <v>1051</v>
      </c>
      <c r="I166" s="569" t="s">
        <v>1052</v>
      </c>
      <c r="J166" s="569" t="s">
        <v>818</v>
      </c>
      <c r="K166" s="569" t="s">
        <v>1053</v>
      </c>
      <c r="L166" s="571">
        <v>70.849999999999994</v>
      </c>
      <c r="M166" s="571">
        <v>1</v>
      </c>
      <c r="N166" s="572">
        <v>70.849999999999994</v>
      </c>
    </row>
    <row r="167" spans="1:14" ht="14.4" customHeight="1" x14ac:dyDescent="0.3">
      <c r="A167" s="567" t="s">
        <v>439</v>
      </c>
      <c r="B167" s="568" t="s">
        <v>441</v>
      </c>
      <c r="C167" s="569" t="s">
        <v>457</v>
      </c>
      <c r="D167" s="570" t="s">
        <v>458</v>
      </c>
      <c r="E167" s="569" t="s">
        <v>442</v>
      </c>
      <c r="F167" s="570" t="s">
        <v>443</v>
      </c>
      <c r="G167" s="569" t="s">
        <v>531</v>
      </c>
      <c r="H167" s="569" t="s">
        <v>1054</v>
      </c>
      <c r="I167" s="569" t="s">
        <v>1055</v>
      </c>
      <c r="J167" s="569" t="s">
        <v>1056</v>
      </c>
      <c r="K167" s="569" t="s">
        <v>1057</v>
      </c>
      <c r="L167" s="571">
        <v>71.970071890398671</v>
      </c>
      <c r="M167" s="571">
        <v>6</v>
      </c>
      <c r="N167" s="572">
        <v>431.820431342392</v>
      </c>
    </row>
    <row r="168" spans="1:14" ht="14.4" customHeight="1" x14ac:dyDescent="0.3">
      <c r="A168" s="567" t="s">
        <v>439</v>
      </c>
      <c r="B168" s="568" t="s">
        <v>441</v>
      </c>
      <c r="C168" s="569" t="s">
        <v>457</v>
      </c>
      <c r="D168" s="570" t="s">
        <v>458</v>
      </c>
      <c r="E168" s="569" t="s">
        <v>442</v>
      </c>
      <c r="F168" s="570" t="s">
        <v>443</v>
      </c>
      <c r="G168" s="569" t="s">
        <v>531</v>
      </c>
      <c r="H168" s="569" t="s">
        <v>1058</v>
      </c>
      <c r="I168" s="569" t="s">
        <v>1059</v>
      </c>
      <c r="J168" s="569" t="s">
        <v>1060</v>
      </c>
      <c r="K168" s="569" t="s">
        <v>1061</v>
      </c>
      <c r="L168" s="571">
        <v>35.882595723962737</v>
      </c>
      <c r="M168" s="571">
        <v>149</v>
      </c>
      <c r="N168" s="572">
        <v>5346.5067628704473</v>
      </c>
    </row>
    <row r="169" spans="1:14" ht="14.4" customHeight="1" x14ac:dyDescent="0.3">
      <c r="A169" s="567" t="s">
        <v>439</v>
      </c>
      <c r="B169" s="568" t="s">
        <v>441</v>
      </c>
      <c r="C169" s="569" t="s">
        <v>457</v>
      </c>
      <c r="D169" s="570" t="s">
        <v>458</v>
      </c>
      <c r="E169" s="569" t="s">
        <v>442</v>
      </c>
      <c r="F169" s="570" t="s">
        <v>443</v>
      </c>
      <c r="G169" s="569" t="s">
        <v>531</v>
      </c>
      <c r="H169" s="569" t="s">
        <v>1062</v>
      </c>
      <c r="I169" s="569" t="s">
        <v>1063</v>
      </c>
      <c r="J169" s="569" t="s">
        <v>1060</v>
      </c>
      <c r="K169" s="569" t="s">
        <v>1064</v>
      </c>
      <c r="L169" s="571">
        <v>57.04</v>
      </c>
      <c r="M169" s="571">
        <v>1</v>
      </c>
      <c r="N169" s="572">
        <v>57.04</v>
      </c>
    </row>
    <row r="170" spans="1:14" ht="14.4" customHeight="1" x14ac:dyDescent="0.3">
      <c r="A170" s="567" t="s">
        <v>439</v>
      </c>
      <c r="B170" s="568" t="s">
        <v>441</v>
      </c>
      <c r="C170" s="569" t="s">
        <v>457</v>
      </c>
      <c r="D170" s="570" t="s">
        <v>458</v>
      </c>
      <c r="E170" s="569" t="s">
        <v>442</v>
      </c>
      <c r="F170" s="570" t="s">
        <v>443</v>
      </c>
      <c r="G170" s="569" t="s">
        <v>531</v>
      </c>
      <c r="H170" s="569" t="s">
        <v>1065</v>
      </c>
      <c r="I170" s="569" t="s">
        <v>1066</v>
      </c>
      <c r="J170" s="569" t="s">
        <v>1067</v>
      </c>
      <c r="K170" s="569" t="s">
        <v>1068</v>
      </c>
      <c r="L170" s="571">
        <v>54.358354782482266</v>
      </c>
      <c r="M170" s="571">
        <v>51</v>
      </c>
      <c r="N170" s="572">
        <v>2772.2760939065956</v>
      </c>
    </row>
    <row r="171" spans="1:14" ht="14.4" customHeight="1" x14ac:dyDescent="0.3">
      <c r="A171" s="567" t="s">
        <v>439</v>
      </c>
      <c r="B171" s="568" t="s">
        <v>441</v>
      </c>
      <c r="C171" s="569" t="s">
        <v>457</v>
      </c>
      <c r="D171" s="570" t="s">
        <v>458</v>
      </c>
      <c r="E171" s="569" t="s">
        <v>442</v>
      </c>
      <c r="F171" s="570" t="s">
        <v>443</v>
      </c>
      <c r="G171" s="569" t="s">
        <v>531</v>
      </c>
      <c r="H171" s="569" t="s">
        <v>1069</v>
      </c>
      <c r="I171" s="569" t="s">
        <v>1070</v>
      </c>
      <c r="J171" s="569" t="s">
        <v>1071</v>
      </c>
      <c r="K171" s="569" t="s">
        <v>1072</v>
      </c>
      <c r="L171" s="571">
        <v>162.15</v>
      </c>
      <c r="M171" s="571">
        <v>7</v>
      </c>
      <c r="N171" s="572">
        <v>1135.05</v>
      </c>
    </row>
    <row r="172" spans="1:14" ht="14.4" customHeight="1" x14ac:dyDescent="0.3">
      <c r="A172" s="567" t="s">
        <v>439</v>
      </c>
      <c r="B172" s="568" t="s">
        <v>441</v>
      </c>
      <c r="C172" s="569" t="s">
        <v>457</v>
      </c>
      <c r="D172" s="570" t="s">
        <v>458</v>
      </c>
      <c r="E172" s="569" t="s">
        <v>442</v>
      </c>
      <c r="F172" s="570" t="s">
        <v>443</v>
      </c>
      <c r="G172" s="569" t="s">
        <v>531</v>
      </c>
      <c r="H172" s="569" t="s">
        <v>1073</v>
      </c>
      <c r="I172" s="569" t="s">
        <v>1074</v>
      </c>
      <c r="J172" s="569" t="s">
        <v>1075</v>
      </c>
      <c r="K172" s="569" t="s">
        <v>1076</v>
      </c>
      <c r="L172" s="571">
        <v>124.91521739130435</v>
      </c>
      <c r="M172" s="571">
        <v>23</v>
      </c>
      <c r="N172" s="572">
        <v>2873.05</v>
      </c>
    </row>
    <row r="173" spans="1:14" ht="14.4" customHeight="1" x14ac:dyDescent="0.3">
      <c r="A173" s="567" t="s">
        <v>439</v>
      </c>
      <c r="B173" s="568" t="s">
        <v>441</v>
      </c>
      <c r="C173" s="569" t="s">
        <v>457</v>
      </c>
      <c r="D173" s="570" t="s">
        <v>458</v>
      </c>
      <c r="E173" s="569" t="s">
        <v>442</v>
      </c>
      <c r="F173" s="570" t="s">
        <v>443</v>
      </c>
      <c r="G173" s="569" t="s">
        <v>531</v>
      </c>
      <c r="H173" s="569" t="s">
        <v>1077</v>
      </c>
      <c r="I173" s="569" t="s">
        <v>1078</v>
      </c>
      <c r="J173" s="569" t="s">
        <v>1079</v>
      </c>
      <c r="K173" s="569" t="s">
        <v>1080</v>
      </c>
      <c r="L173" s="571">
        <v>152.49</v>
      </c>
      <c r="M173" s="571">
        <v>5</v>
      </c>
      <c r="N173" s="572">
        <v>762.45</v>
      </c>
    </row>
    <row r="174" spans="1:14" ht="14.4" customHeight="1" x14ac:dyDescent="0.3">
      <c r="A174" s="567" t="s">
        <v>439</v>
      </c>
      <c r="B174" s="568" t="s">
        <v>441</v>
      </c>
      <c r="C174" s="569" t="s">
        <v>457</v>
      </c>
      <c r="D174" s="570" t="s">
        <v>458</v>
      </c>
      <c r="E174" s="569" t="s">
        <v>442</v>
      </c>
      <c r="F174" s="570" t="s">
        <v>443</v>
      </c>
      <c r="G174" s="569" t="s">
        <v>531</v>
      </c>
      <c r="H174" s="569" t="s">
        <v>1081</v>
      </c>
      <c r="I174" s="569" t="s">
        <v>1082</v>
      </c>
      <c r="J174" s="569" t="s">
        <v>1083</v>
      </c>
      <c r="K174" s="569" t="s">
        <v>1084</v>
      </c>
      <c r="L174" s="571">
        <v>27.22</v>
      </c>
      <c r="M174" s="571">
        <v>1</v>
      </c>
      <c r="N174" s="572">
        <v>27.22</v>
      </c>
    </row>
    <row r="175" spans="1:14" ht="14.4" customHeight="1" x14ac:dyDescent="0.3">
      <c r="A175" s="567" t="s">
        <v>439</v>
      </c>
      <c r="B175" s="568" t="s">
        <v>441</v>
      </c>
      <c r="C175" s="569" t="s">
        <v>457</v>
      </c>
      <c r="D175" s="570" t="s">
        <v>458</v>
      </c>
      <c r="E175" s="569" t="s">
        <v>442</v>
      </c>
      <c r="F175" s="570" t="s">
        <v>443</v>
      </c>
      <c r="G175" s="569" t="s">
        <v>531</v>
      </c>
      <c r="H175" s="569" t="s">
        <v>1085</v>
      </c>
      <c r="I175" s="569" t="s">
        <v>893</v>
      </c>
      <c r="J175" s="569" t="s">
        <v>1086</v>
      </c>
      <c r="K175" s="569"/>
      <c r="L175" s="571">
        <v>143.98938705882301</v>
      </c>
      <c r="M175" s="571">
        <v>1</v>
      </c>
      <c r="N175" s="572">
        <v>143.98938705882301</v>
      </c>
    </row>
    <row r="176" spans="1:14" ht="14.4" customHeight="1" x14ac:dyDescent="0.3">
      <c r="A176" s="567" t="s">
        <v>439</v>
      </c>
      <c r="B176" s="568" t="s">
        <v>441</v>
      </c>
      <c r="C176" s="569" t="s">
        <v>457</v>
      </c>
      <c r="D176" s="570" t="s">
        <v>458</v>
      </c>
      <c r="E176" s="569" t="s">
        <v>442</v>
      </c>
      <c r="F176" s="570" t="s">
        <v>443</v>
      </c>
      <c r="G176" s="569" t="s">
        <v>531</v>
      </c>
      <c r="H176" s="569" t="s">
        <v>1087</v>
      </c>
      <c r="I176" s="569" t="s">
        <v>893</v>
      </c>
      <c r="J176" s="569" t="s">
        <v>1088</v>
      </c>
      <c r="K176" s="569"/>
      <c r="L176" s="571">
        <v>113.78233103682012</v>
      </c>
      <c r="M176" s="571">
        <v>47</v>
      </c>
      <c r="N176" s="572">
        <v>5347.7695587305461</v>
      </c>
    </row>
    <row r="177" spans="1:14" ht="14.4" customHeight="1" x14ac:dyDescent="0.3">
      <c r="A177" s="567" t="s">
        <v>439</v>
      </c>
      <c r="B177" s="568" t="s">
        <v>441</v>
      </c>
      <c r="C177" s="569" t="s">
        <v>457</v>
      </c>
      <c r="D177" s="570" t="s">
        <v>458</v>
      </c>
      <c r="E177" s="569" t="s">
        <v>442</v>
      </c>
      <c r="F177" s="570" t="s">
        <v>443</v>
      </c>
      <c r="G177" s="569" t="s">
        <v>531</v>
      </c>
      <c r="H177" s="569" t="s">
        <v>1089</v>
      </c>
      <c r="I177" s="569" t="s">
        <v>893</v>
      </c>
      <c r="J177" s="569" t="s">
        <v>1090</v>
      </c>
      <c r="K177" s="569"/>
      <c r="L177" s="571">
        <v>99.669941920990766</v>
      </c>
      <c r="M177" s="571">
        <v>3</v>
      </c>
      <c r="N177" s="572">
        <v>299.0098257629723</v>
      </c>
    </row>
    <row r="178" spans="1:14" ht="14.4" customHeight="1" x14ac:dyDescent="0.3">
      <c r="A178" s="567" t="s">
        <v>439</v>
      </c>
      <c r="B178" s="568" t="s">
        <v>441</v>
      </c>
      <c r="C178" s="569" t="s">
        <v>457</v>
      </c>
      <c r="D178" s="570" t="s">
        <v>458</v>
      </c>
      <c r="E178" s="569" t="s">
        <v>442</v>
      </c>
      <c r="F178" s="570" t="s">
        <v>443</v>
      </c>
      <c r="G178" s="569" t="s">
        <v>531</v>
      </c>
      <c r="H178" s="569" t="s">
        <v>1091</v>
      </c>
      <c r="I178" s="569" t="s">
        <v>893</v>
      </c>
      <c r="J178" s="569" t="s">
        <v>1092</v>
      </c>
      <c r="K178" s="569"/>
      <c r="L178" s="571">
        <v>99.67</v>
      </c>
      <c r="M178" s="571">
        <v>1</v>
      </c>
      <c r="N178" s="572">
        <v>99.67</v>
      </c>
    </row>
    <row r="179" spans="1:14" ht="14.4" customHeight="1" x14ac:dyDescent="0.3">
      <c r="A179" s="567" t="s">
        <v>439</v>
      </c>
      <c r="B179" s="568" t="s">
        <v>441</v>
      </c>
      <c r="C179" s="569" t="s">
        <v>457</v>
      </c>
      <c r="D179" s="570" t="s">
        <v>458</v>
      </c>
      <c r="E179" s="569" t="s">
        <v>442</v>
      </c>
      <c r="F179" s="570" t="s">
        <v>443</v>
      </c>
      <c r="G179" s="569" t="s">
        <v>531</v>
      </c>
      <c r="H179" s="569" t="s">
        <v>1093</v>
      </c>
      <c r="I179" s="569" t="s">
        <v>1094</v>
      </c>
      <c r="J179" s="569" t="s">
        <v>1095</v>
      </c>
      <c r="K179" s="569" t="s">
        <v>1096</v>
      </c>
      <c r="L179" s="571">
        <v>162.5002436496755</v>
      </c>
      <c r="M179" s="571">
        <v>2</v>
      </c>
      <c r="N179" s="572">
        <v>325.00048729935099</v>
      </c>
    </row>
    <row r="180" spans="1:14" ht="14.4" customHeight="1" x14ac:dyDescent="0.3">
      <c r="A180" s="567" t="s">
        <v>439</v>
      </c>
      <c r="B180" s="568" t="s">
        <v>441</v>
      </c>
      <c r="C180" s="569" t="s">
        <v>457</v>
      </c>
      <c r="D180" s="570" t="s">
        <v>458</v>
      </c>
      <c r="E180" s="569" t="s">
        <v>442</v>
      </c>
      <c r="F180" s="570" t="s">
        <v>443</v>
      </c>
      <c r="G180" s="569" t="s">
        <v>531</v>
      </c>
      <c r="H180" s="569" t="s">
        <v>1097</v>
      </c>
      <c r="I180" s="569" t="s">
        <v>1098</v>
      </c>
      <c r="J180" s="569" t="s">
        <v>1099</v>
      </c>
      <c r="K180" s="569" t="s">
        <v>1100</v>
      </c>
      <c r="L180" s="571">
        <v>177.339238836947</v>
      </c>
      <c r="M180" s="571">
        <v>2</v>
      </c>
      <c r="N180" s="572">
        <v>354.67847767389401</v>
      </c>
    </row>
    <row r="181" spans="1:14" ht="14.4" customHeight="1" x14ac:dyDescent="0.3">
      <c r="A181" s="567" t="s">
        <v>439</v>
      </c>
      <c r="B181" s="568" t="s">
        <v>441</v>
      </c>
      <c r="C181" s="569" t="s">
        <v>457</v>
      </c>
      <c r="D181" s="570" t="s">
        <v>458</v>
      </c>
      <c r="E181" s="569" t="s">
        <v>442</v>
      </c>
      <c r="F181" s="570" t="s">
        <v>443</v>
      </c>
      <c r="G181" s="569" t="s">
        <v>531</v>
      </c>
      <c r="H181" s="569" t="s">
        <v>1101</v>
      </c>
      <c r="I181" s="569" t="s">
        <v>893</v>
      </c>
      <c r="J181" s="569" t="s">
        <v>1102</v>
      </c>
      <c r="K181" s="569"/>
      <c r="L181" s="571">
        <v>58.729998936837802</v>
      </c>
      <c r="M181" s="571">
        <v>2</v>
      </c>
      <c r="N181" s="572">
        <v>117.4599978736756</v>
      </c>
    </row>
    <row r="182" spans="1:14" ht="14.4" customHeight="1" x14ac:dyDescent="0.3">
      <c r="A182" s="567" t="s">
        <v>439</v>
      </c>
      <c r="B182" s="568" t="s">
        <v>441</v>
      </c>
      <c r="C182" s="569" t="s">
        <v>457</v>
      </c>
      <c r="D182" s="570" t="s">
        <v>458</v>
      </c>
      <c r="E182" s="569" t="s">
        <v>442</v>
      </c>
      <c r="F182" s="570" t="s">
        <v>443</v>
      </c>
      <c r="G182" s="569" t="s">
        <v>531</v>
      </c>
      <c r="H182" s="569" t="s">
        <v>1103</v>
      </c>
      <c r="I182" s="569" t="s">
        <v>1104</v>
      </c>
      <c r="J182" s="569" t="s">
        <v>1105</v>
      </c>
      <c r="K182" s="569" t="s">
        <v>1106</v>
      </c>
      <c r="L182" s="571">
        <v>49.969253533855401</v>
      </c>
      <c r="M182" s="571">
        <v>110</v>
      </c>
      <c r="N182" s="572">
        <v>5496.617888724094</v>
      </c>
    </row>
    <row r="183" spans="1:14" ht="14.4" customHeight="1" x14ac:dyDescent="0.3">
      <c r="A183" s="567" t="s">
        <v>439</v>
      </c>
      <c r="B183" s="568" t="s">
        <v>441</v>
      </c>
      <c r="C183" s="569" t="s">
        <v>457</v>
      </c>
      <c r="D183" s="570" t="s">
        <v>458</v>
      </c>
      <c r="E183" s="569" t="s">
        <v>442</v>
      </c>
      <c r="F183" s="570" t="s">
        <v>443</v>
      </c>
      <c r="G183" s="569" t="s">
        <v>531</v>
      </c>
      <c r="H183" s="569" t="s">
        <v>1107</v>
      </c>
      <c r="I183" s="569" t="s">
        <v>1108</v>
      </c>
      <c r="J183" s="569" t="s">
        <v>1109</v>
      </c>
      <c r="K183" s="569" t="s">
        <v>1110</v>
      </c>
      <c r="L183" s="571">
        <v>59.05</v>
      </c>
      <c r="M183" s="571">
        <v>4</v>
      </c>
      <c r="N183" s="572">
        <v>236.2</v>
      </c>
    </row>
    <row r="184" spans="1:14" ht="14.4" customHeight="1" x14ac:dyDescent="0.3">
      <c r="A184" s="567" t="s">
        <v>439</v>
      </c>
      <c r="B184" s="568" t="s">
        <v>441</v>
      </c>
      <c r="C184" s="569" t="s">
        <v>457</v>
      </c>
      <c r="D184" s="570" t="s">
        <v>458</v>
      </c>
      <c r="E184" s="569" t="s">
        <v>442</v>
      </c>
      <c r="F184" s="570" t="s">
        <v>443</v>
      </c>
      <c r="G184" s="569" t="s">
        <v>531</v>
      </c>
      <c r="H184" s="569" t="s">
        <v>1111</v>
      </c>
      <c r="I184" s="569" t="s">
        <v>1112</v>
      </c>
      <c r="J184" s="569" t="s">
        <v>566</v>
      </c>
      <c r="K184" s="569" t="s">
        <v>1113</v>
      </c>
      <c r="L184" s="571">
        <v>46.368577860516929</v>
      </c>
      <c r="M184" s="571">
        <v>61</v>
      </c>
      <c r="N184" s="572">
        <v>2828.4832494915327</v>
      </c>
    </row>
    <row r="185" spans="1:14" ht="14.4" customHeight="1" x14ac:dyDescent="0.3">
      <c r="A185" s="567" t="s">
        <v>439</v>
      </c>
      <c r="B185" s="568" t="s">
        <v>441</v>
      </c>
      <c r="C185" s="569" t="s">
        <v>457</v>
      </c>
      <c r="D185" s="570" t="s">
        <v>458</v>
      </c>
      <c r="E185" s="569" t="s">
        <v>442</v>
      </c>
      <c r="F185" s="570" t="s">
        <v>443</v>
      </c>
      <c r="G185" s="569" t="s">
        <v>531</v>
      </c>
      <c r="H185" s="569" t="s">
        <v>1114</v>
      </c>
      <c r="I185" s="569" t="s">
        <v>1115</v>
      </c>
      <c r="J185" s="569" t="s">
        <v>1116</v>
      </c>
      <c r="K185" s="569" t="s">
        <v>1117</v>
      </c>
      <c r="L185" s="571">
        <v>147.90250161290678</v>
      </c>
      <c r="M185" s="571">
        <v>8</v>
      </c>
      <c r="N185" s="572">
        <v>1183.2200129032542</v>
      </c>
    </row>
    <row r="186" spans="1:14" ht="14.4" customHeight="1" x14ac:dyDescent="0.3">
      <c r="A186" s="567" t="s">
        <v>439</v>
      </c>
      <c r="B186" s="568" t="s">
        <v>441</v>
      </c>
      <c r="C186" s="569" t="s">
        <v>457</v>
      </c>
      <c r="D186" s="570" t="s">
        <v>458</v>
      </c>
      <c r="E186" s="569" t="s">
        <v>442</v>
      </c>
      <c r="F186" s="570" t="s">
        <v>443</v>
      </c>
      <c r="G186" s="569" t="s">
        <v>531</v>
      </c>
      <c r="H186" s="569" t="s">
        <v>1118</v>
      </c>
      <c r="I186" s="569" t="s">
        <v>1119</v>
      </c>
      <c r="J186" s="569" t="s">
        <v>1120</v>
      </c>
      <c r="K186" s="569" t="s">
        <v>1121</v>
      </c>
      <c r="L186" s="571">
        <v>63.495000000000005</v>
      </c>
      <c r="M186" s="571">
        <v>12</v>
      </c>
      <c r="N186" s="572">
        <v>761.94</v>
      </c>
    </row>
    <row r="187" spans="1:14" ht="14.4" customHeight="1" x14ac:dyDescent="0.3">
      <c r="A187" s="567" t="s">
        <v>439</v>
      </c>
      <c r="B187" s="568" t="s">
        <v>441</v>
      </c>
      <c r="C187" s="569" t="s">
        <v>457</v>
      </c>
      <c r="D187" s="570" t="s">
        <v>458</v>
      </c>
      <c r="E187" s="569" t="s">
        <v>442</v>
      </c>
      <c r="F187" s="570" t="s">
        <v>443</v>
      </c>
      <c r="G187" s="569" t="s">
        <v>531</v>
      </c>
      <c r="H187" s="569" t="s">
        <v>1122</v>
      </c>
      <c r="I187" s="569" t="s">
        <v>1123</v>
      </c>
      <c r="J187" s="569" t="s">
        <v>1124</v>
      </c>
      <c r="K187" s="569" t="s">
        <v>1125</v>
      </c>
      <c r="L187" s="571">
        <v>253.67</v>
      </c>
      <c r="M187" s="571">
        <v>1</v>
      </c>
      <c r="N187" s="572">
        <v>253.67</v>
      </c>
    </row>
    <row r="188" spans="1:14" ht="14.4" customHeight="1" x14ac:dyDescent="0.3">
      <c r="A188" s="567" t="s">
        <v>439</v>
      </c>
      <c r="B188" s="568" t="s">
        <v>441</v>
      </c>
      <c r="C188" s="569" t="s">
        <v>457</v>
      </c>
      <c r="D188" s="570" t="s">
        <v>458</v>
      </c>
      <c r="E188" s="569" t="s">
        <v>442</v>
      </c>
      <c r="F188" s="570" t="s">
        <v>443</v>
      </c>
      <c r="G188" s="569" t="s">
        <v>531</v>
      </c>
      <c r="H188" s="569" t="s">
        <v>1126</v>
      </c>
      <c r="I188" s="569" t="s">
        <v>1127</v>
      </c>
      <c r="J188" s="569" t="s">
        <v>1128</v>
      </c>
      <c r="K188" s="569" t="s">
        <v>1129</v>
      </c>
      <c r="L188" s="571">
        <v>2663.1663048884357</v>
      </c>
      <c r="M188" s="571">
        <v>13</v>
      </c>
      <c r="N188" s="572">
        <v>34621.161963549661</v>
      </c>
    </row>
    <row r="189" spans="1:14" ht="14.4" customHeight="1" x14ac:dyDescent="0.3">
      <c r="A189" s="567" t="s">
        <v>439</v>
      </c>
      <c r="B189" s="568" t="s">
        <v>441</v>
      </c>
      <c r="C189" s="569" t="s">
        <v>457</v>
      </c>
      <c r="D189" s="570" t="s">
        <v>458</v>
      </c>
      <c r="E189" s="569" t="s">
        <v>442</v>
      </c>
      <c r="F189" s="570" t="s">
        <v>443</v>
      </c>
      <c r="G189" s="569" t="s">
        <v>531</v>
      </c>
      <c r="H189" s="569" t="s">
        <v>1130</v>
      </c>
      <c r="I189" s="569" t="s">
        <v>1131</v>
      </c>
      <c r="J189" s="569" t="s">
        <v>1132</v>
      </c>
      <c r="K189" s="569" t="s">
        <v>1133</v>
      </c>
      <c r="L189" s="571">
        <v>128.66</v>
      </c>
      <c r="M189" s="571">
        <v>40</v>
      </c>
      <c r="N189" s="572">
        <v>5146.3999999999996</v>
      </c>
    </row>
    <row r="190" spans="1:14" ht="14.4" customHeight="1" x14ac:dyDescent="0.3">
      <c r="A190" s="567" t="s">
        <v>439</v>
      </c>
      <c r="B190" s="568" t="s">
        <v>441</v>
      </c>
      <c r="C190" s="569" t="s">
        <v>457</v>
      </c>
      <c r="D190" s="570" t="s">
        <v>458</v>
      </c>
      <c r="E190" s="569" t="s">
        <v>442</v>
      </c>
      <c r="F190" s="570" t="s">
        <v>443</v>
      </c>
      <c r="G190" s="569" t="s">
        <v>531</v>
      </c>
      <c r="H190" s="569" t="s">
        <v>1134</v>
      </c>
      <c r="I190" s="569" t="s">
        <v>893</v>
      </c>
      <c r="J190" s="569" t="s">
        <v>1135</v>
      </c>
      <c r="K190" s="569" t="s">
        <v>1136</v>
      </c>
      <c r="L190" s="571">
        <v>40.764651520095924</v>
      </c>
      <c r="M190" s="571">
        <v>4</v>
      </c>
      <c r="N190" s="572">
        <v>163.0586060803837</v>
      </c>
    </row>
    <row r="191" spans="1:14" ht="14.4" customHeight="1" x14ac:dyDescent="0.3">
      <c r="A191" s="567" t="s">
        <v>439</v>
      </c>
      <c r="B191" s="568" t="s">
        <v>441</v>
      </c>
      <c r="C191" s="569" t="s">
        <v>457</v>
      </c>
      <c r="D191" s="570" t="s">
        <v>458</v>
      </c>
      <c r="E191" s="569" t="s">
        <v>442</v>
      </c>
      <c r="F191" s="570" t="s">
        <v>443</v>
      </c>
      <c r="G191" s="569" t="s">
        <v>531</v>
      </c>
      <c r="H191" s="569" t="s">
        <v>1137</v>
      </c>
      <c r="I191" s="569" t="s">
        <v>1137</v>
      </c>
      <c r="J191" s="569" t="s">
        <v>539</v>
      </c>
      <c r="K191" s="569" t="s">
        <v>1138</v>
      </c>
      <c r="L191" s="571">
        <v>0</v>
      </c>
      <c r="M191" s="571">
        <v>0</v>
      </c>
      <c r="N191" s="572">
        <v>0</v>
      </c>
    </row>
    <row r="192" spans="1:14" ht="14.4" customHeight="1" x14ac:dyDescent="0.3">
      <c r="A192" s="567" t="s">
        <v>439</v>
      </c>
      <c r="B192" s="568" t="s">
        <v>441</v>
      </c>
      <c r="C192" s="569" t="s">
        <v>457</v>
      </c>
      <c r="D192" s="570" t="s">
        <v>458</v>
      </c>
      <c r="E192" s="569" t="s">
        <v>442</v>
      </c>
      <c r="F192" s="570" t="s">
        <v>443</v>
      </c>
      <c r="G192" s="569" t="s">
        <v>531</v>
      </c>
      <c r="H192" s="569" t="s">
        <v>1139</v>
      </c>
      <c r="I192" s="569" t="s">
        <v>1139</v>
      </c>
      <c r="J192" s="569" t="s">
        <v>1140</v>
      </c>
      <c r="K192" s="569" t="s">
        <v>537</v>
      </c>
      <c r="L192" s="571">
        <v>301.65000000000003</v>
      </c>
      <c r="M192" s="571">
        <v>13</v>
      </c>
      <c r="N192" s="572">
        <v>3921.4500000000007</v>
      </c>
    </row>
    <row r="193" spans="1:14" ht="14.4" customHeight="1" x14ac:dyDescent="0.3">
      <c r="A193" s="567" t="s">
        <v>439</v>
      </c>
      <c r="B193" s="568" t="s">
        <v>441</v>
      </c>
      <c r="C193" s="569" t="s">
        <v>457</v>
      </c>
      <c r="D193" s="570" t="s">
        <v>458</v>
      </c>
      <c r="E193" s="569" t="s">
        <v>442</v>
      </c>
      <c r="F193" s="570" t="s">
        <v>443</v>
      </c>
      <c r="G193" s="569" t="s">
        <v>531</v>
      </c>
      <c r="H193" s="569" t="s">
        <v>1141</v>
      </c>
      <c r="I193" s="569" t="s">
        <v>1141</v>
      </c>
      <c r="J193" s="569" t="s">
        <v>1142</v>
      </c>
      <c r="K193" s="569" t="s">
        <v>1143</v>
      </c>
      <c r="L193" s="571">
        <v>67.392496228794357</v>
      </c>
      <c r="M193" s="571">
        <v>40</v>
      </c>
      <c r="N193" s="572">
        <v>2695.6998491517743</v>
      </c>
    </row>
    <row r="194" spans="1:14" ht="14.4" customHeight="1" x14ac:dyDescent="0.3">
      <c r="A194" s="567" t="s">
        <v>439</v>
      </c>
      <c r="B194" s="568" t="s">
        <v>441</v>
      </c>
      <c r="C194" s="569" t="s">
        <v>457</v>
      </c>
      <c r="D194" s="570" t="s">
        <v>458</v>
      </c>
      <c r="E194" s="569" t="s">
        <v>442</v>
      </c>
      <c r="F194" s="570" t="s">
        <v>443</v>
      </c>
      <c r="G194" s="569" t="s">
        <v>531</v>
      </c>
      <c r="H194" s="569" t="s">
        <v>1144</v>
      </c>
      <c r="I194" s="569" t="s">
        <v>1145</v>
      </c>
      <c r="J194" s="569" t="s">
        <v>1146</v>
      </c>
      <c r="K194" s="569" t="s">
        <v>560</v>
      </c>
      <c r="L194" s="571">
        <v>69.636428571428567</v>
      </c>
      <c r="M194" s="571">
        <v>14</v>
      </c>
      <c r="N194" s="572">
        <v>974.90999999999985</v>
      </c>
    </row>
    <row r="195" spans="1:14" ht="14.4" customHeight="1" x14ac:dyDescent="0.3">
      <c r="A195" s="567" t="s">
        <v>439</v>
      </c>
      <c r="B195" s="568" t="s">
        <v>441</v>
      </c>
      <c r="C195" s="569" t="s">
        <v>457</v>
      </c>
      <c r="D195" s="570" t="s">
        <v>458</v>
      </c>
      <c r="E195" s="569" t="s">
        <v>442</v>
      </c>
      <c r="F195" s="570" t="s">
        <v>443</v>
      </c>
      <c r="G195" s="569" t="s">
        <v>531</v>
      </c>
      <c r="H195" s="569" t="s">
        <v>1147</v>
      </c>
      <c r="I195" s="569" t="s">
        <v>1148</v>
      </c>
      <c r="J195" s="569" t="s">
        <v>1149</v>
      </c>
      <c r="K195" s="569" t="s">
        <v>586</v>
      </c>
      <c r="L195" s="571">
        <v>41.664829617074801</v>
      </c>
      <c r="M195" s="571">
        <v>33</v>
      </c>
      <c r="N195" s="572">
        <v>1374.9393773634683</v>
      </c>
    </row>
    <row r="196" spans="1:14" ht="14.4" customHeight="1" x14ac:dyDescent="0.3">
      <c r="A196" s="567" t="s">
        <v>439</v>
      </c>
      <c r="B196" s="568" t="s">
        <v>441</v>
      </c>
      <c r="C196" s="569" t="s">
        <v>457</v>
      </c>
      <c r="D196" s="570" t="s">
        <v>458</v>
      </c>
      <c r="E196" s="569" t="s">
        <v>442</v>
      </c>
      <c r="F196" s="570" t="s">
        <v>443</v>
      </c>
      <c r="G196" s="569" t="s">
        <v>531</v>
      </c>
      <c r="H196" s="569" t="s">
        <v>1150</v>
      </c>
      <c r="I196" s="569" t="s">
        <v>1151</v>
      </c>
      <c r="J196" s="569" t="s">
        <v>1152</v>
      </c>
      <c r="K196" s="569" t="s">
        <v>1153</v>
      </c>
      <c r="L196" s="571">
        <v>112.61792115881101</v>
      </c>
      <c r="M196" s="571">
        <v>5</v>
      </c>
      <c r="N196" s="572">
        <v>563.08960579405505</v>
      </c>
    </row>
    <row r="197" spans="1:14" ht="14.4" customHeight="1" x14ac:dyDescent="0.3">
      <c r="A197" s="567" t="s">
        <v>439</v>
      </c>
      <c r="B197" s="568" t="s">
        <v>441</v>
      </c>
      <c r="C197" s="569" t="s">
        <v>457</v>
      </c>
      <c r="D197" s="570" t="s">
        <v>458</v>
      </c>
      <c r="E197" s="569" t="s">
        <v>442</v>
      </c>
      <c r="F197" s="570" t="s">
        <v>443</v>
      </c>
      <c r="G197" s="569" t="s">
        <v>531</v>
      </c>
      <c r="H197" s="569" t="s">
        <v>1154</v>
      </c>
      <c r="I197" s="569" t="s">
        <v>1154</v>
      </c>
      <c r="J197" s="569" t="s">
        <v>1155</v>
      </c>
      <c r="K197" s="569" t="s">
        <v>1156</v>
      </c>
      <c r="L197" s="571">
        <v>810.13722867943716</v>
      </c>
      <c r="M197" s="571">
        <v>25.200000000000003</v>
      </c>
      <c r="N197" s="572">
        <v>20415.458162721818</v>
      </c>
    </row>
    <row r="198" spans="1:14" ht="14.4" customHeight="1" x14ac:dyDescent="0.3">
      <c r="A198" s="567" t="s">
        <v>439</v>
      </c>
      <c r="B198" s="568" t="s">
        <v>441</v>
      </c>
      <c r="C198" s="569" t="s">
        <v>457</v>
      </c>
      <c r="D198" s="570" t="s">
        <v>458</v>
      </c>
      <c r="E198" s="569" t="s">
        <v>442</v>
      </c>
      <c r="F198" s="570" t="s">
        <v>443</v>
      </c>
      <c r="G198" s="569" t="s">
        <v>531</v>
      </c>
      <c r="H198" s="569" t="s">
        <v>1157</v>
      </c>
      <c r="I198" s="569" t="s">
        <v>1158</v>
      </c>
      <c r="J198" s="569" t="s">
        <v>1159</v>
      </c>
      <c r="K198" s="569" t="s">
        <v>1160</v>
      </c>
      <c r="L198" s="571">
        <v>1007.4441154431062</v>
      </c>
      <c r="M198" s="571">
        <v>68</v>
      </c>
      <c r="N198" s="572">
        <v>68506.199850131219</v>
      </c>
    </row>
    <row r="199" spans="1:14" ht="14.4" customHeight="1" x14ac:dyDescent="0.3">
      <c r="A199" s="567" t="s">
        <v>439</v>
      </c>
      <c r="B199" s="568" t="s">
        <v>441</v>
      </c>
      <c r="C199" s="569" t="s">
        <v>457</v>
      </c>
      <c r="D199" s="570" t="s">
        <v>458</v>
      </c>
      <c r="E199" s="569" t="s">
        <v>442</v>
      </c>
      <c r="F199" s="570" t="s">
        <v>443</v>
      </c>
      <c r="G199" s="569" t="s">
        <v>531</v>
      </c>
      <c r="H199" s="569" t="s">
        <v>1161</v>
      </c>
      <c r="I199" s="569" t="s">
        <v>1162</v>
      </c>
      <c r="J199" s="569" t="s">
        <v>1163</v>
      </c>
      <c r="K199" s="569" t="s">
        <v>1164</v>
      </c>
      <c r="L199" s="571">
        <v>271.98653989126598</v>
      </c>
      <c r="M199" s="571">
        <v>21</v>
      </c>
      <c r="N199" s="572">
        <v>5711.7173377165855</v>
      </c>
    </row>
    <row r="200" spans="1:14" ht="14.4" customHeight="1" x14ac:dyDescent="0.3">
      <c r="A200" s="567" t="s">
        <v>439</v>
      </c>
      <c r="B200" s="568" t="s">
        <v>441</v>
      </c>
      <c r="C200" s="569" t="s">
        <v>457</v>
      </c>
      <c r="D200" s="570" t="s">
        <v>458</v>
      </c>
      <c r="E200" s="569" t="s">
        <v>442</v>
      </c>
      <c r="F200" s="570" t="s">
        <v>443</v>
      </c>
      <c r="G200" s="569" t="s">
        <v>531</v>
      </c>
      <c r="H200" s="569" t="s">
        <v>1165</v>
      </c>
      <c r="I200" s="569" t="s">
        <v>1165</v>
      </c>
      <c r="J200" s="569" t="s">
        <v>1166</v>
      </c>
      <c r="K200" s="569" t="s">
        <v>702</v>
      </c>
      <c r="L200" s="571">
        <v>56.985402696083149</v>
      </c>
      <c r="M200" s="571">
        <v>11</v>
      </c>
      <c r="N200" s="572">
        <v>626.8394296569146</v>
      </c>
    </row>
    <row r="201" spans="1:14" ht="14.4" customHeight="1" x14ac:dyDescent="0.3">
      <c r="A201" s="567" t="s">
        <v>439</v>
      </c>
      <c r="B201" s="568" t="s">
        <v>441</v>
      </c>
      <c r="C201" s="569" t="s">
        <v>457</v>
      </c>
      <c r="D201" s="570" t="s">
        <v>458</v>
      </c>
      <c r="E201" s="569" t="s">
        <v>442</v>
      </c>
      <c r="F201" s="570" t="s">
        <v>443</v>
      </c>
      <c r="G201" s="569" t="s">
        <v>531</v>
      </c>
      <c r="H201" s="569" t="s">
        <v>1167</v>
      </c>
      <c r="I201" s="569" t="s">
        <v>1168</v>
      </c>
      <c r="J201" s="569" t="s">
        <v>1169</v>
      </c>
      <c r="K201" s="569" t="s">
        <v>1170</v>
      </c>
      <c r="L201" s="571">
        <v>1104.94</v>
      </c>
      <c r="M201" s="571">
        <v>1</v>
      </c>
      <c r="N201" s="572">
        <v>1104.94</v>
      </c>
    </row>
    <row r="202" spans="1:14" ht="14.4" customHeight="1" x14ac:dyDescent="0.3">
      <c r="A202" s="567" t="s">
        <v>439</v>
      </c>
      <c r="B202" s="568" t="s">
        <v>441</v>
      </c>
      <c r="C202" s="569" t="s">
        <v>457</v>
      </c>
      <c r="D202" s="570" t="s">
        <v>458</v>
      </c>
      <c r="E202" s="569" t="s">
        <v>442</v>
      </c>
      <c r="F202" s="570" t="s">
        <v>443</v>
      </c>
      <c r="G202" s="569" t="s">
        <v>531</v>
      </c>
      <c r="H202" s="569" t="s">
        <v>1171</v>
      </c>
      <c r="I202" s="569" t="s">
        <v>1172</v>
      </c>
      <c r="J202" s="569" t="s">
        <v>1173</v>
      </c>
      <c r="K202" s="569" t="s">
        <v>1174</v>
      </c>
      <c r="L202" s="571">
        <v>426.99861066931214</v>
      </c>
      <c r="M202" s="571">
        <v>27</v>
      </c>
      <c r="N202" s="572">
        <v>11528.962488071427</v>
      </c>
    </row>
    <row r="203" spans="1:14" ht="14.4" customHeight="1" x14ac:dyDescent="0.3">
      <c r="A203" s="567" t="s">
        <v>439</v>
      </c>
      <c r="B203" s="568" t="s">
        <v>441</v>
      </c>
      <c r="C203" s="569" t="s">
        <v>457</v>
      </c>
      <c r="D203" s="570" t="s">
        <v>458</v>
      </c>
      <c r="E203" s="569" t="s">
        <v>442</v>
      </c>
      <c r="F203" s="570" t="s">
        <v>443</v>
      </c>
      <c r="G203" s="569" t="s">
        <v>531</v>
      </c>
      <c r="H203" s="569" t="s">
        <v>1175</v>
      </c>
      <c r="I203" s="569" t="s">
        <v>1176</v>
      </c>
      <c r="J203" s="569" t="s">
        <v>1177</v>
      </c>
      <c r="K203" s="569" t="s">
        <v>1178</v>
      </c>
      <c r="L203" s="571">
        <v>1094.9026355132407</v>
      </c>
      <c r="M203" s="571">
        <v>87</v>
      </c>
      <c r="N203" s="572">
        <v>95256.529289651939</v>
      </c>
    </row>
    <row r="204" spans="1:14" ht="14.4" customHeight="1" x14ac:dyDescent="0.3">
      <c r="A204" s="567" t="s">
        <v>439</v>
      </c>
      <c r="B204" s="568" t="s">
        <v>441</v>
      </c>
      <c r="C204" s="569" t="s">
        <v>457</v>
      </c>
      <c r="D204" s="570" t="s">
        <v>458</v>
      </c>
      <c r="E204" s="569" t="s">
        <v>442</v>
      </c>
      <c r="F204" s="570" t="s">
        <v>443</v>
      </c>
      <c r="G204" s="569" t="s">
        <v>531</v>
      </c>
      <c r="H204" s="569" t="s">
        <v>1179</v>
      </c>
      <c r="I204" s="569" t="s">
        <v>1180</v>
      </c>
      <c r="J204" s="569" t="s">
        <v>1181</v>
      </c>
      <c r="K204" s="569" t="s">
        <v>1182</v>
      </c>
      <c r="L204" s="571">
        <v>90.780000000000015</v>
      </c>
      <c r="M204" s="571">
        <v>6</v>
      </c>
      <c r="N204" s="572">
        <v>544.68000000000006</v>
      </c>
    </row>
    <row r="205" spans="1:14" ht="14.4" customHeight="1" x14ac:dyDescent="0.3">
      <c r="A205" s="567" t="s">
        <v>439</v>
      </c>
      <c r="B205" s="568" t="s">
        <v>441</v>
      </c>
      <c r="C205" s="569" t="s">
        <v>457</v>
      </c>
      <c r="D205" s="570" t="s">
        <v>458</v>
      </c>
      <c r="E205" s="569" t="s">
        <v>442</v>
      </c>
      <c r="F205" s="570" t="s">
        <v>443</v>
      </c>
      <c r="G205" s="569" t="s">
        <v>531</v>
      </c>
      <c r="H205" s="569" t="s">
        <v>1183</v>
      </c>
      <c r="I205" s="569" t="s">
        <v>1184</v>
      </c>
      <c r="J205" s="569" t="s">
        <v>1185</v>
      </c>
      <c r="K205" s="569" t="s">
        <v>1186</v>
      </c>
      <c r="L205" s="571">
        <v>275.66000000000003</v>
      </c>
      <c r="M205" s="571">
        <v>2</v>
      </c>
      <c r="N205" s="572">
        <v>551.32000000000005</v>
      </c>
    </row>
    <row r="206" spans="1:14" ht="14.4" customHeight="1" x14ac:dyDescent="0.3">
      <c r="A206" s="567" t="s">
        <v>439</v>
      </c>
      <c r="B206" s="568" t="s">
        <v>441</v>
      </c>
      <c r="C206" s="569" t="s">
        <v>457</v>
      </c>
      <c r="D206" s="570" t="s">
        <v>458</v>
      </c>
      <c r="E206" s="569" t="s">
        <v>442</v>
      </c>
      <c r="F206" s="570" t="s">
        <v>443</v>
      </c>
      <c r="G206" s="569" t="s">
        <v>531</v>
      </c>
      <c r="H206" s="569" t="s">
        <v>1187</v>
      </c>
      <c r="I206" s="569" t="s">
        <v>1188</v>
      </c>
      <c r="J206" s="569" t="s">
        <v>1189</v>
      </c>
      <c r="K206" s="569"/>
      <c r="L206" s="571">
        <v>117.42749999999999</v>
      </c>
      <c r="M206" s="571">
        <v>8</v>
      </c>
      <c r="N206" s="572">
        <v>939.42</v>
      </c>
    </row>
    <row r="207" spans="1:14" ht="14.4" customHeight="1" x14ac:dyDescent="0.3">
      <c r="A207" s="567" t="s">
        <v>439</v>
      </c>
      <c r="B207" s="568" t="s">
        <v>441</v>
      </c>
      <c r="C207" s="569" t="s">
        <v>457</v>
      </c>
      <c r="D207" s="570" t="s">
        <v>458</v>
      </c>
      <c r="E207" s="569" t="s">
        <v>442</v>
      </c>
      <c r="F207" s="570" t="s">
        <v>443</v>
      </c>
      <c r="G207" s="569" t="s">
        <v>531</v>
      </c>
      <c r="H207" s="569" t="s">
        <v>1190</v>
      </c>
      <c r="I207" s="569" t="s">
        <v>893</v>
      </c>
      <c r="J207" s="569" t="s">
        <v>1191</v>
      </c>
      <c r="K207" s="569" t="s">
        <v>1192</v>
      </c>
      <c r="L207" s="571">
        <v>1782.0024506387499</v>
      </c>
      <c r="M207" s="571">
        <v>0.4</v>
      </c>
      <c r="N207" s="572">
        <v>712.80098025550001</v>
      </c>
    </row>
    <row r="208" spans="1:14" ht="14.4" customHeight="1" x14ac:dyDescent="0.3">
      <c r="A208" s="567" t="s">
        <v>439</v>
      </c>
      <c r="B208" s="568" t="s">
        <v>441</v>
      </c>
      <c r="C208" s="569" t="s">
        <v>457</v>
      </c>
      <c r="D208" s="570" t="s">
        <v>458</v>
      </c>
      <c r="E208" s="569" t="s">
        <v>442</v>
      </c>
      <c r="F208" s="570" t="s">
        <v>443</v>
      </c>
      <c r="G208" s="569" t="s">
        <v>531</v>
      </c>
      <c r="H208" s="569" t="s">
        <v>1193</v>
      </c>
      <c r="I208" s="569" t="s">
        <v>893</v>
      </c>
      <c r="J208" s="569" t="s">
        <v>1194</v>
      </c>
      <c r="K208" s="569"/>
      <c r="L208" s="571">
        <v>23.290000000000003</v>
      </c>
      <c r="M208" s="571">
        <v>3</v>
      </c>
      <c r="N208" s="572">
        <v>69.87</v>
      </c>
    </row>
    <row r="209" spans="1:14" ht="14.4" customHeight="1" x14ac:dyDescent="0.3">
      <c r="A209" s="567" t="s">
        <v>439</v>
      </c>
      <c r="B209" s="568" t="s">
        <v>441</v>
      </c>
      <c r="C209" s="569" t="s">
        <v>457</v>
      </c>
      <c r="D209" s="570" t="s">
        <v>458</v>
      </c>
      <c r="E209" s="569" t="s">
        <v>442</v>
      </c>
      <c r="F209" s="570" t="s">
        <v>443</v>
      </c>
      <c r="G209" s="569" t="s">
        <v>531</v>
      </c>
      <c r="H209" s="569" t="s">
        <v>1195</v>
      </c>
      <c r="I209" s="569" t="s">
        <v>893</v>
      </c>
      <c r="J209" s="569" t="s">
        <v>1196</v>
      </c>
      <c r="K209" s="569"/>
      <c r="L209" s="571">
        <v>60.125556499301304</v>
      </c>
      <c r="M209" s="571">
        <v>38</v>
      </c>
      <c r="N209" s="572">
        <v>2284.7711469734495</v>
      </c>
    </row>
    <row r="210" spans="1:14" ht="14.4" customHeight="1" x14ac:dyDescent="0.3">
      <c r="A210" s="567" t="s">
        <v>439</v>
      </c>
      <c r="B210" s="568" t="s">
        <v>441</v>
      </c>
      <c r="C210" s="569" t="s">
        <v>457</v>
      </c>
      <c r="D210" s="570" t="s">
        <v>458</v>
      </c>
      <c r="E210" s="569" t="s">
        <v>442</v>
      </c>
      <c r="F210" s="570" t="s">
        <v>443</v>
      </c>
      <c r="G210" s="569" t="s">
        <v>531</v>
      </c>
      <c r="H210" s="569" t="s">
        <v>1197</v>
      </c>
      <c r="I210" s="569" t="s">
        <v>1198</v>
      </c>
      <c r="J210" s="569" t="s">
        <v>1199</v>
      </c>
      <c r="K210" s="569" t="s">
        <v>1200</v>
      </c>
      <c r="L210" s="571">
        <v>76.180000000000007</v>
      </c>
      <c r="M210" s="571">
        <v>1</v>
      </c>
      <c r="N210" s="572">
        <v>76.180000000000007</v>
      </c>
    </row>
    <row r="211" spans="1:14" ht="14.4" customHeight="1" x14ac:dyDescent="0.3">
      <c r="A211" s="567" t="s">
        <v>439</v>
      </c>
      <c r="B211" s="568" t="s">
        <v>441</v>
      </c>
      <c r="C211" s="569" t="s">
        <v>457</v>
      </c>
      <c r="D211" s="570" t="s">
        <v>458</v>
      </c>
      <c r="E211" s="569" t="s">
        <v>442</v>
      </c>
      <c r="F211" s="570" t="s">
        <v>443</v>
      </c>
      <c r="G211" s="569" t="s">
        <v>531</v>
      </c>
      <c r="H211" s="569" t="s">
        <v>1201</v>
      </c>
      <c r="I211" s="569" t="s">
        <v>893</v>
      </c>
      <c r="J211" s="569" t="s">
        <v>1202</v>
      </c>
      <c r="K211" s="569"/>
      <c r="L211" s="571">
        <v>106.69771383736729</v>
      </c>
      <c r="M211" s="571">
        <v>14</v>
      </c>
      <c r="N211" s="572">
        <v>1493.7679937231421</v>
      </c>
    </row>
    <row r="212" spans="1:14" ht="14.4" customHeight="1" x14ac:dyDescent="0.3">
      <c r="A212" s="567" t="s">
        <v>439</v>
      </c>
      <c r="B212" s="568" t="s">
        <v>441</v>
      </c>
      <c r="C212" s="569" t="s">
        <v>457</v>
      </c>
      <c r="D212" s="570" t="s">
        <v>458</v>
      </c>
      <c r="E212" s="569" t="s">
        <v>442</v>
      </c>
      <c r="F212" s="570" t="s">
        <v>443</v>
      </c>
      <c r="G212" s="569" t="s">
        <v>531</v>
      </c>
      <c r="H212" s="569" t="s">
        <v>1203</v>
      </c>
      <c r="I212" s="569" t="s">
        <v>1204</v>
      </c>
      <c r="J212" s="569" t="s">
        <v>1205</v>
      </c>
      <c r="K212" s="569" t="s">
        <v>975</v>
      </c>
      <c r="L212" s="571">
        <v>52.305974656162014</v>
      </c>
      <c r="M212" s="571">
        <v>10</v>
      </c>
      <c r="N212" s="572">
        <v>523.05974656162016</v>
      </c>
    </row>
    <row r="213" spans="1:14" ht="14.4" customHeight="1" x14ac:dyDescent="0.3">
      <c r="A213" s="567" t="s">
        <v>439</v>
      </c>
      <c r="B213" s="568" t="s">
        <v>441</v>
      </c>
      <c r="C213" s="569" t="s">
        <v>457</v>
      </c>
      <c r="D213" s="570" t="s">
        <v>458</v>
      </c>
      <c r="E213" s="569" t="s">
        <v>442</v>
      </c>
      <c r="F213" s="570" t="s">
        <v>443</v>
      </c>
      <c r="G213" s="569" t="s">
        <v>531</v>
      </c>
      <c r="H213" s="569" t="s">
        <v>1206</v>
      </c>
      <c r="I213" s="569" t="s">
        <v>1207</v>
      </c>
      <c r="J213" s="569" t="s">
        <v>780</v>
      </c>
      <c r="K213" s="569" t="s">
        <v>1208</v>
      </c>
      <c r="L213" s="571">
        <v>298.62780729470114</v>
      </c>
      <c r="M213" s="571">
        <v>7</v>
      </c>
      <c r="N213" s="572">
        <v>2090.394651062908</v>
      </c>
    </row>
    <row r="214" spans="1:14" ht="14.4" customHeight="1" x14ac:dyDescent="0.3">
      <c r="A214" s="567" t="s">
        <v>439</v>
      </c>
      <c r="B214" s="568" t="s">
        <v>441</v>
      </c>
      <c r="C214" s="569" t="s">
        <v>457</v>
      </c>
      <c r="D214" s="570" t="s">
        <v>458</v>
      </c>
      <c r="E214" s="569" t="s">
        <v>442</v>
      </c>
      <c r="F214" s="570" t="s">
        <v>443</v>
      </c>
      <c r="G214" s="569" t="s">
        <v>531</v>
      </c>
      <c r="H214" s="569" t="s">
        <v>1209</v>
      </c>
      <c r="I214" s="569" t="s">
        <v>1210</v>
      </c>
      <c r="J214" s="569" t="s">
        <v>1211</v>
      </c>
      <c r="K214" s="569" t="s">
        <v>1212</v>
      </c>
      <c r="L214" s="571">
        <v>61.5</v>
      </c>
      <c r="M214" s="571">
        <v>3</v>
      </c>
      <c r="N214" s="572">
        <v>184.5</v>
      </c>
    </row>
    <row r="215" spans="1:14" ht="14.4" customHeight="1" x14ac:dyDescent="0.3">
      <c r="A215" s="567" t="s">
        <v>439</v>
      </c>
      <c r="B215" s="568" t="s">
        <v>441</v>
      </c>
      <c r="C215" s="569" t="s">
        <v>457</v>
      </c>
      <c r="D215" s="570" t="s">
        <v>458</v>
      </c>
      <c r="E215" s="569" t="s">
        <v>442</v>
      </c>
      <c r="F215" s="570" t="s">
        <v>443</v>
      </c>
      <c r="G215" s="569" t="s">
        <v>531</v>
      </c>
      <c r="H215" s="569" t="s">
        <v>1213</v>
      </c>
      <c r="I215" s="569" t="s">
        <v>1214</v>
      </c>
      <c r="J215" s="569" t="s">
        <v>1215</v>
      </c>
      <c r="K215" s="569" t="s">
        <v>1216</v>
      </c>
      <c r="L215" s="571">
        <v>182.50609933850632</v>
      </c>
      <c r="M215" s="571">
        <v>104</v>
      </c>
      <c r="N215" s="572">
        <v>18980.634331204656</v>
      </c>
    </row>
    <row r="216" spans="1:14" ht="14.4" customHeight="1" x14ac:dyDescent="0.3">
      <c r="A216" s="567" t="s">
        <v>439</v>
      </c>
      <c r="B216" s="568" t="s">
        <v>441</v>
      </c>
      <c r="C216" s="569" t="s">
        <v>457</v>
      </c>
      <c r="D216" s="570" t="s">
        <v>458</v>
      </c>
      <c r="E216" s="569" t="s">
        <v>442</v>
      </c>
      <c r="F216" s="570" t="s">
        <v>443</v>
      </c>
      <c r="G216" s="569" t="s">
        <v>531</v>
      </c>
      <c r="H216" s="569" t="s">
        <v>1217</v>
      </c>
      <c r="I216" s="569" t="s">
        <v>1218</v>
      </c>
      <c r="J216" s="569" t="s">
        <v>1219</v>
      </c>
      <c r="K216" s="569" t="s">
        <v>1220</v>
      </c>
      <c r="L216" s="571">
        <v>128.41</v>
      </c>
      <c r="M216" s="571">
        <v>1</v>
      </c>
      <c r="N216" s="572">
        <v>128.41</v>
      </c>
    </row>
    <row r="217" spans="1:14" ht="14.4" customHeight="1" x14ac:dyDescent="0.3">
      <c r="A217" s="567" t="s">
        <v>439</v>
      </c>
      <c r="B217" s="568" t="s">
        <v>441</v>
      </c>
      <c r="C217" s="569" t="s">
        <v>457</v>
      </c>
      <c r="D217" s="570" t="s">
        <v>458</v>
      </c>
      <c r="E217" s="569" t="s">
        <v>442</v>
      </c>
      <c r="F217" s="570" t="s">
        <v>443</v>
      </c>
      <c r="G217" s="569" t="s">
        <v>531</v>
      </c>
      <c r="H217" s="569" t="s">
        <v>1221</v>
      </c>
      <c r="I217" s="569" t="s">
        <v>1222</v>
      </c>
      <c r="J217" s="569" t="s">
        <v>1223</v>
      </c>
      <c r="K217" s="569" t="s">
        <v>1224</v>
      </c>
      <c r="L217" s="571">
        <v>1399.5166666666664</v>
      </c>
      <c r="M217" s="571">
        <v>3</v>
      </c>
      <c r="N217" s="572">
        <v>4198.5499999999993</v>
      </c>
    </row>
    <row r="218" spans="1:14" ht="14.4" customHeight="1" x14ac:dyDescent="0.3">
      <c r="A218" s="567" t="s">
        <v>439</v>
      </c>
      <c r="B218" s="568" t="s">
        <v>441</v>
      </c>
      <c r="C218" s="569" t="s">
        <v>457</v>
      </c>
      <c r="D218" s="570" t="s">
        <v>458</v>
      </c>
      <c r="E218" s="569" t="s">
        <v>442</v>
      </c>
      <c r="F218" s="570" t="s">
        <v>443</v>
      </c>
      <c r="G218" s="569" t="s">
        <v>531</v>
      </c>
      <c r="H218" s="569" t="s">
        <v>1225</v>
      </c>
      <c r="I218" s="569" t="s">
        <v>1226</v>
      </c>
      <c r="J218" s="569" t="s">
        <v>1227</v>
      </c>
      <c r="K218" s="569" t="s">
        <v>1228</v>
      </c>
      <c r="L218" s="571">
        <v>555.41999999999996</v>
      </c>
      <c r="M218" s="571">
        <v>1</v>
      </c>
      <c r="N218" s="572">
        <v>555.41999999999996</v>
      </c>
    </row>
    <row r="219" spans="1:14" ht="14.4" customHeight="1" x14ac:dyDescent="0.3">
      <c r="A219" s="567" t="s">
        <v>439</v>
      </c>
      <c r="B219" s="568" t="s">
        <v>441</v>
      </c>
      <c r="C219" s="569" t="s">
        <v>457</v>
      </c>
      <c r="D219" s="570" t="s">
        <v>458</v>
      </c>
      <c r="E219" s="569" t="s">
        <v>442</v>
      </c>
      <c r="F219" s="570" t="s">
        <v>443</v>
      </c>
      <c r="G219" s="569" t="s">
        <v>531</v>
      </c>
      <c r="H219" s="569" t="s">
        <v>1229</v>
      </c>
      <c r="I219" s="569" t="s">
        <v>1230</v>
      </c>
      <c r="J219" s="569" t="s">
        <v>1231</v>
      </c>
      <c r="K219" s="569" t="s">
        <v>1232</v>
      </c>
      <c r="L219" s="571">
        <v>54.5</v>
      </c>
      <c r="M219" s="571">
        <v>1</v>
      </c>
      <c r="N219" s="572">
        <v>54.5</v>
      </c>
    </row>
    <row r="220" spans="1:14" ht="14.4" customHeight="1" x14ac:dyDescent="0.3">
      <c r="A220" s="567" t="s">
        <v>439</v>
      </c>
      <c r="B220" s="568" t="s">
        <v>441</v>
      </c>
      <c r="C220" s="569" t="s">
        <v>457</v>
      </c>
      <c r="D220" s="570" t="s">
        <v>458</v>
      </c>
      <c r="E220" s="569" t="s">
        <v>442</v>
      </c>
      <c r="F220" s="570" t="s">
        <v>443</v>
      </c>
      <c r="G220" s="569" t="s">
        <v>531</v>
      </c>
      <c r="H220" s="569" t="s">
        <v>1233</v>
      </c>
      <c r="I220" s="569" t="s">
        <v>893</v>
      </c>
      <c r="J220" s="569" t="s">
        <v>1234</v>
      </c>
      <c r="K220" s="569"/>
      <c r="L220" s="571">
        <v>264.59778326089344</v>
      </c>
      <c r="M220" s="571">
        <v>38</v>
      </c>
      <c r="N220" s="572">
        <v>10054.715763913951</v>
      </c>
    </row>
    <row r="221" spans="1:14" ht="14.4" customHeight="1" x14ac:dyDescent="0.3">
      <c r="A221" s="567" t="s">
        <v>439</v>
      </c>
      <c r="B221" s="568" t="s">
        <v>441</v>
      </c>
      <c r="C221" s="569" t="s">
        <v>457</v>
      </c>
      <c r="D221" s="570" t="s">
        <v>458</v>
      </c>
      <c r="E221" s="569" t="s">
        <v>442</v>
      </c>
      <c r="F221" s="570" t="s">
        <v>443</v>
      </c>
      <c r="G221" s="569" t="s">
        <v>531</v>
      </c>
      <c r="H221" s="569" t="s">
        <v>1235</v>
      </c>
      <c r="I221" s="569" t="s">
        <v>1235</v>
      </c>
      <c r="J221" s="569" t="s">
        <v>1236</v>
      </c>
      <c r="K221" s="569" t="s">
        <v>1237</v>
      </c>
      <c r="L221" s="571">
        <v>112.78049999999999</v>
      </c>
      <c r="M221" s="571">
        <v>2.95</v>
      </c>
      <c r="N221" s="572">
        <v>332.70247499999999</v>
      </c>
    </row>
    <row r="222" spans="1:14" ht="14.4" customHeight="1" x14ac:dyDescent="0.3">
      <c r="A222" s="567" t="s">
        <v>439</v>
      </c>
      <c r="B222" s="568" t="s">
        <v>441</v>
      </c>
      <c r="C222" s="569" t="s">
        <v>457</v>
      </c>
      <c r="D222" s="570" t="s">
        <v>458</v>
      </c>
      <c r="E222" s="569" t="s">
        <v>442</v>
      </c>
      <c r="F222" s="570" t="s">
        <v>443</v>
      </c>
      <c r="G222" s="569" t="s">
        <v>531</v>
      </c>
      <c r="H222" s="569" t="s">
        <v>1238</v>
      </c>
      <c r="I222" s="569" t="s">
        <v>1239</v>
      </c>
      <c r="J222" s="569" t="s">
        <v>968</v>
      </c>
      <c r="K222" s="569" t="s">
        <v>1240</v>
      </c>
      <c r="L222" s="571">
        <v>59.445145493868786</v>
      </c>
      <c r="M222" s="571">
        <v>17</v>
      </c>
      <c r="N222" s="572">
        <v>1010.5674733957694</v>
      </c>
    </row>
    <row r="223" spans="1:14" ht="14.4" customHeight="1" x14ac:dyDescent="0.3">
      <c r="A223" s="567" t="s">
        <v>439</v>
      </c>
      <c r="B223" s="568" t="s">
        <v>441</v>
      </c>
      <c r="C223" s="569" t="s">
        <v>457</v>
      </c>
      <c r="D223" s="570" t="s">
        <v>458</v>
      </c>
      <c r="E223" s="569" t="s">
        <v>442</v>
      </c>
      <c r="F223" s="570" t="s">
        <v>443</v>
      </c>
      <c r="G223" s="569" t="s">
        <v>531</v>
      </c>
      <c r="H223" s="569" t="s">
        <v>1241</v>
      </c>
      <c r="I223" s="569" t="s">
        <v>1242</v>
      </c>
      <c r="J223" s="569" t="s">
        <v>589</v>
      </c>
      <c r="K223" s="569" t="s">
        <v>1243</v>
      </c>
      <c r="L223" s="571">
        <v>90.883572883679832</v>
      </c>
      <c r="M223" s="571">
        <v>398</v>
      </c>
      <c r="N223" s="572">
        <v>36171.662007704574</v>
      </c>
    </row>
    <row r="224" spans="1:14" ht="14.4" customHeight="1" x14ac:dyDescent="0.3">
      <c r="A224" s="567" t="s">
        <v>439</v>
      </c>
      <c r="B224" s="568" t="s">
        <v>441</v>
      </c>
      <c r="C224" s="569" t="s">
        <v>457</v>
      </c>
      <c r="D224" s="570" t="s">
        <v>458</v>
      </c>
      <c r="E224" s="569" t="s">
        <v>442</v>
      </c>
      <c r="F224" s="570" t="s">
        <v>443</v>
      </c>
      <c r="G224" s="569" t="s">
        <v>531</v>
      </c>
      <c r="H224" s="569" t="s">
        <v>1244</v>
      </c>
      <c r="I224" s="569" t="s">
        <v>1245</v>
      </c>
      <c r="J224" s="569" t="s">
        <v>1246</v>
      </c>
      <c r="K224" s="569" t="s">
        <v>1247</v>
      </c>
      <c r="L224" s="571">
        <v>25.50003776047075</v>
      </c>
      <c r="M224" s="571">
        <v>2</v>
      </c>
      <c r="N224" s="572">
        <v>51.0000755209415</v>
      </c>
    </row>
    <row r="225" spans="1:14" ht="14.4" customHeight="1" x14ac:dyDescent="0.3">
      <c r="A225" s="567" t="s">
        <v>439</v>
      </c>
      <c r="B225" s="568" t="s">
        <v>441</v>
      </c>
      <c r="C225" s="569" t="s">
        <v>457</v>
      </c>
      <c r="D225" s="570" t="s">
        <v>458</v>
      </c>
      <c r="E225" s="569" t="s">
        <v>442</v>
      </c>
      <c r="F225" s="570" t="s">
        <v>443</v>
      </c>
      <c r="G225" s="569" t="s">
        <v>531</v>
      </c>
      <c r="H225" s="569" t="s">
        <v>1248</v>
      </c>
      <c r="I225" s="569" t="s">
        <v>1249</v>
      </c>
      <c r="J225" s="569" t="s">
        <v>1250</v>
      </c>
      <c r="K225" s="569" t="s">
        <v>1251</v>
      </c>
      <c r="L225" s="571">
        <v>83.100231995664004</v>
      </c>
      <c r="M225" s="571">
        <v>1</v>
      </c>
      <c r="N225" s="572">
        <v>83.100231995664004</v>
      </c>
    </row>
    <row r="226" spans="1:14" ht="14.4" customHeight="1" x14ac:dyDescent="0.3">
      <c r="A226" s="567" t="s">
        <v>439</v>
      </c>
      <c r="B226" s="568" t="s">
        <v>441</v>
      </c>
      <c r="C226" s="569" t="s">
        <v>457</v>
      </c>
      <c r="D226" s="570" t="s">
        <v>458</v>
      </c>
      <c r="E226" s="569" t="s">
        <v>442</v>
      </c>
      <c r="F226" s="570" t="s">
        <v>443</v>
      </c>
      <c r="G226" s="569" t="s">
        <v>531</v>
      </c>
      <c r="H226" s="569" t="s">
        <v>1252</v>
      </c>
      <c r="I226" s="569" t="s">
        <v>1253</v>
      </c>
      <c r="J226" s="569" t="s">
        <v>1254</v>
      </c>
      <c r="K226" s="569" t="s">
        <v>1255</v>
      </c>
      <c r="L226" s="571">
        <v>108.34327753373758</v>
      </c>
      <c r="M226" s="571">
        <v>518</v>
      </c>
      <c r="N226" s="572">
        <v>56121.817762476065</v>
      </c>
    </row>
    <row r="227" spans="1:14" ht="14.4" customHeight="1" x14ac:dyDescent="0.3">
      <c r="A227" s="567" t="s">
        <v>439</v>
      </c>
      <c r="B227" s="568" t="s">
        <v>441</v>
      </c>
      <c r="C227" s="569" t="s">
        <v>457</v>
      </c>
      <c r="D227" s="570" t="s">
        <v>458</v>
      </c>
      <c r="E227" s="569" t="s">
        <v>442</v>
      </c>
      <c r="F227" s="570" t="s">
        <v>443</v>
      </c>
      <c r="G227" s="569" t="s">
        <v>531</v>
      </c>
      <c r="H227" s="569" t="s">
        <v>1256</v>
      </c>
      <c r="I227" s="569" t="s">
        <v>1256</v>
      </c>
      <c r="J227" s="569" t="s">
        <v>1257</v>
      </c>
      <c r="K227" s="569" t="s">
        <v>1258</v>
      </c>
      <c r="L227" s="571">
        <v>75.053333333333299</v>
      </c>
      <c r="M227" s="571">
        <v>3</v>
      </c>
      <c r="N227" s="572">
        <v>225.15999999999991</v>
      </c>
    </row>
    <row r="228" spans="1:14" ht="14.4" customHeight="1" x14ac:dyDescent="0.3">
      <c r="A228" s="567" t="s">
        <v>439</v>
      </c>
      <c r="B228" s="568" t="s">
        <v>441</v>
      </c>
      <c r="C228" s="569" t="s">
        <v>457</v>
      </c>
      <c r="D228" s="570" t="s">
        <v>458</v>
      </c>
      <c r="E228" s="569" t="s">
        <v>442</v>
      </c>
      <c r="F228" s="570" t="s">
        <v>443</v>
      </c>
      <c r="G228" s="569" t="s">
        <v>531</v>
      </c>
      <c r="H228" s="569" t="s">
        <v>1259</v>
      </c>
      <c r="I228" s="569" t="s">
        <v>1260</v>
      </c>
      <c r="J228" s="569" t="s">
        <v>1261</v>
      </c>
      <c r="K228" s="569" t="s">
        <v>1262</v>
      </c>
      <c r="L228" s="571">
        <v>571.05999999999995</v>
      </c>
      <c r="M228" s="571">
        <v>1</v>
      </c>
      <c r="N228" s="572">
        <v>571.05999999999995</v>
      </c>
    </row>
    <row r="229" spans="1:14" ht="14.4" customHeight="1" x14ac:dyDescent="0.3">
      <c r="A229" s="567" t="s">
        <v>439</v>
      </c>
      <c r="B229" s="568" t="s">
        <v>441</v>
      </c>
      <c r="C229" s="569" t="s">
        <v>457</v>
      </c>
      <c r="D229" s="570" t="s">
        <v>458</v>
      </c>
      <c r="E229" s="569" t="s">
        <v>442</v>
      </c>
      <c r="F229" s="570" t="s">
        <v>443</v>
      </c>
      <c r="G229" s="569" t="s">
        <v>531</v>
      </c>
      <c r="H229" s="569" t="s">
        <v>1263</v>
      </c>
      <c r="I229" s="569" t="s">
        <v>1264</v>
      </c>
      <c r="J229" s="569" t="s">
        <v>1265</v>
      </c>
      <c r="K229" s="569" t="s">
        <v>1266</v>
      </c>
      <c r="L229" s="571">
        <v>1718.61</v>
      </c>
      <c r="M229" s="571">
        <v>1</v>
      </c>
      <c r="N229" s="572">
        <v>1718.61</v>
      </c>
    </row>
    <row r="230" spans="1:14" ht="14.4" customHeight="1" x14ac:dyDescent="0.3">
      <c r="A230" s="567" t="s">
        <v>439</v>
      </c>
      <c r="B230" s="568" t="s">
        <v>441</v>
      </c>
      <c r="C230" s="569" t="s">
        <v>457</v>
      </c>
      <c r="D230" s="570" t="s">
        <v>458</v>
      </c>
      <c r="E230" s="569" t="s">
        <v>442</v>
      </c>
      <c r="F230" s="570" t="s">
        <v>443</v>
      </c>
      <c r="G230" s="569" t="s">
        <v>531</v>
      </c>
      <c r="H230" s="569" t="s">
        <v>1267</v>
      </c>
      <c r="I230" s="569" t="s">
        <v>1268</v>
      </c>
      <c r="J230" s="569" t="s">
        <v>1269</v>
      </c>
      <c r="K230" s="569" t="s">
        <v>1270</v>
      </c>
      <c r="L230" s="571">
        <v>3783.1847697782855</v>
      </c>
      <c r="M230" s="571">
        <v>23</v>
      </c>
      <c r="N230" s="572">
        <v>87013.249704900561</v>
      </c>
    </row>
    <row r="231" spans="1:14" ht="14.4" customHeight="1" x14ac:dyDescent="0.3">
      <c r="A231" s="567" t="s">
        <v>439</v>
      </c>
      <c r="B231" s="568" t="s">
        <v>441</v>
      </c>
      <c r="C231" s="569" t="s">
        <v>457</v>
      </c>
      <c r="D231" s="570" t="s">
        <v>458</v>
      </c>
      <c r="E231" s="569" t="s">
        <v>442</v>
      </c>
      <c r="F231" s="570" t="s">
        <v>443</v>
      </c>
      <c r="G231" s="569" t="s">
        <v>531</v>
      </c>
      <c r="H231" s="569" t="s">
        <v>1271</v>
      </c>
      <c r="I231" s="569" t="s">
        <v>1272</v>
      </c>
      <c r="J231" s="569" t="s">
        <v>1273</v>
      </c>
      <c r="K231" s="569" t="s">
        <v>1274</v>
      </c>
      <c r="L231" s="571">
        <v>84.49</v>
      </c>
      <c r="M231" s="571">
        <v>1</v>
      </c>
      <c r="N231" s="572">
        <v>84.49</v>
      </c>
    </row>
    <row r="232" spans="1:14" ht="14.4" customHeight="1" x14ac:dyDescent="0.3">
      <c r="A232" s="567" t="s">
        <v>439</v>
      </c>
      <c r="B232" s="568" t="s">
        <v>441</v>
      </c>
      <c r="C232" s="569" t="s">
        <v>457</v>
      </c>
      <c r="D232" s="570" t="s">
        <v>458</v>
      </c>
      <c r="E232" s="569" t="s">
        <v>442</v>
      </c>
      <c r="F232" s="570" t="s">
        <v>443</v>
      </c>
      <c r="G232" s="569" t="s">
        <v>531</v>
      </c>
      <c r="H232" s="569" t="s">
        <v>1275</v>
      </c>
      <c r="I232" s="569" t="s">
        <v>1276</v>
      </c>
      <c r="J232" s="569" t="s">
        <v>1277</v>
      </c>
      <c r="K232" s="569" t="s">
        <v>1278</v>
      </c>
      <c r="L232" s="571">
        <v>102.95</v>
      </c>
      <c r="M232" s="571">
        <v>1</v>
      </c>
      <c r="N232" s="572">
        <v>102.95</v>
      </c>
    </row>
    <row r="233" spans="1:14" ht="14.4" customHeight="1" x14ac:dyDescent="0.3">
      <c r="A233" s="567" t="s">
        <v>439</v>
      </c>
      <c r="B233" s="568" t="s">
        <v>441</v>
      </c>
      <c r="C233" s="569" t="s">
        <v>457</v>
      </c>
      <c r="D233" s="570" t="s">
        <v>458</v>
      </c>
      <c r="E233" s="569" t="s">
        <v>442</v>
      </c>
      <c r="F233" s="570" t="s">
        <v>443</v>
      </c>
      <c r="G233" s="569" t="s">
        <v>531</v>
      </c>
      <c r="H233" s="569" t="s">
        <v>1279</v>
      </c>
      <c r="I233" s="569" t="s">
        <v>1280</v>
      </c>
      <c r="J233" s="569" t="s">
        <v>1281</v>
      </c>
      <c r="K233" s="569" t="s">
        <v>1282</v>
      </c>
      <c r="L233" s="571">
        <v>43.725263731657229</v>
      </c>
      <c r="M233" s="571">
        <v>19</v>
      </c>
      <c r="N233" s="572">
        <v>830.78001090148734</v>
      </c>
    </row>
    <row r="234" spans="1:14" ht="14.4" customHeight="1" x14ac:dyDescent="0.3">
      <c r="A234" s="567" t="s">
        <v>439</v>
      </c>
      <c r="B234" s="568" t="s">
        <v>441</v>
      </c>
      <c r="C234" s="569" t="s">
        <v>457</v>
      </c>
      <c r="D234" s="570" t="s">
        <v>458</v>
      </c>
      <c r="E234" s="569" t="s">
        <v>442</v>
      </c>
      <c r="F234" s="570" t="s">
        <v>443</v>
      </c>
      <c r="G234" s="569" t="s">
        <v>531</v>
      </c>
      <c r="H234" s="569" t="s">
        <v>1283</v>
      </c>
      <c r="I234" s="569" t="s">
        <v>1284</v>
      </c>
      <c r="J234" s="569" t="s">
        <v>1285</v>
      </c>
      <c r="K234" s="569" t="s">
        <v>1286</v>
      </c>
      <c r="L234" s="571">
        <v>49.700008566575256</v>
      </c>
      <c r="M234" s="571">
        <v>13</v>
      </c>
      <c r="N234" s="572">
        <v>646.10011136547837</v>
      </c>
    </row>
    <row r="235" spans="1:14" ht="14.4" customHeight="1" x14ac:dyDescent="0.3">
      <c r="A235" s="567" t="s">
        <v>439</v>
      </c>
      <c r="B235" s="568" t="s">
        <v>441</v>
      </c>
      <c r="C235" s="569" t="s">
        <v>457</v>
      </c>
      <c r="D235" s="570" t="s">
        <v>458</v>
      </c>
      <c r="E235" s="569" t="s">
        <v>442</v>
      </c>
      <c r="F235" s="570" t="s">
        <v>443</v>
      </c>
      <c r="G235" s="569" t="s">
        <v>531</v>
      </c>
      <c r="H235" s="569" t="s">
        <v>1287</v>
      </c>
      <c r="I235" s="569" t="s">
        <v>1288</v>
      </c>
      <c r="J235" s="569" t="s">
        <v>1289</v>
      </c>
      <c r="K235" s="569" t="s">
        <v>1290</v>
      </c>
      <c r="L235" s="571">
        <v>113.74318892445025</v>
      </c>
      <c r="M235" s="571">
        <v>46</v>
      </c>
      <c r="N235" s="572">
        <v>5232.1866905247116</v>
      </c>
    </row>
    <row r="236" spans="1:14" ht="14.4" customHeight="1" x14ac:dyDescent="0.3">
      <c r="A236" s="567" t="s">
        <v>439</v>
      </c>
      <c r="B236" s="568" t="s">
        <v>441</v>
      </c>
      <c r="C236" s="569" t="s">
        <v>457</v>
      </c>
      <c r="D236" s="570" t="s">
        <v>458</v>
      </c>
      <c r="E236" s="569" t="s">
        <v>442</v>
      </c>
      <c r="F236" s="570" t="s">
        <v>443</v>
      </c>
      <c r="G236" s="569" t="s">
        <v>531</v>
      </c>
      <c r="H236" s="569" t="s">
        <v>1291</v>
      </c>
      <c r="I236" s="569" t="s">
        <v>1292</v>
      </c>
      <c r="J236" s="569" t="s">
        <v>1293</v>
      </c>
      <c r="K236" s="569" t="s">
        <v>1294</v>
      </c>
      <c r="L236" s="571">
        <v>69.680000000000007</v>
      </c>
      <c r="M236" s="571">
        <v>1</v>
      </c>
      <c r="N236" s="572">
        <v>69.680000000000007</v>
      </c>
    </row>
    <row r="237" spans="1:14" ht="14.4" customHeight="1" x14ac:dyDescent="0.3">
      <c r="A237" s="567" t="s">
        <v>439</v>
      </c>
      <c r="B237" s="568" t="s">
        <v>441</v>
      </c>
      <c r="C237" s="569" t="s">
        <v>457</v>
      </c>
      <c r="D237" s="570" t="s">
        <v>458</v>
      </c>
      <c r="E237" s="569" t="s">
        <v>442</v>
      </c>
      <c r="F237" s="570" t="s">
        <v>443</v>
      </c>
      <c r="G237" s="569" t="s">
        <v>531</v>
      </c>
      <c r="H237" s="569" t="s">
        <v>1295</v>
      </c>
      <c r="I237" s="569" t="s">
        <v>1296</v>
      </c>
      <c r="J237" s="569" t="s">
        <v>1297</v>
      </c>
      <c r="K237" s="569"/>
      <c r="L237" s="571">
        <v>316</v>
      </c>
      <c r="M237" s="571">
        <v>0.1</v>
      </c>
      <c r="N237" s="572">
        <v>31.6</v>
      </c>
    </row>
    <row r="238" spans="1:14" ht="14.4" customHeight="1" x14ac:dyDescent="0.3">
      <c r="A238" s="567" t="s">
        <v>439</v>
      </c>
      <c r="B238" s="568" t="s">
        <v>441</v>
      </c>
      <c r="C238" s="569" t="s">
        <v>457</v>
      </c>
      <c r="D238" s="570" t="s">
        <v>458</v>
      </c>
      <c r="E238" s="569" t="s">
        <v>442</v>
      </c>
      <c r="F238" s="570" t="s">
        <v>443</v>
      </c>
      <c r="G238" s="569" t="s">
        <v>531</v>
      </c>
      <c r="H238" s="569" t="s">
        <v>1298</v>
      </c>
      <c r="I238" s="569" t="s">
        <v>893</v>
      </c>
      <c r="J238" s="569" t="s">
        <v>1299</v>
      </c>
      <c r="K238" s="569"/>
      <c r="L238" s="571">
        <v>144.49601881790477</v>
      </c>
      <c r="M238" s="571">
        <v>67</v>
      </c>
      <c r="N238" s="572">
        <v>9681.2332607996195</v>
      </c>
    </row>
    <row r="239" spans="1:14" ht="14.4" customHeight="1" x14ac:dyDescent="0.3">
      <c r="A239" s="567" t="s">
        <v>439</v>
      </c>
      <c r="B239" s="568" t="s">
        <v>441</v>
      </c>
      <c r="C239" s="569" t="s">
        <v>457</v>
      </c>
      <c r="D239" s="570" t="s">
        <v>458</v>
      </c>
      <c r="E239" s="569" t="s">
        <v>442</v>
      </c>
      <c r="F239" s="570" t="s">
        <v>443</v>
      </c>
      <c r="G239" s="569" t="s">
        <v>531</v>
      </c>
      <c r="H239" s="569" t="s">
        <v>1300</v>
      </c>
      <c r="I239" s="569" t="s">
        <v>893</v>
      </c>
      <c r="J239" s="569" t="s">
        <v>1301</v>
      </c>
      <c r="K239" s="569"/>
      <c r="L239" s="571">
        <v>74.613950432385991</v>
      </c>
      <c r="M239" s="571">
        <v>52</v>
      </c>
      <c r="N239" s="572">
        <v>3879.9254224840715</v>
      </c>
    </row>
    <row r="240" spans="1:14" ht="14.4" customHeight="1" x14ac:dyDescent="0.3">
      <c r="A240" s="567" t="s">
        <v>439</v>
      </c>
      <c r="B240" s="568" t="s">
        <v>441</v>
      </c>
      <c r="C240" s="569" t="s">
        <v>457</v>
      </c>
      <c r="D240" s="570" t="s">
        <v>458</v>
      </c>
      <c r="E240" s="569" t="s">
        <v>442</v>
      </c>
      <c r="F240" s="570" t="s">
        <v>443</v>
      </c>
      <c r="G240" s="569" t="s">
        <v>531</v>
      </c>
      <c r="H240" s="569" t="s">
        <v>1302</v>
      </c>
      <c r="I240" s="569" t="s">
        <v>893</v>
      </c>
      <c r="J240" s="569" t="s">
        <v>1303</v>
      </c>
      <c r="K240" s="569"/>
      <c r="L240" s="571">
        <v>222.98</v>
      </c>
      <c r="M240" s="571">
        <v>1</v>
      </c>
      <c r="N240" s="572">
        <v>222.98</v>
      </c>
    </row>
    <row r="241" spans="1:14" ht="14.4" customHeight="1" x14ac:dyDescent="0.3">
      <c r="A241" s="567" t="s">
        <v>439</v>
      </c>
      <c r="B241" s="568" t="s">
        <v>441</v>
      </c>
      <c r="C241" s="569" t="s">
        <v>457</v>
      </c>
      <c r="D241" s="570" t="s">
        <v>458</v>
      </c>
      <c r="E241" s="569" t="s">
        <v>442</v>
      </c>
      <c r="F241" s="570" t="s">
        <v>443</v>
      </c>
      <c r="G241" s="569" t="s">
        <v>531</v>
      </c>
      <c r="H241" s="569" t="s">
        <v>1304</v>
      </c>
      <c r="I241" s="569" t="s">
        <v>893</v>
      </c>
      <c r="J241" s="569" t="s">
        <v>1305</v>
      </c>
      <c r="K241" s="569"/>
      <c r="L241" s="571">
        <v>74.604240507357389</v>
      </c>
      <c r="M241" s="571">
        <v>9</v>
      </c>
      <c r="N241" s="572">
        <v>671.43816456621653</v>
      </c>
    </row>
    <row r="242" spans="1:14" ht="14.4" customHeight="1" x14ac:dyDescent="0.3">
      <c r="A242" s="567" t="s">
        <v>439</v>
      </c>
      <c r="B242" s="568" t="s">
        <v>441</v>
      </c>
      <c r="C242" s="569" t="s">
        <v>457</v>
      </c>
      <c r="D242" s="570" t="s">
        <v>458</v>
      </c>
      <c r="E242" s="569" t="s">
        <v>442</v>
      </c>
      <c r="F242" s="570" t="s">
        <v>443</v>
      </c>
      <c r="G242" s="569" t="s">
        <v>531</v>
      </c>
      <c r="H242" s="569" t="s">
        <v>1306</v>
      </c>
      <c r="I242" s="569" t="s">
        <v>893</v>
      </c>
      <c r="J242" s="569" t="s">
        <v>1307</v>
      </c>
      <c r="K242" s="569"/>
      <c r="L242" s="571">
        <v>508.96680738497201</v>
      </c>
      <c r="M242" s="571">
        <v>1</v>
      </c>
      <c r="N242" s="572">
        <v>508.96680738497201</v>
      </c>
    </row>
    <row r="243" spans="1:14" ht="14.4" customHeight="1" x14ac:dyDescent="0.3">
      <c r="A243" s="567" t="s">
        <v>439</v>
      </c>
      <c r="B243" s="568" t="s">
        <v>441</v>
      </c>
      <c r="C243" s="569" t="s">
        <v>457</v>
      </c>
      <c r="D243" s="570" t="s">
        <v>458</v>
      </c>
      <c r="E243" s="569" t="s">
        <v>442</v>
      </c>
      <c r="F243" s="570" t="s">
        <v>443</v>
      </c>
      <c r="G243" s="569" t="s">
        <v>531</v>
      </c>
      <c r="H243" s="569" t="s">
        <v>1308</v>
      </c>
      <c r="I243" s="569" t="s">
        <v>893</v>
      </c>
      <c r="J243" s="569" t="s">
        <v>1309</v>
      </c>
      <c r="K243" s="569"/>
      <c r="L243" s="571">
        <v>216.12400000000002</v>
      </c>
      <c r="M243" s="571">
        <v>5</v>
      </c>
      <c r="N243" s="572">
        <v>1080.6200000000001</v>
      </c>
    </row>
    <row r="244" spans="1:14" ht="14.4" customHeight="1" x14ac:dyDescent="0.3">
      <c r="A244" s="567" t="s">
        <v>439</v>
      </c>
      <c r="B244" s="568" t="s">
        <v>441</v>
      </c>
      <c r="C244" s="569" t="s">
        <v>457</v>
      </c>
      <c r="D244" s="570" t="s">
        <v>458</v>
      </c>
      <c r="E244" s="569" t="s">
        <v>442</v>
      </c>
      <c r="F244" s="570" t="s">
        <v>443</v>
      </c>
      <c r="G244" s="569" t="s">
        <v>531</v>
      </c>
      <c r="H244" s="569" t="s">
        <v>1310</v>
      </c>
      <c r="I244" s="569" t="s">
        <v>893</v>
      </c>
      <c r="J244" s="569" t="s">
        <v>1311</v>
      </c>
      <c r="K244" s="569"/>
      <c r="L244" s="571">
        <v>209.09299659609553</v>
      </c>
      <c r="M244" s="571">
        <v>9</v>
      </c>
      <c r="N244" s="572">
        <v>1881.8369693648597</v>
      </c>
    </row>
    <row r="245" spans="1:14" ht="14.4" customHeight="1" x14ac:dyDescent="0.3">
      <c r="A245" s="567" t="s">
        <v>439</v>
      </c>
      <c r="B245" s="568" t="s">
        <v>441</v>
      </c>
      <c r="C245" s="569" t="s">
        <v>457</v>
      </c>
      <c r="D245" s="570" t="s">
        <v>458</v>
      </c>
      <c r="E245" s="569" t="s">
        <v>442</v>
      </c>
      <c r="F245" s="570" t="s">
        <v>443</v>
      </c>
      <c r="G245" s="569" t="s">
        <v>531</v>
      </c>
      <c r="H245" s="569" t="s">
        <v>1312</v>
      </c>
      <c r="I245" s="569" t="s">
        <v>1312</v>
      </c>
      <c r="J245" s="569" t="s">
        <v>1313</v>
      </c>
      <c r="K245" s="569" t="s">
        <v>1314</v>
      </c>
      <c r="L245" s="571">
        <v>1089.4466912120206</v>
      </c>
      <c r="M245" s="571">
        <v>35</v>
      </c>
      <c r="N245" s="572">
        <v>38130.634192420723</v>
      </c>
    </row>
    <row r="246" spans="1:14" ht="14.4" customHeight="1" x14ac:dyDescent="0.3">
      <c r="A246" s="567" t="s">
        <v>439</v>
      </c>
      <c r="B246" s="568" t="s">
        <v>441</v>
      </c>
      <c r="C246" s="569" t="s">
        <v>457</v>
      </c>
      <c r="D246" s="570" t="s">
        <v>458</v>
      </c>
      <c r="E246" s="569" t="s">
        <v>442</v>
      </c>
      <c r="F246" s="570" t="s">
        <v>443</v>
      </c>
      <c r="G246" s="569" t="s">
        <v>531</v>
      </c>
      <c r="H246" s="569" t="s">
        <v>1315</v>
      </c>
      <c r="I246" s="569" t="s">
        <v>1316</v>
      </c>
      <c r="J246" s="569" t="s">
        <v>1317</v>
      </c>
      <c r="K246" s="569" t="s">
        <v>781</v>
      </c>
      <c r="L246" s="571">
        <v>41.2</v>
      </c>
      <c r="M246" s="571">
        <v>2</v>
      </c>
      <c r="N246" s="572">
        <v>82.4</v>
      </c>
    </row>
    <row r="247" spans="1:14" ht="14.4" customHeight="1" x14ac:dyDescent="0.3">
      <c r="A247" s="567" t="s">
        <v>439</v>
      </c>
      <c r="B247" s="568" t="s">
        <v>441</v>
      </c>
      <c r="C247" s="569" t="s">
        <v>457</v>
      </c>
      <c r="D247" s="570" t="s">
        <v>458</v>
      </c>
      <c r="E247" s="569" t="s">
        <v>442</v>
      </c>
      <c r="F247" s="570" t="s">
        <v>443</v>
      </c>
      <c r="G247" s="569" t="s">
        <v>531</v>
      </c>
      <c r="H247" s="569" t="s">
        <v>1318</v>
      </c>
      <c r="I247" s="569" t="s">
        <v>1319</v>
      </c>
      <c r="J247" s="569" t="s">
        <v>1320</v>
      </c>
      <c r="K247" s="569" t="s">
        <v>1321</v>
      </c>
      <c r="L247" s="571">
        <v>117.7003236880158</v>
      </c>
      <c r="M247" s="571">
        <v>150</v>
      </c>
      <c r="N247" s="572">
        <v>17655.04855320237</v>
      </c>
    </row>
    <row r="248" spans="1:14" ht="14.4" customHeight="1" x14ac:dyDescent="0.3">
      <c r="A248" s="567" t="s">
        <v>439</v>
      </c>
      <c r="B248" s="568" t="s">
        <v>441</v>
      </c>
      <c r="C248" s="569" t="s">
        <v>457</v>
      </c>
      <c r="D248" s="570" t="s">
        <v>458</v>
      </c>
      <c r="E248" s="569" t="s">
        <v>442</v>
      </c>
      <c r="F248" s="570" t="s">
        <v>443</v>
      </c>
      <c r="G248" s="569" t="s">
        <v>531</v>
      </c>
      <c r="H248" s="569" t="s">
        <v>1322</v>
      </c>
      <c r="I248" s="569" t="s">
        <v>1323</v>
      </c>
      <c r="J248" s="569" t="s">
        <v>1324</v>
      </c>
      <c r="K248" s="569" t="s">
        <v>1325</v>
      </c>
      <c r="L248" s="571">
        <v>78.25</v>
      </c>
      <c r="M248" s="571">
        <v>1</v>
      </c>
      <c r="N248" s="572">
        <v>78.25</v>
      </c>
    </row>
    <row r="249" spans="1:14" ht="14.4" customHeight="1" x14ac:dyDescent="0.3">
      <c r="A249" s="567" t="s">
        <v>439</v>
      </c>
      <c r="B249" s="568" t="s">
        <v>441</v>
      </c>
      <c r="C249" s="569" t="s">
        <v>457</v>
      </c>
      <c r="D249" s="570" t="s">
        <v>458</v>
      </c>
      <c r="E249" s="569" t="s">
        <v>442</v>
      </c>
      <c r="F249" s="570" t="s">
        <v>443</v>
      </c>
      <c r="G249" s="569" t="s">
        <v>531</v>
      </c>
      <c r="H249" s="569" t="s">
        <v>1326</v>
      </c>
      <c r="I249" s="569" t="s">
        <v>1327</v>
      </c>
      <c r="J249" s="569" t="s">
        <v>1030</v>
      </c>
      <c r="K249" s="569" t="s">
        <v>1328</v>
      </c>
      <c r="L249" s="571">
        <v>326.31605904463021</v>
      </c>
      <c r="M249" s="571">
        <v>12</v>
      </c>
      <c r="N249" s="572">
        <v>3915.7927085355623</v>
      </c>
    </row>
    <row r="250" spans="1:14" ht="14.4" customHeight="1" x14ac:dyDescent="0.3">
      <c r="A250" s="567" t="s">
        <v>439</v>
      </c>
      <c r="B250" s="568" t="s">
        <v>441</v>
      </c>
      <c r="C250" s="569" t="s">
        <v>457</v>
      </c>
      <c r="D250" s="570" t="s">
        <v>458</v>
      </c>
      <c r="E250" s="569" t="s">
        <v>442</v>
      </c>
      <c r="F250" s="570" t="s">
        <v>443</v>
      </c>
      <c r="G250" s="569" t="s">
        <v>531</v>
      </c>
      <c r="H250" s="569" t="s">
        <v>1329</v>
      </c>
      <c r="I250" s="569" t="s">
        <v>1330</v>
      </c>
      <c r="J250" s="569" t="s">
        <v>1331</v>
      </c>
      <c r="K250" s="569" t="s">
        <v>1332</v>
      </c>
      <c r="L250" s="571">
        <v>1005.1014827049706</v>
      </c>
      <c r="M250" s="571">
        <v>37</v>
      </c>
      <c r="N250" s="572">
        <v>37188.754860083915</v>
      </c>
    </row>
    <row r="251" spans="1:14" ht="14.4" customHeight="1" x14ac:dyDescent="0.3">
      <c r="A251" s="567" t="s">
        <v>439</v>
      </c>
      <c r="B251" s="568" t="s">
        <v>441</v>
      </c>
      <c r="C251" s="569" t="s">
        <v>457</v>
      </c>
      <c r="D251" s="570" t="s">
        <v>458</v>
      </c>
      <c r="E251" s="569" t="s">
        <v>442</v>
      </c>
      <c r="F251" s="570" t="s">
        <v>443</v>
      </c>
      <c r="G251" s="569" t="s">
        <v>531</v>
      </c>
      <c r="H251" s="569" t="s">
        <v>1333</v>
      </c>
      <c r="I251" s="569" t="s">
        <v>893</v>
      </c>
      <c r="J251" s="569" t="s">
        <v>1334</v>
      </c>
      <c r="K251" s="569" t="s">
        <v>1335</v>
      </c>
      <c r="L251" s="571">
        <v>169.57100000000003</v>
      </c>
      <c r="M251" s="571">
        <v>20</v>
      </c>
      <c r="N251" s="572">
        <v>3391.4200000000005</v>
      </c>
    </row>
    <row r="252" spans="1:14" ht="14.4" customHeight="1" x14ac:dyDescent="0.3">
      <c r="A252" s="567" t="s">
        <v>439</v>
      </c>
      <c r="B252" s="568" t="s">
        <v>441</v>
      </c>
      <c r="C252" s="569" t="s">
        <v>457</v>
      </c>
      <c r="D252" s="570" t="s">
        <v>458</v>
      </c>
      <c r="E252" s="569" t="s">
        <v>442</v>
      </c>
      <c r="F252" s="570" t="s">
        <v>443</v>
      </c>
      <c r="G252" s="569" t="s">
        <v>531</v>
      </c>
      <c r="H252" s="569" t="s">
        <v>1336</v>
      </c>
      <c r="I252" s="569" t="s">
        <v>1337</v>
      </c>
      <c r="J252" s="569" t="s">
        <v>1338</v>
      </c>
      <c r="K252" s="569" t="s">
        <v>1339</v>
      </c>
      <c r="L252" s="571">
        <v>1036.82</v>
      </c>
      <c r="M252" s="571">
        <v>36</v>
      </c>
      <c r="N252" s="572">
        <v>37325.519999999997</v>
      </c>
    </row>
    <row r="253" spans="1:14" ht="14.4" customHeight="1" x14ac:dyDescent="0.3">
      <c r="A253" s="567" t="s">
        <v>439</v>
      </c>
      <c r="B253" s="568" t="s">
        <v>441</v>
      </c>
      <c r="C253" s="569" t="s">
        <v>457</v>
      </c>
      <c r="D253" s="570" t="s">
        <v>458</v>
      </c>
      <c r="E253" s="569" t="s">
        <v>442</v>
      </c>
      <c r="F253" s="570" t="s">
        <v>443</v>
      </c>
      <c r="G253" s="569" t="s">
        <v>531</v>
      </c>
      <c r="H253" s="569" t="s">
        <v>1340</v>
      </c>
      <c r="I253" s="569" t="s">
        <v>1341</v>
      </c>
      <c r="J253" s="569" t="s">
        <v>1342</v>
      </c>
      <c r="K253" s="569" t="s">
        <v>1343</v>
      </c>
      <c r="L253" s="571">
        <v>4535.0718086551324</v>
      </c>
      <c r="M253" s="571">
        <v>18</v>
      </c>
      <c r="N253" s="572">
        <v>81631.292555792388</v>
      </c>
    </row>
    <row r="254" spans="1:14" ht="14.4" customHeight="1" x14ac:dyDescent="0.3">
      <c r="A254" s="567" t="s">
        <v>439</v>
      </c>
      <c r="B254" s="568" t="s">
        <v>441</v>
      </c>
      <c r="C254" s="569" t="s">
        <v>457</v>
      </c>
      <c r="D254" s="570" t="s">
        <v>458</v>
      </c>
      <c r="E254" s="569" t="s">
        <v>442</v>
      </c>
      <c r="F254" s="570" t="s">
        <v>443</v>
      </c>
      <c r="G254" s="569" t="s">
        <v>531</v>
      </c>
      <c r="H254" s="569" t="s">
        <v>1344</v>
      </c>
      <c r="I254" s="569" t="s">
        <v>1345</v>
      </c>
      <c r="J254" s="569" t="s">
        <v>1346</v>
      </c>
      <c r="K254" s="569" t="s">
        <v>1347</v>
      </c>
      <c r="L254" s="571">
        <v>399.48031438962971</v>
      </c>
      <c r="M254" s="571">
        <v>135</v>
      </c>
      <c r="N254" s="572">
        <v>53929.842442600013</v>
      </c>
    </row>
    <row r="255" spans="1:14" ht="14.4" customHeight="1" x14ac:dyDescent="0.3">
      <c r="A255" s="567" t="s">
        <v>439</v>
      </c>
      <c r="B255" s="568" t="s">
        <v>441</v>
      </c>
      <c r="C255" s="569" t="s">
        <v>457</v>
      </c>
      <c r="D255" s="570" t="s">
        <v>458</v>
      </c>
      <c r="E255" s="569" t="s">
        <v>442</v>
      </c>
      <c r="F255" s="570" t="s">
        <v>443</v>
      </c>
      <c r="G255" s="569" t="s">
        <v>531</v>
      </c>
      <c r="H255" s="569" t="s">
        <v>1348</v>
      </c>
      <c r="I255" s="569" t="s">
        <v>1349</v>
      </c>
      <c r="J255" s="569" t="s">
        <v>1350</v>
      </c>
      <c r="K255" s="569" t="s">
        <v>1351</v>
      </c>
      <c r="L255" s="571">
        <v>100.59</v>
      </c>
      <c r="M255" s="571">
        <v>1</v>
      </c>
      <c r="N255" s="572">
        <v>100.59</v>
      </c>
    </row>
    <row r="256" spans="1:14" ht="14.4" customHeight="1" x14ac:dyDescent="0.3">
      <c r="A256" s="567" t="s">
        <v>439</v>
      </c>
      <c r="B256" s="568" t="s">
        <v>441</v>
      </c>
      <c r="C256" s="569" t="s">
        <v>457</v>
      </c>
      <c r="D256" s="570" t="s">
        <v>458</v>
      </c>
      <c r="E256" s="569" t="s">
        <v>442</v>
      </c>
      <c r="F256" s="570" t="s">
        <v>443</v>
      </c>
      <c r="G256" s="569" t="s">
        <v>531</v>
      </c>
      <c r="H256" s="569" t="s">
        <v>1352</v>
      </c>
      <c r="I256" s="569" t="s">
        <v>1353</v>
      </c>
      <c r="J256" s="569" t="s">
        <v>1354</v>
      </c>
      <c r="K256" s="569" t="s">
        <v>1355</v>
      </c>
      <c r="L256" s="571">
        <v>93.67</v>
      </c>
      <c r="M256" s="571">
        <v>2</v>
      </c>
      <c r="N256" s="572">
        <v>187.34</v>
      </c>
    </row>
    <row r="257" spans="1:14" ht="14.4" customHeight="1" x14ac:dyDescent="0.3">
      <c r="A257" s="567" t="s">
        <v>439</v>
      </c>
      <c r="B257" s="568" t="s">
        <v>441</v>
      </c>
      <c r="C257" s="569" t="s">
        <v>457</v>
      </c>
      <c r="D257" s="570" t="s">
        <v>458</v>
      </c>
      <c r="E257" s="569" t="s">
        <v>442</v>
      </c>
      <c r="F257" s="570" t="s">
        <v>443</v>
      </c>
      <c r="G257" s="569" t="s">
        <v>531</v>
      </c>
      <c r="H257" s="569" t="s">
        <v>1356</v>
      </c>
      <c r="I257" s="569" t="s">
        <v>893</v>
      </c>
      <c r="J257" s="569" t="s">
        <v>1357</v>
      </c>
      <c r="K257" s="569"/>
      <c r="L257" s="571">
        <v>89.533108214451332</v>
      </c>
      <c r="M257" s="571">
        <v>27</v>
      </c>
      <c r="N257" s="572">
        <v>2417.3939217901861</v>
      </c>
    </row>
    <row r="258" spans="1:14" ht="14.4" customHeight="1" x14ac:dyDescent="0.3">
      <c r="A258" s="567" t="s">
        <v>439</v>
      </c>
      <c r="B258" s="568" t="s">
        <v>441</v>
      </c>
      <c r="C258" s="569" t="s">
        <v>457</v>
      </c>
      <c r="D258" s="570" t="s">
        <v>458</v>
      </c>
      <c r="E258" s="569" t="s">
        <v>442</v>
      </c>
      <c r="F258" s="570" t="s">
        <v>443</v>
      </c>
      <c r="G258" s="569" t="s">
        <v>531</v>
      </c>
      <c r="H258" s="569" t="s">
        <v>1358</v>
      </c>
      <c r="I258" s="569" t="s">
        <v>1359</v>
      </c>
      <c r="J258" s="569" t="s">
        <v>1360</v>
      </c>
      <c r="K258" s="569" t="s">
        <v>1361</v>
      </c>
      <c r="L258" s="571">
        <v>113.95</v>
      </c>
      <c r="M258" s="571">
        <v>1</v>
      </c>
      <c r="N258" s="572">
        <v>113.95</v>
      </c>
    </row>
    <row r="259" spans="1:14" ht="14.4" customHeight="1" x14ac:dyDescent="0.3">
      <c r="A259" s="567" t="s">
        <v>439</v>
      </c>
      <c r="B259" s="568" t="s">
        <v>441</v>
      </c>
      <c r="C259" s="569" t="s">
        <v>457</v>
      </c>
      <c r="D259" s="570" t="s">
        <v>458</v>
      </c>
      <c r="E259" s="569" t="s">
        <v>442</v>
      </c>
      <c r="F259" s="570" t="s">
        <v>443</v>
      </c>
      <c r="G259" s="569" t="s">
        <v>531</v>
      </c>
      <c r="H259" s="569" t="s">
        <v>1362</v>
      </c>
      <c r="I259" s="569" t="s">
        <v>1363</v>
      </c>
      <c r="J259" s="569" t="s">
        <v>1364</v>
      </c>
      <c r="K259" s="569" t="s">
        <v>1274</v>
      </c>
      <c r="L259" s="571">
        <v>310.99</v>
      </c>
      <c r="M259" s="571">
        <v>1</v>
      </c>
      <c r="N259" s="572">
        <v>310.99</v>
      </c>
    </row>
    <row r="260" spans="1:14" ht="14.4" customHeight="1" x14ac:dyDescent="0.3">
      <c r="A260" s="567" t="s">
        <v>439</v>
      </c>
      <c r="B260" s="568" t="s">
        <v>441</v>
      </c>
      <c r="C260" s="569" t="s">
        <v>457</v>
      </c>
      <c r="D260" s="570" t="s">
        <v>458</v>
      </c>
      <c r="E260" s="569" t="s">
        <v>442</v>
      </c>
      <c r="F260" s="570" t="s">
        <v>443</v>
      </c>
      <c r="G260" s="569" t="s">
        <v>531</v>
      </c>
      <c r="H260" s="569" t="s">
        <v>1365</v>
      </c>
      <c r="I260" s="569" t="s">
        <v>1366</v>
      </c>
      <c r="J260" s="569" t="s">
        <v>974</v>
      </c>
      <c r="K260" s="569" t="s">
        <v>1367</v>
      </c>
      <c r="L260" s="571">
        <v>0</v>
      </c>
      <c r="M260" s="571">
        <v>0</v>
      </c>
      <c r="N260" s="572">
        <v>0</v>
      </c>
    </row>
    <row r="261" spans="1:14" ht="14.4" customHeight="1" x14ac:dyDescent="0.3">
      <c r="A261" s="567" t="s">
        <v>439</v>
      </c>
      <c r="B261" s="568" t="s">
        <v>441</v>
      </c>
      <c r="C261" s="569" t="s">
        <v>457</v>
      </c>
      <c r="D261" s="570" t="s">
        <v>458</v>
      </c>
      <c r="E261" s="569" t="s">
        <v>442</v>
      </c>
      <c r="F261" s="570" t="s">
        <v>443</v>
      </c>
      <c r="G261" s="569" t="s">
        <v>531</v>
      </c>
      <c r="H261" s="569" t="s">
        <v>1368</v>
      </c>
      <c r="I261" s="569" t="s">
        <v>1369</v>
      </c>
      <c r="J261" s="569" t="s">
        <v>1370</v>
      </c>
      <c r="K261" s="569" t="s">
        <v>1371</v>
      </c>
      <c r="L261" s="571">
        <v>25.010010923715701</v>
      </c>
      <c r="M261" s="571">
        <v>1</v>
      </c>
      <c r="N261" s="572">
        <v>25.010010923715701</v>
      </c>
    </row>
    <row r="262" spans="1:14" ht="14.4" customHeight="1" x14ac:dyDescent="0.3">
      <c r="A262" s="567" t="s">
        <v>439</v>
      </c>
      <c r="B262" s="568" t="s">
        <v>441</v>
      </c>
      <c r="C262" s="569" t="s">
        <v>457</v>
      </c>
      <c r="D262" s="570" t="s">
        <v>458</v>
      </c>
      <c r="E262" s="569" t="s">
        <v>442</v>
      </c>
      <c r="F262" s="570" t="s">
        <v>443</v>
      </c>
      <c r="G262" s="569" t="s">
        <v>531</v>
      </c>
      <c r="H262" s="569" t="s">
        <v>1372</v>
      </c>
      <c r="I262" s="569" t="s">
        <v>1373</v>
      </c>
      <c r="J262" s="569" t="s">
        <v>1374</v>
      </c>
      <c r="K262" s="569" t="s">
        <v>1375</v>
      </c>
      <c r="L262" s="571">
        <v>98.47</v>
      </c>
      <c r="M262" s="571">
        <v>1</v>
      </c>
      <c r="N262" s="572">
        <v>98.47</v>
      </c>
    </row>
    <row r="263" spans="1:14" ht="14.4" customHeight="1" x14ac:dyDescent="0.3">
      <c r="A263" s="567" t="s">
        <v>439</v>
      </c>
      <c r="B263" s="568" t="s">
        <v>441</v>
      </c>
      <c r="C263" s="569" t="s">
        <v>457</v>
      </c>
      <c r="D263" s="570" t="s">
        <v>458</v>
      </c>
      <c r="E263" s="569" t="s">
        <v>442</v>
      </c>
      <c r="F263" s="570" t="s">
        <v>443</v>
      </c>
      <c r="G263" s="569" t="s">
        <v>531</v>
      </c>
      <c r="H263" s="569" t="s">
        <v>1376</v>
      </c>
      <c r="I263" s="569" t="s">
        <v>893</v>
      </c>
      <c r="J263" s="569" t="s">
        <v>1377</v>
      </c>
      <c r="K263" s="569"/>
      <c r="L263" s="571">
        <v>21.559991035197299</v>
      </c>
      <c r="M263" s="571">
        <v>1</v>
      </c>
      <c r="N263" s="572">
        <v>21.559991035197299</v>
      </c>
    </row>
    <row r="264" spans="1:14" ht="14.4" customHeight="1" x14ac:dyDescent="0.3">
      <c r="A264" s="567" t="s">
        <v>439</v>
      </c>
      <c r="B264" s="568" t="s">
        <v>441</v>
      </c>
      <c r="C264" s="569" t="s">
        <v>457</v>
      </c>
      <c r="D264" s="570" t="s">
        <v>458</v>
      </c>
      <c r="E264" s="569" t="s">
        <v>442</v>
      </c>
      <c r="F264" s="570" t="s">
        <v>443</v>
      </c>
      <c r="G264" s="569" t="s">
        <v>531</v>
      </c>
      <c r="H264" s="569" t="s">
        <v>1378</v>
      </c>
      <c r="I264" s="569" t="s">
        <v>893</v>
      </c>
      <c r="J264" s="569" t="s">
        <v>1379</v>
      </c>
      <c r="K264" s="569" t="s">
        <v>1380</v>
      </c>
      <c r="L264" s="571">
        <v>363.03152173913099</v>
      </c>
      <c r="M264" s="571">
        <v>23</v>
      </c>
      <c r="N264" s="572">
        <v>8349.7250000000131</v>
      </c>
    </row>
    <row r="265" spans="1:14" ht="14.4" customHeight="1" x14ac:dyDescent="0.3">
      <c r="A265" s="567" t="s">
        <v>439</v>
      </c>
      <c r="B265" s="568" t="s">
        <v>441</v>
      </c>
      <c r="C265" s="569" t="s">
        <v>457</v>
      </c>
      <c r="D265" s="570" t="s">
        <v>458</v>
      </c>
      <c r="E265" s="569" t="s">
        <v>442</v>
      </c>
      <c r="F265" s="570" t="s">
        <v>443</v>
      </c>
      <c r="G265" s="569" t="s">
        <v>531</v>
      </c>
      <c r="H265" s="569" t="s">
        <v>1381</v>
      </c>
      <c r="I265" s="569" t="s">
        <v>1382</v>
      </c>
      <c r="J265" s="569" t="s">
        <v>1383</v>
      </c>
      <c r="K265" s="569" t="s">
        <v>811</v>
      </c>
      <c r="L265" s="571">
        <v>221.69065655833401</v>
      </c>
      <c r="M265" s="571">
        <v>1</v>
      </c>
      <c r="N265" s="572">
        <v>221.69065655833401</v>
      </c>
    </row>
    <row r="266" spans="1:14" ht="14.4" customHeight="1" x14ac:dyDescent="0.3">
      <c r="A266" s="567" t="s">
        <v>439</v>
      </c>
      <c r="B266" s="568" t="s">
        <v>441</v>
      </c>
      <c r="C266" s="569" t="s">
        <v>457</v>
      </c>
      <c r="D266" s="570" t="s">
        <v>458</v>
      </c>
      <c r="E266" s="569" t="s">
        <v>442</v>
      </c>
      <c r="F266" s="570" t="s">
        <v>443</v>
      </c>
      <c r="G266" s="569" t="s">
        <v>531</v>
      </c>
      <c r="H266" s="569" t="s">
        <v>1384</v>
      </c>
      <c r="I266" s="569" t="s">
        <v>893</v>
      </c>
      <c r="J266" s="569" t="s">
        <v>1385</v>
      </c>
      <c r="K266" s="569"/>
      <c r="L266" s="571">
        <v>77.9345</v>
      </c>
      <c r="M266" s="571">
        <v>1</v>
      </c>
      <c r="N266" s="572">
        <v>77.9345</v>
      </c>
    </row>
    <row r="267" spans="1:14" ht="14.4" customHeight="1" x14ac:dyDescent="0.3">
      <c r="A267" s="567" t="s">
        <v>439</v>
      </c>
      <c r="B267" s="568" t="s">
        <v>441</v>
      </c>
      <c r="C267" s="569" t="s">
        <v>457</v>
      </c>
      <c r="D267" s="570" t="s">
        <v>458</v>
      </c>
      <c r="E267" s="569" t="s">
        <v>442</v>
      </c>
      <c r="F267" s="570" t="s">
        <v>443</v>
      </c>
      <c r="G267" s="569" t="s">
        <v>531</v>
      </c>
      <c r="H267" s="569" t="s">
        <v>1386</v>
      </c>
      <c r="I267" s="569" t="s">
        <v>1387</v>
      </c>
      <c r="J267" s="569" t="s">
        <v>1388</v>
      </c>
      <c r="K267" s="569" t="s">
        <v>1389</v>
      </c>
      <c r="L267" s="571">
        <v>0</v>
      </c>
      <c r="M267" s="571">
        <v>0</v>
      </c>
      <c r="N267" s="572">
        <v>0</v>
      </c>
    </row>
    <row r="268" spans="1:14" ht="14.4" customHeight="1" x14ac:dyDescent="0.3">
      <c r="A268" s="567" t="s">
        <v>439</v>
      </c>
      <c r="B268" s="568" t="s">
        <v>441</v>
      </c>
      <c r="C268" s="569" t="s">
        <v>457</v>
      </c>
      <c r="D268" s="570" t="s">
        <v>458</v>
      </c>
      <c r="E268" s="569" t="s">
        <v>442</v>
      </c>
      <c r="F268" s="570" t="s">
        <v>443</v>
      </c>
      <c r="G268" s="569" t="s">
        <v>531</v>
      </c>
      <c r="H268" s="569" t="s">
        <v>1390</v>
      </c>
      <c r="I268" s="569" t="s">
        <v>1391</v>
      </c>
      <c r="J268" s="569" t="s">
        <v>1392</v>
      </c>
      <c r="K268" s="569" t="s">
        <v>1393</v>
      </c>
      <c r="L268" s="571">
        <v>79.632619915877271</v>
      </c>
      <c r="M268" s="571">
        <v>19</v>
      </c>
      <c r="N268" s="572">
        <v>1513.0197784016682</v>
      </c>
    </row>
    <row r="269" spans="1:14" ht="14.4" customHeight="1" x14ac:dyDescent="0.3">
      <c r="A269" s="567" t="s">
        <v>439</v>
      </c>
      <c r="B269" s="568" t="s">
        <v>441</v>
      </c>
      <c r="C269" s="569" t="s">
        <v>457</v>
      </c>
      <c r="D269" s="570" t="s">
        <v>458</v>
      </c>
      <c r="E269" s="569" t="s">
        <v>442</v>
      </c>
      <c r="F269" s="570" t="s">
        <v>443</v>
      </c>
      <c r="G269" s="569" t="s">
        <v>531</v>
      </c>
      <c r="H269" s="569" t="s">
        <v>1394</v>
      </c>
      <c r="I269" s="569" t="s">
        <v>1395</v>
      </c>
      <c r="J269" s="569" t="s">
        <v>1396</v>
      </c>
      <c r="K269" s="569" t="s">
        <v>1397</v>
      </c>
      <c r="L269" s="571">
        <v>1.1499999999999999</v>
      </c>
      <c r="M269" s="571">
        <v>1</v>
      </c>
      <c r="N269" s="572">
        <v>1.1499999999999999</v>
      </c>
    </row>
    <row r="270" spans="1:14" ht="14.4" customHeight="1" x14ac:dyDescent="0.3">
      <c r="A270" s="567" t="s">
        <v>439</v>
      </c>
      <c r="B270" s="568" t="s">
        <v>441</v>
      </c>
      <c r="C270" s="569" t="s">
        <v>457</v>
      </c>
      <c r="D270" s="570" t="s">
        <v>458</v>
      </c>
      <c r="E270" s="569" t="s">
        <v>442</v>
      </c>
      <c r="F270" s="570" t="s">
        <v>443</v>
      </c>
      <c r="G270" s="569" t="s">
        <v>531</v>
      </c>
      <c r="H270" s="569" t="s">
        <v>1398</v>
      </c>
      <c r="I270" s="569" t="s">
        <v>1399</v>
      </c>
      <c r="J270" s="569" t="s">
        <v>1140</v>
      </c>
      <c r="K270" s="569" t="s">
        <v>1400</v>
      </c>
      <c r="L270" s="571">
        <v>301.64999999999998</v>
      </c>
      <c r="M270" s="571">
        <v>1</v>
      </c>
      <c r="N270" s="572">
        <v>301.64999999999998</v>
      </c>
    </row>
    <row r="271" spans="1:14" ht="14.4" customHeight="1" x14ac:dyDescent="0.3">
      <c r="A271" s="567" t="s">
        <v>439</v>
      </c>
      <c r="B271" s="568" t="s">
        <v>441</v>
      </c>
      <c r="C271" s="569" t="s">
        <v>457</v>
      </c>
      <c r="D271" s="570" t="s">
        <v>458</v>
      </c>
      <c r="E271" s="569" t="s">
        <v>442</v>
      </c>
      <c r="F271" s="570" t="s">
        <v>443</v>
      </c>
      <c r="G271" s="569" t="s">
        <v>531</v>
      </c>
      <c r="H271" s="569" t="s">
        <v>1401</v>
      </c>
      <c r="I271" s="569" t="s">
        <v>893</v>
      </c>
      <c r="J271" s="569" t="s">
        <v>1402</v>
      </c>
      <c r="K271" s="569" t="s">
        <v>1403</v>
      </c>
      <c r="L271" s="571">
        <v>158.91592269940199</v>
      </c>
      <c r="M271" s="571">
        <v>1</v>
      </c>
      <c r="N271" s="572">
        <v>158.91592269940199</v>
      </c>
    </row>
    <row r="272" spans="1:14" ht="14.4" customHeight="1" x14ac:dyDescent="0.3">
      <c r="A272" s="567" t="s">
        <v>439</v>
      </c>
      <c r="B272" s="568" t="s">
        <v>441</v>
      </c>
      <c r="C272" s="569" t="s">
        <v>457</v>
      </c>
      <c r="D272" s="570" t="s">
        <v>458</v>
      </c>
      <c r="E272" s="569" t="s">
        <v>442</v>
      </c>
      <c r="F272" s="570" t="s">
        <v>443</v>
      </c>
      <c r="G272" s="569" t="s">
        <v>531</v>
      </c>
      <c r="H272" s="569" t="s">
        <v>1404</v>
      </c>
      <c r="I272" s="569" t="s">
        <v>893</v>
      </c>
      <c r="J272" s="569" t="s">
        <v>1405</v>
      </c>
      <c r="K272" s="569"/>
      <c r="L272" s="571">
        <v>123.80074507243744</v>
      </c>
      <c r="M272" s="571">
        <v>47</v>
      </c>
      <c r="N272" s="572">
        <v>5818.6350184045596</v>
      </c>
    </row>
    <row r="273" spans="1:14" ht="14.4" customHeight="1" x14ac:dyDescent="0.3">
      <c r="A273" s="567" t="s">
        <v>439</v>
      </c>
      <c r="B273" s="568" t="s">
        <v>441</v>
      </c>
      <c r="C273" s="569" t="s">
        <v>457</v>
      </c>
      <c r="D273" s="570" t="s">
        <v>458</v>
      </c>
      <c r="E273" s="569" t="s">
        <v>442</v>
      </c>
      <c r="F273" s="570" t="s">
        <v>443</v>
      </c>
      <c r="G273" s="569" t="s">
        <v>531</v>
      </c>
      <c r="H273" s="569" t="s">
        <v>1406</v>
      </c>
      <c r="I273" s="569" t="s">
        <v>893</v>
      </c>
      <c r="J273" s="569" t="s">
        <v>1407</v>
      </c>
      <c r="K273" s="569"/>
      <c r="L273" s="571">
        <v>126.790380213445</v>
      </c>
      <c r="M273" s="571">
        <v>1</v>
      </c>
      <c r="N273" s="572">
        <v>126.790380213445</v>
      </c>
    </row>
    <row r="274" spans="1:14" ht="14.4" customHeight="1" x14ac:dyDescent="0.3">
      <c r="A274" s="567" t="s">
        <v>439</v>
      </c>
      <c r="B274" s="568" t="s">
        <v>441</v>
      </c>
      <c r="C274" s="569" t="s">
        <v>457</v>
      </c>
      <c r="D274" s="570" t="s">
        <v>458</v>
      </c>
      <c r="E274" s="569" t="s">
        <v>442</v>
      </c>
      <c r="F274" s="570" t="s">
        <v>443</v>
      </c>
      <c r="G274" s="569" t="s">
        <v>531</v>
      </c>
      <c r="H274" s="569" t="s">
        <v>1408</v>
      </c>
      <c r="I274" s="569" t="s">
        <v>1409</v>
      </c>
      <c r="J274" s="569" t="s">
        <v>1410</v>
      </c>
      <c r="K274" s="569" t="s">
        <v>1411</v>
      </c>
      <c r="L274" s="571">
        <v>134.16</v>
      </c>
      <c r="M274" s="571">
        <v>1</v>
      </c>
      <c r="N274" s="572">
        <v>134.16</v>
      </c>
    </row>
    <row r="275" spans="1:14" ht="14.4" customHeight="1" x14ac:dyDescent="0.3">
      <c r="A275" s="567" t="s">
        <v>439</v>
      </c>
      <c r="B275" s="568" t="s">
        <v>441</v>
      </c>
      <c r="C275" s="569" t="s">
        <v>457</v>
      </c>
      <c r="D275" s="570" t="s">
        <v>458</v>
      </c>
      <c r="E275" s="569" t="s">
        <v>442</v>
      </c>
      <c r="F275" s="570" t="s">
        <v>443</v>
      </c>
      <c r="G275" s="569" t="s">
        <v>531</v>
      </c>
      <c r="H275" s="569" t="s">
        <v>1412</v>
      </c>
      <c r="I275" s="569" t="s">
        <v>1413</v>
      </c>
      <c r="J275" s="569" t="s">
        <v>1414</v>
      </c>
      <c r="K275" s="569" t="s">
        <v>1415</v>
      </c>
      <c r="L275" s="571">
        <v>414.73333333333329</v>
      </c>
      <c r="M275" s="571">
        <v>6</v>
      </c>
      <c r="N275" s="572">
        <v>2488.3999999999996</v>
      </c>
    </row>
    <row r="276" spans="1:14" ht="14.4" customHeight="1" x14ac:dyDescent="0.3">
      <c r="A276" s="567" t="s">
        <v>439</v>
      </c>
      <c r="B276" s="568" t="s">
        <v>441</v>
      </c>
      <c r="C276" s="569" t="s">
        <v>457</v>
      </c>
      <c r="D276" s="570" t="s">
        <v>458</v>
      </c>
      <c r="E276" s="569" t="s">
        <v>442</v>
      </c>
      <c r="F276" s="570" t="s">
        <v>443</v>
      </c>
      <c r="G276" s="569" t="s">
        <v>531</v>
      </c>
      <c r="H276" s="569" t="s">
        <v>1416</v>
      </c>
      <c r="I276" s="569" t="s">
        <v>1417</v>
      </c>
      <c r="J276" s="569" t="s">
        <v>1418</v>
      </c>
      <c r="K276" s="569" t="s">
        <v>1419</v>
      </c>
      <c r="L276" s="571">
        <v>108.98824324324322</v>
      </c>
      <c r="M276" s="571">
        <v>222</v>
      </c>
      <c r="N276" s="572">
        <v>24195.389999999996</v>
      </c>
    </row>
    <row r="277" spans="1:14" ht="14.4" customHeight="1" x14ac:dyDescent="0.3">
      <c r="A277" s="567" t="s">
        <v>439</v>
      </c>
      <c r="B277" s="568" t="s">
        <v>441</v>
      </c>
      <c r="C277" s="569" t="s">
        <v>457</v>
      </c>
      <c r="D277" s="570" t="s">
        <v>458</v>
      </c>
      <c r="E277" s="569" t="s">
        <v>442</v>
      </c>
      <c r="F277" s="570" t="s">
        <v>443</v>
      </c>
      <c r="G277" s="569" t="s">
        <v>531</v>
      </c>
      <c r="H277" s="569" t="s">
        <v>1420</v>
      </c>
      <c r="I277" s="569" t="s">
        <v>1421</v>
      </c>
      <c r="J277" s="569" t="s">
        <v>1422</v>
      </c>
      <c r="K277" s="569" t="s">
        <v>1423</v>
      </c>
      <c r="L277" s="571">
        <v>175.03846153846155</v>
      </c>
      <c r="M277" s="571">
        <v>13</v>
      </c>
      <c r="N277" s="572">
        <v>2275.5</v>
      </c>
    </row>
    <row r="278" spans="1:14" ht="14.4" customHeight="1" x14ac:dyDescent="0.3">
      <c r="A278" s="567" t="s">
        <v>439</v>
      </c>
      <c r="B278" s="568" t="s">
        <v>441</v>
      </c>
      <c r="C278" s="569" t="s">
        <v>457</v>
      </c>
      <c r="D278" s="570" t="s">
        <v>458</v>
      </c>
      <c r="E278" s="569" t="s">
        <v>442</v>
      </c>
      <c r="F278" s="570" t="s">
        <v>443</v>
      </c>
      <c r="G278" s="569" t="s">
        <v>531</v>
      </c>
      <c r="H278" s="569" t="s">
        <v>1424</v>
      </c>
      <c r="I278" s="569" t="s">
        <v>1425</v>
      </c>
      <c r="J278" s="569" t="s">
        <v>1426</v>
      </c>
      <c r="K278" s="569" t="s">
        <v>1427</v>
      </c>
      <c r="L278" s="571">
        <v>160.16982788724101</v>
      </c>
      <c r="M278" s="571">
        <v>1</v>
      </c>
      <c r="N278" s="572">
        <v>160.16982788724101</v>
      </c>
    </row>
    <row r="279" spans="1:14" ht="14.4" customHeight="1" x14ac:dyDescent="0.3">
      <c r="A279" s="567" t="s">
        <v>439</v>
      </c>
      <c r="B279" s="568" t="s">
        <v>441</v>
      </c>
      <c r="C279" s="569" t="s">
        <v>457</v>
      </c>
      <c r="D279" s="570" t="s">
        <v>458</v>
      </c>
      <c r="E279" s="569" t="s">
        <v>442</v>
      </c>
      <c r="F279" s="570" t="s">
        <v>443</v>
      </c>
      <c r="G279" s="569" t="s">
        <v>531</v>
      </c>
      <c r="H279" s="569" t="s">
        <v>1428</v>
      </c>
      <c r="I279" s="569" t="s">
        <v>1429</v>
      </c>
      <c r="J279" s="569" t="s">
        <v>705</v>
      </c>
      <c r="K279" s="569" t="s">
        <v>1430</v>
      </c>
      <c r="L279" s="571">
        <v>66.00333333333333</v>
      </c>
      <c r="M279" s="571">
        <v>3</v>
      </c>
      <c r="N279" s="572">
        <v>198.01</v>
      </c>
    </row>
    <row r="280" spans="1:14" ht="14.4" customHeight="1" x14ac:dyDescent="0.3">
      <c r="A280" s="567" t="s">
        <v>439</v>
      </c>
      <c r="B280" s="568" t="s">
        <v>441</v>
      </c>
      <c r="C280" s="569" t="s">
        <v>457</v>
      </c>
      <c r="D280" s="570" t="s">
        <v>458</v>
      </c>
      <c r="E280" s="569" t="s">
        <v>442</v>
      </c>
      <c r="F280" s="570" t="s">
        <v>443</v>
      </c>
      <c r="G280" s="569" t="s">
        <v>531</v>
      </c>
      <c r="H280" s="569" t="s">
        <v>1431</v>
      </c>
      <c r="I280" s="569" t="s">
        <v>1432</v>
      </c>
      <c r="J280" s="569" t="s">
        <v>1433</v>
      </c>
      <c r="K280" s="569" t="s">
        <v>1434</v>
      </c>
      <c r="L280" s="571">
        <v>347.56137786593843</v>
      </c>
      <c r="M280" s="571">
        <v>8</v>
      </c>
      <c r="N280" s="572">
        <v>2780.4910229275074</v>
      </c>
    </row>
    <row r="281" spans="1:14" ht="14.4" customHeight="1" x14ac:dyDescent="0.3">
      <c r="A281" s="567" t="s">
        <v>439</v>
      </c>
      <c r="B281" s="568" t="s">
        <v>441</v>
      </c>
      <c r="C281" s="569" t="s">
        <v>457</v>
      </c>
      <c r="D281" s="570" t="s">
        <v>458</v>
      </c>
      <c r="E281" s="569" t="s">
        <v>442</v>
      </c>
      <c r="F281" s="570" t="s">
        <v>443</v>
      </c>
      <c r="G281" s="569" t="s">
        <v>531</v>
      </c>
      <c r="H281" s="569" t="s">
        <v>1435</v>
      </c>
      <c r="I281" s="569" t="s">
        <v>1436</v>
      </c>
      <c r="J281" s="569" t="s">
        <v>1437</v>
      </c>
      <c r="K281" s="569" t="s">
        <v>1438</v>
      </c>
      <c r="L281" s="571">
        <v>290.82109573962947</v>
      </c>
      <c r="M281" s="571">
        <v>12</v>
      </c>
      <c r="N281" s="572">
        <v>3489.8531488755534</v>
      </c>
    </row>
    <row r="282" spans="1:14" ht="14.4" customHeight="1" x14ac:dyDescent="0.3">
      <c r="A282" s="567" t="s">
        <v>439</v>
      </c>
      <c r="B282" s="568" t="s">
        <v>441</v>
      </c>
      <c r="C282" s="569" t="s">
        <v>457</v>
      </c>
      <c r="D282" s="570" t="s">
        <v>458</v>
      </c>
      <c r="E282" s="569" t="s">
        <v>442</v>
      </c>
      <c r="F282" s="570" t="s">
        <v>443</v>
      </c>
      <c r="G282" s="569" t="s">
        <v>531</v>
      </c>
      <c r="H282" s="569" t="s">
        <v>1439</v>
      </c>
      <c r="I282" s="569" t="s">
        <v>1440</v>
      </c>
      <c r="J282" s="569" t="s">
        <v>1441</v>
      </c>
      <c r="K282" s="569" t="s">
        <v>1442</v>
      </c>
      <c r="L282" s="571">
        <v>70.599961243395853</v>
      </c>
      <c r="M282" s="571">
        <v>2</v>
      </c>
      <c r="N282" s="572">
        <v>141.19992248679171</v>
      </c>
    </row>
    <row r="283" spans="1:14" ht="14.4" customHeight="1" x14ac:dyDescent="0.3">
      <c r="A283" s="567" t="s">
        <v>439</v>
      </c>
      <c r="B283" s="568" t="s">
        <v>441</v>
      </c>
      <c r="C283" s="569" t="s">
        <v>457</v>
      </c>
      <c r="D283" s="570" t="s">
        <v>458</v>
      </c>
      <c r="E283" s="569" t="s">
        <v>442</v>
      </c>
      <c r="F283" s="570" t="s">
        <v>443</v>
      </c>
      <c r="G283" s="569" t="s">
        <v>531</v>
      </c>
      <c r="H283" s="569" t="s">
        <v>1443</v>
      </c>
      <c r="I283" s="569" t="s">
        <v>1443</v>
      </c>
      <c r="J283" s="569" t="s">
        <v>1444</v>
      </c>
      <c r="K283" s="569" t="s">
        <v>1445</v>
      </c>
      <c r="L283" s="571">
        <v>350.00412040643198</v>
      </c>
      <c r="M283" s="571">
        <v>4</v>
      </c>
      <c r="N283" s="572">
        <v>1400.0164816257279</v>
      </c>
    </row>
    <row r="284" spans="1:14" ht="14.4" customHeight="1" x14ac:dyDescent="0.3">
      <c r="A284" s="567" t="s">
        <v>439</v>
      </c>
      <c r="B284" s="568" t="s">
        <v>441</v>
      </c>
      <c r="C284" s="569" t="s">
        <v>457</v>
      </c>
      <c r="D284" s="570" t="s">
        <v>458</v>
      </c>
      <c r="E284" s="569" t="s">
        <v>442</v>
      </c>
      <c r="F284" s="570" t="s">
        <v>443</v>
      </c>
      <c r="G284" s="569" t="s">
        <v>531</v>
      </c>
      <c r="H284" s="569" t="s">
        <v>1446</v>
      </c>
      <c r="I284" s="569" t="s">
        <v>1447</v>
      </c>
      <c r="J284" s="569" t="s">
        <v>1448</v>
      </c>
      <c r="K284" s="569" t="s">
        <v>1449</v>
      </c>
      <c r="L284" s="571">
        <v>1048.9394343612544</v>
      </c>
      <c r="M284" s="571">
        <v>25</v>
      </c>
      <c r="N284" s="572">
        <v>26223.48585903136</v>
      </c>
    </row>
    <row r="285" spans="1:14" ht="14.4" customHeight="1" x14ac:dyDescent="0.3">
      <c r="A285" s="567" t="s">
        <v>439</v>
      </c>
      <c r="B285" s="568" t="s">
        <v>441</v>
      </c>
      <c r="C285" s="569" t="s">
        <v>457</v>
      </c>
      <c r="D285" s="570" t="s">
        <v>458</v>
      </c>
      <c r="E285" s="569" t="s">
        <v>442</v>
      </c>
      <c r="F285" s="570" t="s">
        <v>443</v>
      </c>
      <c r="G285" s="569" t="s">
        <v>531</v>
      </c>
      <c r="H285" s="569" t="s">
        <v>1450</v>
      </c>
      <c r="I285" s="569" t="s">
        <v>893</v>
      </c>
      <c r="J285" s="569" t="s">
        <v>1451</v>
      </c>
      <c r="K285" s="569"/>
      <c r="L285" s="571">
        <v>169.87523705281828</v>
      </c>
      <c r="M285" s="571">
        <v>7</v>
      </c>
      <c r="N285" s="572">
        <v>1189.126659369728</v>
      </c>
    </row>
    <row r="286" spans="1:14" ht="14.4" customHeight="1" x14ac:dyDescent="0.3">
      <c r="A286" s="567" t="s">
        <v>439</v>
      </c>
      <c r="B286" s="568" t="s">
        <v>441</v>
      </c>
      <c r="C286" s="569" t="s">
        <v>457</v>
      </c>
      <c r="D286" s="570" t="s">
        <v>458</v>
      </c>
      <c r="E286" s="569" t="s">
        <v>442</v>
      </c>
      <c r="F286" s="570" t="s">
        <v>443</v>
      </c>
      <c r="G286" s="569" t="s">
        <v>531</v>
      </c>
      <c r="H286" s="569" t="s">
        <v>1452</v>
      </c>
      <c r="I286" s="569" t="s">
        <v>1453</v>
      </c>
      <c r="J286" s="569" t="s">
        <v>1454</v>
      </c>
      <c r="K286" s="569" t="s">
        <v>1455</v>
      </c>
      <c r="L286" s="571">
        <v>1867.6054687365399</v>
      </c>
      <c r="M286" s="571">
        <v>4</v>
      </c>
      <c r="N286" s="572">
        <v>7470.4218749461597</v>
      </c>
    </row>
    <row r="287" spans="1:14" ht="14.4" customHeight="1" x14ac:dyDescent="0.3">
      <c r="A287" s="567" t="s">
        <v>439</v>
      </c>
      <c r="B287" s="568" t="s">
        <v>441</v>
      </c>
      <c r="C287" s="569" t="s">
        <v>457</v>
      </c>
      <c r="D287" s="570" t="s">
        <v>458</v>
      </c>
      <c r="E287" s="569" t="s">
        <v>442</v>
      </c>
      <c r="F287" s="570" t="s">
        <v>443</v>
      </c>
      <c r="G287" s="569" t="s">
        <v>531</v>
      </c>
      <c r="H287" s="569" t="s">
        <v>1456</v>
      </c>
      <c r="I287" s="569" t="s">
        <v>1457</v>
      </c>
      <c r="J287" s="569" t="s">
        <v>1458</v>
      </c>
      <c r="K287" s="569" t="s">
        <v>1459</v>
      </c>
      <c r="L287" s="571">
        <v>2300.0019999999977</v>
      </c>
      <c r="M287" s="571">
        <v>5</v>
      </c>
      <c r="N287" s="572">
        <v>11500.009999999989</v>
      </c>
    </row>
    <row r="288" spans="1:14" ht="14.4" customHeight="1" x14ac:dyDescent="0.3">
      <c r="A288" s="567" t="s">
        <v>439</v>
      </c>
      <c r="B288" s="568" t="s">
        <v>441</v>
      </c>
      <c r="C288" s="569" t="s">
        <v>457</v>
      </c>
      <c r="D288" s="570" t="s">
        <v>458</v>
      </c>
      <c r="E288" s="569" t="s">
        <v>442</v>
      </c>
      <c r="F288" s="570" t="s">
        <v>443</v>
      </c>
      <c r="G288" s="569" t="s">
        <v>531</v>
      </c>
      <c r="H288" s="569" t="s">
        <v>1460</v>
      </c>
      <c r="I288" s="569" t="s">
        <v>1460</v>
      </c>
      <c r="J288" s="569" t="s">
        <v>1461</v>
      </c>
      <c r="K288" s="569" t="s">
        <v>1462</v>
      </c>
      <c r="L288" s="571">
        <v>77.92</v>
      </c>
      <c r="M288" s="571">
        <v>2</v>
      </c>
      <c r="N288" s="572">
        <v>155.84</v>
      </c>
    </row>
    <row r="289" spans="1:14" ht="14.4" customHeight="1" x14ac:dyDescent="0.3">
      <c r="A289" s="567" t="s">
        <v>439</v>
      </c>
      <c r="B289" s="568" t="s">
        <v>441</v>
      </c>
      <c r="C289" s="569" t="s">
        <v>457</v>
      </c>
      <c r="D289" s="570" t="s">
        <v>458</v>
      </c>
      <c r="E289" s="569" t="s">
        <v>442</v>
      </c>
      <c r="F289" s="570" t="s">
        <v>443</v>
      </c>
      <c r="G289" s="569" t="s">
        <v>531</v>
      </c>
      <c r="H289" s="569" t="s">
        <v>1463</v>
      </c>
      <c r="I289" s="569" t="s">
        <v>1463</v>
      </c>
      <c r="J289" s="569" t="s">
        <v>1464</v>
      </c>
      <c r="K289" s="569" t="s">
        <v>537</v>
      </c>
      <c r="L289" s="571">
        <v>382.61</v>
      </c>
      <c r="M289" s="571">
        <v>4.9000000000000004</v>
      </c>
      <c r="N289" s="572">
        <v>1874.7890000000002</v>
      </c>
    </row>
    <row r="290" spans="1:14" ht="14.4" customHeight="1" x14ac:dyDescent="0.3">
      <c r="A290" s="567" t="s">
        <v>439</v>
      </c>
      <c r="B290" s="568" t="s">
        <v>441</v>
      </c>
      <c r="C290" s="569" t="s">
        <v>457</v>
      </c>
      <c r="D290" s="570" t="s">
        <v>458</v>
      </c>
      <c r="E290" s="569" t="s">
        <v>442</v>
      </c>
      <c r="F290" s="570" t="s">
        <v>443</v>
      </c>
      <c r="G290" s="569" t="s">
        <v>531</v>
      </c>
      <c r="H290" s="569" t="s">
        <v>1465</v>
      </c>
      <c r="I290" s="569" t="s">
        <v>1466</v>
      </c>
      <c r="J290" s="569" t="s">
        <v>1467</v>
      </c>
      <c r="K290" s="569" t="s">
        <v>1343</v>
      </c>
      <c r="L290" s="571">
        <v>2834.3728972550762</v>
      </c>
      <c r="M290" s="571">
        <v>37.15</v>
      </c>
      <c r="N290" s="572">
        <v>105296.95313302608</v>
      </c>
    </row>
    <row r="291" spans="1:14" ht="14.4" customHeight="1" x14ac:dyDescent="0.3">
      <c r="A291" s="567" t="s">
        <v>439</v>
      </c>
      <c r="B291" s="568" t="s">
        <v>441</v>
      </c>
      <c r="C291" s="569" t="s">
        <v>457</v>
      </c>
      <c r="D291" s="570" t="s">
        <v>458</v>
      </c>
      <c r="E291" s="569" t="s">
        <v>442</v>
      </c>
      <c r="F291" s="570" t="s">
        <v>443</v>
      </c>
      <c r="G291" s="569" t="s">
        <v>531</v>
      </c>
      <c r="H291" s="569" t="s">
        <v>1468</v>
      </c>
      <c r="I291" s="569" t="s">
        <v>1469</v>
      </c>
      <c r="J291" s="569" t="s">
        <v>1470</v>
      </c>
      <c r="K291" s="569" t="s">
        <v>1471</v>
      </c>
      <c r="L291" s="571">
        <v>129.180053928456</v>
      </c>
      <c r="M291" s="571">
        <v>1</v>
      </c>
      <c r="N291" s="572">
        <v>129.180053928456</v>
      </c>
    </row>
    <row r="292" spans="1:14" ht="14.4" customHeight="1" x14ac:dyDescent="0.3">
      <c r="A292" s="567" t="s">
        <v>439</v>
      </c>
      <c r="B292" s="568" t="s">
        <v>441</v>
      </c>
      <c r="C292" s="569" t="s">
        <v>457</v>
      </c>
      <c r="D292" s="570" t="s">
        <v>458</v>
      </c>
      <c r="E292" s="569" t="s">
        <v>442</v>
      </c>
      <c r="F292" s="570" t="s">
        <v>443</v>
      </c>
      <c r="G292" s="569" t="s">
        <v>531</v>
      </c>
      <c r="H292" s="569" t="s">
        <v>1472</v>
      </c>
      <c r="I292" s="569" t="s">
        <v>1472</v>
      </c>
      <c r="J292" s="569" t="s">
        <v>1473</v>
      </c>
      <c r="K292" s="569" t="s">
        <v>1474</v>
      </c>
      <c r="L292" s="571">
        <v>116.96021291330401</v>
      </c>
      <c r="M292" s="571">
        <v>1</v>
      </c>
      <c r="N292" s="572">
        <v>116.96021291330401</v>
      </c>
    </row>
    <row r="293" spans="1:14" ht="14.4" customHeight="1" x14ac:dyDescent="0.3">
      <c r="A293" s="567" t="s">
        <v>439</v>
      </c>
      <c r="B293" s="568" t="s">
        <v>441</v>
      </c>
      <c r="C293" s="569" t="s">
        <v>457</v>
      </c>
      <c r="D293" s="570" t="s">
        <v>458</v>
      </c>
      <c r="E293" s="569" t="s">
        <v>442</v>
      </c>
      <c r="F293" s="570" t="s">
        <v>443</v>
      </c>
      <c r="G293" s="569" t="s">
        <v>531</v>
      </c>
      <c r="H293" s="569" t="s">
        <v>1475</v>
      </c>
      <c r="I293" s="569" t="s">
        <v>1476</v>
      </c>
      <c r="J293" s="569" t="s">
        <v>1464</v>
      </c>
      <c r="K293" s="569" t="s">
        <v>1400</v>
      </c>
      <c r="L293" s="571">
        <v>37.929504929783597</v>
      </c>
      <c r="M293" s="571">
        <v>1</v>
      </c>
      <c r="N293" s="572">
        <v>37.929504929783597</v>
      </c>
    </row>
    <row r="294" spans="1:14" ht="14.4" customHeight="1" x14ac:dyDescent="0.3">
      <c r="A294" s="567" t="s">
        <v>439</v>
      </c>
      <c r="B294" s="568" t="s">
        <v>441</v>
      </c>
      <c r="C294" s="569" t="s">
        <v>457</v>
      </c>
      <c r="D294" s="570" t="s">
        <v>458</v>
      </c>
      <c r="E294" s="569" t="s">
        <v>442</v>
      </c>
      <c r="F294" s="570" t="s">
        <v>443</v>
      </c>
      <c r="G294" s="569" t="s">
        <v>531</v>
      </c>
      <c r="H294" s="569" t="s">
        <v>1477</v>
      </c>
      <c r="I294" s="569" t="s">
        <v>1478</v>
      </c>
      <c r="J294" s="569" t="s">
        <v>1479</v>
      </c>
      <c r="K294" s="569" t="s">
        <v>1480</v>
      </c>
      <c r="L294" s="571">
        <v>3816.339969068174</v>
      </c>
      <c r="M294" s="571">
        <v>40</v>
      </c>
      <c r="N294" s="572">
        <v>152653.59876272696</v>
      </c>
    </row>
    <row r="295" spans="1:14" ht="14.4" customHeight="1" x14ac:dyDescent="0.3">
      <c r="A295" s="567" t="s">
        <v>439</v>
      </c>
      <c r="B295" s="568" t="s">
        <v>441</v>
      </c>
      <c r="C295" s="569" t="s">
        <v>457</v>
      </c>
      <c r="D295" s="570" t="s">
        <v>458</v>
      </c>
      <c r="E295" s="569" t="s">
        <v>442</v>
      </c>
      <c r="F295" s="570" t="s">
        <v>443</v>
      </c>
      <c r="G295" s="569" t="s">
        <v>531</v>
      </c>
      <c r="H295" s="569" t="s">
        <v>1481</v>
      </c>
      <c r="I295" s="569" t="s">
        <v>893</v>
      </c>
      <c r="J295" s="569" t="s">
        <v>1482</v>
      </c>
      <c r="K295" s="569"/>
      <c r="L295" s="571">
        <v>81.4692320468817</v>
      </c>
      <c r="M295" s="571">
        <v>31</v>
      </c>
      <c r="N295" s="572">
        <v>2525.5461934533328</v>
      </c>
    </row>
    <row r="296" spans="1:14" ht="14.4" customHeight="1" x14ac:dyDescent="0.3">
      <c r="A296" s="567" t="s">
        <v>439</v>
      </c>
      <c r="B296" s="568" t="s">
        <v>441</v>
      </c>
      <c r="C296" s="569" t="s">
        <v>457</v>
      </c>
      <c r="D296" s="570" t="s">
        <v>458</v>
      </c>
      <c r="E296" s="569" t="s">
        <v>442</v>
      </c>
      <c r="F296" s="570" t="s">
        <v>443</v>
      </c>
      <c r="G296" s="569" t="s">
        <v>531</v>
      </c>
      <c r="H296" s="569" t="s">
        <v>1483</v>
      </c>
      <c r="I296" s="569" t="s">
        <v>1483</v>
      </c>
      <c r="J296" s="569" t="s">
        <v>1484</v>
      </c>
      <c r="K296" s="569" t="s">
        <v>1485</v>
      </c>
      <c r="L296" s="571">
        <v>189.80995033392847</v>
      </c>
      <c r="M296" s="571">
        <v>6</v>
      </c>
      <c r="N296" s="572">
        <v>1138.8597020035709</v>
      </c>
    </row>
    <row r="297" spans="1:14" ht="14.4" customHeight="1" x14ac:dyDescent="0.3">
      <c r="A297" s="567" t="s">
        <v>439</v>
      </c>
      <c r="B297" s="568" t="s">
        <v>441</v>
      </c>
      <c r="C297" s="569" t="s">
        <v>457</v>
      </c>
      <c r="D297" s="570" t="s">
        <v>458</v>
      </c>
      <c r="E297" s="569" t="s">
        <v>442</v>
      </c>
      <c r="F297" s="570" t="s">
        <v>443</v>
      </c>
      <c r="G297" s="569" t="s">
        <v>531</v>
      </c>
      <c r="H297" s="569" t="s">
        <v>1486</v>
      </c>
      <c r="I297" s="569" t="s">
        <v>1487</v>
      </c>
      <c r="J297" s="569" t="s">
        <v>1488</v>
      </c>
      <c r="K297" s="569" t="s">
        <v>1419</v>
      </c>
      <c r="L297" s="571">
        <v>42.6</v>
      </c>
      <c r="M297" s="571">
        <v>20</v>
      </c>
      <c r="N297" s="572">
        <v>852</v>
      </c>
    </row>
    <row r="298" spans="1:14" ht="14.4" customHeight="1" x14ac:dyDescent="0.3">
      <c r="A298" s="567" t="s">
        <v>439</v>
      </c>
      <c r="B298" s="568" t="s">
        <v>441</v>
      </c>
      <c r="C298" s="569" t="s">
        <v>457</v>
      </c>
      <c r="D298" s="570" t="s">
        <v>458</v>
      </c>
      <c r="E298" s="569" t="s">
        <v>442</v>
      </c>
      <c r="F298" s="570" t="s">
        <v>443</v>
      </c>
      <c r="G298" s="569" t="s">
        <v>531</v>
      </c>
      <c r="H298" s="569" t="s">
        <v>1489</v>
      </c>
      <c r="I298" s="569" t="s">
        <v>893</v>
      </c>
      <c r="J298" s="569" t="s">
        <v>1490</v>
      </c>
      <c r="K298" s="569"/>
      <c r="L298" s="571">
        <v>71.3125</v>
      </c>
      <c r="M298" s="571">
        <v>4</v>
      </c>
      <c r="N298" s="572">
        <v>285.25</v>
      </c>
    </row>
    <row r="299" spans="1:14" ht="14.4" customHeight="1" x14ac:dyDescent="0.3">
      <c r="A299" s="567" t="s">
        <v>439</v>
      </c>
      <c r="B299" s="568" t="s">
        <v>441</v>
      </c>
      <c r="C299" s="569" t="s">
        <v>457</v>
      </c>
      <c r="D299" s="570" t="s">
        <v>458</v>
      </c>
      <c r="E299" s="569" t="s">
        <v>442</v>
      </c>
      <c r="F299" s="570" t="s">
        <v>443</v>
      </c>
      <c r="G299" s="569" t="s">
        <v>531</v>
      </c>
      <c r="H299" s="569" t="s">
        <v>1491</v>
      </c>
      <c r="I299" s="569" t="s">
        <v>893</v>
      </c>
      <c r="J299" s="569" t="s">
        <v>1492</v>
      </c>
      <c r="K299" s="569"/>
      <c r="L299" s="571">
        <v>147.05298063693499</v>
      </c>
      <c r="M299" s="571">
        <v>1</v>
      </c>
      <c r="N299" s="572">
        <v>147.05298063693499</v>
      </c>
    </row>
    <row r="300" spans="1:14" ht="14.4" customHeight="1" x14ac:dyDescent="0.3">
      <c r="A300" s="567" t="s">
        <v>439</v>
      </c>
      <c r="B300" s="568" t="s">
        <v>441</v>
      </c>
      <c r="C300" s="569" t="s">
        <v>457</v>
      </c>
      <c r="D300" s="570" t="s">
        <v>458</v>
      </c>
      <c r="E300" s="569" t="s">
        <v>442</v>
      </c>
      <c r="F300" s="570" t="s">
        <v>443</v>
      </c>
      <c r="G300" s="569" t="s">
        <v>531</v>
      </c>
      <c r="H300" s="569" t="s">
        <v>1493</v>
      </c>
      <c r="I300" s="569" t="s">
        <v>1494</v>
      </c>
      <c r="J300" s="569" t="s">
        <v>1495</v>
      </c>
      <c r="K300" s="569" t="s">
        <v>1496</v>
      </c>
      <c r="L300" s="571">
        <v>56.699999999999953</v>
      </c>
      <c r="M300" s="571">
        <v>2</v>
      </c>
      <c r="N300" s="572">
        <v>113.39999999999991</v>
      </c>
    </row>
    <row r="301" spans="1:14" ht="14.4" customHeight="1" x14ac:dyDescent="0.3">
      <c r="A301" s="567" t="s">
        <v>439</v>
      </c>
      <c r="B301" s="568" t="s">
        <v>441</v>
      </c>
      <c r="C301" s="569" t="s">
        <v>457</v>
      </c>
      <c r="D301" s="570" t="s">
        <v>458</v>
      </c>
      <c r="E301" s="569" t="s">
        <v>442</v>
      </c>
      <c r="F301" s="570" t="s">
        <v>443</v>
      </c>
      <c r="G301" s="569" t="s">
        <v>531</v>
      </c>
      <c r="H301" s="569" t="s">
        <v>1497</v>
      </c>
      <c r="I301" s="569" t="s">
        <v>1498</v>
      </c>
      <c r="J301" s="569" t="s">
        <v>1499</v>
      </c>
      <c r="K301" s="569" t="s">
        <v>1500</v>
      </c>
      <c r="L301" s="571">
        <v>52.44</v>
      </c>
      <c r="M301" s="571">
        <v>1</v>
      </c>
      <c r="N301" s="572">
        <v>52.44</v>
      </c>
    </row>
    <row r="302" spans="1:14" ht="14.4" customHeight="1" x14ac:dyDescent="0.3">
      <c r="A302" s="567" t="s">
        <v>439</v>
      </c>
      <c r="B302" s="568" t="s">
        <v>441</v>
      </c>
      <c r="C302" s="569" t="s">
        <v>457</v>
      </c>
      <c r="D302" s="570" t="s">
        <v>458</v>
      </c>
      <c r="E302" s="569" t="s">
        <v>442</v>
      </c>
      <c r="F302" s="570" t="s">
        <v>443</v>
      </c>
      <c r="G302" s="569" t="s">
        <v>531</v>
      </c>
      <c r="H302" s="569" t="s">
        <v>1501</v>
      </c>
      <c r="I302" s="569" t="s">
        <v>893</v>
      </c>
      <c r="J302" s="569" t="s">
        <v>1502</v>
      </c>
      <c r="K302" s="569"/>
      <c r="L302" s="571">
        <v>383.24655282283999</v>
      </c>
      <c r="M302" s="571">
        <v>1</v>
      </c>
      <c r="N302" s="572">
        <v>383.24655282283999</v>
      </c>
    </row>
    <row r="303" spans="1:14" ht="14.4" customHeight="1" x14ac:dyDescent="0.3">
      <c r="A303" s="567" t="s">
        <v>439</v>
      </c>
      <c r="B303" s="568" t="s">
        <v>441</v>
      </c>
      <c r="C303" s="569" t="s">
        <v>457</v>
      </c>
      <c r="D303" s="570" t="s">
        <v>458</v>
      </c>
      <c r="E303" s="569" t="s">
        <v>442</v>
      </c>
      <c r="F303" s="570" t="s">
        <v>443</v>
      </c>
      <c r="G303" s="569" t="s">
        <v>531</v>
      </c>
      <c r="H303" s="569" t="s">
        <v>1503</v>
      </c>
      <c r="I303" s="569" t="s">
        <v>1504</v>
      </c>
      <c r="J303" s="569" t="s">
        <v>1505</v>
      </c>
      <c r="K303" s="569" t="s">
        <v>1506</v>
      </c>
      <c r="L303" s="571">
        <v>63.629754252484197</v>
      </c>
      <c r="M303" s="571">
        <v>2</v>
      </c>
      <c r="N303" s="572">
        <v>127.25950850496839</v>
      </c>
    </row>
    <row r="304" spans="1:14" ht="14.4" customHeight="1" x14ac:dyDescent="0.3">
      <c r="A304" s="567" t="s">
        <v>439</v>
      </c>
      <c r="B304" s="568" t="s">
        <v>441</v>
      </c>
      <c r="C304" s="569" t="s">
        <v>457</v>
      </c>
      <c r="D304" s="570" t="s">
        <v>458</v>
      </c>
      <c r="E304" s="569" t="s">
        <v>442</v>
      </c>
      <c r="F304" s="570" t="s">
        <v>443</v>
      </c>
      <c r="G304" s="569" t="s">
        <v>531</v>
      </c>
      <c r="H304" s="569" t="s">
        <v>1507</v>
      </c>
      <c r="I304" s="569" t="s">
        <v>1508</v>
      </c>
      <c r="J304" s="569" t="s">
        <v>1509</v>
      </c>
      <c r="K304" s="569" t="s">
        <v>1510</v>
      </c>
      <c r="L304" s="571">
        <v>71.38</v>
      </c>
      <c r="M304" s="571">
        <v>2</v>
      </c>
      <c r="N304" s="572">
        <v>142.76</v>
      </c>
    </row>
    <row r="305" spans="1:14" ht="14.4" customHeight="1" x14ac:dyDescent="0.3">
      <c r="A305" s="567" t="s">
        <v>439</v>
      </c>
      <c r="B305" s="568" t="s">
        <v>441</v>
      </c>
      <c r="C305" s="569" t="s">
        <v>457</v>
      </c>
      <c r="D305" s="570" t="s">
        <v>458</v>
      </c>
      <c r="E305" s="569" t="s">
        <v>442</v>
      </c>
      <c r="F305" s="570" t="s">
        <v>443</v>
      </c>
      <c r="G305" s="569" t="s">
        <v>531</v>
      </c>
      <c r="H305" s="569" t="s">
        <v>1511</v>
      </c>
      <c r="I305" s="569" t="s">
        <v>893</v>
      </c>
      <c r="J305" s="569" t="s">
        <v>1512</v>
      </c>
      <c r="K305" s="569" t="s">
        <v>1513</v>
      </c>
      <c r="L305" s="571">
        <v>119.308048222777</v>
      </c>
      <c r="M305" s="571">
        <v>2</v>
      </c>
      <c r="N305" s="572">
        <v>238.61609644555401</v>
      </c>
    </row>
    <row r="306" spans="1:14" ht="14.4" customHeight="1" x14ac:dyDescent="0.3">
      <c r="A306" s="567" t="s">
        <v>439</v>
      </c>
      <c r="B306" s="568" t="s">
        <v>441</v>
      </c>
      <c r="C306" s="569" t="s">
        <v>457</v>
      </c>
      <c r="D306" s="570" t="s">
        <v>458</v>
      </c>
      <c r="E306" s="569" t="s">
        <v>442</v>
      </c>
      <c r="F306" s="570" t="s">
        <v>443</v>
      </c>
      <c r="G306" s="569" t="s">
        <v>531</v>
      </c>
      <c r="H306" s="569" t="s">
        <v>1514</v>
      </c>
      <c r="I306" s="569" t="s">
        <v>1515</v>
      </c>
      <c r="J306" s="569" t="s">
        <v>1516</v>
      </c>
      <c r="K306" s="569" t="s">
        <v>1517</v>
      </c>
      <c r="L306" s="571">
        <v>564.45554193243402</v>
      </c>
      <c r="M306" s="571">
        <v>2</v>
      </c>
      <c r="N306" s="572">
        <v>1128.911083864868</v>
      </c>
    </row>
    <row r="307" spans="1:14" ht="14.4" customHeight="1" x14ac:dyDescent="0.3">
      <c r="A307" s="567" t="s">
        <v>439</v>
      </c>
      <c r="B307" s="568" t="s">
        <v>441</v>
      </c>
      <c r="C307" s="569" t="s">
        <v>457</v>
      </c>
      <c r="D307" s="570" t="s">
        <v>458</v>
      </c>
      <c r="E307" s="569" t="s">
        <v>442</v>
      </c>
      <c r="F307" s="570" t="s">
        <v>443</v>
      </c>
      <c r="G307" s="569" t="s">
        <v>531</v>
      </c>
      <c r="H307" s="569" t="s">
        <v>1518</v>
      </c>
      <c r="I307" s="569" t="s">
        <v>1519</v>
      </c>
      <c r="J307" s="569" t="s">
        <v>1520</v>
      </c>
      <c r="K307" s="569" t="s">
        <v>1521</v>
      </c>
      <c r="L307" s="571">
        <v>71</v>
      </c>
      <c r="M307" s="571">
        <v>2</v>
      </c>
      <c r="N307" s="572">
        <v>142</v>
      </c>
    </row>
    <row r="308" spans="1:14" ht="14.4" customHeight="1" x14ac:dyDescent="0.3">
      <c r="A308" s="567" t="s">
        <v>439</v>
      </c>
      <c r="B308" s="568" t="s">
        <v>441</v>
      </c>
      <c r="C308" s="569" t="s">
        <v>457</v>
      </c>
      <c r="D308" s="570" t="s">
        <v>458</v>
      </c>
      <c r="E308" s="569" t="s">
        <v>442</v>
      </c>
      <c r="F308" s="570" t="s">
        <v>443</v>
      </c>
      <c r="G308" s="569" t="s">
        <v>531</v>
      </c>
      <c r="H308" s="569" t="s">
        <v>1522</v>
      </c>
      <c r="I308" s="569" t="s">
        <v>1523</v>
      </c>
      <c r="J308" s="569" t="s">
        <v>1524</v>
      </c>
      <c r="K308" s="569" t="s">
        <v>1525</v>
      </c>
      <c r="L308" s="571">
        <v>3557.74</v>
      </c>
      <c r="M308" s="571">
        <v>2</v>
      </c>
      <c r="N308" s="572">
        <v>7115.48</v>
      </c>
    </row>
    <row r="309" spans="1:14" ht="14.4" customHeight="1" x14ac:dyDescent="0.3">
      <c r="A309" s="567" t="s">
        <v>439</v>
      </c>
      <c r="B309" s="568" t="s">
        <v>441</v>
      </c>
      <c r="C309" s="569" t="s">
        <v>457</v>
      </c>
      <c r="D309" s="570" t="s">
        <v>458</v>
      </c>
      <c r="E309" s="569" t="s">
        <v>442</v>
      </c>
      <c r="F309" s="570" t="s">
        <v>443</v>
      </c>
      <c r="G309" s="569" t="s">
        <v>531</v>
      </c>
      <c r="H309" s="569" t="s">
        <v>1526</v>
      </c>
      <c r="I309" s="569" t="s">
        <v>1527</v>
      </c>
      <c r="J309" s="569" t="s">
        <v>1528</v>
      </c>
      <c r="K309" s="569" t="s">
        <v>1419</v>
      </c>
      <c r="L309" s="571">
        <v>84.03</v>
      </c>
      <c r="M309" s="571">
        <v>9</v>
      </c>
      <c r="N309" s="572">
        <v>756.27</v>
      </c>
    </row>
    <row r="310" spans="1:14" ht="14.4" customHeight="1" x14ac:dyDescent="0.3">
      <c r="A310" s="567" t="s">
        <v>439</v>
      </c>
      <c r="B310" s="568" t="s">
        <v>441</v>
      </c>
      <c r="C310" s="569" t="s">
        <v>457</v>
      </c>
      <c r="D310" s="570" t="s">
        <v>458</v>
      </c>
      <c r="E310" s="569" t="s">
        <v>442</v>
      </c>
      <c r="F310" s="570" t="s">
        <v>443</v>
      </c>
      <c r="G310" s="569" t="s">
        <v>531</v>
      </c>
      <c r="H310" s="569" t="s">
        <v>1529</v>
      </c>
      <c r="I310" s="569" t="s">
        <v>1530</v>
      </c>
      <c r="J310" s="569" t="s">
        <v>1531</v>
      </c>
      <c r="K310" s="569" t="s">
        <v>1532</v>
      </c>
      <c r="L310" s="571">
        <v>88.39</v>
      </c>
      <c r="M310" s="571">
        <v>2</v>
      </c>
      <c r="N310" s="572">
        <v>176.78</v>
      </c>
    </row>
    <row r="311" spans="1:14" ht="14.4" customHeight="1" x14ac:dyDescent="0.3">
      <c r="A311" s="567" t="s">
        <v>439</v>
      </c>
      <c r="B311" s="568" t="s">
        <v>441</v>
      </c>
      <c r="C311" s="569" t="s">
        <v>457</v>
      </c>
      <c r="D311" s="570" t="s">
        <v>458</v>
      </c>
      <c r="E311" s="569" t="s">
        <v>442</v>
      </c>
      <c r="F311" s="570" t="s">
        <v>443</v>
      </c>
      <c r="G311" s="569" t="s">
        <v>531</v>
      </c>
      <c r="H311" s="569" t="s">
        <v>1533</v>
      </c>
      <c r="I311" s="569" t="s">
        <v>1534</v>
      </c>
      <c r="J311" s="569" t="s">
        <v>1535</v>
      </c>
      <c r="K311" s="569"/>
      <c r="L311" s="571">
        <v>177.38666666666666</v>
      </c>
      <c r="M311" s="571">
        <v>3</v>
      </c>
      <c r="N311" s="572">
        <v>532.16</v>
      </c>
    </row>
    <row r="312" spans="1:14" ht="14.4" customHeight="1" x14ac:dyDescent="0.3">
      <c r="A312" s="567" t="s">
        <v>439</v>
      </c>
      <c r="B312" s="568" t="s">
        <v>441</v>
      </c>
      <c r="C312" s="569" t="s">
        <v>457</v>
      </c>
      <c r="D312" s="570" t="s">
        <v>458</v>
      </c>
      <c r="E312" s="569" t="s">
        <v>442</v>
      </c>
      <c r="F312" s="570" t="s">
        <v>443</v>
      </c>
      <c r="G312" s="569" t="s">
        <v>531</v>
      </c>
      <c r="H312" s="569" t="s">
        <v>1536</v>
      </c>
      <c r="I312" s="569" t="s">
        <v>1537</v>
      </c>
      <c r="J312" s="569" t="s">
        <v>1538</v>
      </c>
      <c r="K312" s="569" t="s">
        <v>1539</v>
      </c>
      <c r="L312" s="571">
        <v>77.899676925823996</v>
      </c>
      <c r="M312" s="571">
        <v>1</v>
      </c>
      <c r="N312" s="572">
        <v>77.899676925823996</v>
      </c>
    </row>
    <row r="313" spans="1:14" ht="14.4" customHeight="1" x14ac:dyDescent="0.3">
      <c r="A313" s="567" t="s">
        <v>439</v>
      </c>
      <c r="B313" s="568" t="s">
        <v>441</v>
      </c>
      <c r="C313" s="569" t="s">
        <v>457</v>
      </c>
      <c r="D313" s="570" t="s">
        <v>458</v>
      </c>
      <c r="E313" s="569" t="s">
        <v>442</v>
      </c>
      <c r="F313" s="570" t="s">
        <v>443</v>
      </c>
      <c r="G313" s="569" t="s">
        <v>531</v>
      </c>
      <c r="H313" s="569" t="s">
        <v>1540</v>
      </c>
      <c r="I313" s="569" t="s">
        <v>1541</v>
      </c>
      <c r="J313" s="569" t="s">
        <v>1542</v>
      </c>
      <c r="K313" s="569" t="s">
        <v>1543</v>
      </c>
      <c r="L313" s="571">
        <v>144.169754851568</v>
      </c>
      <c r="M313" s="571">
        <v>3</v>
      </c>
      <c r="N313" s="572">
        <v>432.50926455470398</v>
      </c>
    </row>
    <row r="314" spans="1:14" ht="14.4" customHeight="1" x14ac:dyDescent="0.3">
      <c r="A314" s="567" t="s">
        <v>439</v>
      </c>
      <c r="B314" s="568" t="s">
        <v>441</v>
      </c>
      <c r="C314" s="569" t="s">
        <v>457</v>
      </c>
      <c r="D314" s="570" t="s">
        <v>458</v>
      </c>
      <c r="E314" s="569" t="s">
        <v>442</v>
      </c>
      <c r="F314" s="570" t="s">
        <v>443</v>
      </c>
      <c r="G314" s="569" t="s">
        <v>531</v>
      </c>
      <c r="H314" s="569" t="s">
        <v>1544</v>
      </c>
      <c r="I314" s="569" t="s">
        <v>1545</v>
      </c>
      <c r="J314" s="569" t="s">
        <v>1546</v>
      </c>
      <c r="K314" s="569" t="s">
        <v>1547</v>
      </c>
      <c r="L314" s="571">
        <v>12.652131012445146</v>
      </c>
      <c r="M314" s="571">
        <v>190</v>
      </c>
      <c r="N314" s="572">
        <v>2403.9048923645778</v>
      </c>
    </row>
    <row r="315" spans="1:14" ht="14.4" customHeight="1" x14ac:dyDescent="0.3">
      <c r="A315" s="567" t="s">
        <v>439</v>
      </c>
      <c r="B315" s="568" t="s">
        <v>441</v>
      </c>
      <c r="C315" s="569" t="s">
        <v>457</v>
      </c>
      <c r="D315" s="570" t="s">
        <v>458</v>
      </c>
      <c r="E315" s="569" t="s">
        <v>442</v>
      </c>
      <c r="F315" s="570" t="s">
        <v>443</v>
      </c>
      <c r="G315" s="569" t="s">
        <v>531</v>
      </c>
      <c r="H315" s="569" t="s">
        <v>1548</v>
      </c>
      <c r="I315" s="569" t="s">
        <v>893</v>
      </c>
      <c r="J315" s="569" t="s">
        <v>1549</v>
      </c>
      <c r="K315" s="569"/>
      <c r="L315" s="571">
        <v>62.214286390755433</v>
      </c>
      <c r="M315" s="571">
        <v>14</v>
      </c>
      <c r="N315" s="572">
        <v>871.00000947057606</v>
      </c>
    </row>
    <row r="316" spans="1:14" ht="14.4" customHeight="1" x14ac:dyDescent="0.3">
      <c r="A316" s="567" t="s">
        <v>439</v>
      </c>
      <c r="B316" s="568" t="s">
        <v>441</v>
      </c>
      <c r="C316" s="569" t="s">
        <v>457</v>
      </c>
      <c r="D316" s="570" t="s">
        <v>458</v>
      </c>
      <c r="E316" s="569" t="s">
        <v>442</v>
      </c>
      <c r="F316" s="570" t="s">
        <v>443</v>
      </c>
      <c r="G316" s="569" t="s">
        <v>531</v>
      </c>
      <c r="H316" s="569" t="s">
        <v>1550</v>
      </c>
      <c r="I316" s="569" t="s">
        <v>1551</v>
      </c>
      <c r="J316" s="569" t="s">
        <v>1552</v>
      </c>
      <c r="K316" s="569" t="s">
        <v>1553</v>
      </c>
      <c r="L316" s="571">
        <v>31.0706376925901</v>
      </c>
      <c r="M316" s="571">
        <v>36</v>
      </c>
      <c r="N316" s="572">
        <v>1118.5429569332437</v>
      </c>
    </row>
    <row r="317" spans="1:14" ht="14.4" customHeight="1" x14ac:dyDescent="0.3">
      <c r="A317" s="567" t="s">
        <v>439</v>
      </c>
      <c r="B317" s="568" t="s">
        <v>441</v>
      </c>
      <c r="C317" s="569" t="s">
        <v>457</v>
      </c>
      <c r="D317" s="570" t="s">
        <v>458</v>
      </c>
      <c r="E317" s="569" t="s">
        <v>442</v>
      </c>
      <c r="F317" s="570" t="s">
        <v>443</v>
      </c>
      <c r="G317" s="569" t="s">
        <v>531</v>
      </c>
      <c r="H317" s="569" t="s">
        <v>1554</v>
      </c>
      <c r="I317" s="569" t="s">
        <v>1555</v>
      </c>
      <c r="J317" s="569" t="s">
        <v>1556</v>
      </c>
      <c r="K317" s="569" t="s">
        <v>1557</v>
      </c>
      <c r="L317" s="571">
        <v>47.73</v>
      </c>
      <c r="M317" s="571">
        <v>1</v>
      </c>
      <c r="N317" s="572">
        <v>47.73</v>
      </c>
    </row>
    <row r="318" spans="1:14" ht="14.4" customHeight="1" x14ac:dyDescent="0.3">
      <c r="A318" s="567" t="s">
        <v>439</v>
      </c>
      <c r="B318" s="568" t="s">
        <v>441</v>
      </c>
      <c r="C318" s="569" t="s">
        <v>457</v>
      </c>
      <c r="D318" s="570" t="s">
        <v>458</v>
      </c>
      <c r="E318" s="569" t="s">
        <v>442</v>
      </c>
      <c r="F318" s="570" t="s">
        <v>443</v>
      </c>
      <c r="G318" s="569" t="s">
        <v>531</v>
      </c>
      <c r="H318" s="569" t="s">
        <v>1558</v>
      </c>
      <c r="I318" s="569" t="s">
        <v>893</v>
      </c>
      <c r="J318" s="569" t="s">
        <v>1559</v>
      </c>
      <c r="K318" s="569"/>
      <c r="L318" s="571">
        <v>100.817438421152</v>
      </c>
      <c r="M318" s="571">
        <v>2</v>
      </c>
      <c r="N318" s="572">
        <v>201.63487684230401</v>
      </c>
    </row>
    <row r="319" spans="1:14" ht="14.4" customHeight="1" x14ac:dyDescent="0.3">
      <c r="A319" s="567" t="s">
        <v>439</v>
      </c>
      <c r="B319" s="568" t="s">
        <v>441</v>
      </c>
      <c r="C319" s="569" t="s">
        <v>457</v>
      </c>
      <c r="D319" s="570" t="s">
        <v>458</v>
      </c>
      <c r="E319" s="569" t="s">
        <v>442</v>
      </c>
      <c r="F319" s="570" t="s">
        <v>443</v>
      </c>
      <c r="G319" s="569" t="s">
        <v>531</v>
      </c>
      <c r="H319" s="569" t="s">
        <v>1560</v>
      </c>
      <c r="I319" s="569" t="s">
        <v>1561</v>
      </c>
      <c r="J319" s="569" t="s">
        <v>1562</v>
      </c>
      <c r="K319" s="569" t="s">
        <v>1563</v>
      </c>
      <c r="L319" s="571">
        <v>119.489243101832</v>
      </c>
      <c r="M319" s="571">
        <v>1</v>
      </c>
      <c r="N319" s="572">
        <v>119.489243101832</v>
      </c>
    </row>
    <row r="320" spans="1:14" ht="14.4" customHeight="1" x14ac:dyDescent="0.3">
      <c r="A320" s="567" t="s">
        <v>439</v>
      </c>
      <c r="B320" s="568" t="s">
        <v>441</v>
      </c>
      <c r="C320" s="569" t="s">
        <v>457</v>
      </c>
      <c r="D320" s="570" t="s">
        <v>458</v>
      </c>
      <c r="E320" s="569" t="s">
        <v>442</v>
      </c>
      <c r="F320" s="570" t="s">
        <v>443</v>
      </c>
      <c r="G320" s="569" t="s">
        <v>531</v>
      </c>
      <c r="H320" s="569" t="s">
        <v>1564</v>
      </c>
      <c r="I320" s="569" t="s">
        <v>1565</v>
      </c>
      <c r="J320" s="569" t="s">
        <v>1566</v>
      </c>
      <c r="K320" s="569" t="s">
        <v>1567</v>
      </c>
      <c r="L320" s="571">
        <v>234.61</v>
      </c>
      <c r="M320" s="571">
        <v>1</v>
      </c>
      <c r="N320" s="572">
        <v>234.61</v>
      </c>
    </row>
    <row r="321" spans="1:14" ht="14.4" customHeight="1" x14ac:dyDescent="0.3">
      <c r="A321" s="567" t="s">
        <v>439</v>
      </c>
      <c r="B321" s="568" t="s">
        <v>441</v>
      </c>
      <c r="C321" s="569" t="s">
        <v>457</v>
      </c>
      <c r="D321" s="570" t="s">
        <v>458</v>
      </c>
      <c r="E321" s="569" t="s">
        <v>442</v>
      </c>
      <c r="F321" s="570" t="s">
        <v>443</v>
      </c>
      <c r="G321" s="569" t="s">
        <v>531</v>
      </c>
      <c r="H321" s="569" t="s">
        <v>1568</v>
      </c>
      <c r="I321" s="569" t="s">
        <v>893</v>
      </c>
      <c r="J321" s="569" t="s">
        <v>1569</v>
      </c>
      <c r="K321" s="569"/>
      <c r="L321" s="571">
        <v>68.997646818636696</v>
      </c>
      <c r="M321" s="571">
        <v>3</v>
      </c>
      <c r="N321" s="572">
        <v>206.99294045591009</v>
      </c>
    </row>
    <row r="322" spans="1:14" ht="14.4" customHeight="1" x14ac:dyDescent="0.3">
      <c r="A322" s="567" t="s">
        <v>439</v>
      </c>
      <c r="B322" s="568" t="s">
        <v>441</v>
      </c>
      <c r="C322" s="569" t="s">
        <v>457</v>
      </c>
      <c r="D322" s="570" t="s">
        <v>458</v>
      </c>
      <c r="E322" s="569" t="s">
        <v>442</v>
      </c>
      <c r="F322" s="570" t="s">
        <v>443</v>
      </c>
      <c r="G322" s="569" t="s">
        <v>531</v>
      </c>
      <c r="H322" s="569" t="s">
        <v>1570</v>
      </c>
      <c r="I322" s="569" t="s">
        <v>1571</v>
      </c>
      <c r="J322" s="569" t="s">
        <v>1041</v>
      </c>
      <c r="K322" s="569" t="s">
        <v>1572</v>
      </c>
      <c r="L322" s="571">
        <v>0</v>
      </c>
      <c r="M322" s="571">
        <v>0</v>
      </c>
      <c r="N322" s="572">
        <v>0</v>
      </c>
    </row>
    <row r="323" spans="1:14" ht="14.4" customHeight="1" x14ac:dyDescent="0.3">
      <c r="A323" s="567" t="s">
        <v>439</v>
      </c>
      <c r="B323" s="568" t="s">
        <v>441</v>
      </c>
      <c r="C323" s="569" t="s">
        <v>457</v>
      </c>
      <c r="D323" s="570" t="s">
        <v>458</v>
      </c>
      <c r="E323" s="569" t="s">
        <v>442</v>
      </c>
      <c r="F323" s="570" t="s">
        <v>443</v>
      </c>
      <c r="G323" s="569" t="s">
        <v>531</v>
      </c>
      <c r="H323" s="569" t="s">
        <v>1573</v>
      </c>
      <c r="I323" s="569" t="s">
        <v>893</v>
      </c>
      <c r="J323" s="569" t="s">
        <v>1574</v>
      </c>
      <c r="K323" s="569"/>
      <c r="L323" s="571">
        <v>126.51443972215841</v>
      </c>
      <c r="M323" s="571">
        <v>10</v>
      </c>
      <c r="N323" s="572">
        <v>1265.1443972215841</v>
      </c>
    </row>
    <row r="324" spans="1:14" ht="14.4" customHeight="1" x14ac:dyDescent="0.3">
      <c r="A324" s="567" t="s">
        <v>439</v>
      </c>
      <c r="B324" s="568" t="s">
        <v>441</v>
      </c>
      <c r="C324" s="569" t="s">
        <v>457</v>
      </c>
      <c r="D324" s="570" t="s">
        <v>458</v>
      </c>
      <c r="E324" s="569" t="s">
        <v>442</v>
      </c>
      <c r="F324" s="570" t="s">
        <v>443</v>
      </c>
      <c r="G324" s="569" t="s">
        <v>531</v>
      </c>
      <c r="H324" s="569" t="s">
        <v>1575</v>
      </c>
      <c r="I324" s="569" t="s">
        <v>893</v>
      </c>
      <c r="J324" s="569" t="s">
        <v>1576</v>
      </c>
      <c r="K324" s="569" t="s">
        <v>1192</v>
      </c>
      <c r="L324" s="571">
        <v>985.26782799812804</v>
      </c>
      <c r="M324" s="571">
        <v>0.5</v>
      </c>
      <c r="N324" s="572">
        <v>492.63391399906402</v>
      </c>
    </row>
    <row r="325" spans="1:14" ht="14.4" customHeight="1" x14ac:dyDescent="0.3">
      <c r="A325" s="567" t="s">
        <v>439</v>
      </c>
      <c r="B325" s="568" t="s">
        <v>441</v>
      </c>
      <c r="C325" s="569" t="s">
        <v>457</v>
      </c>
      <c r="D325" s="570" t="s">
        <v>458</v>
      </c>
      <c r="E325" s="569" t="s">
        <v>442</v>
      </c>
      <c r="F325" s="570" t="s">
        <v>443</v>
      </c>
      <c r="G325" s="569" t="s">
        <v>531</v>
      </c>
      <c r="H325" s="569" t="s">
        <v>1577</v>
      </c>
      <c r="I325" s="569" t="s">
        <v>1578</v>
      </c>
      <c r="J325" s="569" t="s">
        <v>1579</v>
      </c>
      <c r="K325" s="569" t="s">
        <v>1580</v>
      </c>
      <c r="L325" s="571">
        <v>122.76</v>
      </c>
      <c r="M325" s="571">
        <v>1</v>
      </c>
      <c r="N325" s="572">
        <v>122.76</v>
      </c>
    </row>
    <row r="326" spans="1:14" ht="14.4" customHeight="1" x14ac:dyDescent="0.3">
      <c r="A326" s="567" t="s">
        <v>439</v>
      </c>
      <c r="B326" s="568" t="s">
        <v>441</v>
      </c>
      <c r="C326" s="569" t="s">
        <v>457</v>
      </c>
      <c r="D326" s="570" t="s">
        <v>458</v>
      </c>
      <c r="E326" s="569" t="s">
        <v>442</v>
      </c>
      <c r="F326" s="570" t="s">
        <v>443</v>
      </c>
      <c r="G326" s="569" t="s">
        <v>531</v>
      </c>
      <c r="H326" s="569" t="s">
        <v>1581</v>
      </c>
      <c r="I326" s="569" t="s">
        <v>1581</v>
      </c>
      <c r="J326" s="569" t="s">
        <v>1582</v>
      </c>
      <c r="K326" s="569" t="s">
        <v>1583</v>
      </c>
      <c r="L326" s="571">
        <v>3025.09</v>
      </c>
      <c r="M326" s="571">
        <v>1</v>
      </c>
      <c r="N326" s="572">
        <v>3025.09</v>
      </c>
    </row>
    <row r="327" spans="1:14" ht="14.4" customHeight="1" x14ac:dyDescent="0.3">
      <c r="A327" s="567" t="s">
        <v>439</v>
      </c>
      <c r="B327" s="568" t="s">
        <v>441</v>
      </c>
      <c r="C327" s="569" t="s">
        <v>457</v>
      </c>
      <c r="D327" s="570" t="s">
        <v>458</v>
      </c>
      <c r="E327" s="569" t="s">
        <v>442</v>
      </c>
      <c r="F327" s="570" t="s">
        <v>443</v>
      </c>
      <c r="G327" s="569" t="s">
        <v>531</v>
      </c>
      <c r="H327" s="569" t="s">
        <v>1584</v>
      </c>
      <c r="I327" s="569" t="s">
        <v>893</v>
      </c>
      <c r="J327" s="569" t="s">
        <v>1585</v>
      </c>
      <c r="K327" s="569"/>
      <c r="L327" s="571">
        <v>109.76668881406499</v>
      </c>
      <c r="M327" s="571">
        <v>6</v>
      </c>
      <c r="N327" s="572">
        <v>658.60013288438995</v>
      </c>
    </row>
    <row r="328" spans="1:14" ht="14.4" customHeight="1" x14ac:dyDescent="0.3">
      <c r="A328" s="567" t="s">
        <v>439</v>
      </c>
      <c r="B328" s="568" t="s">
        <v>441</v>
      </c>
      <c r="C328" s="569" t="s">
        <v>457</v>
      </c>
      <c r="D328" s="570" t="s">
        <v>458</v>
      </c>
      <c r="E328" s="569" t="s">
        <v>442</v>
      </c>
      <c r="F328" s="570" t="s">
        <v>443</v>
      </c>
      <c r="G328" s="569" t="s">
        <v>1586</v>
      </c>
      <c r="H328" s="569" t="s">
        <v>1587</v>
      </c>
      <c r="I328" s="569" t="s">
        <v>1587</v>
      </c>
      <c r="J328" s="569" t="s">
        <v>1588</v>
      </c>
      <c r="K328" s="569" t="s">
        <v>1589</v>
      </c>
      <c r="L328" s="571">
        <v>77.63</v>
      </c>
      <c r="M328" s="571">
        <v>2</v>
      </c>
      <c r="N328" s="572">
        <v>155.26</v>
      </c>
    </row>
    <row r="329" spans="1:14" ht="14.4" customHeight="1" x14ac:dyDescent="0.3">
      <c r="A329" s="567" t="s">
        <v>439</v>
      </c>
      <c r="B329" s="568" t="s">
        <v>441</v>
      </c>
      <c r="C329" s="569" t="s">
        <v>457</v>
      </c>
      <c r="D329" s="570" t="s">
        <v>458</v>
      </c>
      <c r="E329" s="569" t="s">
        <v>442</v>
      </c>
      <c r="F329" s="570" t="s">
        <v>443</v>
      </c>
      <c r="G329" s="569" t="s">
        <v>1586</v>
      </c>
      <c r="H329" s="569" t="s">
        <v>1590</v>
      </c>
      <c r="I329" s="569" t="s">
        <v>1591</v>
      </c>
      <c r="J329" s="569" t="s">
        <v>1592</v>
      </c>
      <c r="K329" s="569" t="s">
        <v>1593</v>
      </c>
      <c r="L329" s="571">
        <v>106.84</v>
      </c>
      <c r="M329" s="571">
        <v>1</v>
      </c>
      <c r="N329" s="572">
        <v>106.84</v>
      </c>
    </row>
    <row r="330" spans="1:14" ht="14.4" customHeight="1" x14ac:dyDescent="0.3">
      <c r="A330" s="567" t="s">
        <v>439</v>
      </c>
      <c r="B330" s="568" t="s">
        <v>441</v>
      </c>
      <c r="C330" s="569" t="s">
        <v>457</v>
      </c>
      <c r="D330" s="570" t="s">
        <v>458</v>
      </c>
      <c r="E330" s="569" t="s">
        <v>442</v>
      </c>
      <c r="F330" s="570" t="s">
        <v>443</v>
      </c>
      <c r="G330" s="569" t="s">
        <v>1586</v>
      </c>
      <c r="H330" s="569" t="s">
        <v>1594</v>
      </c>
      <c r="I330" s="569" t="s">
        <v>1595</v>
      </c>
      <c r="J330" s="569" t="s">
        <v>1596</v>
      </c>
      <c r="K330" s="569" t="s">
        <v>1597</v>
      </c>
      <c r="L330" s="571">
        <v>36.465200157011871</v>
      </c>
      <c r="M330" s="571">
        <v>67</v>
      </c>
      <c r="N330" s="572">
        <v>2443.1684105197955</v>
      </c>
    </row>
    <row r="331" spans="1:14" ht="14.4" customHeight="1" x14ac:dyDescent="0.3">
      <c r="A331" s="567" t="s">
        <v>439</v>
      </c>
      <c r="B331" s="568" t="s">
        <v>441</v>
      </c>
      <c r="C331" s="569" t="s">
        <v>457</v>
      </c>
      <c r="D331" s="570" t="s">
        <v>458</v>
      </c>
      <c r="E331" s="569" t="s">
        <v>442</v>
      </c>
      <c r="F331" s="570" t="s">
        <v>443</v>
      </c>
      <c r="G331" s="569" t="s">
        <v>1586</v>
      </c>
      <c r="H331" s="569" t="s">
        <v>1598</v>
      </c>
      <c r="I331" s="569" t="s">
        <v>1599</v>
      </c>
      <c r="J331" s="569" t="s">
        <v>1600</v>
      </c>
      <c r="K331" s="569" t="s">
        <v>1601</v>
      </c>
      <c r="L331" s="571">
        <v>47.240024143326899</v>
      </c>
      <c r="M331" s="571">
        <v>1</v>
      </c>
      <c r="N331" s="572">
        <v>47.240024143326899</v>
      </c>
    </row>
    <row r="332" spans="1:14" ht="14.4" customHeight="1" x14ac:dyDescent="0.3">
      <c r="A332" s="567" t="s">
        <v>439</v>
      </c>
      <c r="B332" s="568" t="s">
        <v>441</v>
      </c>
      <c r="C332" s="569" t="s">
        <v>457</v>
      </c>
      <c r="D332" s="570" t="s">
        <v>458</v>
      </c>
      <c r="E332" s="569" t="s">
        <v>442</v>
      </c>
      <c r="F332" s="570" t="s">
        <v>443</v>
      </c>
      <c r="G332" s="569" t="s">
        <v>1586</v>
      </c>
      <c r="H332" s="569" t="s">
        <v>1602</v>
      </c>
      <c r="I332" s="569" t="s">
        <v>1603</v>
      </c>
      <c r="J332" s="569" t="s">
        <v>1600</v>
      </c>
      <c r="K332" s="569" t="s">
        <v>1604</v>
      </c>
      <c r="L332" s="571">
        <v>94.575000000000003</v>
      </c>
      <c r="M332" s="571">
        <v>2</v>
      </c>
      <c r="N332" s="572">
        <v>189.15</v>
      </c>
    </row>
    <row r="333" spans="1:14" ht="14.4" customHeight="1" x14ac:dyDescent="0.3">
      <c r="A333" s="567" t="s">
        <v>439</v>
      </c>
      <c r="B333" s="568" t="s">
        <v>441</v>
      </c>
      <c r="C333" s="569" t="s">
        <v>457</v>
      </c>
      <c r="D333" s="570" t="s">
        <v>458</v>
      </c>
      <c r="E333" s="569" t="s">
        <v>442</v>
      </c>
      <c r="F333" s="570" t="s">
        <v>443</v>
      </c>
      <c r="G333" s="569" t="s">
        <v>1586</v>
      </c>
      <c r="H333" s="569" t="s">
        <v>1605</v>
      </c>
      <c r="I333" s="569" t="s">
        <v>1606</v>
      </c>
      <c r="J333" s="569" t="s">
        <v>1607</v>
      </c>
      <c r="K333" s="569" t="s">
        <v>1608</v>
      </c>
      <c r="L333" s="571">
        <v>330.41</v>
      </c>
      <c r="M333" s="571">
        <v>1</v>
      </c>
      <c r="N333" s="572">
        <v>330.41</v>
      </c>
    </row>
    <row r="334" spans="1:14" ht="14.4" customHeight="1" x14ac:dyDescent="0.3">
      <c r="A334" s="567" t="s">
        <v>439</v>
      </c>
      <c r="B334" s="568" t="s">
        <v>441</v>
      </c>
      <c r="C334" s="569" t="s">
        <v>457</v>
      </c>
      <c r="D334" s="570" t="s">
        <v>458</v>
      </c>
      <c r="E334" s="569" t="s">
        <v>442</v>
      </c>
      <c r="F334" s="570" t="s">
        <v>443</v>
      </c>
      <c r="G334" s="569" t="s">
        <v>1586</v>
      </c>
      <c r="H334" s="569" t="s">
        <v>1609</v>
      </c>
      <c r="I334" s="569" t="s">
        <v>1610</v>
      </c>
      <c r="J334" s="569" t="s">
        <v>1611</v>
      </c>
      <c r="K334" s="569" t="s">
        <v>1612</v>
      </c>
      <c r="L334" s="571">
        <v>141.68</v>
      </c>
      <c r="M334" s="571">
        <v>2</v>
      </c>
      <c r="N334" s="572">
        <v>283.36</v>
      </c>
    </row>
    <row r="335" spans="1:14" ht="14.4" customHeight="1" x14ac:dyDescent="0.3">
      <c r="A335" s="567" t="s">
        <v>439</v>
      </c>
      <c r="B335" s="568" t="s">
        <v>441</v>
      </c>
      <c r="C335" s="569" t="s">
        <v>457</v>
      </c>
      <c r="D335" s="570" t="s">
        <v>458</v>
      </c>
      <c r="E335" s="569" t="s">
        <v>442</v>
      </c>
      <c r="F335" s="570" t="s">
        <v>443</v>
      </c>
      <c r="G335" s="569" t="s">
        <v>1586</v>
      </c>
      <c r="H335" s="569" t="s">
        <v>1613</v>
      </c>
      <c r="I335" s="569" t="s">
        <v>1614</v>
      </c>
      <c r="J335" s="569" t="s">
        <v>522</v>
      </c>
      <c r="K335" s="569" t="s">
        <v>1615</v>
      </c>
      <c r="L335" s="571">
        <v>144.53000000000003</v>
      </c>
      <c r="M335" s="571">
        <v>10</v>
      </c>
      <c r="N335" s="572">
        <v>1445.3000000000002</v>
      </c>
    </row>
    <row r="336" spans="1:14" ht="14.4" customHeight="1" x14ac:dyDescent="0.3">
      <c r="A336" s="567" t="s">
        <v>439</v>
      </c>
      <c r="B336" s="568" t="s">
        <v>441</v>
      </c>
      <c r="C336" s="569" t="s">
        <v>457</v>
      </c>
      <c r="D336" s="570" t="s">
        <v>458</v>
      </c>
      <c r="E336" s="569" t="s">
        <v>442</v>
      </c>
      <c r="F336" s="570" t="s">
        <v>443</v>
      </c>
      <c r="G336" s="569" t="s">
        <v>1586</v>
      </c>
      <c r="H336" s="569" t="s">
        <v>1616</v>
      </c>
      <c r="I336" s="569" t="s">
        <v>1617</v>
      </c>
      <c r="J336" s="569" t="s">
        <v>1618</v>
      </c>
      <c r="K336" s="569" t="s">
        <v>1619</v>
      </c>
      <c r="L336" s="571">
        <v>54.460005317545424</v>
      </c>
      <c r="M336" s="571">
        <v>60</v>
      </c>
      <c r="N336" s="572">
        <v>3267.6003190527254</v>
      </c>
    </row>
    <row r="337" spans="1:14" ht="14.4" customHeight="1" x14ac:dyDescent="0.3">
      <c r="A337" s="567" t="s">
        <v>439</v>
      </c>
      <c r="B337" s="568" t="s">
        <v>441</v>
      </c>
      <c r="C337" s="569" t="s">
        <v>457</v>
      </c>
      <c r="D337" s="570" t="s">
        <v>458</v>
      </c>
      <c r="E337" s="569" t="s">
        <v>442</v>
      </c>
      <c r="F337" s="570" t="s">
        <v>443</v>
      </c>
      <c r="G337" s="569" t="s">
        <v>1586</v>
      </c>
      <c r="H337" s="569" t="s">
        <v>1620</v>
      </c>
      <c r="I337" s="569" t="s">
        <v>1621</v>
      </c>
      <c r="J337" s="569" t="s">
        <v>1622</v>
      </c>
      <c r="K337" s="569" t="s">
        <v>1623</v>
      </c>
      <c r="L337" s="571">
        <v>52.421942467732904</v>
      </c>
      <c r="M337" s="571">
        <v>5</v>
      </c>
      <c r="N337" s="572">
        <v>262.10971233866451</v>
      </c>
    </row>
    <row r="338" spans="1:14" ht="14.4" customHeight="1" x14ac:dyDescent="0.3">
      <c r="A338" s="567" t="s">
        <v>439</v>
      </c>
      <c r="B338" s="568" t="s">
        <v>441</v>
      </c>
      <c r="C338" s="569" t="s">
        <v>457</v>
      </c>
      <c r="D338" s="570" t="s">
        <v>458</v>
      </c>
      <c r="E338" s="569" t="s">
        <v>442</v>
      </c>
      <c r="F338" s="570" t="s">
        <v>443</v>
      </c>
      <c r="G338" s="569" t="s">
        <v>1586</v>
      </c>
      <c r="H338" s="569" t="s">
        <v>1624</v>
      </c>
      <c r="I338" s="569" t="s">
        <v>1625</v>
      </c>
      <c r="J338" s="569" t="s">
        <v>1626</v>
      </c>
      <c r="K338" s="569" t="s">
        <v>1627</v>
      </c>
      <c r="L338" s="571">
        <v>61.994922925204577</v>
      </c>
      <c r="M338" s="571">
        <v>4</v>
      </c>
      <c r="N338" s="572">
        <v>247.97969170081831</v>
      </c>
    </row>
    <row r="339" spans="1:14" ht="14.4" customHeight="1" x14ac:dyDescent="0.3">
      <c r="A339" s="567" t="s">
        <v>439</v>
      </c>
      <c r="B339" s="568" t="s">
        <v>441</v>
      </c>
      <c r="C339" s="569" t="s">
        <v>457</v>
      </c>
      <c r="D339" s="570" t="s">
        <v>458</v>
      </c>
      <c r="E339" s="569" t="s">
        <v>442</v>
      </c>
      <c r="F339" s="570" t="s">
        <v>443</v>
      </c>
      <c r="G339" s="569" t="s">
        <v>1586</v>
      </c>
      <c r="H339" s="569" t="s">
        <v>1628</v>
      </c>
      <c r="I339" s="569" t="s">
        <v>1629</v>
      </c>
      <c r="J339" s="569" t="s">
        <v>1630</v>
      </c>
      <c r="K339" s="569" t="s">
        <v>1631</v>
      </c>
      <c r="L339" s="571">
        <v>43.38</v>
      </c>
      <c r="M339" s="571">
        <v>1</v>
      </c>
      <c r="N339" s="572">
        <v>43.38</v>
      </c>
    </row>
    <row r="340" spans="1:14" ht="14.4" customHeight="1" x14ac:dyDescent="0.3">
      <c r="A340" s="567" t="s">
        <v>439</v>
      </c>
      <c r="B340" s="568" t="s">
        <v>441</v>
      </c>
      <c r="C340" s="569" t="s">
        <v>457</v>
      </c>
      <c r="D340" s="570" t="s">
        <v>458</v>
      </c>
      <c r="E340" s="569" t="s">
        <v>442</v>
      </c>
      <c r="F340" s="570" t="s">
        <v>443</v>
      </c>
      <c r="G340" s="569" t="s">
        <v>1586</v>
      </c>
      <c r="H340" s="569" t="s">
        <v>1632</v>
      </c>
      <c r="I340" s="569" t="s">
        <v>1633</v>
      </c>
      <c r="J340" s="569" t="s">
        <v>1634</v>
      </c>
      <c r="K340" s="569" t="s">
        <v>1635</v>
      </c>
      <c r="L340" s="571">
        <v>79.829983828136363</v>
      </c>
      <c r="M340" s="571">
        <v>3</v>
      </c>
      <c r="N340" s="572">
        <v>239.48995148440909</v>
      </c>
    </row>
    <row r="341" spans="1:14" ht="14.4" customHeight="1" x14ac:dyDescent="0.3">
      <c r="A341" s="567" t="s">
        <v>439</v>
      </c>
      <c r="B341" s="568" t="s">
        <v>441</v>
      </c>
      <c r="C341" s="569" t="s">
        <v>457</v>
      </c>
      <c r="D341" s="570" t="s">
        <v>458</v>
      </c>
      <c r="E341" s="569" t="s">
        <v>442</v>
      </c>
      <c r="F341" s="570" t="s">
        <v>443</v>
      </c>
      <c r="G341" s="569" t="s">
        <v>1586</v>
      </c>
      <c r="H341" s="569" t="s">
        <v>1636</v>
      </c>
      <c r="I341" s="569" t="s">
        <v>1637</v>
      </c>
      <c r="J341" s="569" t="s">
        <v>1638</v>
      </c>
      <c r="K341" s="569" t="s">
        <v>1639</v>
      </c>
      <c r="L341" s="571">
        <v>126.18</v>
      </c>
      <c r="M341" s="571">
        <v>1</v>
      </c>
      <c r="N341" s="572">
        <v>126.18</v>
      </c>
    </row>
    <row r="342" spans="1:14" ht="14.4" customHeight="1" x14ac:dyDescent="0.3">
      <c r="A342" s="567" t="s">
        <v>439</v>
      </c>
      <c r="B342" s="568" t="s">
        <v>441</v>
      </c>
      <c r="C342" s="569" t="s">
        <v>457</v>
      </c>
      <c r="D342" s="570" t="s">
        <v>458</v>
      </c>
      <c r="E342" s="569" t="s">
        <v>442</v>
      </c>
      <c r="F342" s="570" t="s">
        <v>443</v>
      </c>
      <c r="G342" s="569" t="s">
        <v>1586</v>
      </c>
      <c r="H342" s="569" t="s">
        <v>1640</v>
      </c>
      <c r="I342" s="569" t="s">
        <v>1641</v>
      </c>
      <c r="J342" s="569" t="s">
        <v>1642</v>
      </c>
      <c r="K342" s="569" t="s">
        <v>1643</v>
      </c>
      <c r="L342" s="571">
        <v>3450.0001410326572</v>
      </c>
      <c r="M342" s="571">
        <v>35</v>
      </c>
      <c r="N342" s="572">
        <v>120750.004936143</v>
      </c>
    </row>
    <row r="343" spans="1:14" ht="14.4" customHeight="1" x14ac:dyDescent="0.3">
      <c r="A343" s="567" t="s">
        <v>439</v>
      </c>
      <c r="B343" s="568" t="s">
        <v>441</v>
      </c>
      <c r="C343" s="569" t="s">
        <v>457</v>
      </c>
      <c r="D343" s="570" t="s">
        <v>458</v>
      </c>
      <c r="E343" s="569" t="s">
        <v>442</v>
      </c>
      <c r="F343" s="570" t="s">
        <v>443</v>
      </c>
      <c r="G343" s="569" t="s">
        <v>1586</v>
      </c>
      <c r="H343" s="569" t="s">
        <v>1644</v>
      </c>
      <c r="I343" s="569" t="s">
        <v>1645</v>
      </c>
      <c r="J343" s="569" t="s">
        <v>1646</v>
      </c>
      <c r="K343" s="569" t="s">
        <v>1647</v>
      </c>
      <c r="L343" s="571">
        <v>76.640019203038705</v>
      </c>
      <c r="M343" s="571">
        <v>1</v>
      </c>
      <c r="N343" s="572">
        <v>76.640019203038705</v>
      </c>
    </row>
    <row r="344" spans="1:14" ht="14.4" customHeight="1" x14ac:dyDescent="0.3">
      <c r="A344" s="567" t="s">
        <v>439</v>
      </c>
      <c r="B344" s="568" t="s">
        <v>441</v>
      </c>
      <c r="C344" s="569" t="s">
        <v>457</v>
      </c>
      <c r="D344" s="570" t="s">
        <v>458</v>
      </c>
      <c r="E344" s="569" t="s">
        <v>442</v>
      </c>
      <c r="F344" s="570" t="s">
        <v>443</v>
      </c>
      <c r="G344" s="569" t="s">
        <v>1586</v>
      </c>
      <c r="H344" s="569" t="s">
        <v>1648</v>
      </c>
      <c r="I344" s="569" t="s">
        <v>1649</v>
      </c>
      <c r="J344" s="569" t="s">
        <v>1650</v>
      </c>
      <c r="K344" s="569" t="s">
        <v>1651</v>
      </c>
      <c r="L344" s="571">
        <v>109.86</v>
      </c>
      <c r="M344" s="571">
        <v>1</v>
      </c>
      <c r="N344" s="572">
        <v>109.86</v>
      </c>
    </row>
    <row r="345" spans="1:14" ht="14.4" customHeight="1" x14ac:dyDescent="0.3">
      <c r="A345" s="567" t="s">
        <v>439</v>
      </c>
      <c r="B345" s="568" t="s">
        <v>441</v>
      </c>
      <c r="C345" s="569" t="s">
        <v>457</v>
      </c>
      <c r="D345" s="570" t="s">
        <v>458</v>
      </c>
      <c r="E345" s="569" t="s">
        <v>442</v>
      </c>
      <c r="F345" s="570" t="s">
        <v>443</v>
      </c>
      <c r="G345" s="569" t="s">
        <v>1586</v>
      </c>
      <c r="H345" s="569" t="s">
        <v>1652</v>
      </c>
      <c r="I345" s="569" t="s">
        <v>1653</v>
      </c>
      <c r="J345" s="569" t="s">
        <v>1654</v>
      </c>
      <c r="K345" s="569" t="s">
        <v>1655</v>
      </c>
      <c r="L345" s="571">
        <v>85.517668095893967</v>
      </c>
      <c r="M345" s="571">
        <v>36</v>
      </c>
      <c r="N345" s="572">
        <v>3078.636051452183</v>
      </c>
    </row>
    <row r="346" spans="1:14" ht="14.4" customHeight="1" x14ac:dyDescent="0.3">
      <c r="A346" s="567" t="s">
        <v>439</v>
      </c>
      <c r="B346" s="568" t="s">
        <v>441</v>
      </c>
      <c r="C346" s="569" t="s">
        <v>457</v>
      </c>
      <c r="D346" s="570" t="s">
        <v>458</v>
      </c>
      <c r="E346" s="569" t="s">
        <v>442</v>
      </c>
      <c r="F346" s="570" t="s">
        <v>443</v>
      </c>
      <c r="G346" s="569" t="s">
        <v>1586</v>
      </c>
      <c r="H346" s="569" t="s">
        <v>1656</v>
      </c>
      <c r="I346" s="569" t="s">
        <v>1657</v>
      </c>
      <c r="J346" s="569" t="s">
        <v>1658</v>
      </c>
      <c r="K346" s="569" t="s">
        <v>1659</v>
      </c>
      <c r="L346" s="571">
        <v>99.21</v>
      </c>
      <c r="M346" s="571">
        <v>1</v>
      </c>
      <c r="N346" s="572">
        <v>99.21</v>
      </c>
    </row>
    <row r="347" spans="1:14" ht="14.4" customHeight="1" x14ac:dyDescent="0.3">
      <c r="A347" s="567" t="s">
        <v>439</v>
      </c>
      <c r="B347" s="568" t="s">
        <v>441</v>
      </c>
      <c r="C347" s="569" t="s">
        <v>457</v>
      </c>
      <c r="D347" s="570" t="s">
        <v>458</v>
      </c>
      <c r="E347" s="569" t="s">
        <v>442</v>
      </c>
      <c r="F347" s="570" t="s">
        <v>443</v>
      </c>
      <c r="G347" s="569" t="s">
        <v>1586</v>
      </c>
      <c r="H347" s="569" t="s">
        <v>1660</v>
      </c>
      <c r="I347" s="569" t="s">
        <v>1661</v>
      </c>
      <c r="J347" s="569" t="s">
        <v>1662</v>
      </c>
      <c r="K347" s="569" t="s">
        <v>1663</v>
      </c>
      <c r="L347" s="571">
        <v>108.919761996329</v>
      </c>
      <c r="M347" s="571">
        <v>2</v>
      </c>
      <c r="N347" s="572">
        <v>217.839523992658</v>
      </c>
    </row>
    <row r="348" spans="1:14" ht="14.4" customHeight="1" x14ac:dyDescent="0.3">
      <c r="A348" s="567" t="s">
        <v>439</v>
      </c>
      <c r="B348" s="568" t="s">
        <v>441</v>
      </c>
      <c r="C348" s="569" t="s">
        <v>457</v>
      </c>
      <c r="D348" s="570" t="s">
        <v>458</v>
      </c>
      <c r="E348" s="569" t="s">
        <v>442</v>
      </c>
      <c r="F348" s="570" t="s">
        <v>443</v>
      </c>
      <c r="G348" s="569" t="s">
        <v>1586</v>
      </c>
      <c r="H348" s="569" t="s">
        <v>1664</v>
      </c>
      <c r="I348" s="569" t="s">
        <v>1665</v>
      </c>
      <c r="J348" s="569" t="s">
        <v>1666</v>
      </c>
      <c r="K348" s="569" t="s">
        <v>1667</v>
      </c>
      <c r="L348" s="571">
        <v>168.040986919061</v>
      </c>
      <c r="M348" s="571">
        <v>4</v>
      </c>
      <c r="N348" s="572">
        <v>672.16394767624399</v>
      </c>
    </row>
    <row r="349" spans="1:14" ht="14.4" customHeight="1" x14ac:dyDescent="0.3">
      <c r="A349" s="567" t="s">
        <v>439</v>
      </c>
      <c r="B349" s="568" t="s">
        <v>441</v>
      </c>
      <c r="C349" s="569" t="s">
        <v>457</v>
      </c>
      <c r="D349" s="570" t="s">
        <v>458</v>
      </c>
      <c r="E349" s="569" t="s">
        <v>442</v>
      </c>
      <c r="F349" s="570" t="s">
        <v>443</v>
      </c>
      <c r="G349" s="569" t="s">
        <v>1586</v>
      </c>
      <c r="H349" s="569" t="s">
        <v>1668</v>
      </c>
      <c r="I349" s="569" t="s">
        <v>1669</v>
      </c>
      <c r="J349" s="569" t="s">
        <v>1670</v>
      </c>
      <c r="K349" s="569" t="s">
        <v>1671</v>
      </c>
      <c r="L349" s="571">
        <v>102.55</v>
      </c>
      <c r="M349" s="571">
        <v>1</v>
      </c>
      <c r="N349" s="572">
        <v>102.55</v>
      </c>
    </row>
    <row r="350" spans="1:14" ht="14.4" customHeight="1" x14ac:dyDescent="0.3">
      <c r="A350" s="567" t="s">
        <v>439</v>
      </c>
      <c r="B350" s="568" t="s">
        <v>441</v>
      </c>
      <c r="C350" s="569" t="s">
        <v>457</v>
      </c>
      <c r="D350" s="570" t="s">
        <v>458</v>
      </c>
      <c r="E350" s="569" t="s">
        <v>442</v>
      </c>
      <c r="F350" s="570" t="s">
        <v>443</v>
      </c>
      <c r="G350" s="569" t="s">
        <v>1586</v>
      </c>
      <c r="H350" s="569" t="s">
        <v>1672</v>
      </c>
      <c r="I350" s="569" t="s">
        <v>1673</v>
      </c>
      <c r="J350" s="569" t="s">
        <v>1674</v>
      </c>
      <c r="K350" s="569" t="s">
        <v>811</v>
      </c>
      <c r="L350" s="571">
        <v>83.79</v>
      </c>
      <c r="M350" s="571">
        <v>1</v>
      </c>
      <c r="N350" s="572">
        <v>83.79</v>
      </c>
    </row>
    <row r="351" spans="1:14" ht="14.4" customHeight="1" x14ac:dyDescent="0.3">
      <c r="A351" s="567" t="s">
        <v>439</v>
      </c>
      <c r="B351" s="568" t="s">
        <v>441</v>
      </c>
      <c r="C351" s="569" t="s">
        <v>457</v>
      </c>
      <c r="D351" s="570" t="s">
        <v>458</v>
      </c>
      <c r="E351" s="569" t="s">
        <v>442</v>
      </c>
      <c r="F351" s="570" t="s">
        <v>443</v>
      </c>
      <c r="G351" s="569" t="s">
        <v>1586</v>
      </c>
      <c r="H351" s="569" t="s">
        <v>1675</v>
      </c>
      <c r="I351" s="569" t="s">
        <v>1676</v>
      </c>
      <c r="J351" s="569" t="s">
        <v>1677</v>
      </c>
      <c r="K351" s="569" t="s">
        <v>1678</v>
      </c>
      <c r="L351" s="571">
        <v>71.81</v>
      </c>
      <c r="M351" s="571">
        <v>1</v>
      </c>
      <c r="N351" s="572">
        <v>71.81</v>
      </c>
    </row>
    <row r="352" spans="1:14" ht="14.4" customHeight="1" x14ac:dyDescent="0.3">
      <c r="A352" s="567" t="s">
        <v>439</v>
      </c>
      <c r="B352" s="568" t="s">
        <v>441</v>
      </c>
      <c r="C352" s="569" t="s">
        <v>457</v>
      </c>
      <c r="D352" s="570" t="s">
        <v>458</v>
      </c>
      <c r="E352" s="569" t="s">
        <v>442</v>
      </c>
      <c r="F352" s="570" t="s">
        <v>443</v>
      </c>
      <c r="G352" s="569" t="s">
        <v>1586</v>
      </c>
      <c r="H352" s="569" t="s">
        <v>1679</v>
      </c>
      <c r="I352" s="569" t="s">
        <v>1680</v>
      </c>
      <c r="J352" s="569" t="s">
        <v>1600</v>
      </c>
      <c r="K352" s="569" t="s">
        <v>1681</v>
      </c>
      <c r="L352" s="571">
        <v>135.29572634786518</v>
      </c>
      <c r="M352" s="571">
        <v>114</v>
      </c>
      <c r="N352" s="572">
        <v>15423.712803656632</v>
      </c>
    </row>
    <row r="353" spans="1:14" ht="14.4" customHeight="1" x14ac:dyDescent="0.3">
      <c r="A353" s="567" t="s">
        <v>439</v>
      </c>
      <c r="B353" s="568" t="s">
        <v>441</v>
      </c>
      <c r="C353" s="569" t="s">
        <v>457</v>
      </c>
      <c r="D353" s="570" t="s">
        <v>458</v>
      </c>
      <c r="E353" s="569" t="s">
        <v>442</v>
      </c>
      <c r="F353" s="570" t="s">
        <v>443</v>
      </c>
      <c r="G353" s="569" t="s">
        <v>1586</v>
      </c>
      <c r="H353" s="569" t="s">
        <v>1682</v>
      </c>
      <c r="I353" s="569" t="s">
        <v>1683</v>
      </c>
      <c r="J353" s="569" t="s">
        <v>1684</v>
      </c>
      <c r="K353" s="569" t="s">
        <v>1685</v>
      </c>
      <c r="L353" s="571">
        <v>64.650000000000006</v>
      </c>
      <c r="M353" s="571">
        <v>1</v>
      </c>
      <c r="N353" s="572">
        <v>64.650000000000006</v>
      </c>
    </row>
    <row r="354" spans="1:14" ht="14.4" customHeight="1" x14ac:dyDescent="0.3">
      <c r="A354" s="567" t="s">
        <v>439</v>
      </c>
      <c r="B354" s="568" t="s">
        <v>441</v>
      </c>
      <c r="C354" s="569" t="s">
        <v>457</v>
      </c>
      <c r="D354" s="570" t="s">
        <v>458</v>
      </c>
      <c r="E354" s="569" t="s">
        <v>442</v>
      </c>
      <c r="F354" s="570" t="s">
        <v>443</v>
      </c>
      <c r="G354" s="569" t="s">
        <v>1586</v>
      </c>
      <c r="H354" s="569" t="s">
        <v>1686</v>
      </c>
      <c r="I354" s="569" t="s">
        <v>1687</v>
      </c>
      <c r="J354" s="569" t="s">
        <v>1688</v>
      </c>
      <c r="K354" s="569" t="s">
        <v>1689</v>
      </c>
      <c r="L354" s="571">
        <v>80.16</v>
      </c>
      <c r="M354" s="571">
        <v>1</v>
      </c>
      <c r="N354" s="572">
        <v>80.16</v>
      </c>
    </row>
    <row r="355" spans="1:14" ht="14.4" customHeight="1" x14ac:dyDescent="0.3">
      <c r="A355" s="567" t="s">
        <v>439</v>
      </c>
      <c r="B355" s="568" t="s">
        <v>441</v>
      </c>
      <c r="C355" s="569" t="s">
        <v>457</v>
      </c>
      <c r="D355" s="570" t="s">
        <v>458</v>
      </c>
      <c r="E355" s="569" t="s">
        <v>442</v>
      </c>
      <c r="F355" s="570" t="s">
        <v>443</v>
      </c>
      <c r="G355" s="569" t="s">
        <v>1586</v>
      </c>
      <c r="H355" s="569" t="s">
        <v>1690</v>
      </c>
      <c r="I355" s="569" t="s">
        <v>1691</v>
      </c>
      <c r="J355" s="569" t="s">
        <v>1692</v>
      </c>
      <c r="K355" s="569" t="s">
        <v>1693</v>
      </c>
      <c r="L355" s="571">
        <v>132.88999999999999</v>
      </c>
      <c r="M355" s="571">
        <v>1</v>
      </c>
      <c r="N355" s="572">
        <v>132.88999999999999</v>
      </c>
    </row>
    <row r="356" spans="1:14" ht="14.4" customHeight="1" x14ac:dyDescent="0.3">
      <c r="A356" s="567" t="s">
        <v>439</v>
      </c>
      <c r="B356" s="568" t="s">
        <v>441</v>
      </c>
      <c r="C356" s="569" t="s">
        <v>457</v>
      </c>
      <c r="D356" s="570" t="s">
        <v>458</v>
      </c>
      <c r="E356" s="569" t="s">
        <v>442</v>
      </c>
      <c r="F356" s="570" t="s">
        <v>443</v>
      </c>
      <c r="G356" s="569" t="s">
        <v>1586</v>
      </c>
      <c r="H356" s="569" t="s">
        <v>1694</v>
      </c>
      <c r="I356" s="569" t="s">
        <v>1694</v>
      </c>
      <c r="J356" s="569" t="s">
        <v>1695</v>
      </c>
      <c r="K356" s="569" t="s">
        <v>1696</v>
      </c>
      <c r="L356" s="571">
        <v>105.82</v>
      </c>
      <c r="M356" s="571">
        <v>1</v>
      </c>
      <c r="N356" s="572">
        <v>105.82</v>
      </c>
    </row>
    <row r="357" spans="1:14" ht="14.4" customHeight="1" x14ac:dyDescent="0.3">
      <c r="A357" s="567" t="s">
        <v>439</v>
      </c>
      <c r="B357" s="568" t="s">
        <v>441</v>
      </c>
      <c r="C357" s="569" t="s">
        <v>457</v>
      </c>
      <c r="D357" s="570" t="s">
        <v>458</v>
      </c>
      <c r="E357" s="569" t="s">
        <v>442</v>
      </c>
      <c r="F357" s="570" t="s">
        <v>443</v>
      </c>
      <c r="G357" s="569" t="s">
        <v>1586</v>
      </c>
      <c r="H357" s="569" t="s">
        <v>1697</v>
      </c>
      <c r="I357" s="569" t="s">
        <v>1698</v>
      </c>
      <c r="J357" s="569" t="s">
        <v>1699</v>
      </c>
      <c r="K357" s="569" t="s">
        <v>1455</v>
      </c>
      <c r="L357" s="571">
        <v>473.12661475041114</v>
      </c>
      <c r="M357" s="571">
        <v>51</v>
      </c>
      <c r="N357" s="572">
        <v>24129.457352270969</v>
      </c>
    </row>
    <row r="358" spans="1:14" ht="14.4" customHeight="1" x14ac:dyDescent="0.3">
      <c r="A358" s="567" t="s">
        <v>439</v>
      </c>
      <c r="B358" s="568" t="s">
        <v>441</v>
      </c>
      <c r="C358" s="569" t="s">
        <v>457</v>
      </c>
      <c r="D358" s="570" t="s">
        <v>458</v>
      </c>
      <c r="E358" s="569" t="s">
        <v>442</v>
      </c>
      <c r="F358" s="570" t="s">
        <v>443</v>
      </c>
      <c r="G358" s="569" t="s">
        <v>1586</v>
      </c>
      <c r="H358" s="569" t="s">
        <v>1700</v>
      </c>
      <c r="I358" s="569" t="s">
        <v>1701</v>
      </c>
      <c r="J358" s="569" t="s">
        <v>1702</v>
      </c>
      <c r="K358" s="569" t="s">
        <v>1703</v>
      </c>
      <c r="L358" s="571">
        <v>79.556707920501495</v>
      </c>
      <c r="M358" s="571">
        <v>6</v>
      </c>
      <c r="N358" s="572">
        <v>477.340247523009</v>
      </c>
    </row>
    <row r="359" spans="1:14" ht="14.4" customHeight="1" x14ac:dyDescent="0.3">
      <c r="A359" s="567" t="s">
        <v>439</v>
      </c>
      <c r="B359" s="568" t="s">
        <v>441</v>
      </c>
      <c r="C359" s="569" t="s">
        <v>457</v>
      </c>
      <c r="D359" s="570" t="s">
        <v>458</v>
      </c>
      <c r="E359" s="569" t="s">
        <v>442</v>
      </c>
      <c r="F359" s="570" t="s">
        <v>443</v>
      </c>
      <c r="G359" s="569" t="s">
        <v>1586</v>
      </c>
      <c r="H359" s="569" t="s">
        <v>1704</v>
      </c>
      <c r="I359" s="569" t="s">
        <v>1705</v>
      </c>
      <c r="J359" s="569" t="s">
        <v>1706</v>
      </c>
      <c r="K359" s="569" t="s">
        <v>1707</v>
      </c>
      <c r="L359" s="571">
        <v>71.019392436173078</v>
      </c>
      <c r="M359" s="571">
        <v>870</v>
      </c>
      <c r="N359" s="572">
        <v>61786.871419470583</v>
      </c>
    </row>
    <row r="360" spans="1:14" ht="14.4" customHeight="1" x14ac:dyDescent="0.3">
      <c r="A360" s="567" t="s">
        <v>439</v>
      </c>
      <c r="B360" s="568" t="s">
        <v>441</v>
      </c>
      <c r="C360" s="569" t="s">
        <v>457</v>
      </c>
      <c r="D360" s="570" t="s">
        <v>458</v>
      </c>
      <c r="E360" s="569" t="s">
        <v>442</v>
      </c>
      <c r="F360" s="570" t="s">
        <v>443</v>
      </c>
      <c r="G360" s="569" t="s">
        <v>1586</v>
      </c>
      <c r="H360" s="569" t="s">
        <v>1708</v>
      </c>
      <c r="I360" s="569" t="s">
        <v>1709</v>
      </c>
      <c r="J360" s="569" t="s">
        <v>1710</v>
      </c>
      <c r="K360" s="569" t="s">
        <v>1711</v>
      </c>
      <c r="L360" s="571">
        <v>151.63999999999999</v>
      </c>
      <c r="M360" s="571">
        <v>1</v>
      </c>
      <c r="N360" s="572">
        <v>151.63999999999999</v>
      </c>
    </row>
    <row r="361" spans="1:14" ht="14.4" customHeight="1" x14ac:dyDescent="0.3">
      <c r="A361" s="567" t="s">
        <v>439</v>
      </c>
      <c r="B361" s="568" t="s">
        <v>441</v>
      </c>
      <c r="C361" s="569" t="s">
        <v>457</v>
      </c>
      <c r="D361" s="570" t="s">
        <v>458</v>
      </c>
      <c r="E361" s="569" t="s">
        <v>442</v>
      </c>
      <c r="F361" s="570" t="s">
        <v>443</v>
      </c>
      <c r="G361" s="569" t="s">
        <v>1586</v>
      </c>
      <c r="H361" s="569" t="s">
        <v>1712</v>
      </c>
      <c r="I361" s="569" t="s">
        <v>1713</v>
      </c>
      <c r="J361" s="569" t="s">
        <v>1714</v>
      </c>
      <c r="K361" s="569" t="s">
        <v>1715</v>
      </c>
      <c r="L361" s="571">
        <v>174.24</v>
      </c>
      <c r="M361" s="571">
        <v>2</v>
      </c>
      <c r="N361" s="572">
        <v>348.48</v>
      </c>
    </row>
    <row r="362" spans="1:14" ht="14.4" customHeight="1" x14ac:dyDescent="0.3">
      <c r="A362" s="567" t="s">
        <v>439</v>
      </c>
      <c r="B362" s="568" t="s">
        <v>441</v>
      </c>
      <c r="C362" s="569" t="s">
        <v>457</v>
      </c>
      <c r="D362" s="570" t="s">
        <v>458</v>
      </c>
      <c r="E362" s="569" t="s">
        <v>442</v>
      </c>
      <c r="F362" s="570" t="s">
        <v>443</v>
      </c>
      <c r="G362" s="569" t="s">
        <v>1586</v>
      </c>
      <c r="H362" s="569" t="s">
        <v>1716</v>
      </c>
      <c r="I362" s="569" t="s">
        <v>1717</v>
      </c>
      <c r="J362" s="569" t="s">
        <v>1718</v>
      </c>
      <c r="K362" s="569" t="s">
        <v>1719</v>
      </c>
      <c r="L362" s="571">
        <v>389.73623499430556</v>
      </c>
      <c r="M362" s="571">
        <v>67</v>
      </c>
      <c r="N362" s="572">
        <v>26112.327744618473</v>
      </c>
    </row>
    <row r="363" spans="1:14" ht="14.4" customHeight="1" x14ac:dyDescent="0.3">
      <c r="A363" s="567" t="s">
        <v>439</v>
      </c>
      <c r="B363" s="568" t="s">
        <v>441</v>
      </c>
      <c r="C363" s="569" t="s">
        <v>457</v>
      </c>
      <c r="D363" s="570" t="s">
        <v>458</v>
      </c>
      <c r="E363" s="569" t="s">
        <v>442</v>
      </c>
      <c r="F363" s="570" t="s">
        <v>443</v>
      </c>
      <c r="G363" s="569" t="s">
        <v>1586</v>
      </c>
      <c r="H363" s="569" t="s">
        <v>1720</v>
      </c>
      <c r="I363" s="569" t="s">
        <v>1721</v>
      </c>
      <c r="J363" s="569" t="s">
        <v>1722</v>
      </c>
      <c r="K363" s="569" t="s">
        <v>1723</v>
      </c>
      <c r="L363" s="571">
        <v>211.6</v>
      </c>
      <c r="M363" s="571">
        <v>1</v>
      </c>
      <c r="N363" s="572">
        <v>211.6</v>
      </c>
    </row>
    <row r="364" spans="1:14" ht="14.4" customHeight="1" x14ac:dyDescent="0.3">
      <c r="A364" s="567" t="s">
        <v>439</v>
      </c>
      <c r="B364" s="568" t="s">
        <v>441</v>
      </c>
      <c r="C364" s="569" t="s">
        <v>457</v>
      </c>
      <c r="D364" s="570" t="s">
        <v>458</v>
      </c>
      <c r="E364" s="569" t="s">
        <v>442</v>
      </c>
      <c r="F364" s="570" t="s">
        <v>443</v>
      </c>
      <c r="G364" s="569" t="s">
        <v>1586</v>
      </c>
      <c r="H364" s="569" t="s">
        <v>1724</v>
      </c>
      <c r="I364" s="569" t="s">
        <v>1725</v>
      </c>
      <c r="J364" s="569" t="s">
        <v>1722</v>
      </c>
      <c r="K364" s="569" t="s">
        <v>1726</v>
      </c>
      <c r="L364" s="571">
        <v>1063.8146555694625</v>
      </c>
      <c r="M364" s="571">
        <v>42.600000000000016</v>
      </c>
      <c r="N364" s="572">
        <v>45318.504327259121</v>
      </c>
    </row>
    <row r="365" spans="1:14" ht="14.4" customHeight="1" x14ac:dyDescent="0.3">
      <c r="A365" s="567" t="s">
        <v>439</v>
      </c>
      <c r="B365" s="568" t="s">
        <v>441</v>
      </c>
      <c r="C365" s="569" t="s">
        <v>457</v>
      </c>
      <c r="D365" s="570" t="s">
        <v>458</v>
      </c>
      <c r="E365" s="569" t="s">
        <v>442</v>
      </c>
      <c r="F365" s="570" t="s">
        <v>443</v>
      </c>
      <c r="G365" s="569" t="s">
        <v>1586</v>
      </c>
      <c r="H365" s="569" t="s">
        <v>1727</v>
      </c>
      <c r="I365" s="569" t="s">
        <v>1728</v>
      </c>
      <c r="J365" s="569" t="s">
        <v>522</v>
      </c>
      <c r="K365" s="569" t="s">
        <v>1729</v>
      </c>
      <c r="L365" s="571">
        <v>147.42994697435103</v>
      </c>
      <c r="M365" s="571">
        <v>18</v>
      </c>
      <c r="N365" s="572">
        <v>2653.7390455383184</v>
      </c>
    </row>
    <row r="366" spans="1:14" ht="14.4" customHeight="1" x14ac:dyDescent="0.3">
      <c r="A366" s="567" t="s">
        <v>439</v>
      </c>
      <c r="B366" s="568" t="s">
        <v>441</v>
      </c>
      <c r="C366" s="569" t="s">
        <v>457</v>
      </c>
      <c r="D366" s="570" t="s">
        <v>458</v>
      </c>
      <c r="E366" s="569" t="s">
        <v>442</v>
      </c>
      <c r="F366" s="570" t="s">
        <v>443</v>
      </c>
      <c r="G366" s="569" t="s">
        <v>1586</v>
      </c>
      <c r="H366" s="569" t="s">
        <v>1730</v>
      </c>
      <c r="I366" s="569" t="s">
        <v>1731</v>
      </c>
      <c r="J366" s="569" t="s">
        <v>1732</v>
      </c>
      <c r="K366" s="569" t="s">
        <v>1733</v>
      </c>
      <c r="L366" s="571">
        <v>139.66999999999999</v>
      </c>
      <c r="M366" s="571">
        <v>2</v>
      </c>
      <c r="N366" s="572">
        <v>279.33999999999997</v>
      </c>
    </row>
    <row r="367" spans="1:14" ht="14.4" customHeight="1" x14ac:dyDescent="0.3">
      <c r="A367" s="567" t="s">
        <v>439</v>
      </c>
      <c r="B367" s="568" t="s">
        <v>441</v>
      </c>
      <c r="C367" s="569" t="s">
        <v>457</v>
      </c>
      <c r="D367" s="570" t="s">
        <v>458</v>
      </c>
      <c r="E367" s="569" t="s">
        <v>442</v>
      </c>
      <c r="F367" s="570" t="s">
        <v>443</v>
      </c>
      <c r="G367" s="569" t="s">
        <v>1586</v>
      </c>
      <c r="H367" s="569" t="s">
        <v>1734</v>
      </c>
      <c r="I367" s="569" t="s">
        <v>1735</v>
      </c>
      <c r="J367" s="569" t="s">
        <v>1736</v>
      </c>
      <c r="K367" s="569" t="s">
        <v>1737</v>
      </c>
      <c r="L367" s="571">
        <v>303.92794934747297</v>
      </c>
      <c r="M367" s="571">
        <v>1</v>
      </c>
      <c r="N367" s="572">
        <v>303.92794934747297</v>
      </c>
    </row>
    <row r="368" spans="1:14" ht="14.4" customHeight="1" x14ac:dyDescent="0.3">
      <c r="A368" s="567" t="s">
        <v>439</v>
      </c>
      <c r="B368" s="568" t="s">
        <v>441</v>
      </c>
      <c r="C368" s="569" t="s">
        <v>457</v>
      </c>
      <c r="D368" s="570" t="s">
        <v>458</v>
      </c>
      <c r="E368" s="569" t="s">
        <v>442</v>
      </c>
      <c r="F368" s="570" t="s">
        <v>443</v>
      </c>
      <c r="G368" s="569" t="s">
        <v>1586</v>
      </c>
      <c r="H368" s="569" t="s">
        <v>1738</v>
      </c>
      <c r="I368" s="569" t="s">
        <v>1738</v>
      </c>
      <c r="J368" s="569" t="s">
        <v>1739</v>
      </c>
      <c r="K368" s="569" t="s">
        <v>1740</v>
      </c>
      <c r="L368" s="571">
        <v>2150.5210251849198</v>
      </c>
      <c r="M368" s="571">
        <v>59</v>
      </c>
      <c r="N368" s="572">
        <v>126880.74048591027</v>
      </c>
    </row>
    <row r="369" spans="1:14" ht="14.4" customHeight="1" x14ac:dyDescent="0.3">
      <c r="A369" s="567" t="s">
        <v>439</v>
      </c>
      <c r="B369" s="568" t="s">
        <v>441</v>
      </c>
      <c r="C369" s="569" t="s">
        <v>457</v>
      </c>
      <c r="D369" s="570" t="s">
        <v>458</v>
      </c>
      <c r="E369" s="569" t="s">
        <v>442</v>
      </c>
      <c r="F369" s="570" t="s">
        <v>443</v>
      </c>
      <c r="G369" s="569" t="s">
        <v>1586</v>
      </c>
      <c r="H369" s="569" t="s">
        <v>1741</v>
      </c>
      <c r="I369" s="569" t="s">
        <v>1742</v>
      </c>
      <c r="J369" s="569" t="s">
        <v>1743</v>
      </c>
      <c r="K369" s="569" t="s">
        <v>1744</v>
      </c>
      <c r="L369" s="571">
        <v>97.665024932942501</v>
      </c>
      <c r="M369" s="571">
        <v>2</v>
      </c>
      <c r="N369" s="572">
        <v>195.330049865885</v>
      </c>
    </row>
    <row r="370" spans="1:14" ht="14.4" customHeight="1" x14ac:dyDescent="0.3">
      <c r="A370" s="567" t="s">
        <v>439</v>
      </c>
      <c r="B370" s="568" t="s">
        <v>441</v>
      </c>
      <c r="C370" s="569" t="s">
        <v>457</v>
      </c>
      <c r="D370" s="570" t="s">
        <v>458</v>
      </c>
      <c r="E370" s="569" t="s">
        <v>442</v>
      </c>
      <c r="F370" s="570" t="s">
        <v>443</v>
      </c>
      <c r="G370" s="569" t="s">
        <v>1586</v>
      </c>
      <c r="H370" s="569" t="s">
        <v>1745</v>
      </c>
      <c r="I370" s="569" t="s">
        <v>1746</v>
      </c>
      <c r="J370" s="569" t="s">
        <v>1688</v>
      </c>
      <c r="K370" s="569" t="s">
        <v>1747</v>
      </c>
      <c r="L370" s="571">
        <v>199.39</v>
      </c>
      <c r="M370" s="571">
        <v>1</v>
      </c>
      <c r="N370" s="572">
        <v>199.39</v>
      </c>
    </row>
    <row r="371" spans="1:14" ht="14.4" customHeight="1" x14ac:dyDescent="0.3">
      <c r="A371" s="567" t="s">
        <v>439</v>
      </c>
      <c r="B371" s="568" t="s">
        <v>441</v>
      </c>
      <c r="C371" s="569" t="s">
        <v>457</v>
      </c>
      <c r="D371" s="570" t="s">
        <v>458</v>
      </c>
      <c r="E371" s="569" t="s">
        <v>442</v>
      </c>
      <c r="F371" s="570" t="s">
        <v>443</v>
      </c>
      <c r="G371" s="569" t="s">
        <v>1586</v>
      </c>
      <c r="H371" s="569" t="s">
        <v>1748</v>
      </c>
      <c r="I371" s="569" t="s">
        <v>1749</v>
      </c>
      <c r="J371" s="569" t="s">
        <v>1750</v>
      </c>
      <c r="K371" s="569" t="s">
        <v>1751</v>
      </c>
      <c r="L371" s="571">
        <v>381.25996576400701</v>
      </c>
      <c r="M371" s="571">
        <v>2</v>
      </c>
      <c r="N371" s="572">
        <v>762.51993152801401</v>
      </c>
    </row>
    <row r="372" spans="1:14" ht="14.4" customHeight="1" x14ac:dyDescent="0.3">
      <c r="A372" s="567" t="s">
        <v>439</v>
      </c>
      <c r="B372" s="568" t="s">
        <v>441</v>
      </c>
      <c r="C372" s="569" t="s">
        <v>457</v>
      </c>
      <c r="D372" s="570" t="s">
        <v>458</v>
      </c>
      <c r="E372" s="569" t="s">
        <v>442</v>
      </c>
      <c r="F372" s="570" t="s">
        <v>443</v>
      </c>
      <c r="G372" s="569" t="s">
        <v>1586</v>
      </c>
      <c r="H372" s="569" t="s">
        <v>1752</v>
      </c>
      <c r="I372" s="569" t="s">
        <v>1753</v>
      </c>
      <c r="J372" s="569" t="s">
        <v>1754</v>
      </c>
      <c r="K372" s="569" t="s">
        <v>1755</v>
      </c>
      <c r="L372" s="571">
        <v>162.14666666666665</v>
      </c>
      <c r="M372" s="571">
        <v>3</v>
      </c>
      <c r="N372" s="572">
        <v>486.43999999999994</v>
      </c>
    </row>
    <row r="373" spans="1:14" ht="14.4" customHeight="1" x14ac:dyDescent="0.3">
      <c r="A373" s="567" t="s">
        <v>439</v>
      </c>
      <c r="B373" s="568" t="s">
        <v>441</v>
      </c>
      <c r="C373" s="569" t="s">
        <v>457</v>
      </c>
      <c r="D373" s="570" t="s">
        <v>458</v>
      </c>
      <c r="E373" s="569" t="s">
        <v>442</v>
      </c>
      <c r="F373" s="570" t="s">
        <v>443</v>
      </c>
      <c r="G373" s="569" t="s">
        <v>1586</v>
      </c>
      <c r="H373" s="569" t="s">
        <v>1756</v>
      </c>
      <c r="I373" s="569" t="s">
        <v>1757</v>
      </c>
      <c r="J373" s="569" t="s">
        <v>1758</v>
      </c>
      <c r="K373" s="569" t="s">
        <v>1759</v>
      </c>
      <c r="L373" s="571">
        <v>0</v>
      </c>
      <c r="M373" s="571">
        <v>0</v>
      </c>
      <c r="N373" s="572">
        <v>0</v>
      </c>
    </row>
    <row r="374" spans="1:14" ht="14.4" customHeight="1" x14ac:dyDescent="0.3">
      <c r="A374" s="567" t="s">
        <v>439</v>
      </c>
      <c r="B374" s="568" t="s">
        <v>441</v>
      </c>
      <c r="C374" s="569" t="s">
        <v>457</v>
      </c>
      <c r="D374" s="570" t="s">
        <v>458</v>
      </c>
      <c r="E374" s="569" t="s">
        <v>442</v>
      </c>
      <c r="F374" s="570" t="s">
        <v>443</v>
      </c>
      <c r="G374" s="569" t="s">
        <v>1586</v>
      </c>
      <c r="H374" s="569" t="s">
        <v>1760</v>
      </c>
      <c r="I374" s="569" t="s">
        <v>1761</v>
      </c>
      <c r="J374" s="569" t="s">
        <v>1762</v>
      </c>
      <c r="K374" s="569" t="s">
        <v>1763</v>
      </c>
      <c r="L374" s="571">
        <v>111.38</v>
      </c>
      <c r="M374" s="571">
        <v>1</v>
      </c>
      <c r="N374" s="572">
        <v>111.38</v>
      </c>
    </row>
    <row r="375" spans="1:14" ht="14.4" customHeight="1" x14ac:dyDescent="0.3">
      <c r="A375" s="567" t="s">
        <v>439</v>
      </c>
      <c r="B375" s="568" t="s">
        <v>441</v>
      </c>
      <c r="C375" s="569" t="s">
        <v>457</v>
      </c>
      <c r="D375" s="570" t="s">
        <v>458</v>
      </c>
      <c r="E375" s="569" t="s">
        <v>442</v>
      </c>
      <c r="F375" s="570" t="s">
        <v>443</v>
      </c>
      <c r="G375" s="569" t="s">
        <v>1586</v>
      </c>
      <c r="H375" s="569" t="s">
        <v>1764</v>
      </c>
      <c r="I375" s="569" t="s">
        <v>1765</v>
      </c>
      <c r="J375" s="569" t="s">
        <v>1732</v>
      </c>
      <c r="K375" s="569" t="s">
        <v>1766</v>
      </c>
      <c r="L375" s="571">
        <v>177.9699189419525</v>
      </c>
      <c r="M375" s="571">
        <v>12</v>
      </c>
      <c r="N375" s="572">
        <v>2135.6390273034299</v>
      </c>
    </row>
    <row r="376" spans="1:14" ht="14.4" customHeight="1" x14ac:dyDescent="0.3">
      <c r="A376" s="567" t="s">
        <v>439</v>
      </c>
      <c r="B376" s="568" t="s">
        <v>441</v>
      </c>
      <c r="C376" s="569" t="s">
        <v>457</v>
      </c>
      <c r="D376" s="570" t="s">
        <v>458</v>
      </c>
      <c r="E376" s="569" t="s">
        <v>442</v>
      </c>
      <c r="F376" s="570" t="s">
        <v>443</v>
      </c>
      <c r="G376" s="569" t="s">
        <v>1586</v>
      </c>
      <c r="H376" s="569" t="s">
        <v>1767</v>
      </c>
      <c r="I376" s="569" t="s">
        <v>1768</v>
      </c>
      <c r="J376" s="569" t="s">
        <v>1769</v>
      </c>
      <c r="K376" s="569" t="s">
        <v>1770</v>
      </c>
      <c r="L376" s="571">
        <v>173.94</v>
      </c>
      <c r="M376" s="571">
        <v>1</v>
      </c>
      <c r="N376" s="572">
        <v>173.94</v>
      </c>
    </row>
    <row r="377" spans="1:14" ht="14.4" customHeight="1" x14ac:dyDescent="0.3">
      <c r="A377" s="567" t="s">
        <v>439</v>
      </c>
      <c r="B377" s="568" t="s">
        <v>441</v>
      </c>
      <c r="C377" s="569" t="s">
        <v>457</v>
      </c>
      <c r="D377" s="570" t="s">
        <v>458</v>
      </c>
      <c r="E377" s="569" t="s">
        <v>442</v>
      </c>
      <c r="F377" s="570" t="s">
        <v>443</v>
      </c>
      <c r="G377" s="569" t="s">
        <v>1586</v>
      </c>
      <c r="H377" s="569" t="s">
        <v>1771</v>
      </c>
      <c r="I377" s="569" t="s">
        <v>1772</v>
      </c>
      <c r="J377" s="569" t="s">
        <v>1773</v>
      </c>
      <c r="K377" s="569" t="s">
        <v>1774</v>
      </c>
      <c r="L377" s="571">
        <v>834.85828770376031</v>
      </c>
      <c r="M377" s="571">
        <v>115</v>
      </c>
      <c r="N377" s="572">
        <v>96008.70308593243</v>
      </c>
    </row>
    <row r="378" spans="1:14" ht="14.4" customHeight="1" x14ac:dyDescent="0.3">
      <c r="A378" s="567" t="s">
        <v>439</v>
      </c>
      <c r="B378" s="568" t="s">
        <v>441</v>
      </c>
      <c r="C378" s="569" t="s">
        <v>457</v>
      </c>
      <c r="D378" s="570" t="s">
        <v>458</v>
      </c>
      <c r="E378" s="569" t="s">
        <v>442</v>
      </c>
      <c r="F378" s="570" t="s">
        <v>443</v>
      </c>
      <c r="G378" s="569" t="s">
        <v>1586</v>
      </c>
      <c r="H378" s="569" t="s">
        <v>1775</v>
      </c>
      <c r="I378" s="569" t="s">
        <v>1776</v>
      </c>
      <c r="J378" s="569" t="s">
        <v>1777</v>
      </c>
      <c r="K378" s="569" t="s">
        <v>1778</v>
      </c>
      <c r="L378" s="571">
        <v>1002.5906091585067</v>
      </c>
      <c r="M378" s="571">
        <v>3</v>
      </c>
      <c r="N378" s="572">
        <v>3007.7718274755202</v>
      </c>
    </row>
    <row r="379" spans="1:14" ht="14.4" customHeight="1" x14ac:dyDescent="0.3">
      <c r="A379" s="567" t="s">
        <v>439</v>
      </c>
      <c r="B379" s="568" t="s">
        <v>441</v>
      </c>
      <c r="C379" s="569" t="s">
        <v>457</v>
      </c>
      <c r="D379" s="570" t="s">
        <v>458</v>
      </c>
      <c r="E379" s="569" t="s">
        <v>442</v>
      </c>
      <c r="F379" s="570" t="s">
        <v>443</v>
      </c>
      <c r="G379" s="569" t="s">
        <v>1586</v>
      </c>
      <c r="H379" s="569" t="s">
        <v>1779</v>
      </c>
      <c r="I379" s="569" t="s">
        <v>1780</v>
      </c>
      <c r="J379" s="569" t="s">
        <v>498</v>
      </c>
      <c r="K379" s="569" t="s">
        <v>1781</v>
      </c>
      <c r="L379" s="571">
        <v>1040.1599136811303</v>
      </c>
      <c r="M379" s="571">
        <v>43</v>
      </c>
      <c r="N379" s="572">
        <v>44726.8762882886</v>
      </c>
    </row>
    <row r="380" spans="1:14" ht="14.4" customHeight="1" x14ac:dyDescent="0.3">
      <c r="A380" s="567" t="s">
        <v>439</v>
      </c>
      <c r="B380" s="568" t="s">
        <v>441</v>
      </c>
      <c r="C380" s="569" t="s">
        <v>457</v>
      </c>
      <c r="D380" s="570" t="s">
        <v>458</v>
      </c>
      <c r="E380" s="569" t="s">
        <v>442</v>
      </c>
      <c r="F380" s="570" t="s">
        <v>443</v>
      </c>
      <c r="G380" s="569" t="s">
        <v>1586</v>
      </c>
      <c r="H380" s="569" t="s">
        <v>1782</v>
      </c>
      <c r="I380" s="569" t="s">
        <v>1783</v>
      </c>
      <c r="J380" s="569" t="s">
        <v>1784</v>
      </c>
      <c r="K380" s="569" t="s">
        <v>1785</v>
      </c>
      <c r="L380" s="571">
        <v>337.42994113825199</v>
      </c>
      <c r="M380" s="571">
        <v>3</v>
      </c>
      <c r="N380" s="572">
        <v>1012.289823414756</v>
      </c>
    </row>
    <row r="381" spans="1:14" ht="14.4" customHeight="1" x14ac:dyDescent="0.3">
      <c r="A381" s="567" t="s">
        <v>439</v>
      </c>
      <c r="B381" s="568" t="s">
        <v>441</v>
      </c>
      <c r="C381" s="569" t="s">
        <v>457</v>
      </c>
      <c r="D381" s="570" t="s">
        <v>458</v>
      </c>
      <c r="E381" s="569" t="s">
        <v>442</v>
      </c>
      <c r="F381" s="570" t="s">
        <v>443</v>
      </c>
      <c r="G381" s="569" t="s">
        <v>1586</v>
      </c>
      <c r="H381" s="569" t="s">
        <v>1786</v>
      </c>
      <c r="I381" s="569" t="s">
        <v>1787</v>
      </c>
      <c r="J381" s="569" t="s">
        <v>1788</v>
      </c>
      <c r="K381" s="569" t="s">
        <v>1789</v>
      </c>
      <c r="L381" s="571">
        <v>160.63</v>
      </c>
      <c r="M381" s="571">
        <v>1</v>
      </c>
      <c r="N381" s="572">
        <v>160.63</v>
      </c>
    </row>
    <row r="382" spans="1:14" ht="14.4" customHeight="1" x14ac:dyDescent="0.3">
      <c r="A382" s="567" t="s">
        <v>439</v>
      </c>
      <c r="B382" s="568" t="s">
        <v>441</v>
      </c>
      <c r="C382" s="569" t="s">
        <v>457</v>
      </c>
      <c r="D382" s="570" t="s">
        <v>458</v>
      </c>
      <c r="E382" s="569" t="s">
        <v>444</v>
      </c>
      <c r="F382" s="570" t="s">
        <v>445</v>
      </c>
      <c r="G382" s="569"/>
      <c r="H382" s="569" t="s">
        <v>1790</v>
      </c>
      <c r="I382" s="569" t="s">
        <v>1790</v>
      </c>
      <c r="J382" s="569" t="s">
        <v>1791</v>
      </c>
      <c r="K382" s="569" t="s">
        <v>1792</v>
      </c>
      <c r="L382" s="571">
        <v>193.90170969836299</v>
      </c>
      <c r="M382" s="571">
        <v>1</v>
      </c>
      <c r="N382" s="572">
        <v>193.90170969836299</v>
      </c>
    </row>
    <row r="383" spans="1:14" ht="14.4" customHeight="1" x14ac:dyDescent="0.3">
      <c r="A383" s="567" t="s">
        <v>439</v>
      </c>
      <c r="B383" s="568" t="s">
        <v>441</v>
      </c>
      <c r="C383" s="569" t="s">
        <v>457</v>
      </c>
      <c r="D383" s="570" t="s">
        <v>458</v>
      </c>
      <c r="E383" s="569" t="s">
        <v>444</v>
      </c>
      <c r="F383" s="570" t="s">
        <v>445</v>
      </c>
      <c r="G383" s="569"/>
      <c r="H383" s="569" t="s">
        <v>1793</v>
      </c>
      <c r="I383" s="569" t="s">
        <v>1793</v>
      </c>
      <c r="J383" s="569" t="s">
        <v>1794</v>
      </c>
      <c r="K383" s="569" t="s">
        <v>1795</v>
      </c>
      <c r="L383" s="571">
        <v>239.40733333333336</v>
      </c>
      <c r="M383" s="571">
        <v>43</v>
      </c>
      <c r="N383" s="572">
        <v>10294.515333333335</v>
      </c>
    </row>
    <row r="384" spans="1:14" ht="14.4" customHeight="1" x14ac:dyDescent="0.3">
      <c r="A384" s="567" t="s">
        <v>439</v>
      </c>
      <c r="B384" s="568" t="s">
        <v>441</v>
      </c>
      <c r="C384" s="569" t="s">
        <v>457</v>
      </c>
      <c r="D384" s="570" t="s">
        <v>458</v>
      </c>
      <c r="E384" s="569" t="s">
        <v>444</v>
      </c>
      <c r="F384" s="570" t="s">
        <v>445</v>
      </c>
      <c r="G384" s="569"/>
      <c r="H384" s="569" t="s">
        <v>1796</v>
      </c>
      <c r="I384" s="569" t="s">
        <v>1796</v>
      </c>
      <c r="J384" s="569" t="s">
        <v>1797</v>
      </c>
      <c r="K384" s="569" t="s">
        <v>1795</v>
      </c>
      <c r="L384" s="571">
        <v>112.59</v>
      </c>
      <c r="M384" s="571">
        <v>19</v>
      </c>
      <c r="N384" s="572">
        <v>2139.21</v>
      </c>
    </row>
    <row r="385" spans="1:14" ht="14.4" customHeight="1" x14ac:dyDescent="0.3">
      <c r="A385" s="567" t="s">
        <v>439</v>
      </c>
      <c r="B385" s="568" t="s">
        <v>441</v>
      </c>
      <c r="C385" s="569" t="s">
        <v>457</v>
      </c>
      <c r="D385" s="570" t="s">
        <v>458</v>
      </c>
      <c r="E385" s="569" t="s">
        <v>444</v>
      </c>
      <c r="F385" s="570" t="s">
        <v>445</v>
      </c>
      <c r="G385" s="569"/>
      <c r="H385" s="569" t="s">
        <v>1798</v>
      </c>
      <c r="I385" s="569" t="s">
        <v>893</v>
      </c>
      <c r="J385" s="569" t="s">
        <v>1799</v>
      </c>
      <c r="K385" s="569"/>
      <c r="L385" s="571">
        <v>184.81999404519749</v>
      </c>
      <c r="M385" s="571">
        <v>27</v>
      </c>
      <c r="N385" s="572">
        <v>4990.1398392203319</v>
      </c>
    </row>
    <row r="386" spans="1:14" ht="14.4" customHeight="1" x14ac:dyDescent="0.3">
      <c r="A386" s="567" t="s">
        <v>439</v>
      </c>
      <c r="B386" s="568" t="s">
        <v>441</v>
      </c>
      <c r="C386" s="569" t="s">
        <v>457</v>
      </c>
      <c r="D386" s="570" t="s">
        <v>458</v>
      </c>
      <c r="E386" s="569" t="s">
        <v>444</v>
      </c>
      <c r="F386" s="570" t="s">
        <v>445</v>
      </c>
      <c r="G386" s="569" t="s">
        <v>531</v>
      </c>
      <c r="H386" s="569" t="s">
        <v>1800</v>
      </c>
      <c r="I386" s="569" t="s">
        <v>1801</v>
      </c>
      <c r="J386" s="569" t="s">
        <v>1802</v>
      </c>
      <c r="K386" s="569" t="s">
        <v>1803</v>
      </c>
      <c r="L386" s="571">
        <v>3959.31</v>
      </c>
      <c r="M386" s="571">
        <v>3</v>
      </c>
      <c r="N386" s="572">
        <v>11877.93</v>
      </c>
    </row>
    <row r="387" spans="1:14" ht="14.4" customHeight="1" x14ac:dyDescent="0.3">
      <c r="A387" s="567" t="s">
        <v>439</v>
      </c>
      <c r="B387" s="568" t="s">
        <v>441</v>
      </c>
      <c r="C387" s="569" t="s">
        <v>457</v>
      </c>
      <c r="D387" s="570" t="s">
        <v>458</v>
      </c>
      <c r="E387" s="569" t="s">
        <v>444</v>
      </c>
      <c r="F387" s="570" t="s">
        <v>445</v>
      </c>
      <c r="G387" s="569" t="s">
        <v>531</v>
      </c>
      <c r="H387" s="569" t="s">
        <v>1804</v>
      </c>
      <c r="I387" s="569" t="s">
        <v>1805</v>
      </c>
      <c r="J387" s="569" t="s">
        <v>1806</v>
      </c>
      <c r="K387" s="569" t="s">
        <v>1807</v>
      </c>
      <c r="L387" s="571">
        <v>2175.7999930749006</v>
      </c>
      <c r="M387" s="571">
        <v>107.25</v>
      </c>
      <c r="N387" s="572">
        <v>233354.54925728307</v>
      </c>
    </row>
    <row r="388" spans="1:14" ht="14.4" customHeight="1" x14ac:dyDescent="0.3">
      <c r="A388" s="567" t="s">
        <v>439</v>
      </c>
      <c r="B388" s="568" t="s">
        <v>441</v>
      </c>
      <c r="C388" s="569" t="s">
        <v>457</v>
      </c>
      <c r="D388" s="570" t="s">
        <v>458</v>
      </c>
      <c r="E388" s="569" t="s">
        <v>444</v>
      </c>
      <c r="F388" s="570" t="s">
        <v>445</v>
      </c>
      <c r="G388" s="569" t="s">
        <v>531</v>
      </c>
      <c r="H388" s="569" t="s">
        <v>1808</v>
      </c>
      <c r="I388" s="569" t="s">
        <v>1809</v>
      </c>
      <c r="J388" s="569" t="s">
        <v>1810</v>
      </c>
      <c r="K388" s="569" t="s">
        <v>1553</v>
      </c>
      <c r="L388" s="571">
        <v>323.97950839399738</v>
      </c>
      <c r="M388" s="571">
        <v>92</v>
      </c>
      <c r="N388" s="572">
        <v>29806.114772247758</v>
      </c>
    </row>
    <row r="389" spans="1:14" ht="14.4" customHeight="1" x14ac:dyDescent="0.3">
      <c r="A389" s="567" t="s">
        <v>439</v>
      </c>
      <c r="B389" s="568" t="s">
        <v>441</v>
      </c>
      <c r="C389" s="569" t="s">
        <v>457</v>
      </c>
      <c r="D389" s="570" t="s">
        <v>458</v>
      </c>
      <c r="E389" s="569" t="s">
        <v>444</v>
      </c>
      <c r="F389" s="570" t="s">
        <v>445</v>
      </c>
      <c r="G389" s="569" t="s">
        <v>531</v>
      </c>
      <c r="H389" s="569" t="s">
        <v>1811</v>
      </c>
      <c r="I389" s="569" t="s">
        <v>1812</v>
      </c>
      <c r="J389" s="569" t="s">
        <v>1813</v>
      </c>
      <c r="K389" s="569" t="s">
        <v>1814</v>
      </c>
      <c r="L389" s="571">
        <v>2436.85</v>
      </c>
      <c r="M389" s="571">
        <v>7</v>
      </c>
      <c r="N389" s="572">
        <v>17057.95</v>
      </c>
    </row>
    <row r="390" spans="1:14" ht="14.4" customHeight="1" x14ac:dyDescent="0.3">
      <c r="A390" s="567" t="s">
        <v>439</v>
      </c>
      <c r="B390" s="568" t="s">
        <v>441</v>
      </c>
      <c r="C390" s="569" t="s">
        <v>457</v>
      </c>
      <c r="D390" s="570" t="s">
        <v>458</v>
      </c>
      <c r="E390" s="569" t="s">
        <v>444</v>
      </c>
      <c r="F390" s="570" t="s">
        <v>445</v>
      </c>
      <c r="G390" s="569" t="s">
        <v>531</v>
      </c>
      <c r="H390" s="569" t="s">
        <v>1815</v>
      </c>
      <c r="I390" s="569" t="s">
        <v>1816</v>
      </c>
      <c r="J390" s="569" t="s">
        <v>1817</v>
      </c>
      <c r="K390" s="569" t="s">
        <v>1818</v>
      </c>
      <c r="L390" s="571">
        <v>3681.0100000000016</v>
      </c>
      <c r="M390" s="571">
        <v>12</v>
      </c>
      <c r="N390" s="572">
        <v>44172.120000000017</v>
      </c>
    </row>
    <row r="391" spans="1:14" ht="14.4" customHeight="1" x14ac:dyDescent="0.3">
      <c r="A391" s="567" t="s">
        <v>439</v>
      </c>
      <c r="B391" s="568" t="s">
        <v>441</v>
      </c>
      <c r="C391" s="569" t="s">
        <v>457</v>
      </c>
      <c r="D391" s="570" t="s">
        <v>458</v>
      </c>
      <c r="E391" s="569" t="s">
        <v>444</v>
      </c>
      <c r="F391" s="570" t="s">
        <v>445</v>
      </c>
      <c r="G391" s="569" t="s">
        <v>531</v>
      </c>
      <c r="H391" s="569" t="s">
        <v>1819</v>
      </c>
      <c r="I391" s="569" t="s">
        <v>893</v>
      </c>
      <c r="J391" s="569" t="s">
        <v>1820</v>
      </c>
      <c r="K391" s="569"/>
      <c r="L391" s="571">
        <v>1157.4742147362142</v>
      </c>
      <c r="M391" s="571">
        <v>1.256666666666667</v>
      </c>
      <c r="N391" s="572">
        <v>1454.5592631851764</v>
      </c>
    </row>
    <row r="392" spans="1:14" ht="14.4" customHeight="1" x14ac:dyDescent="0.3">
      <c r="A392" s="567" t="s">
        <v>439</v>
      </c>
      <c r="B392" s="568" t="s">
        <v>441</v>
      </c>
      <c r="C392" s="569" t="s">
        <v>457</v>
      </c>
      <c r="D392" s="570" t="s">
        <v>458</v>
      </c>
      <c r="E392" s="569" t="s">
        <v>444</v>
      </c>
      <c r="F392" s="570" t="s">
        <v>445</v>
      </c>
      <c r="G392" s="569" t="s">
        <v>531</v>
      </c>
      <c r="H392" s="569" t="s">
        <v>1821</v>
      </c>
      <c r="I392" s="569" t="s">
        <v>893</v>
      </c>
      <c r="J392" s="569" t="s">
        <v>1822</v>
      </c>
      <c r="K392" s="569" t="s">
        <v>1823</v>
      </c>
      <c r="L392" s="571">
        <v>233.04256390421824</v>
      </c>
      <c r="M392" s="571">
        <v>86</v>
      </c>
      <c r="N392" s="572">
        <v>20041.660495762768</v>
      </c>
    </row>
    <row r="393" spans="1:14" ht="14.4" customHeight="1" x14ac:dyDescent="0.3">
      <c r="A393" s="567" t="s">
        <v>439</v>
      </c>
      <c r="B393" s="568" t="s">
        <v>441</v>
      </c>
      <c r="C393" s="569" t="s">
        <v>457</v>
      </c>
      <c r="D393" s="570" t="s">
        <v>458</v>
      </c>
      <c r="E393" s="569" t="s">
        <v>444</v>
      </c>
      <c r="F393" s="570" t="s">
        <v>445</v>
      </c>
      <c r="G393" s="569" t="s">
        <v>531</v>
      </c>
      <c r="H393" s="569" t="s">
        <v>1824</v>
      </c>
      <c r="I393" s="569" t="s">
        <v>1825</v>
      </c>
      <c r="J393" s="569" t="s">
        <v>1826</v>
      </c>
      <c r="K393" s="569" t="s">
        <v>1827</v>
      </c>
      <c r="L393" s="571">
        <v>2334.1563083871283</v>
      </c>
      <c r="M393" s="571">
        <v>173.4</v>
      </c>
      <c r="N393" s="572">
        <v>404742.70387432806</v>
      </c>
    </row>
    <row r="394" spans="1:14" ht="14.4" customHeight="1" x14ac:dyDescent="0.3">
      <c r="A394" s="567" t="s">
        <v>439</v>
      </c>
      <c r="B394" s="568" t="s">
        <v>441</v>
      </c>
      <c r="C394" s="569" t="s">
        <v>457</v>
      </c>
      <c r="D394" s="570" t="s">
        <v>458</v>
      </c>
      <c r="E394" s="569" t="s">
        <v>444</v>
      </c>
      <c r="F394" s="570" t="s">
        <v>445</v>
      </c>
      <c r="G394" s="569" t="s">
        <v>531</v>
      </c>
      <c r="H394" s="569" t="s">
        <v>1828</v>
      </c>
      <c r="I394" s="569" t="s">
        <v>1828</v>
      </c>
      <c r="J394" s="569" t="s">
        <v>1817</v>
      </c>
      <c r="K394" s="569" t="s">
        <v>1829</v>
      </c>
      <c r="L394" s="571">
        <v>3681.0099760959602</v>
      </c>
      <c r="M394" s="571">
        <v>5</v>
      </c>
      <c r="N394" s="572">
        <v>18405.049880479801</v>
      </c>
    </row>
    <row r="395" spans="1:14" ht="14.4" customHeight="1" x14ac:dyDescent="0.3">
      <c r="A395" s="567" t="s">
        <v>439</v>
      </c>
      <c r="B395" s="568" t="s">
        <v>441</v>
      </c>
      <c r="C395" s="569" t="s">
        <v>457</v>
      </c>
      <c r="D395" s="570" t="s">
        <v>458</v>
      </c>
      <c r="E395" s="569" t="s">
        <v>444</v>
      </c>
      <c r="F395" s="570" t="s">
        <v>445</v>
      </c>
      <c r="G395" s="569" t="s">
        <v>531</v>
      </c>
      <c r="H395" s="569" t="s">
        <v>1830</v>
      </c>
      <c r="I395" s="569" t="s">
        <v>1831</v>
      </c>
      <c r="J395" s="569" t="s">
        <v>1832</v>
      </c>
      <c r="K395" s="569" t="s">
        <v>1829</v>
      </c>
      <c r="L395" s="571">
        <v>1735.66</v>
      </c>
      <c r="M395" s="571">
        <v>7</v>
      </c>
      <c r="N395" s="572">
        <v>12149.62</v>
      </c>
    </row>
    <row r="396" spans="1:14" ht="14.4" customHeight="1" x14ac:dyDescent="0.3">
      <c r="A396" s="567" t="s">
        <v>439</v>
      </c>
      <c r="B396" s="568" t="s">
        <v>441</v>
      </c>
      <c r="C396" s="569" t="s">
        <v>457</v>
      </c>
      <c r="D396" s="570" t="s">
        <v>458</v>
      </c>
      <c r="E396" s="569" t="s">
        <v>444</v>
      </c>
      <c r="F396" s="570" t="s">
        <v>445</v>
      </c>
      <c r="G396" s="569" t="s">
        <v>531</v>
      </c>
      <c r="H396" s="569" t="s">
        <v>1833</v>
      </c>
      <c r="I396" s="569" t="s">
        <v>1834</v>
      </c>
      <c r="J396" s="569" t="s">
        <v>1835</v>
      </c>
      <c r="K396" s="569" t="s">
        <v>1553</v>
      </c>
      <c r="L396" s="571">
        <v>232.04894536723864</v>
      </c>
      <c r="M396" s="571">
        <v>112</v>
      </c>
      <c r="N396" s="572">
        <v>25989.481881130727</v>
      </c>
    </row>
    <row r="397" spans="1:14" ht="14.4" customHeight="1" x14ac:dyDescent="0.3">
      <c r="A397" s="567" t="s">
        <v>439</v>
      </c>
      <c r="B397" s="568" t="s">
        <v>441</v>
      </c>
      <c r="C397" s="569" t="s">
        <v>457</v>
      </c>
      <c r="D397" s="570" t="s">
        <v>458</v>
      </c>
      <c r="E397" s="569" t="s">
        <v>444</v>
      </c>
      <c r="F397" s="570" t="s">
        <v>445</v>
      </c>
      <c r="G397" s="569" t="s">
        <v>531</v>
      </c>
      <c r="H397" s="569" t="s">
        <v>1836</v>
      </c>
      <c r="I397" s="569" t="s">
        <v>1837</v>
      </c>
      <c r="J397" s="569" t="s">
        <v>1838</v>
      </c>
      <c r="K397" s="569" t="s">
        <v>1829</v>
      </c>
      <c r="L397" s="571">
        <v>1389.9881696631335</v>
      </c>
      <c r="M397" s="571">
        <v>9</v>
      </c>
      <c r="N397" s="572">
        <v>12509.893526968201</v>
      </c>
    </row>
    <row r="398" spans="1:14" ht="14.4" customHeight="1" x14ac:dyDescent="0.3">
      <c r="A398" s="567" t="s">
        <v>439</v>
      </c>
      <c r="B398" s="568" t="s">
        <v>441</v>
      </c>
      <c r="C398" s="569" t="s">
        <v>457</v>
      </c>
      <c r="D398" s="570" t="s">
        <v>458</v>
      </c>
      <c r="E398" s="569" t="s">
        <v>444</v>
      </c>
      <c r="F398" s="570" t="s">
        <v>445</v>
      </c>
      <c r="G398" s="569" t="s">
        <v>531</v>
      </c>
      <c r="H398" s="569" t="s">
        <v>1839</v>
      </c>
      <c r="I398" s="569" t="s">
        <v>1840</v>
      </c>
      <c r="J398" s="569" t="s">
        <v>1841</v>
      </c>
      <c r="K398" s="569" t="s">
        <v>1842</v>
      </c>
      <c r="L398" s="571">
        <v>2156.2554858884719</v>
      </c>
      <c r="M398" s="571">
        <v>60</v>
      </c>
      <c r="N398" s="572">
        <v>129375.32915330831</v>
      </c>
    </row>
    <row r="399" spans="1:14" ht="14.4" customHeight="1" x14ac:dyDescent="0.3">
      <c r="A399" s="567" t="s">
        <v>439</v>
      </c>
      <c r="B399" s="568" t="s">
        <v>441</v>
      </c>
      <c r="C399" s="569" t="s">
        <v>457</v>
      </c>
      <c r="D399" s="570" t="s">
        <v>458</v>
      </c>
      <c r="E399" s="569" t="s">
        <v>444</v>
      </c>
      <c r="F399" s="570" t="s">
        <v>445</v>
      </c>
      <c r="G399" s="569" t="s">
        <v>531</v>
      </c>
      <c r="H399" s="569" t="s">
        <v>1843</v>
      </c>
      <c r="I399" s="569" t="s">
        <v>1844</v>
      </c>
      <c r="J399" s="569" t="s">
        <v>1845</v>
      </c>
      <c r="K399" s="569" t="s">
        <v>1553</v>
      </c>
      <c r="L399" s="571">
        <v>290.24900265030618</v>
      </c>
      <c r="M399" s="571">
        <v>22</v>
      </c>
      <c r="N399" s="572">
        <v>6385.4780583067359</v>
      </c>
    </row>
    <row r="400" spans="1:14" ht="14.4" customHeight="1" x14ac:dyDescent="0.3">
      <c r="A400" s="567" t="s">
        <v>439</v>
      </c>
      <c r="B400" s="568" t="s">
        <v>441</v>
      </c>
      <c r="C400" s="569" t="s">
        <v>457</v>
      </c>
      <c r="D400" s="570" t="s">
        <v>458</v>
      </c>
      <c r="E400" s="569" t="s">
        <v>444</v>
      </c>
      <c r="F400" s="570" t="s">
        <v>445</v>
      </c>
      <c r="G400" s="569" t="s">
        <v>531</v>
      </c>
      <c r="H400" s="569" t="s">
        <v>1846</v>
      </c>
      <c r="I400" s="569" t="s">
        <v>1847</v>
      </c>
      <c r="J400" s="569" t="s">
        <v>1848</v>
      </c>
      <c r="K400" s="569" t="s">
        <v>1849</v>
      </c>
      <c r="L400" s="571">
        <v>2288.44</v>
      </c>
      <c r="M400" s="571">
        <v>1</v>
      </c>
      <c r="N400" s="572">
        <v>2288.44</v>
      </c>
    </row>
    <row r="401" spans="1:14" ht="14.4" customHeight="1" x14ac:dyDescent="0.3">
      <c r="A401" s="567" t="s">
        <v>439</v>
      </c>
      <c r="B401" s="568" t="s">
        <v>441</v>
      </c>
      <c r="C401" s="569" t="s">
        <v>457</v>
      </c>
      <c r="D401" s="570" t="s">
        <v>458</v>
      </c>
      <c r="E401" s="569" t="s">
        <v>444</v>
      </c>
      <c r="F401" s="570" t="s">
        <v>445</v>
      </c>
      <c r="G401" s="569" t="s">
        <v>531</v>
      </c>
      <c r="H401" s="569" t="s">
        <v>1850</v>
      </c>
      <c r="I401" s="569" t="s">
        <v>893</v>
      </c>
      <c r="J401" s="569" t="s">
        <v>1851</v>
      </c>
      <c r="K401" s="569"/>
      <c r="L401" s="571">
        <v>252.96999576680003</v>
      </c>
      <c r="M401" s="571">
        <v>32</v>
      </c>
      <c r="N401" s="572">
        <v>8095.0398645376008</v>
      </c>
    </row>
    <row r="402" spans="1:14" ht="14.4" customHeight="1" x14ac:dyDescent="0.3">
      <c r="A402" s="567" t="s">
        <v>439</v>
      </c>
      <c r="B402" s="568" t="s">
        <v>441</v>
      </c>
      <c r="C402" s="569" t="s">
        <v>457</v>
      </c>
      <c r="D402" s="570" t="s">
        <v>458</v>
      </c>
      <c r="E402" s="569" t="s">
        <v>444</v>
      </c>
      <c r="F402" s="570" t="s">
        <v>445</v>
      </c>
      <c r="G402" s="569" t="s">
        <v>531</v>
      </c>
      <c r="H402" s="569" t="s">
        <v>1852</v>
      </c>
      <c r="I402" s="569" t="s">
        <v>1853</v>
      </c>
      <c r="J402" s="569" t="s">
        <v>1841</v>
      </c>
      <c r="K402" s="569" t="s">
        <v>1854</v>
      </c>
      <c r="L402" s="571">
        <v>3378.4044492384833</v>
      </c>
      <c r="M402" s="571">
        <v>53</v>
      </c>
      <c r="N402" s="572">
        <v>179055.4358096396</v>
      </c>
    </row>
    <row r="403" spans="1:14" ht="14.4" customHeight="1" x14ac:dyDescent="0.3">
      <c r="A403" s="567" t="s">
        <v>439</v>
      </c>
      <c r="B403" s="568" t="s">
        <v>441</v>
      </c>
      <c r="C403" s="569" t="s">
        <v>457</v>
      </c>
      <c r="D403" s="570" t="s">
        <v>458</v>
      </c>
      <c r="E403" s="569" t="s">
        <v>444</v>
      </c>
      <c r="F403" s="570" t="s">
        <v>445</v>
      </c>
      <c r="G403" s="569" t="s">
        <v>531</v>
      </c>
      <c r="H403" s="569" t="s">
        <v>1855</v>
      </c>
      <c r="I403" s="569" t="s">
        <v>1856</v>
      </c>
      <c r="J403" s="569" t="s">
        <v>1835</v>
      </c>
      <c r="K403" s="569" t="s">
        <v>1818</v>
      </c>
      <c r="L403" s="571">
        <v>2322.31</v>
      </c>
      <c r="M403" s="571">
        <v>1</v>
      </c>
      <c r="N403" s="572">
        <v>2322.31</v>
      </c>
    </row>
    <row r="404" spans="1:14" ht="14.4" customHeight="1" x14ac:dyDescent="0.3">
      <c r="A404" s="567" t="s">
        <v>439</v>
      </c>
      <c r="B404" s="568" t="s">
        <v>441</v>
      </c>
      <c r="C404" s="569" t="s">
        <v>457</v>
      </c>
      <c r="D404" s="570" t="s">
        <v>458</v>
      </c>
      <c r="E404" s="569" t="s">
        <v>444</v>
      </c>
      <c r="F404" s="570" t="s">
        <v>445</v>
      </c>
      <c r="G404" s="569" t="s">
        <v>531</v>
      </c>
      <c r="H404" s="569" t="s">
        <v>1857</v>
      </c>
      <c r="I404" s="569" t="s">
        <v>893</v>
      </c>
      <c r="J404" s="569" t="s">
        <v>1858</v>
      </c>
      <c r="K404" s="569" t="s">
        <v>1859</v>
      </c>
      <c r="L404" s="571">
        <v>1796.7925</v>
      </c>
      <c r="M404" s="571">
        <v>4</v>
      </c>
      <c r="N404" s="572">
        <v>7187.17</v>
      </c>
    </row>
    <row r="405" spans="1:14" ht="14.4" customHeight="1" x14ac:dyDescent="0.3">
      <c r="A405" s="567" t="s">
        <v>439</v>
      </c>
      <c r="B405" s="568" t="s">
        <v>441</v>
      </c>
      <c r="C405" s="569" t="s">
        <v>457</v>
      </c>
      <c r="D405" s="570" t="s">
        <v>458</v>
      </c>
      <c r="E405" s="569" t="s">
        <v>444</v>
      </c>
      <c r="F405" s="570" t="s">
        <v>445</v>
      </c>
      <c r="G405" s="569" t="s">
        <v>531</v>
      </c>
      <c r="H405" s="569" t="s">
        <v>1860</v>
      </c>
      <c r="I405" s="569" t="s">
        <v>1861</v>
      </c>
      <c r="J405" s="569" t="s">
        <v>1858</v>
      </c>
      <c r="K405" s="569" t="s">
        <v>1862</v>
      </c>
      <c r="L405" s="571">
        <v>2395.34</v>
      </c>
      <c r="M405" s="571">
        <v>7</v>
      </c>
      <c r="N405" s="572">
        <v>16767.38</v>
      </c>
    </row>
    <row r="406" spans="1:14" ht="14.4" customHeight="1" x14ac:dyDescent="0.3">
      <c r="A406" s="567" t="s">
        <v>439</v>
      </c>
      <c r="B406" s="568" t="s">
        <v>441</v>
      </c>
      <c r="C406" s="569" t="s">
        <v>457</v>
      </c>
      <c r="D406" s="570" t="s">
        <v>458</v>
      </c>
      <c r="E406" s="569" t="s">
        <v>444</v>
      </c>
      <c r="F406" s="570" t="s">
        <v>445</v>
      </c>
      <c r="G406" s="569" t="s">
        <v>1586</v>
      </c>
      <c r="H406" s="569" t="s">
        <v>1863</v>
      </c>
      <c r="I406" s="569" t="s">
        <v>1864</v>
      </c>
      <c r="J406" s="569" t="s">
        <v>1865</v>
      </c>
      <c r="K406" s="569" t="s">
        <v>1619</v>
      </c>
      <c r="L406" s="571">
        <v>40.54535338257211</v>
      </c>
      <c r="M406" s="571">
        <v>142</v>
      </c>
      <c r="N406" s="572">
        <v>5757.4401803252395</v>
      </c>
    </row>
    <row r="407" spans="1:14" ht="14.4" customHeight="1" x14ac:dyDescent="0.3">
      <c r="A407" s="567" t="s">
        <v>439</v>
      </c>
      <c r="B407" s="568" t="s">
        <v>441</v>
      </c>
      <c r="C407" s="569" t="s">
        <v>457</v>
      </c>
      <c r="D407" s="570" t="s">
        <v>458</v>
      </c>
      <c r="E407" s="569" t="s">
        <v>444</v>
      </c>
      <c r="F407" s="570" t="s">
        <v>445</v>
      </c>
      <c r="G407" s="569" t="s">
        <v>1586</v>
      </c>
      <c r="H407" s="569" t="s">
        <v>1866</v>
      </c>
      <c r="I407" s="569" t="s">
        <v>1867</v>
      </c>
      <c r="J407" s="569" t="s">
        <v>1868</v>
      </c>
      <c r="K407" s="569" t="s">
        <v>1619</v>
      </c>
      <c r="L407" s="571">
        <v>54.119974821143174</v>
      </c>
      <c r="M407" s="571">
        <v>163</v>
      </c>
      <c r="N407" s="572">
        <v>8821.5558958463371</v>
      </c>
    </row>
    <row r="408" spans="1:14" ht="14.4" customHeight="1" x14ac:dyDescent="0.3">
      <c r="A408" s="567" t="s">
        <v>439</v>
      </c>
      <c r="B408" s="568" t="s">
        <v>441</v>
      </c>
      <c r="C408" s="569" t="s">
        <v>457</v>
      </c>
      <c r="D408" s="570" t="s">
        <v>458</v>
      </c>
      <c r="E408" s="569" t="s">
        <v>444</v>
      </c>
      <c r="F408" s="570" t="s">
        <v>445</v>
      </c>
      <c r="G408" s="569" t="s">
        <v>1586</v>
      </c>
      <c r="H408" s="569" t="s">
        <v>1869</v>
      </c>
      <c r="I408" s="569" t="s">
        <v>1870</v>
      </c>
      <c r="J408" s="569" t="s">
        <v>1871</v>
      </c>
      <c r="K408" s="569" t="s">
        <v>1619</v>
      </c>
      <c r="L408" s="571">
        <v>54.120005526575795</v>
      </c>
      <c r="M408" s="571">
        <v>130</v>
      </c>
      <c r="N408" s="572">
        <v>7035.6007184548534</v>
      </c>
    </row>
    <row r="409" spans="1:14" ht="14.4" customHeight="1" x14ac:dyDescent="0.3">
      <c r="A409" s="567" t="s">
        <v>439</v>
      </c>
      <c r="B409" s="568" t="s">
        <v>441</v>
      </c>
      <c r="C409" s="569" t="s">
        <v>457</v>
      </c>
      <c r="D409" s="570" t="s">
        <v>458</v>
      </c>
      <c r="E409" s="569" t="s">
        <v>444</v>
      </c>
      <c r="F409" s="570" t="s">
        <v>445</v>
      </c>
      <c r="G409" s="569" t="s">
        <v>1586</v>
      </c>
      <c r="H409" s="569" t="s">
        <v>1872</v>
      </c>
      <c r="I409" s="569" t="s">
        <v>1873</v>
      </c>
      <c r="J409" s="569" t="s">
        <v>1874</v>
      </c>
      <c r="K409" s="569" t="s">
        <v>1619</v>
      </c>
      <c r="L409" s="571">
        <v>54.460057371562634</v>
      </c>
      <c r="M409" s="571">
        <v>58</v>
      </c>
      <c r="N409" s="572">
        <v>3158.6833275506328</v>
      </c>
    </row>
    <row r="410" spans="1:14" ht="14.4" customHeight="1" x14ac:dyDescent="0.3">
      <c r="A410" s="567" t="s">
        <v>439</v>
      </c>
      <c r="B410" s="568" t="s">
        <v>441</v>
      </c>
      <c r="C410" s="569" t="s">
        <v>457</v>
      </c>
      <c r="D410" s="570" t="s">
        <v>458</v>
      </c>
      <c r="E410" s="569" t="s">
        <v>444</v>
      </c>
      <c r="F410" s="570" t="s">
        <v>445</v>
      </c>
      <c r="G410" s="569" t="s">
        <v>1586</v>
      </c>
      <c r="H410" s="569" t="s">
        <v>1875</v>
      </c>
      <c r="I410" s="569" t="s">
        <v>1876</v>
      </c>
      <c r="J410" s="569" t="s">
        <v>1877</v>
      </c>
      <c r="K410" s="569" t="s">
        <v>1619</v>
      </c>
      <c r="L410" s="571">
        <v>54.4599402352612</v>
      </c>
      <c r="M410" s="571">
        <v>3</v>
      </c>
      <c r="N410" s="572">
        <v>163.3798207057836</v>
      </c>
    </row>
    <row r="411" spans="1:14" ht="14.4" customHeight="1" x14ac:dyDescent="0.3">
      <c r="A411" s="567" t="s">
        <v>439</v>
      </c>
      <c r="B411" s="568" t="s">
        <v>441</v>
      </c>
      <c r="C411" s="569" t="s">
        <v>457</v>
      </c>
      <c r="D411" s="570" t="s">
        <v>458</v>
      </c>
      <c r="E411" s="569" t="s">
        <v>444</v>
      </c>
      <c r="F411" s="570" t="s">
        <v>445</v>
      </c>
      <c r="G411" s="569" t="s">
        <v>1586</v>
      </c>
      <c r="H411" s="569" t="s">
        <v>1878</v>
      </c>
      <c r="I411" s="569" t="s">
        <v>1879</v>
      </c>
      <c r="J411" s="569" t="s">
        <v>1880</v>
      </c>
      <c r="K411" s="569" t="s">
        <v>1619</v>
      </c>
      <c r="L411" s="571">
        <v>42.759994495547851</v>
      </c>
      <c r="M411" s="571">
        <v>134</v>
      </c>
      <c r="N411" s="572">
        <v>5729.8392624034122</v>
      </c>
    </row>
    <row r="412" spans="1:14" ht="14.4" customHeight="1" x14ac:dyDescent="0.3">
      <c r="A412" s="567" t="s">
        <v>439</v>
      </c>
      <c r="B412" s="568" t="s">
        <v>441</v>
      </c>
      <c r="C412" s="569" t="s">
        <v>457</v>
      </c>
      <c r="D412" s="570" t="s">
        <v>458</v>
      </c>
      <c r="E412" s="569" t="s">
        <v>444</v>
      </c>
      <c r="F412" s="570" t="s">
        <v>445</v>
      </c>
      <c r="G412" s="569" t="s">
        <v>1586</v>
      </c>
      <c r="H412" s="569" t="s">
        <v>1881</v>
      </c>
      <c r="I412" s="569" t="s">
        <v>1882</v>
      </c>
      <c r="J412" s="569" t="s">
        <v>1883</v>
      </c>
      <c r="K412" s="569" t="s">
        <v>1619</v>
      </c>
      <c r="L412" s="571">
        <v>54.12</v>
      </c>
      <c r="M412" s="571">
        <v>7</v>
      </c>
      <c r="N412" s="572">
        <v>378.84</v>
      </c>
    </row>
    <row r="413" spans="1:14" ht="14.4" customHeight="1" x14ac:dyDescent="0.3">
      <c r="A413" s="567" t="s">
        <v>439</v>
      </c>
      <c r="B413" s="568" t="s">
        <v>441</v>
      </c>
      <c r="C413" s="569" t="s">
        <v>457</v>
      </c>
      <c r="D413" s="570" t="s">
        <v>458</v>
      </c>
      <c r="E413" s="569" t="s">
        <v>444</v>
      </c>
      <c r="F413" s="570" t="s">
        <v>445</v>
      </c>
      <c r="G413" s="569" t="s">
        <v>1586</v>
      </c>
      <c r="H413" s="569" t="s">
        <v>1884</v>
      </c>
      <c r="I413" s="569" t="s">
        <v>1884</v>
      </c>
      <c r="J413" s="569" t="s">
        <v>1885</v>
      </c>
      <c r="K413" s="569" t="s">
        <v>1795</v>
      </c>
      <c r="L413" s="571">
        <v>0</v>
      </c>
      <c r="M413" s="571">
        <v>0</v>
      </c>
      <c r="N413" s="572">
        <v>0</v>
      </c>
    </row>
    <row r="414" spans="1:14" ht="14.4" customHeight="1" x14ac:dyDescent="0.3">
      <c r="A414" s="567" t="s">
        <v>439</v>
      </c>
      <c r="B414" s="568" t="s">
        <v>441</v>
      </c>
      <c r="C414" s="569" t="s">
        <v>457</v>
      </c>
      <c r="D414" s="570" t="s">
        <v>458</v>
      </c>
      <c r="E414" s="569" t="s">
        <v>444</v>
      </c>
      <c r="F414" s="570" t="s">
        <v>445</v>
      </c>
      <c r="G414" s="569" t="s">
        <v>1586</v>
      </c>
      <c r="H414" s="569" t="s">
        <v>1886</v>
      </c>
      <c r="I414" s="569" t="s">
        <v>1887</v>
      </c>
      <c r="J414" s="569" t="s">
        <v>1888</v>
      </c>
      <c r="K414" s="569" t="s">
        <v>1889</v>
      </c>
      <c r="L414" s="571">
        <v>207.00002714308141</v>
      </c>
      <c r="M414" s="571">
        <v>16</v>
      </c>
      <c r="N414" s="572">
        <v>3312.0004342893026</v>
      </c>
    </row>
    <row r="415" spans="1:14" ht="14.4" customHeight="1" x14ac:dyDescent="0.3">
      <c r="A415" s="567" t="s">
        <v>439</v>
      </c>
      <c r="B415" s="568" t="s">
        <v>441</v>
      </c>
      <c r="C415" s="569" t="s">
        <v>457</v>
      </c>
      <c r="D415" s="570" t="s">
        <v>458</v>
      </c>
      <c r="E415" s="569" t="s">
        <v>444</v>
      </c>
      <c r="F415" s="570" t="s">
        <v>445</v>
      </c>
      <c r="G415" s="569" t="s">
        <v>1586</v>
      </c>
      <c r="H415" s="569" t="s">
        <v>1890</v>
      </c>
      <c r="I415" s="569" t="s">
        <v>1891</v>
      </c>
      <c r="J415" s="569" t="s">
        <v>1892</v>
      </c>
      <c r="K415" s="569" t="s">
        <v>1893</v>
      </c>
      <c r="L415" s="571">
        <v>216.22006349787489</v>
      </c>
      <c r="M415" s="571">
        <v>94</v>
      </c>
      <c r="N415" s="572">
        <v>20324.685968800241</v>
      </c>
    </row>
    <row r="416" spans="1:14" ht="14.4" customHeight="1" x14ac:dyDescent="0.3">
      <c r="A416" s="567" t="s">
        <v>439</v>
      </c>
      <c r="B416" s="568" t="s">
        <v>441</v>
      </c>
      <c r="C416" s="569" t="s">
        <v>457</v>
      </c>
      <c r="D416" s="570" t="s">
        <v>458</v>
      </c>
      <c r="E416" s="569" t="s">
        <v>444</v>
      </c>
      <c r="F416" s="570" t="s">
        <v>445</v>
      </c>
      <c r="G416" s="569" t="s">
        <v>1586</v>
      </c>
      <c r="H416" s="569" t="s">
        <v>1894</v>
      </c>
      <c r="I416" s="569" t="s">
        <v>1894</v>
      </c>
      <c r="J416" s="569" t="s">
        <v>1885</v>
      </c>
      <c r="K416" s="569" t="s">
        <v>1895</v>
      </c>
      <c r="L416" s="571">
        <v>183.36997346571405</v>
      </c>
      <c r="M416" s="571">
        <v>487</v>
      </c>
      <c r="N416" s="572">
        <v>89301.177077802742</v>
      </c>
    </row>
    <row r="417" spans="1:14" ht="14.4" customHeight="1" x14ac:dyDescent="0.3">
      <c r="A417" s="567" t="s">
        <v>439</v>
      </c>
      <c r="B417" s="568" t="s">
        <v>441</v>
      </c>
      <c r="C417" s="569" t="s">
        <v>457</v>
      </c>
      <c r="D417" s="570" t="s">
        <v>458</v>
      </c>
      <c r="E417" s="569" t="s">
        <v>444</v>
      </c>
      <c r="F417" s="570" t="s">
        <v>445</v>
      </c>
      <c r="G417" s="569" t="s">
        <v>1586</v>
      </c>
      <c r="H417" s="569" t="s">
        <v>1896</v>
      </c>
      <c r="I417" s="569" t="s">
        <v>1897</v>
      </c>
      <c r="J417" s="569" t="s">
        <v>1898</v>
      </c>
      <c r="K417" s="569" t="s">
        <v>1899</v>
      </c>
      <c r="L417" s="571">
        <v>217.49945521765528</v>
      </c>
      <c r="M417" s="571">
        <v>152</v>
      </c>
      <c r="N417" s="572">
        <v>33059.917193083602</v>
      </c>
    </row>
    <row r="418" spans="1:14" ht="14.4" customHeight="1" x14ac:dyDescent="0.3">
      <c r="A418" s="567" t="s">
        <v>439</v>
      </c>
      <c r="B418" s="568" t="s">
        <v>441</v>
      </c>
      <c r="C418" s="569" t="s">
        <v>457</v>
      </c>
      <c r="D418" s="570" t="s">
        <v>458</v>
      </c>
      <c r="E418" s="569" t="s">
        <v>444</v>
      </c>
      <c r="F418" s="570" t="s">
        <v>445</v>
      </c>
      <c r="G418" s="569" t="s">
        <v>1586</v>
      </c>
      <c r="H418" s="569" t="s">
        <v>1900</v>
      </c>
      <c r="I418" s="569" t="s">
        <v>1901</v>
      </c>
      <c r="J418" s="569" t="s">
        <v>1902</v>
      </c>
      <c r="K418" s="569" t="s">
        <v>1903</v>
      </c>
      <c r="L418" s="571">
        <v>405.98749975160501</v>
      </c>
      <c r="M418" s="571">
        <v>32</v>
      </c>
      <c r="N418" s="572">
        <v>12991.59999205136</v>
      </c>
    </row>
    <row r="419" spans="1:14" ht="14.4" customHeight="1" x14ac:dyDescent="0.3">
      <c r="A419" s="567" t="s">
        <v>439</v>
      </c>
      <c r="B419" s="568" t="s">
        <v>441</v>
      </c>
      <c r="C419" s="569" t="s">
        <v>457</v>
      </c>
      <c r="D419" s="570" t="s">
        <v>458</v>
      </c>
      <c r="E419" s="569" t="s">
        <v>444</v>
      </c>
      <c r="F419" s="570" t="s">
        <v>445</v>
      </c>
      <c r="G419" s="569" t="s">
        <v>1586</v>
      </c>
      <c r="H419" s="569" t="s">
        <v>1904</v>
      </c>
      <c r="I419" s="569" t="s">
        <v>1905</v>
      </c>
      <c r="J419" s="569" t="s">
        <v>1906</v>
      </c>
      <c r="K419" s="569" t="s">
        <v>1619</v>
      </c>
      <c r="L419" s="571">
        <v>40.522697866576998</v>
      </c>
      <c r="M419" s="571">
        <v>353</v>
      </c>
      <c r="N419" s="572">
        <v>14304.51234690168</v>
      </c>
    </row>
    <row r="420" spans="1:14" ht="14.4" customHeight="1" x14ac:dyDescent="0.3">
      <c r="A420" s="567" t="s">
        <v>439</v>
      </c>
      <c r="B420" s="568" t="s">
        <v>441</v>
      </c>
      <c r="C420" s="569" t="s">
        <v>457</v>
      </c>
      <c r="D420" s="570" t="s">
        <v>458</v>
      </c>
      <c r="E420" s="569" t="s">
        <v>444</v>
      </c>
      <c r="F420" s="570" t="s">
        <v>445</v>
      </c>
      <c r="G420" s="569" t="s">
        <v>1586</v>
      </c>
      <c r="H420" s="569" t="s">
        <v>1907</v>
      </c>
      <c r="I420" s="569" t="s">
        <v>1908</v>
      </c>
      <c r="J420" s="569" t="s">
        <v>1909</v>
      </c>
      <c r="K420" s="569" t="s">
        <v>1619</v>
      </c>
      <c r="L420" s="571">
        <v>40.570031537847804</v>
      </c>
      <c r="M420" s="571">
        <v>13</v>
      </c>
      <c r="N420" s="572">
        <v>527.41040999202141</v>
      </c>
    </row>
    <row r="421" spans="1:14" ht="14.4" customHeight="1" x14ac:dyDescent="0.3">
      <c r="A421" s="567" t="s">
        <v>439</v>
      </c>
      <c r="B421" s="568" t="s">
        <v>441</v>
      </c>
      <c r="C421" s="569" t="s">
        <v>457</v>
      </c>
      <c r="D421" s="570" t="s">
        <v>458</v>
      </c>
      <c r="E421" s="569" t="s">
        <v>444</v>
      </c>
      <c r="F421" s="570" t="s">
        <v>445</v>
      </c>
      <c r="G421" s="569" t="s">
        <v>1586</v>
      </c>
      <c r="H421" s="569" t="s">
        <v>1910</v>
      </c>
      <c r="I421" s="569" t="s">
        <v>1911</v>
      </c>
      <c r="J421" s="569" t="s">
        <v>1912</v>
      </c>
      <c r="K421" s="569"/>
      <c r="L421" s="571">
        <v>40.509462369134184</v>
      </c>
      <c r="M421" s="571">
        <v>351</v>
      </c>
      <c r="N421" s="572">
        <v>14218.821291566099</v>
      </c>
    </row>
    <row r="422" spans="1:14" ht="14.4" customHeight="1" x14ac:dyDescent="0.3">
      <c r="A422" s="567" t="s">
        <v>439</v>
      </c>
      <c r="B422" s="568" t="s">
        <v>441</v>
      </c>
      <c r="C422" s="569" t="s">
        <v>457</v>
      </c>
      <c r="D422" s="570" t="s">
        <v>458</v>
      </c>
      <c r="E422" s="569" t="s">
        <v>446</v>
      </c>
      <c r="F422" s="570" t="s">
        <v>447</v>
      </c>
      <c r="G422" s="569" t="s">
        <v>531</v>
      </c>
      <c r="H422" s="569" t="s">
        <v>1913</v>
      </c>
      <c r="I422" s="569" t="s">
        <v>1914</v>
      </c>
      <c r="J422" s="569" t="s">
        <v>1915</v>
      </c>
      <c r="K422" s="569" t="s">
        <v>1916</v>
      </c>
      <c r="L422" s="571">
        <v>6765.69</v>
      </c>
      <c r="M422" s="571">
        <v>4</v>
      </c>
      <c r="N422" s="572">
        <v>27062.76</v>
      </c>
    </row>
    <row r="423" spans="1:14" ht="14.4" customHeight="1" x14ac:dyDescent="0.3">
      <c r="A423" s="567" t="s">
        <v>439</v>
      </c>
      <c r="B423" s="568" t="s">
        <v>441</v>
      </c>
      <c r="C423" s="569" t="s">
        <v>457</v>
      </c>
      <c r="D423" s="570" t="s">
        <v>458</v>
      </c>
      <c r="E423" s="569" t="s">
        <v>452</v>
      </c>
      <c r="F423" s="570" t="s">
        <v>453</v>
      </c>
      <c r="G423" s="569"/>
      <c r="H423" s="569" t="s">
        <v>1917</v>
      </c>
      <c r="I423" s="569" t="s">
        <v>1918</v>
      </c>
      <c r="J423" s="569" t="s">
        <v>1919</v>
      </c>
      <c r="K423" s="569" t="s">
        <v>1510</v>
      </c>
      <c r="L423" s="571">
        <v>32.685119974687325</v>
      </c>
      <c r="M423" s="571">
        <v>110</v>
      </c>
      <c r="N423" s="572">
        <v>3595.3631972156054</v>
      </c>
    </row>
    <row r="424" spans="1:14" ht="14.4" customHeight="1" x14ac:dyDescent="0.3">
      <c r="A424" s="567" t="s">
        <v>439</v>
      </c>
      <c r="B424" s="568" t="s">
        <v>441</v>
      </c>
      <c r="C424" s="569" t="s">
        <v>457</v>
      </c>
      <c r="D424" s="570" t="s">
        <v>458</v>
      </c>
      <c r="E424" s="569" t="s">
        <v>452</v>
      </c>
      <c r="F424" s="570" t="s">
        <v>453</v>
      </c>
      <c r="G424" s="569"/>
      <c r="H424" s="569" t="s">
        <v>1920</v>
      </c>
      <c r="I424" s="569" t="s">
        <v>1921</v>
      </c>
      <c r="J424" s="569" t="s">
        <v>1922</v>
      </c>
      <c r="K424" s="569" t="s">
        <v>1923</v>
      </c>
      <c r="L424" s="571">
        <v>768.49917598949878</v>
      </c>
      <c r="M424" s="571">
        <v>1.399999999999999</v>
      </c>
      <c r="N424" s="572">
        <v>1075.8988463852975</v>
      </c>
    </row>
    <row r="425" spans="1:14" ht="14.4" customHeight="1" x14ac:dyDescent="0.3">
      <c r="A425" s="567" t="s">
        <v>439</v>
      </c>
      <c r="B425" s="568" t="s">
        <v>441</v>
      </c>
      <c r="C425" s="569" t="s">
        <v>457</v>
      </c>
      <c r="D425" s="570" t="s">
        <v>458</v>
      </c>
      <c r="E425" s="569" t="s">
        <v>452</v>
      </c>
      <c r="F425" s="570" t="s">
        <v>453</v>
      </c>
      <c r="G425" s="569"/>
      <c r="H425" s="569" t="s">
        <v>1924</v>
      </c>
      <c r="I425" s="569" t="s">
        <v>1925</v>
      </c>
      <c r="J425" s="569" t="s">
        <v>1926</v>
      </c>
      <c r="K425" s="569" t="s">
        <v>1927</v>
      </c>
      <c r="L425" s="571">
        <v>31.2</v>
      </c>
      <c r="M425" s="571">
        <v>1</v>
      </c>
      <c r="N425" s="572">
        <v>31.2</v>
      </c>
    </row>
    <row r="426" spans="1:14" ht="14.4" customHeight="1" x14ac:dyDescent="0.3">
      <c r="A426" s="567" t="s">
        <v>439</v>
      </c>
      <c r="B426" s="568" t="s">
        <v>441</v>
      </c>
      <c r="C426" s="569" t="s">
        <v>457</v>
      </c>
      <c r="D426" s="570" t="s">
        <v>458</v>
      </c>
      <c r="E426" s="569" t="s">
        <v>452</v>
      </c>
      <c r="F426" s="570" t="s">
        <v>453</v>
      </c>
      <c r="G426" s="569"/>
      <c r="H426" s="569" t="s">
        <v>1928</v>
      </c>
      <c r="I426" s="569" t="s">
        <v>1928</v>
      </c>
      <c r="J426" s="569" t="s">
        <v>1929</v>
      </c>
      <c r="K426" s="569" t="s">
        <v>1930</v>
      </c>
      <c r="L426" s="571">
        <v>2505.795848379978</v>
      </c>
      <c r="M426" s="571">
        <v>3.2</v>
      </c>
      <c r="N426" s="572">
        <v>8018.5467148159305</v>
      </c>
    </row>
    <row r="427" spans="1:14" ht="14.4" customHeight="1" x14ac:dyDescent="0.3">
      <c r="A427" s="567" t="s">
        <v>439</v>
      </c>
      <c r="B427" s="568" t="s">
        <v>441</v>
      </c>
      <c r="C427" s="569" t="s">
        <v>457</v>
      </c>
      <c r="D427" s="570" t="s">
        <v>458</v>
      </c>
      <c r="E427" s="569" t="s">
        <v>452</v>
      </c>
      <c r="F427" s="570" t="s">
        <v>453</v>
      </c>
      <c r="G427" s="569"/>
      <c r="H427" s="569" t="s">
        <v>1931</v>
      </c>
      <c r="I427" s="569" t="s">
        <v>1932</v>
      </c>
      <c r="J427" s="569" t="s">
        <v>1933</v>
      </c>
      <c r="K427" s="569" t="s">
        <v>1934</v>
      </c>
      <c r="L427" s="571">
        <v>2581.31</v>
      </c>
      <c r="M427" s="571">
        <v>0.19999999999999901</v>
      </c>
      <c r="N427" s="572">
        <v>516.26199999999744</v>
      </c>
    </row>
    <row r="428" spans="1:14" ht="14.4" customHeight="1" x14ac:dyDescent="0.3">
      <c r="A428" s="567" t="s">
        <v>439</v>
      </c>
      <c r="B428" s="568" t="s">
        <v>441</v>
      </c>
      <c r="C428" s="569" t="s">
        <v>457</v>
      </c>
      <c r="D428" s="570" t="s">
        <v>458</v>
      </c>
      <c r="E428" s="569" t="s">
        <v>452</v>
      </c>
      <c r="F428" s="570" t="s">
        <v>453</v>
      </c>
      <c r="G428" s="569" t="s">
        <v>531</v>
      </c>
      <c r="H428" s="569" t="s">
        <v>1935</v>
      </c>
      <c r="I428" s="569" t="s">
        <v>1936</v>
      </c>
      <c r="J428" s="569" t="s">
        <v>1937</v>
      </c>
      <c r="K428" s="569" t="s">
        <v>1938</v>
      </c>
      <c r="L428" s="571">
        <v>38.230527654121317</v>
      </c>
      <c r="M428" s="571">
        <v>35</v>
      </c>
      <c r="N428" s="572">
        <v>1338.0684678942462</v>
      </c>
    </row>
    <row r="429" spans="1:14" ht="14.4" customHeight="1" x14ac:dyDescent="0.3">
      <c r="A429" s="567" t="s">
        <v>439</v>
      </c>
      <c r="B429" s="568" t="s">
        <v>441</v>
      </c>
      <c r="C429" s="569" t="s">
        <v>457</v>
      </c>
      <c r="D429" s="570" t="s">
        <v>458</v>
      </c>
      <c r="E429" s="569" t="s">
        <v>452</v>
      </c>
      <c r="F429" s="570" t="s">
        <v>453</v>
      </c>
      <c r="G429" s="569" t="s">
        <v>531</v>
      </c>
      <c r="H429" s="569" t="s">
        <v>1939</v>
      </c>
      <c r="I429" s="569" t="s">
        <v>1940</v>
      </c>
      <c r="J429" s="569" t="s">
        <v>1941</v>
      </c>
      <c r="K429" s="569" t="s">
        <v>586</v>
      </c>
      <c r="L429" s="571">
        <v>66.12989734055995</v>
      </c>
      <c r="M429" s="571">
        <v>9</v>
      </c>
      <c r="N429" s="572">
        <v>595.16907606503958</v>
      </c>
    </row>
    <row r="430" spans="1:14" ht="14.4" customHeight="1" x14ac:dyDescent="0.3">
      <c r="A430" s="567" t="s">
        <v>439</v>
      </c>
      <c r="B430" s="568" t="s">
        <v>441</v>
      </c>
      <c r="C430" s="569" t="s">
        <v>457</v>
      </c>
      <c r="D430" s="570" t="s">
        <v>458</v>
      </c>
      <c r="E430" s="569" t="s">
        <v>452</v>
      </c>
      <c r="F430" s="570" t="s">
        <v>453</v>
      </c>
      <c r="G430" s="569" t="s">
        <v>531</v>
      </c>
      <c r="H430" s="569" t="s">
        <v>1942</v>
      </c>
      <c r="I430" s="569" t="s">
        <v>1943</v>
      </c>
      <c r="J430" s="569" t="s">
        <v>1944</v>
      </c>
      <c r="K430" s="569" t="s">
        <v>1945</v>
      </c>
      <c r="L430" s="571">
        <v>85.1</v>
      </c>
      <c r="M430" s="571">
        <v>1</v>
      </c>
      <c r="N430" s="572">
        <v>85.1</v>
      </c>
    </row>
    <row r="431" spans="1:14" ht="14.4" customHeight="1" x14ac:dyDescent="0.3">
      <c r="A431" s="567" t="s">
        <v>439</v>
      </c>
      <c r="B431" s="568" t="s">
        <v>441</v>
      </c>
      <c r="C431" s="569" t="s">
        <v>457</v>
      </c>
      <c r="D431" s="570" t="s">
        <v>458</v>
      </c>
      <c r="E431" s="569" t="s">
        <v>452</v>
      </c>
      <c r="F431" s="570" t="s">
        <v>453</v>
      </c>
      <c r="G431" s="569" t="s">
        <v>531</v>
      </c>
      <c r="H431" s="569" t="s">
        <v>1946</v>
      </c>
      <c r="I431" s="569" t="s">
        <v>1947</v>
      </c>
      <c r="J431" s="569" t="s">
        <v>1948</v>
      </c>
      <c r="K431" s="569" t="s">
        <v>1949</v>
      </c>
      <c r="L431" s="571">
        <v>33.390510175209897</v>
      </c>
      <c r="M431" s="571">
        <v>32</v>
      </c>
      <c r="N431" s="572">
        <v>1068.4963256067167</v>
      </c>
    </row>
    <row r="432" spans="1:14" ht="14.4" customHeight="1" x14ac:dyDescent="0.3">
      <c r="A432" s="567" t="s">
        <v>439</v>
      </c>
      <c r="B432" s="568" t="s">
        <v>441</v>
      </c>
      <c r="C432" s="569" t="s">
        <v>457</v>
      </c>
      <c r="D432" s="570" t="s">
        <v>458</v>
      </c>
      <c r="E432" s="569" t="s">
        <v>452</v>
      </c>
      <c r="F432" s="570" t="s">
        <v>453</v>
      </c>
      <c r="G432" s="569" t="s">
        <v>531</v>
      </c>
      <c r="H432" s="569" t="s">
        <v>1950</v>
      </c>
      <c r="I432" s="569" t="s">
        <v>1951</v>
      </c>
      <c r="J432" s="569" t="s">
        <v>1952</v>
      </c>
      <c r="K432" s="569" t="s">
        <v>1953</v>
      </c>
      <c r="L432" s="571">
        <v>430.23999666683812</v>
      </c>
      <c r="M432" s="571">
        <v>74.900000000000006</v>
      </c>
      <c r="N432" s="572">
        <v>32224.975750346177</v>
      </c>
    </row>
    <row r="433" spans="1:14" ht="14.4" customHeight="1" x14ac:dyDescent="0.3">
      <c r="A433" s="567" t="s">
        <v>439</v>
      </c>
      <c r="B433" s="568" t="s">
        <v>441</v>
      </c>
      <c r="C433" s="569" t="s">
        <v>457</v>
      </c>
      <c r="D433" s="570" t="s">
        <v>458</v>
      </c>
      <c r="E433" s="569" t="s">
        <v>452</v>
      </c>
      <c r="F433" s="570" t="s">
        <v>453</v>
      </c>
      <c r="G433" s="569" t="s">
        <v>531</v>
      </c>
      <c r="H433" s="569" t="s">
        <v>1954</v>
      </c>
      <c r="I433" s="569" t="s">
        <v>1955</v>
      </c>
      <c r="J433" s="569" t="s">
        <v>1956</v>
      </c>
      <c r="K433" s="569" t="s">
        <v>1957</v>
      </c>
      <c r="L433" s="571">
        <v>695.43672421234567</v>
      </c>
      <c r="M433" s="571">
        <v>85.399999999999991</v>
      </c>
      <c r="N433" s="572">
        <v>59390.29624773431</v>
      </c>
    </row>
    <row r="434" spans="1:14" ht="14.4" customHeight="1" x14ac:dyDescent="0.3">
      <c r="A434" s="567" t="s">
        <v>439</v>
      </c>
      <c r="B434" s="568" t="s">
        <v>441</v>
      </c>
      <c r="C434" s="569" t="s">
        <v>457</v>
      </c>
      <c r="D434" s="570" t="s">
        <v>458</v>
      </c>
      <c r="E434" s="569" t="s">
        <v>452</v>
      </c>
      <c r="F434" s="570" t="s">
        <v>453</v>
      </c>
      <c r="G434" s="569" t="s">
        <v>531</v>
      </c>
      <c r="H434" s="569" t="s">
        <v>1958</v>
      </c>
      <c r="I434" s="569" t="s">
        <v>1959</v>
      </c>
      <c r="J434" s="569" t="s">
        <v>1960</v>
      </c>
      <c r="K434" s="569" t="s">
        <v>1961</v>
      </c>
      <c r="L434" s="571">
        <v>231.08463448291408</v>
      </c>
      <c r="M434" s="571">
        <v>10</v>
      </c>
      <c r="N434" s="572">
        <v>2310.8463448291409</v>
      </c>
    </row>
    <row r="435" spans="1:14" ht="14.4" customHeight="1" x14ac:dyDescent="0.3">
      <c r="A435" s="567" t="s">
        <v>439</v>
      </c>
      <c r="B435" s="568" t="s">
        <v>441</v>
      </c>
      <c r="C435" s="569" t="s">
        <v>457</v>
      </c>
      <c r="D435" s="570" t="s">
        <v>458</v>
      </c>
      <c r="E435" s="569" t="s">
        <v>452</v>
      </c>
      <c r="F435" s="570" t="s">
        <v>453</v>
      </c>
      <c r="G435" s="569" t="s">
        <v>531</v>
      </c>
      <c r="H435" s="569" t="s">
        <v>1962</v>
      </c>
      <c r="I435" s="569" t="s">
        <v>1963</v>
      </c>
      <c r="J435" s="569" t="s">
        <v>1964</v>
      </c>
      <c r="K435" s="569" t="s">
        <v>1965</v>
      </c>
      <c r="L435" s="571">
        <v>4255.9883670132458</v>
      </c>
      <c r="M435" s="571">
        <v>63.9</v>
      </c>
      <c r="N435" s="572">
        <v>271957.65665214643</v>
      </c>
    </row>
    <row r="436" spans="1:14" ht="14.4" customHeight="1" x14ac:dyDescent="0.3">
      <c r="A436" s="567" t="s">
        <v>439</v>
      </c>
      <c r="B436" s="568" t="s">
        <v>441</v>
      </c>
      <c r="C436" s="569" t="s">
        <v>457</v>
      </c>
      <c r="D436" s="570" t="s">
        <v>458</v>
      </c>
      <c r="E436" s="569" t="s">
        <v>452</v>
      </c>
      <c r="F436" s="570" t="s">
        <v>453</v>
      </c>
      <c r="G436" s="569" t="s">
        <v>531</v>
      </c>
      <c r="H436" s="569" t="s">
        <v>1966</v>
      </c>
      <c r="I436" s="569" t="s">
        <v>1967</v>
      </c>
      <c r="J436" s="569" t="s">
        <v>1968</v>
      </c>
      <c r="K436" s="569" t="s">
        <v>1969</v>
      </c>
      <c r="L436" s="571">
        <v>86.57</v>
      </c>
      <c r="M436" s="571">
        <v>2</v>
      </c>
      <c r="N436" s="572">
        <v>173.14</v>
      </c>
    </row>
    <row r="437" spans="1:14" ht="14.4" customHeight="1" x14ac:dyDescent="0.3">
      <c r="A437" s="567" t="s">
        <v>439</v>
      </c>
      <c r="B437" s="568" t="s">
        <v>441</v>
      </c>
      <c r="C437" s="569" t="s">
        <v>457</v>
      </c>
      <c r="D437" s="570" t="s">
        <v>458</v>
      </c>
      <c r="E437" s="569" t="s">
        <v>452</v>
      </c>
      <c r="F437" s="570" t="s">
        <v>453</v>
      </c>
      <c r="G437" s="569" t="s">
        <v>531</v>
      </c>
      <c r="H437" s="569" t="s">
        <v>1970</v>
      </c>
      <c r="I437" s="569" t="s">
        <v>1971</v>
      </c>
      <c r="J437" s="569" t="s">
        <v>1972</v>
      </c>
      <c r="K437" s="569" t="s">
        <v>1973</v>
      </c>
      <c r="L437" s="571">
        <v>37.6</v>
      </c>
      <c r="M437" s="571">
        <v>35</v>
      </c>
      <c r="N437" s="572">
        <v>1316</v>
      </c>
    </row>
    <row r="438" spans="1:14" ht="14.4" customHeight="1" x14ac:dyDescent="0.3">
      <c r="A438" s="567" t="s">
        <v>439</v>
      </c>
      <c r="B438" s="568" t="s">
        <v>441</v>
      </c>
      <c r="C438" s="569" t="s">
        <v>457</v>
      </c>
      <c r="D438" s="570" t="s">
        <v>458</v>
      </c>
      <c r="E438" s="569" t="s">
        <v>452</v>
      </c>
      <c r="F438" s="570" t="s">
        <v>453</v>
      </c>
      <c r="G438" s="569" t="s">
        <v>531</v>
      </c>
      <c r="H438" s="569" t="s">
        <v>1974</v>
      </c>
      <c r="I438" s="569" t="s">
        <v>1975</v>
      </c>
      <c r="J438" s="569" t="s">
        <v>1976</v>
      </c>
      <c r="K438" s="569" t="s">
        <v>1977</v>
      </c>
      <c r="L438" s="571">
        <v>677.99751396251361</v>
      </c>
      <c r="M438" s="571">
        <v>9.6</v>
      </c>
      <c r="N438" s="572">
        <v>6508.7761340401303</v>
      </c>
    </row>
    <row r="439" spans="1:14" ht="14.4" customHeight="1" x14ac:dyDescent="0.3">
      <c r="A439" s="567" t="s">
        <v>439</v>
      </c>
      <c r="B439" s="568" t="s">
        <v>441</v>
      </c>
      <c r="C439" s="569" t="s">
        <v>457</v>
      </c>
      <c r="D439" s="570" t="s">
        <v>458</v>
      </c>
      <c r="E439" s="569" t="s">
        <v>452</v>
      </c>
      <c r="F439" s="570" t="s">
        <v>453</v>
      </c>
      <c r="G439" s="569" t="s">
        <v>531</v>
      </c>
      <c r="H439" s="569" t="s">
        <v>1978</v>
      </c>
      <c r="I439" s="569" t="s">
        <v>1979</v>
      </c>
      <c r="J439" s="569" t="s">
        <v>1980</v>
      </c>
      <c r="K439" s="569" t="s">
        <v>1981</v>
      </c>
      <c r="L439" s="571">
        <v>621.59483591009678</v>
      </c>
      <c r="M439" s="571">
        <v>21.4</v>
      </c>
      <c r="N439" s="572">
        <v>13302.12948847607</v>
      </c>
    </row>
    <row r="440" spans="1:14" ht="14.4" customHeight="1" x14ac:dyDescent="0.3">
      <c r="A440" s="567" t="s">
        <v>439</v>
      </c>
      <c r="B440" s="568" t="s">
        <v>441</v>
      </c>
      <c r="C440" s="569" t="s">
        <v>457</v>
      </c>
      <c r="D440" s="570" t="s">
        <v>458</v>
      </c>
      <c r="E440" s="569" t="s">
        <v>452</v>
      </c>
      <c r="F440" s="570" t="s">
        <v>453</v>
      </c>
      <c r="G440" s="569" t="s">
        <v>531</v>
      </c>
      <c r="H440" s="569" t="s">
        <v>1982</v>
      </c>
      <c r="I440" s="569" t="s">
        <v>1983</v>
      </c>
      <c r="J440" s="569" t="s">
        <v>1984</v>
      </c>
      <c r="K440" s="569" t="s">
        <v>1985</v>
      </c>
      <c r="L440" s="571">
        <v>517.50042223734204</v>
      </c>
      <c r="M440" s="571">
        <v>1</v>
      </c>
      <c r="N440" s="572">
        <v>517.50042223734204</v>
      </c>
    </row>
    <row r="441" spans="1:14" ht="14.4" customHeight="1" x14ac:dyDescent="0.3">
      <c r="A441" s="567" t="s">
        <v>439</v>
      </c>
      <c r="B441" s="568" t="s">
        <v>441</v>
      </c>
      <c r="C441" s="569" t="s">
        <v>457</v>
      </c>
      <c r="D441" s="570" t="s">
        <v>458</v>
      </c>
      <c r="E441" s="569" t="s">
        <v>452</v>
      </c>
      <c r="F441" s="570" t="s">
        <v>453</v>
      </c>
      <c r="G441" s="569" t="s">
        <v>531</v>
      </c>
      <c r="H441" s="569" t="s">
        <v>1986</v>
      </c>
      <c r="I441" s="569" t="s">
        <v>1987</v>
      </c>
      <c r="J441" s="569" t="s">
        <v>1988</v>
      </c>
      <c r="K441" s="569" t="s">
        <v>1989</v>
      </c>
      <c r="L441" s="571">
        <v>115.31100000000001</v>
      </c>
      <c r="M441" s="571">
        <v>1</v>
      </c>
      <c r="N441" s="572">
        <v>115.31100000000001</v>
      </c>
    </row>
    <row r="442" spans="1:14" ht="14.4" customHeight="1" x14ac:dyDescent="0.3">
      <c r="A442" s="567" t="s">
        <v>439</v>
      </c>
      <c r="B442" s="568" t="s">
        <v>441</v>
      </c>
      <c r="C442" s="569" t="s">
        <v>457</v>
      </c>
      <c r="D442" s="570" t="s">
        <v>458</v>
      </c>
      <c r="E442" s="569" t="s">
        <v>452</v>
      </c>
      <c r="F442" s="570" t="s">
        <v>453</v>
      </c>
      <c r="G442" s="569" t="s">
        <v>531</v>
      </c>
      <c r="H442" s="569" t="s">
        <v>1990</v>
      </c>
      <c r="I442" s="569" t="s">
        <v>1991</v>
      </c>
      <c r="J442" s="569" t="s">
        <v>1992</v>
      </c>
      <c r="K442" s="569" t="s">
        <v>1993</v>
      </c>
      <c r="L442" s="571">
        <v>155.07499999999999</v>
      </c>
      <c r="M442" s="571">
        <v>2</v>
      </c>
      <c r="N442" s="572">
        <v>310.14999999999998</v>
      </c>
    </row>
    <row r="443" spans="1:14" ht="14.4" customHeight="1" x14ac:dyDescent="0.3">
      <c r="A443" s="567" t="s">
        <v>439</v>
      </c>
      <c r="B443" s="568" t="s">
        <v>441</v>
      </c>
      <c r="C443" s="569" t="s">
        <v>457</v>
      </c>
      <c r="D443" s="570" t="s">
        <v>458</v>
      </c>
      <c r="E443" s="569" t="s">
        <v>452</v>
      </c>
      <c r="F443" s="570" t="s">
        <v>453</v>
      </c>
      <c r="G443" s="569" t="s">
        <v>531</v>
      </c>
      <c r="H443" s="569" t="s">
        <v>1994</v>
      </c>
      <c r="I443" s="569" t="s">
        <v>1995</v>
      </c>
      <c r="J443" s="569" t="s">
        <v>1996</v>
      </c>
      <c r="K443" s="569" t="s">
        <v>1997</v>
      </c>
      <c r="L443" s="571">
        <v>31.848608282007785</v>
      </c>
      <c r="M443" s="571">
        <v>397</v>
      </c>
      <c r="N443" s="572">
        <v>12643.897487957091</v>
      </c>
    </row>
    <row r="444" spans="1:14" ht="14.4" customHeight="1" x14ac:dyDescent="0.3">
      <c r="A444" s="567" t="s">
        <v>439</v>
      </c>
      <c r="B444" s="568" t="s">
        <v>441</v>
      </c>
      <c r="C444" s="569" t="s">
        <v>457</v>
      </c>
      <c r="D444" s="570" t="s">
        <v>458</v>
      </c>
      <c r="E444" s="569" t="s">
        <v>452</v>
      </c>
      <c r="F444" s="570" t="s">
        <v>453</v>
      </c>
      <c r="G444" s="569" t="s">
        <v>531</v>
      </c>
      <c r="H444" s="569" t="s">
        <v>1998</v>
      </c>
      <c r="I444" s="569" t="s">
        <v>1999</v>
      </c>
      <c r="J444" s="569" t="s">
        <v>2000</v>
      </c>
      <c r="K444" s="569" t="s">
        <v>2001</v>
      </c>
      <c r="L444" s="571">
        <v>970.195848549934</v>
      </c>
      <c r="M444" s="571">
        <v>1</v>
      </c>
      <c r="N444" s="572">
        <v>970.195848549934</v>
      </c>
    </row>
    <row r="445" spans="1:14" ht="14.4" customHeight="1" x14ac:dyDescent="0.3">
      <c r="A445" s="567" t="s">
        <v>439</v>
      </c>
      <c r="B445" s="568" t="s">
        <v>441</v>
      </c>
      <c r="C445" s="569" t="s">
        <v>457</v>
      </c>
      <c r="D445" s="570" t="s">
        <v>458</v>
      </c>
      <c r="E445" s="569" t="s">
        <v>452</v>
      </c>
      <c r="F445" s="570" t="s">
        <v>453</v>
      </c>
      <c r="G445" s="569" t="s">
        <v>531</v>
      </c>
      <c r="H445" s="569" t="s">
        <v>2002</v>
      </c>
      <c r="I445" s="569" t="s">
        <v>2003</v>
      </c>
      <c r="J445" s="569" t="s">
        <v>2004</v>
      </c>
      <c r="K445" s="569" t="s">
        <v>2005</v>
      </c>
      <c r="L445" s="571">
        <v>69.215177470509573</v>
      </c>
      <c r="M445" s="571">
        <v>154</v>
      </c>
      <c r="N445" s="572">
        <v>10659.137330458474</v>
      </c>
    </row>
    <row r="446" spans="1:14" ht="14.4" customHeight="1" x14ac:dyDescent="0.3">
      <c r="A446" s="567" t="s">
        <v>439</v>
      </c>
      <c r="B446" s="568" t="s">
        <v>441</v>
      </c>
      <c r="C446" s="569" t="s">
        <v>457</v>
      </c>
      <c r="D446" s="570" t="s">
        <v>458</v>
      </c>
      <c r="E446" s="569" t="s">
        <v>452</v>
      </c>
      <c r="F446" s="570" t="s">
        <v>453</v>
      </c>
      <c r="G446" s="569" t="s">
        <v>531</v>
      </c>
      <c r="H446" s="569" t="s">
        <v>2006</v>
      </c>
      <c r="I446" s="569" t="s">
        <v>2007</v>
      </c>
      <c r="J446" s="569" t="s">
        <v>2004</v>
      </c>
      <c r="K446" s="569" t="s">
        <v>2008</v>
      </c>
      <c r="L446" s="571">
        <v>82.691954079083587</v>
      </c>
      <c r="M446" s="571">
        <v>73</v>
      </c>
      <c r="N446" s="572">
        <v>6036.5126477731019</v>
      </c>
    </row>
    <row r="447" spans="1:14" ht="14.4" customHeight="1" x14ac:dyDescent="0.3">
      <c r="A447" s="567" t="s">
        <v>439</v>
      </c>
      <c r="B447" s="568" t="s">
        <v>441</v>
      </c>
      <c r="C447" s="569" t="s">
        <v>457</v>
      </c>
      <c r="D447" s="570" t="s">
        <v>458</v>
      </c>
      <c r="E447" s="569" t="s">
        <v>452</v>
      </c>
      <c r="F447" s="570" t="s">
        <v>453</v>
      </c>
      <c r="G447" s="569" t="s">
        <v>531</v>
      </c>
      <c r="H447" s="569" t="s">
        <v>2009</v>
      </c>
      <c r="I447" s="569" t="s">
        <v>2010</v>
      </c>
      <c r="J447" s="569" t="s">
        <v>2011</v>
      </c>
      <c r="K447" s="569" t="s">
        <v>987</v>
      </c>
      <c r="L447" s="571">
        <v>255.01511955541542</v>
      </c>
      <c r="M447" s="571">
        <v>14</v>
      </c>
      <c r="N447" s="572">
        <v>3570.2116737758161</v>
      </c>
    </row>
    <row r="448" spans="1:14" ht="14.4" customHeight="1" x14ac:dyDescent="0.3">
      <c r="A448" s="567" t="s">
        <v>439</v>
      </c>
      <c r="B448" s="568" t="s">
        <v>441</v>
      </c>
      <c r="C448" s="569" t="s">
        <v>457</v>
      </c>
      <c r="D448" s="570" t="s">
        <v>458</v>
      </c>
      <c r="E448" s="569" t="s">
        <v>452</v>
      </c>
      <c r="F448" s="570" t="s">
        <v>453</v>
      </c>
      <c r="G448" s="569" t="s">
        <v>531</v>
      </c>
      <c r="H448" s="569" t="s">
        <v>2012</v>
      </c>
      <c r="I448" s="569" t="s">
        <v>2013</v>
      </c>
      <c r="J448" s="569" t="s">
        <v>2014</v>
      </c>
      <c r="K448" s="569" t="s">
        <v>2015</v>
      </c>
      <c r="L448" s="571">
        <v>93.579999999999899</v>
      </c>
      <c r="M448" s="571">
        <v>1</v>
      </c>
      <c r="N448" s="572">
        <v>93.579999999999899</v>
      </c>
    </row>
    <row r="449" spans="1:14" ht="14.4" customHeight="1" x14ac:dyDescent="0.3">
      <c r="A449" s="567" t="s">
        <v>439</v>
      </c>
      <c r="B449" s="568" t="s">
        <v>441</v>
      </c>
      <c r="C449" s="569" t="s">
        <v>457</v>
      </c>
      <c r="D449" s="570" t="s">
        <v>458</v>
      </c>
      <c r="E449" s="569" t="s">
        <v>452</v>
      </c>
      <c r="F449" s="570" t="s">
        <v>453</v>
      </c>
      <c r="G449" s="569" t="s">
        <v>531</v>
      </c>
      <c r="H449" s="569" t="s">
        <v>2016</v>
      </c>
      <c r="I449" s="569" t="s">
        <v>2017</v>
      </c>
      <c r="J449" s="569" t="s">
        <v>2018</v>
      </c>
      <c r="K449" s="569" t="s">
        <v>2019</v>
      </c>
      <c r="L449" s="571">
        <v>236.10916666666677</v>
      </c>
      <c r="M449" s="571">
        <v>8</v>
      </c>
      <c r="N449" s="572">
        <v>1888.8733333333341</v>
      </c>
    </row>
    <row r="450" spans="1:14" ht="14.4" customHeight="1" x14ac:dyDescent="0.3">
      <c r="A450" s="567" t="s">
        <v>439</v>
      </c>
      <c r="B450" s="568" t="s">
        <v>441</v>
      </c>
      <c r="C450" s="569" t="s">
        <v>457</v>
      </c>
      <c r="D450" s="570" t="s">
        <v>458</v>
      </c>
      <c r="E450" s="569" t="s">
        <v>452</v>
      </c>
      <c r="F450" s="570" t="s">
        <v>453</v>
      </c>
      <c r="G450" s="569" t="s">
        <v>1586</v>
      </c>
      <c r="H450" s="569" t="s">
        <v>2020</v>
      </c>
      <c r="I450" s="569" t="s">
        <v>2021</v>
      </c>
      <c r="J450" s="569" t="s">
        <v>2022</v>
      </c>
      <c r="K450" s="569" t="s">
        <v>2023</v>
      </c>
      <c r="L450" s="571">
        <v>252.05045883035601</v>
      </c>
      <c r="M450" s="571">
        <v>1</v>
      </c>
      <c r="N450" s="572">
        <v>252.05045883035601</v>
      </c>
    </row>
    <row r="451" spans="1:14" ht="14.4" customHeight="1" x14ac:dyDescent="0.3">
      <c r="A451" s="567" t="s">
        <v>439</v>
      </c>
      <c r="B451" s="568" t="s">
        <v>441</v>
      </c>
      <c r="C451" s="569" t="s">
        <v>457</v>
      </c>
      <c r="D451" s="570" t="s">
        <v>458</v>
      </c>
      <c r="E451" s="569" t="s">
        <v>452</v>
      </c>
      <c r="F451" s="570" t="s">
        <v>453</v>
      </c>
      <c r="G451" s="569" t="s">
        <v>1586</v>
      </c>
      <c r="H451" s="569" t="s">
        <v>2024</v>
      </c>
      <c r="I451" s="569" t="s">
        <v>2025</v>
      </c>
      <c r="J451" s="569" t="s">
        <v>2026</v>
      </c>
      <c r="K451" s="569" t="s">
        <v>2027</v>
      </c>
      <c r="L451" s="571">
        <v>89.923528678139448</v>
      </c>
      <c r="M451" s="571">
        <v>205</v>
      </c>
      <c r="N451" s="572">
        <v>18434.323379018588</v>
      </c>
    </row>
    <row r="452" spans="1:14" ht="14.4" customHeight="1" x14ac:dyDescent="0.3">
      <c r="A452" s="567" t="s">
        <v>439</v>
      </c>
      <c r="B452" s="568" t="s">
        <v>441</v>
      </c>
      <c r="C452" s="569" t="s">
        <v>457</v>
      </c>
      <c r="D452" s="570" t="s">
        <v>458</v>
      </c>
      <c r="E452" s="569" t="s">
        <v>452</v>
      </c>
      <c r="F452" s="570" t="s">
        <v>453</v>
      </c>
      <c r="G452" s="569" t="s">
        <v>1586</v>
      </c>
      <c r="H452" s="569" t="s">
        <v>2028</v>
      </c>
      <c r="I452" s="569" t="s">
        <v>2029</v>
      </c>
      <c r="J452" s="569" t="s">
        <v>2030</v>
      </c>
      <c r="K452" s="569" t="s">
        <v>2031</v>
      </c>
      <c r="L452" s="571">
        <v>50.284435654194361</v>
      </c>
      <c r="M452" s="571">
        <v>501</v>
      </c>
      <c r="N452" s="572">
        <v>25192.502262751375</v>
      </c>
    </row>
    <row r="453" spans="1:14" ht="14.4" customHeight="1" x14ac:dyDescent="0.3">
      <c r="A453" s="567" t="s">
        <v>439</v>
      </c>
      <c r="B453" s="568" t="s">
        <v>441</v>
      </c>
      <c r="C453" s="569" t="s">
        <v>457</v>
      </c>
      <c r="D453" s="570" t="s">
        <v>458</v>
      </c>
      <c r="E453" s="569" t="s">
        <v>452</v>
      </c>
      <c r="F453" s="570" t="s">
        <v>453</v>
      </c>
      <c r="G453" s="569" t="s">
        <v>1586</v>
      </c>
      <c r="H453" s="569" t="s">
        <v>2032</v>
      </c>
      <c r="I453" s="569" t="s">
        <v>2033</v>
      </c>
      <c r="J453" s="569" t="s">
        <v>2034</v>
      </c>
      <c r="K453" s="569" t="s">
        <v>2035</v>
      </c>
      <c r="L453" s="571">
        <v>3788.2925312304819</v>
      </c>
      <c r="M453" s="571">
        <v>120.91666666666666</v>
      </c>
      <c r="N453" s="572">
        <v>458067.70523461909</v>
      </c>
    </row>
    <row r="454" spans="1:14" ht="14.4" customHeight="1" x14ac:dyDescent="0.3">
      <c r="A454" s="567" t="s">
        <v>439</v>
      </c>
      <c r="B454" s="568" t="s">
        <v>441</v>
      </c>
      <c r="C454" s="569" t="s">
        <v>457</v>
      </c>
      <c r="D454" s="570" t="s">
        <v>458</v>
      </c>
      <c r="E454" s="569" t="s">
        <v>452</v>
      </c>
      <c r="F454" s="570" t="s">
        <v>453</v>
      </c>
      <c r="G454" s="569" t="s">
        <v>1586</v>
      </c>
      <c r="H454" s="569" t="s">
        <v>2036</v>
      </c>
      <c r="I454" s="569" t="s">
        <v>2037</v>
      </c>
      <c r="J454" s="569" t="s">
        <v>2038</v>
      </c>
      <c r="K454" s="569" t="s">
        <v>2039</v>
      </c>
      <c r="L454" s="571">
        <v>57.37</v>
      </c>
      <c r="M454" s="571">
        <v>1</v>
      </c>
      <c r="N454" s="572">
        <v>57.37</v>
      </c>
    </row>
    <row r="455" spans="1:14" ht="14.4" customHeight="1" x14ac:dyDescent="0.3">
      <c r="A455" s="567" t="s">
        <v>439</v>
      </c>
      <c r="B455" s="568" t="s">
        <v>441</v>
      </c>
      <c r="C455" s="569" t="s">
        <v>457</v>
      </c>
      <c r="D455" s="570" t="s">
        <v>458</v>
      </c>
      <c r="E455" s="569" t="s">
        <v>452</v>
      </c>
      <c r="F455" s="570" t="s">
        <v>453</v>
      </c>
      <c r="G455" s="569" t="s">
        <v>1586</v>
      </c>
      <c r="H455" s="569" t="s">
        <v>2040</v>
      </c>
      <c r="I455" s="569" t="s">
        <v>2041</v>
      </c>
      <c r="J455" s="569" t="s">
        <v>2042</v>
      </c>
      <c r="K455" s="569" t="s">
        <v>2043</v>
      </c>
      <c r="L455" s="571">
        <v>89.777510138615966</v>
      </c>
      <c r="M455" s="571">
        <v>444</v>
      </c>
      <c r="N455" s="572">
        <v>39861.214501545488</v>
      </c>
    </row>
    <row r="456" spans="1:14" ht="14.4" customHeight="1" x14ac:dyDescent="0.3">
      <c r="A456" s="567" t="s">
        <v>439</v>
      </c>
      <c r="B456" s="568" t="s">
        <v>441</v>
      </c>
      <c r="C456" s="569" t="s">
        <v>457</v>
      </c>
      <c r="D456" s="570" t="s">
        <v>458</v>
      </c>
      <c r="E456" s="569" t="s">
        <v>452</v>
      </c>
      <c r="F456" s="570" t="s">
        <v>453</v>
      </c>
      <c r="G456" s="569" t="s">
        <v>1586</v>
      </c>
      <c r="H456" s="569" t="s">
        <v>2044</v>
      </c>
      <c r="I456" s="569" t="s">
        <v>2045</v>
      </c>
      <c r="J456" s="569" t="s">
        <v>2046</v>
      </c>
      <c r="K456" s="569" t="s">
        <v>2047</v>
      </c>
      <c r="L456" s="571">
        <v>262.55092987401514</v>
      </c>
      <c r="M456" s="571">
        <v>152</v>
      </c>
      <c r="N456" s="572">
        <v>39907.741340850298</v>
      </c>
    </row>
    <row r="457" spans="1:14" ht="14.4" customHeight="1" x14ac:dyDescent="0.3">
      <c r="A457" s="567" t="s">
        <v>439</v>
      </c>
      <c r="B457" s="568" t="s">
        <v>441</v>
      </c>
      <c r="C457" s="569" t="s">
        <v>457</v>
      </c>
      <c r="D457" s="570" t="s">
        <v>458</v>
      </c>
      <c r="E457" s="569" t="s">
        <v>452</v>
      </c>
      <c r="F457" s="570" t="s">
        <v>453</v>
      </c>
      <c r="G457" s="569" t="s">
        <v>1586</v>
      </c>
      <c r="H457" s="569" t="s">
        <v>2048</v>
      </c>
      <c r="I457" s="569" t="s">
        <v>2049</v>
      </c>
      <c r="J457" s="569" t="s">
        <v>2050</v>
      </c>
      <c r="K457" s="569" t="s">
        <v>1965</v>
      </c>
      <c r="L457" s="571">
        <v>307.40037357049192</v>
      </c>
      <c r="M457" s="571">
        <v>20.7</v>
      </c>
      <c r="N457" s="572">
        <v>6363.1877329091822</v>
      </c>
    </row>
    <row r="458" spans="1:14" ht="14.4" customHeight="1" x14ac:dyDescent="0.3">
      <c r="A458" s="567" t="s">
        <v>439</v>
      </c>
      <c r="B458" s="568" t="s">
        <v>441</v>
      </c>
      <c r="C458" s="569" t="s">
        <v>457</v>
      </c>
      <c r="D458" s="570" t="s">
        <v>458</v>
      </c>
      <c r="E458" s="569" t="s">
        <v>452</v>
      </c>
      <c r="F458" s="570" t="s">
        <v>453</v>
      </c>
      <c r="G458" s="569" t="s">
        <v>1586</v>
      </c>
      <c r="H458" s="569" t="s">
        <v>2051</v>
      </c>
      <c r="I458" s="569" t="s">
        <v>2052</v>
      </c>
      <c r="J458" s="569" t="s">
        <v>2053</v>
      </c>
      <c r="K458" s="569" t="s">
        <v>2054</v>
      </c>
      <c r="L458" s="571">
        <v>226.55333233630779</v>
      </c>
      <c r="M458" s="571">
        <v>452.79999999999831</v>
      </c>
      <c r="N458" s="572">
        <v>102583.34888187978</v>
      </c>
    </row>
    <row r="459" spans="1:14" ht="14.4" customHeight="1" x14ac:dyDescent="0.3">
      <c r="A459" s="567" t="s">
        <v>439</v>
      </c>
      <c r="B459" s="568" t="s">
        <v>441</v>
      </c>
      <c r="C459" s="569" t="s">
        <v>457</v>
      </c>
      <c r="D459" s="570" t="s">
        <v>458</v>
      </c>
      <c r="E459" s="569" t="s">
        <v>452</v>
      </c>
      <c r="F459" s="570" t="s">
        <v>453</v>
      </c>
      <c r="G459" s="569" t="s">
        <v>1586</v>
      </c>
      <c r="H459" s="569" t="s">
        <v>2055</v>
      </c>
      <c r="I459" s="569" t="s">
        <v>2056</v>
      </c>
      <c r="J459" s="569" t="s">
        <v>2057</v>
      </c>
      <c r="K459" s="569" t="s">
        <v>2058</v>
      </c>
      <c r="L459" s="571">
        <v>75.300052862045902</v>
      </c>
      <c r="M459" s="571">
        <v>240</v>
      </c>
      <c r="N459" s="572">
        <v>18072.012686891016</v>
      </c>
    </row>
    <row r="460" spans="1:14" ht="14.4" customHeight="1" x14ac:dyDescent="0.3">
      <c r="A460" s="567" t="s">
        <v>439</v>
      </c>
      <c r="B460" s="568" t="s">
        <v>441</v>
      </c>
      <c r="C460" s="569" t="s">
        <v>457</v>
      </c>
      <c r="D460" s="570" t="s">
        <v>458</v>
      </c>
      <c r="E460" s="569" t="s">
        <v>452</v>
      </c>
      <c r="F460" s="570" t="s">
        <v>453</v>
      </c>
      <c r="G460" s="569" t="s">
        <v>1586</v>
      </c>
      <c r="H460" s="569" t="s">
        <v>2059</v>
      </c>
      <c r="I460" s="569" t="s">
        <v>2060</v>
      </c>
      <c r="J460" s="569" t="s">
        <v>2061</v>
      </c>
      <c r="K460" s="569" t="s">
        <v>2062</v>
      </c>
      <c r="L460" s="571">
        <v>252.295068990918</v>
      </c>
      <c r="M460" s="571">
        <v>2</v>
      </c>
      <c r="N460" s="572">
        <v>504.59013798183599</v>
      </c>
    </row>
    <row r="461" spans="1:14" ht="14.4" customHeight="1" x14ac:dyDescent="0.3">
      <c r="A461" s="567" t="s">
        <v>439</v>
      </c>
      <c r="B461" s="568" t="s">
        <v>441</v>
      </c>
      <c r="C461" s="569" t="s">
        <v>457</v>
      </c>
      <c r="D461" s="570" t="s">
        <v>458</v>
      </c>
      <c r="E461" s="569" t="s">
        <v>452</v>
      </c>
      <c r="F461" s="570" t="s">
        <v>453</v>
      </c>
      <c r="G461" s="569" t="s">
        <v>1586</v>
      </c>
      <c r="H461" s="569" t="s">
        <v>2063</v>
      </c>
      <c r="I461" s="569" t="s">
        <v>2064</v>
      </c>
      <c r="J461" s="569" t="s">
        <v>2065</v>
      </c>
      <c r="K461" s="569" t="s">
        <v>2066</v>
      </c>
      <c r="L461" s="571">
        <v>161.70407325739782</v>
      </c>
      <c r="M461" s="571">
        <v>65</v>
      </c>
      <c r="N461" s="572">
        <v>10510.764761730859</v>
      </c>
    </row>
    <row r="462" spans="1:14" ht="14.4" customHeight="1" x14ac:dyDescent="0.3">
      <c r="A462" s="567" t="s">
        <v>439</v>
      </c>
      <c r="B462" s="568" t="s">
        <v>441</v>
      </c>
      <c r="C462" s="569" t="s">
        <v>457</v>
      </c>
      <c r="D462" s="570" t="s">
        <v>458</v>
      </c>
      <c r="E462" s="569" t="s">
        <v>452</v>
      </c>
      <c r="F462" s="570" t="s">
        <v>453</v>
      </c>
      <c r="G462" s="569" t="s">
        <v>1586</v>
      </c>
      <c r="H462" s="569" t="s">
        <v>2067</v>
      </c>
      <c r="I462" s="569" t="s">
        <v>2068</v>
      </c>
      <c r="J462" s="569" t="s">
        <v>2069</v>
      </c>
      <c r="K462" s="569" t="s">
        <v>2070</v>
      </c>
      <c r="L462" s="571">
        <v>323.79390297152872</v>
      </c>
      <c r="M462" s="571">
        <v>169</v>
      </c>
      <c r="N462" s="572">
        <v>54721.169602188354</v>
      </c>
    </row>
    <row r="463" spans="1:14" ht="14.4" customHeight="1" x14ac:dyDescent="0.3">
      <c r="A463" s="567" t="s">
        <v>439</v>
      </c>
      <c r="B463" s="568" t="s">
        <v>441</v>
      </c>
      <c r="C463" s="569" t="s">
        <v>457</v>
      </c>
      <c r="D463" s="570" t="s">
        <v>458</v>
      </c>
      <c r="E463" s="569" t="s">
        <v>452</v>
      </c>
      <c r="F463" s="570" t="s">
        <v>453</v>
      </c>
      <c r="G463" s="569" t="s">
        <v>1586</v>
      </c>
      <c r="H463" s="569" t="s">
        <v>2071</v>
      </c>
      <c r="I463" s="569" t="s">
        <v>2072</v>
      </c>
      <c r="J463" s="569" t="s">
        <v>2073</v>
      </c>
      <c r="K463" s="569" t="s">
        <v>2074</v>
      </c>
      <c r="L463" s="571">
        <v>104.42</v>
      </c>
      <c r="M463" s="571">
        <v>2</v>
      </c>
      <c r="N463" s="572">
        <v>208.84</v>
      </c>
    </row>
    <row r="464" spans="1:14" ht="14.4" customHeight="1" x14ac:dyDescent="0.3">
      <c r="A464" s="567" t="s">
        <v>439</v>
      </c>
      <c r="B464" s="568" t="s">
        <v>441</v>
      </c>
      <c r="C464" s="569" t="s">
        <v>457</v>
      </c>
      <c r="D464" s="570" t="s">
        <v>458</v>
      </c>
      <c r="E464" s="569" t="s">
        <v>452</v>
      </c>
      <c r="F464" s="570" t="s">
        <v>453</v>
      </c>
      <c r="G464" s="569" t="s">
        <v>1586</v>
      </c>
      <c r="H464" s="569" t="s">
        <v>2075</v>
      </c>
      <c r="I464" s="569" t="s">
        <v>2076</v>
      </c>
      <c r="J464" s="569" t="s">
        <v>2077</v>
      </c>
      <c r="K464" s="569" t="s">
        <v>2019</v>
      </c>
      <c r="L464" s="571">
        <v>154.20790371430689</v>
      </c>
      <c r="M464" s="571">
        <v>16</v>
      </c>
      <c r="N464" s="572">
        <v>2467.3264594289103</v>
      </c>
    </row>
    <row r="465" spans="1:14" ht="14.4" customHeight="1" x14ac:dyDescent="0.3">
      <c r="A465" s="567" t="s">
        <v>439</v>
      </c>
      <c r="B465" s="568" t="s">
        <v>441</v>
      </c>
      <c r="C465" s="569" t="s">
        <v>457</v>
      </c>
      <c r="D465" s="570" t="s">
        <v>458</v>
      </c>
      <c r="E465" s="569" t="s">
        <v>452</v>
      </c>
      <c r="F465" s="570" t="s">
        <v>453</v>
      </c>
      <c r="G465" s="569" t="s">
        <v>1586</v>
      </c>
      <c r="H465" s="569" t="s">
        <v>2078</v>
      </c>
      <c r="I465" s="569" t="s">
        <v>2079</v>
      </c>
      <c r="J465" s="569" t="s">
        <v>2080</v>
      </c>
      <c r="K465" s="569" t="s">
        <v>2043</v>
      </c>
      <c r="L465" s="571">
        <v>54.417178358457477</v>
      </c>
      <c r="M465" s="571">
        <v>148</v>
      </c>
      <c r="N465" s="572">
        <v>8053.7423970517066</v>
      </c>
    </row>
    <row r="466" spans="1:14" ht="14.4" customHeight="1" x14ac:dyDescent="0.3">
      <c r="A466" s="567" t="s">
        <v>439</v>
      </c>
      <c r="B466" s="568" t="s">
        <v>441</v>
      </c>
      <c r="C466" s="569" t="s">
        <v>457</v>
      </c>
      <c r="D466" s="570" t="s">
        <v>458</v>
      </c>
      <c r="E466" s="569" t="s">
        <v>452</v>
      </c>
      <c r="F466" s="570" t="s">
        <v>453</v>
      </c>
      <c r="G466" s="569" t="s">
        <v>1586</v>
      </c>
      <c r="H466" s="569" t="s">
        <v>2081</v>
      </c>
      <c r="I466" s="569" t="s">
        <v>2082</v>
      </c>
      <c r="J466" s="569" t="s">
        <v>2083</v>
      </c>
      <c r="K466" s="569" t="s">
        <v>2084</v>
      </c>
      <c r="L466" s="571">
        <v>0</v>
      </c>
      <c r="M466" s="571">
        <v>0</v>
      </c>
      <c r="N466" s="572">
        <v>0</v>
      </c>
    </row>
    <row r="467" spans="1:14" ht="14.4" customHeight="1" x14ac:dyDescent="0.3">
      <c r="A467" s="567" t="s">
        <v>439</v>
      </c>
      <c r="B467" s="568" t="s">
        <v>441</v>
      </c>
      <c r="C467" s="569" t="s">
        <v>457</v>
      </c>
      <c r="D467" s="570" t="s">
        <v>458</v>
      </c>
      <c r="E467" s="569" t="s">
        <v>452</v>
      </c>
      <c r="F467" s="570" t="s">
        <v>453</v>
      </c>
      <c r="G467" s="569" t="s">
        <v>1586</v>
      </c>
      <c r="H467" s="569" t="s">
        <v>2085</v>
      </c>
      <c r="I467" s="569" t="s">
        <v>2086</v>
      </c>
      <c r="J467" s="569" t="s">
        <v>2026</v>
      </c>
      <c r="K467" s="569" t="s">
        <v>2087</v>
      </c>
      <c r="L467" s="571">
        <v>74.000634146341554</v>
      </c>
      <c r="M467" s="571">
        <v>82</v>
      </c>
      <c r="N467" s="572">
        <v>6068.0520000000079</v>
      </c>
    </row>
    <row r="468" spans="1:14" ht="14.4" customHeight="1" x14ac:dyDescent="0.3">
      <c r="A468" s="567" t="s">
        <v>439</v>
      </c>
      <c r="B468" s="568" t="s">
        <v>441</v>
      </c>
      <c r="C468" s="569" t="s">
        <v>457</v>
      </c>
      <c r="D468" s="570" t="s">
        <v>458</v>
      </c>
      <c r="E468" s="569" t="s">
        <v>452</v>
      </c>
      <c r="F468" s="570" t="s">
        <v>453</v>
      </c>
      <c r="G468" s="569" t="s">
        <v>1586</v>
      </c>
      <c r="H468" s="569" t="s">
        <v>2088</v>
      </c>
      <c r="I468" s="569" t="s">
        <v>2089</v>
      </c>
      <c r="J468" s="569" t="s">
        <v>2090</v>
      </c>
      <c r="K468" s="569" t="s">
        <v>2091</v>
      </c>
      <c r="L468" s="571">
        <v>133.04524558190636</v>
      </c>
      <c r="M468" s="571">
        <v>43</v>
      </c>
      <c r="N468" s="572">
        <v>5720.9455600219735</v>
      </c>
    </row>
    <row r="469" spans="1:14" ht="14.4" customHeight="1" x14ac:dyDescent="0.3">
      <c r="A469" s="567" t="s">
        <v>439</v>
      </c>
      <c r="B469" s="568" t="s">
        <v>441</v>
      </c>
      <c r="C469" s="569" t="s">
        <v>457</v>
      </c>
      <c r="D469" s="570" t="s">
        <v>458</v>
      </c>
      <c r="E469" s="569" t="s">
        <v>452</v>
      </c>
      <c r="F469" s="570" t="s">
        <v>453</v>
      </c>
      <c r="G469" s="569" t="s">
        <v>1586</v>
      </c>
      <c r="H469" s="569" t="s">
        <v>2092</v>
      </c>
      <c r="I469" s="569" t="s">
        <v>2093</v>
      </c>
      <c r="J469" s="569" t="s">
        <v>2094</v>
      </c>
      <c r="K469" s="569" t="s">
        <v>2095</v>
      </c>
      <c r="L469" s="571">
        <v>12604.323523944166</v>
      </c>
      <c r="M469" s="571">
        <v>9</v>
      </c>
      <c r="N469" s="572">
        <v>113438.9117154975</v>
      </c>
    </row>
    <row r="470" spans="1:14" ht="14.4" customHeight="1" x14ac:dyDescent="0.3">
      <c r="A470" s="567" t="s">
        <v>439</v>
      </c>
      <c r="B470" s="568" t="s">
        <v>441</v>
      </c>
      <c r="C470" s="569" t="s">
        <v>457</v>
      </c>
      <c r="D470" s="570" t="s">
        <v>458</v>
      </c>
      <c r="E470" s="569" t="s">
        <v>452</v>
      </c>
      <c r="F470" s="570" t="s">
        <v>453</v>
      </c>
      <c r="G470" s="569" t="s">
        <v>1586</v>
      </c>
      <c r="H470" s="569" t="s">
        <v>2096</v>
      </c>
      <c r="I470" s="569" t="s">
        <v>2097</v>
      </c>
      <c r="J470" s="569" t="s">
        <v>2057</v>
      </c>
      <c r="K470" s="569" t="s">
        <v>2098</v>
      </c>
      <c r="L470" s="571">
        <v>46.140972775932447</v>
      </c>
      <c r="M470" s="571">
        <v>8</v>
      </c>
      <c r="N470" s="572">
        <v>369.12778220745957</v>
      </c>
    </row>
    <row r="471" spans="1:14" ht="14.4" customHeight="1" x14ac:dyDescent="0.3">
      <c r="A471" s="567" t="s">
        <v>439</v>
      </c>
      <c r="B471" s="568" t="s">
        <v>441</v>
      </c>
      <c r="C471" s="569" t="s">
        <v>457</v>
      </c>
      <c r="D471" s="570" t="s">
        <v>458</v>
      </c>
      <c r="E471" s="569" t="s">
        <v>454</v>
      </c>
      <c r="F471" s="570" t="s">
        <v>455</v>
      </c>
      <c r="G471" s="569" t="s">
        <v>531</v>
      </c>
      <c r="H471" s="569" t="s">
        <v>2099</v>
      </c>
      <c r="I471" s="569" t="s">
        <v>2100</v>
      </c>
      <c r="J471" s="569" t="s">
        <v>2101</v>
      </c>
      <c r="K471" s="569" t="s">
        <v>2102</v>
      </c>
      <c r="L471" s="571">
        <v>83.359793267099803</v>
      </c>
      <c r="M471" s="571">
        <v>1</v>
      </c>
      <c r="N471" s="572">
        <v>83.359793267099803</v>
      </c>
    </row>
    <row r="472" spans="1:14" ht="14.4" customHeight="1" x14ac:dyDescent="0.3">
      <c r="A472" s="567" t="s">
        <v>439</v>
      </c>
      <c r="B472" s="568" t="s">
        <v>441</v>
      </c>
      <c r="C472" s="569" t="s">
        <v>457</v>
      </c>
      <c r="D472" s="570" t="s">
        <v>458</v>
      </c>
      <c r="E472" s="569" t="s">
        <v>454</v>
      </c>
      <c r="F472" s="570" t="s">
        <v>455</v>
      </c>
      <c r="G472" s="569" t="s">
        <v>531</v>
      </c>
      <c r="H472" s="569" t="s">
        <v>2103</v>
      </c>
      <c r="I472" s="569" t="s">
        <v>2104</v>
      </c>
      <c r="J472" s="569" t="s">
        <v>2105</v>
      </c>
      <c r="K472" s="569" t="s">
        <v>583</v>
      </c>
      <c r="L472" s="571">
        <v>76.33</v>
      </c>
      <c r="M472" s="571">
        <v>2</v>
      </c>
      <c r="N472" s="572">
        <v>152.66</v>
      </c>
    </row>
    <row r="473" spans="1:14" ht="14.4" customHeight="1" x14ac:dyDescent="0.3">
      <c r="A473" s="567" t="s">
        <v>439</v>
      </c>
      <c r="B473" s="568" t="s">
        <v>441</v>
      </c>
      <c r="C473" s="569" t="s">
        <v>457</v>
      </c>
      <c r="D473" s="570" t="s">
        <v>458</v>
      </c>
      <c r="E473" s="569" t="s">
        <v>454</v>
      </c>
      <c r="F473" s="570" t="s">
        <v>455</v>
      </c>
      <c r="G473" s="569" t="s">
        <v>531</v>
      </c>
      <c r="H473" s="569" t="s">
        <v>2106</v>
      </c>
      <c r="I473" s="569" t="s">
        <v>2107</v>
      </c>
      <c r="J473" s="569" t="s">
        <v>2108</v>
      </c>
      <c r="K473" s="569" t="s">
        <v>2109</v>
      </c>
      <c r="L473" s="571">
        <v>137.740068086203</v>
      </c>
      <c r="M473" s="571">
        <v>1</v>
      </c>
      <c r="N473" s="572">
        <v>137.740068086203</v>
      </c>
    </row>
    <row r="474" spans="1:14" ht="14.4" customHeight="1" x14ac:dyDescent="0.3">
      <c r="A474" s="567" t="s">
        <v>439</v>
      </c>
      <c r="B474" s="568" t="s">
        <v>441</v>
      </c>
      <c r="C474" s="569" t="s">
        <v>457</v>
      </c>
      <c r="D474" s="570" t="s">
        <v>458</v>
      </c>
      <c r="E474" s="569" t="s">
        <v>454</v>
      </c>
      <c r="F474" s="570" t="s">
        <v>455</v>
      </c>
      <c r="G474" s="569" t="s">
        <v>531</v>
      </c>
      <c r="H474" s="569" t="s">
        <v>2110</v>
      </c>
      <c r="I474" s="569" t="s">
        <v>2111</v>
      </c>
      <c r="J474" s="569" t="s">
        <v>2112</v>
      </c>
      <c r="K474" s="569" t="s">
        <v>2113</v>
      </c>
      <c r="L474" s="571">
        <v>87.647878917477044</v>
      </c>
      <c r="M474" s="571">
        <v>5</v>
      </c>
      <c r="N474" s="572">
        <v>438.23939458738522</v>
      </c>
    </row>
    <row r="475" spans="1:14" ht="14.4" customHeight="1" x14ac:dyDescent="0.3">
      <c r="A475" s="567" t="s">
        <v>439</v>
      </c>
      <c r="B475" s="568" t="s">
        <v>441</v>
      </c>
      <c r="C475" s="569" t="s">
        <v>457</v>
      </c>
      <c r="D475" s="570" t="s">
        <v>458</v>
      </c>
      <c r="E475" s="569" t="s">
        <v>454</v>
      </c>
      <c r="F475" s="570" t="s">
        <v>455</v>
      </c>
      <c r="G475" s="569" t="s">
        <v>1586</v>
      </c>
      <c r="H475" s="569" t="s">
        <v>2114</v>
      </c>
      <c r="I475" s="569" t="s">
        <v>2115</v>
      </c>
      <c r="J475" s="569" t="s">
        <v>2116</v>
      </c>
      <c r="K475" s="569"/>
      <c r="L475" s="571">
        <v>91.710591196113157</v>
      </c>
      <c r="M475" s="571">
        <v>1146</v>
      </c>
      <c r="N475" s="572">
        <v>105100.33751074568</v>
      </c>
    </row>
    <row r="476" spans="1:14" ht="14.4" customHeight="1" x14ac:dyDescent="0.3">
      <c r="A476" s="567" t="s">
        <v>439</v>
      </c>
      <c r="B476" s="568" t="s">
        <v>441</v>
      </c>
      <c r="C476" s="569" t="s">
        <v>457</v>
      </c>
      <c r="D476" s="570" t="s">
        <v>458</v>
      </c>
      <c r="E476" s="569" t="s">
        <v>454</v>
      </c>
      <c r="F476" s="570" t="s">
        <v>455</v>
      </c>
      <c r="G476" s="569" t="s">
        <v>1586</v>
      </c>
      <c r="H476" s="569" t="s">
        <v>2117</v>
      </c>
      <c r="I476" s="569" t="s">
        <v>2118</v>
      </c>
      <c r="J476" s="569" t="s">
        <v>2119</v>
      </c>
      <c r="K476" s="569" t="s">
        <v>2120</v>
      </c>
      <c r="L476" s="571">
        <v>458.67</v>
      </c>
      <c r="M476" s="571">
        <v>1</v>
      </c>
      <c r="N476" s="572">
        <v>458.67</v>
      </c>
    </row>
    <row r="477" spans="1:14" ht="14.4" customHeight="1" x14ac:dyDescent="0.3">
      <c r="A477" s="567" t="s">
        <v>439</v>
      </c>
      <c r="B477" s="568" t="s">
        <v>441</v>
      </c>
      <c r="C477" s="569" t="s">
        <v>457</v>
      </c>
      <c r="D477" s="570" t="s">
        <v>458</v>
      </c>
      <c r="E477" s="569" t="s">
        <v>454</v>
      </c>
      <c r="F477" s="570" t="s">
        <v>455</v>
      </c>
      <c r="G477" s="569" t="s">
        <v>1586</v>
      </c>
      <c r="H477" s="569" t="s">
        <v>2121</v>
      </c>
      <c r="I477" s="569" t="s">
        <v>2122</v>
      </c>
      <c r="J477" s="569" t="s">
        <v>2123</v>
      </c>
      <c r="K477" s="569" t="s">
        <v>2124</v>
      </c>
      <c r="L477" s="571">
        <v>7840.9103357485174</v>
      </c>
      <c r="M477" s="571">
        <v>14</v>
      </c>
      <c r="N477" s="572">
        <v>109772.74470047925</v>
      </c>
    </row>
    <row r="478" spans="1:14" ht="14.4" customHeight="1" x14ac:dyDescent="0.3">
      <c r="A478" s="567" t="s">
        <v>439</v>
      </c>
      <c r="B478" s="568" t="s">
        <v>441</v>
      </c>
      <c r="C478" s="569" t="s">
        <v>457</v>
      </c>
      <c r="D478" s="570" t="s">
        <v>458</v>
      </c>
      <c r="E478" s="569" t="s">
        <v>454</v>
      </c>
      <c r="F478" s="570" t="s">
        <v>455</v>
      </c>
      <c r="G478" s="569" t="s">
        <v>1586</v>
      </c>
      <c r="H478" s="569" t="s">
        <v>2125</v>
      </c>
      <c r="I478" s="569" t="s">
        <v>2126</v>
      </c>
      <c r="J478" s="569" t="s">
        <v>2127</v>
      </c>
      <c r="K478" s="569" t="s">
        <v>2128</v>
      </c>
      <c r="L478" s="571">
        <v>15921.14</v>
      </c>
      <c r="M478" s="571">
        <v>1</v>
      </c>
      <c r="N478" s="572">
        <v>15921.14</v>
      </c>
    </row>
    <row r="479" spans="1:14" ht="14.4" customHeight="1" x14ac:dyDescent="0.3">
      <c r="A479" s="567" t="s">
        <v>439</v>
      </c>
      <c r="B479" s="568" t="s">
        <v>441</v>
      </c>
      <c r="C479" s="569" t="s">
        <v>457</v>
      </c>
      <c r="D479" s="570" t="s">
        <v>458</v>
      </c>
      <c r="E479" s="569" t="s">
        <v>448</v>
      </c>
      <c r="F479" s="570" t="s">
        <v>449</v>
      </c>
      <c r="G479" s="569"/>
      <c r="H479" s="569"/>
      <c r="I479" s="569" t="s">
        <v>2129</v>
      </c>
      <c r="J479" s="569" t="s">
        <v>2130</v>
      </c>
      <c r="K479" s="569"/>
      <c r="L479" s="571">
        <v>3842.0400000000004</v>
      </c>
      <c r="M479" s="571">
        <v>22</v>
      </c>
      <c r="N479" s="572">
        <v>84524.88</v>
      </c>
    </row>
    <row r="480" spans="1:14" ht="14.4" customHeight="1" x14ac:dyDescent="0.3">
      <c r="A480" s="567" t="s">
        <v>439</v>
      </c>
      <c r="B480" s="568" t="s">
        <v>441</v>
      </c>
      <c r="C480" s="569" t="s">
        <v>457</v>
      </c>
      <c r="D480" s="570" t="s">
        <v>458</v>
      </c>
      <c r="E480" s="569" t="s">
        <v>448</v>
      </c>
      <c r="F480" s="570" t="s">
        <v>449</v>
      </c>
      <c r="G480" s="569"/>
      <c r="H480" s="569"/>
      <c r="I480" s="569" t="s">
        <v>2131</v>
      </c>
      <c r="J480" s="569" t="s">
        <v>2132</v>
      </c>
      <c r="K480" s="569"/>
      <c r="L480" s="571">
        <v>1407.5420270270265</v>
      </c>
      <c r="M480" s="571">
        <v>74</v>
      </c>
      <c r="N480" s="572">
        <v>104158.10999999996</v>
      </c>
    </row>
    <row r="481" spans="1:14" ht="14.4" customHeight="1" x14ac:dyDescent="0.3">
      <c r="A481" s="567" t="s">
        <v>439</v>
      </c>
      <c r="B481" s="568" t="s">
        <v>441</v>
      </c>
      <c r="C481" s="569" t="s">
        <v>457</v>
      </c>
      <c r="D481" s="570" t="s">
        <v>458</v>
      </c>
      <c r="E481" s="569" t="s">
        <v>448</v>
      </c>
      <c r="F481" s="570" t="s">
        <v>449</v>
      </c>
      <c r="G481" s="569"/>
      <c r="H481" s="569"/>
      <c r="I481" s="569" t="s">
        <v>2133</v>
      </c>
      <c r="J481" s="569" t="s">
        <v>2134</v>
      </c>
      <c r="K481" s="569"/>
      <c r="L481" s="571">
        <v>5700</v>
      </c>
      <c r="M481" s="571">
        <v>3</v>
      </c>
      <c r="N481" s="572">
        <v>17100</v>
      </c>
    </row>
    <row r="482" spans="1:14" ht="14.4" customHeight="1" x14ac:dyDescent="0.3">
      <c r="A482" s="567" t="s">
        <v>439</v>
      </c>
      <c r="B482" s="568" t="s">
        <v>441</v>
      </c>
      <c r="C482" s="569" t="s">
        <v>457</v>
      </c>
      <c r="D482" s="570" t="s">
        <v>458</v>
      </c>
      <c r="E482" s="569" t="s">
        <v>448</v>
      </c>
      <c r="F482" s="570" t="s">
        <v>449</v>
      </c>
      <c r="G482" s="569"/>
      <c r="H482" s="569"/>
      <c r="I482" s="569" t="s">
        <v>2135</v>
      </c>
      <c r="J482" s="569" t="s">
        <v>2136</v>
      </c>
      <c r="K482" s="569"/>
      <c r="L482" s="571">
        <v>10716</v>
      </c>
      <c r="M482" s="571">
        <v>9</v>
      </c>
      <c r="N482" s="572">
        <v>96444</v>
      </c>
    </row>
    <row r="483" spans="1:14" ht="14.4" customHeight="1" x14ac:dyDescent="0.3">
      <c r="A483" s="567" t="s">
        <v>439</v>
      </c>
      <c r="B483" s="568" t="s">
        <v>441</v>
      </c>
      <c r="C483" s="569" t="s">
        <v>457</v>
      </c>
      <c r="D483" s="570" t="s">
        <v>458</v>
      </c>
      <c r="E483" s="569" t="s">
        <v>448</v>
      </c>
      <c r="F483" s="570" t="s">
        <v>449</v>
      </c>
      <c r="G483" s="569"/>
      <c r="H483" s="569"/>
      <c r="I483" s="569" t="s">
        <v>2137</v>
      </c>
      <c r="J483" s="569" t="s">
        <v>2138</v>
      </c>
      <c r="K483" s="569"/>
      <c r="L483" s="571">
        <v>2907</v>
      </c>
      <c r="M483" s="571">
        <v>1</v>
      </c>
      <c r="N483" s="572">
        <v>2907</v>
      </c>
    </row>
    <row r="484" spans="1:14" ht="14.4" customHeight="1" x14ac:dyDescent="0.3">
      <c r="A484" s="567" t="s">
        <v>439</v>
      </c>
      <c r="B484" s="568" t="s">
        <v>441</v>
      </c>
      <c r="C484" s="569" t="s">
        <v>457</v>
      </c>
      <c r="D484" s="570" t="s">
        <v>458</v>
      </c>
      <c r="E484" s="569" t="s">
        <v>448</v>
      </c>
      <c r="F484" s="570" t="s">
        <v>449</v>
      </c>
      <c r="G484" s="569"/>
      <c r="H484" s="569"/>
      <c r="I484" s="569" t="s">
        <v>2139</v>
      </c>
      <c r="J484" s="569" t="s">
        <v>2140</v>
      </c>
      <c r="K484" s="569"/>
      <c r="L484" s="571">
        <v>2000</v>
      </c>
      <c r="M484" s="571">
        <v>2</v>
      </c>
      <c r="N484" s="572">
        <v>4000</v>
      </c>
    </row>
    <row r="485" spans="1:14" ht="14.4" customHeight="1" x14ac:dyDescent="0.3">
      <c r="A485" s="567" t="s">
        <v>439</v>
      </c>
      <c r="B485" s="568" t="s">
        <v>441</v>
      </c>
      <c r="C485" s="569" t="s">
        <v>457</v>
      </c>
      <c r="D485" s="570" t="s">
        <v>458</v>
      </c>
      <c r="E485" s="569" t="s">
        <v>448</v>
      </c>
      <c r="F485" s="570" t="s">
        <v>449</v>
      </c>
      <c r="G485" s="569"/>
      <c r="H485" s="569"/>
      <c r="I485" s="569" t="s">
        <v>2141</v>
      </c>
      <c r="J485" s="569" t="s">
        <v>2142</v>
      </c>
      <c r="K485" s="569"/>
      <c r="L485" s="571">
        <v>8563.9840000000004</v>
      </c>
      <c r="M485" s="571">
        <v>5</v>
      </c>
      <c r="N485" s="572">
        <v>42819.920000000006</v>
      </c>
    </row>
    <row r="486" spans="1:14" ht="14.4" customHeight="1" x14ac:dyDescent="0.3">
      <c r="A486" s="567" t="s">
        <v>439</v>
      </c>
      <c r="B486" s="568" t="s">
        <v>441</v>
      </c>
      <c r="C486" s="569" t="s">
        <v>457</v>
      </c>
      <c r="D486" s="570" t="s">
        <v>458</v>
      </c>
      <c r="E486" s="569" t="s">
        <v>448</v>
      </c>
      <c r="F486" s="570" t="s">
        <v>449</v>
      </c>
      <c r="G486" s="569"/>
      <c r="H486" s="569"/>
      <c r="I486" s="569" t="s">
        <v>2143</v>
      </c>
      <c r="J486" s="569" t="s">
        <v>2144</v>
      </c>
      <c r="K486" s="569"/>
      <c r="L486" s="571">
        <v>684</v>
      </c>
      <c r="M486" s="571">
        <v>3</v>
      </c>
      <c r="N486" s="572">
        <v>2052</v>
      </c>
    </row>
    <row r="487" spans="1:14" ht="14.4" customHeight="1" x14ac:dyDescent="0.3">
      <c r="A487" s="567" t="s">
        <v>439</v>
      </c>
      <c r="B487" s="568" t="s">
        <v>441</v>
      </c>
      <c r="C487" s="569" t="s">
        <v>457</v>
      </c>
      <c r="D487" s="570" t="s">
        <v>458</v>
      </c>
      <c r="E487" s="569" t="s">
        <v>450</v>
      </c>
      <c r="F487" s="570" t="s">
        <v>451</v>
      </c>
      <c r="G487" s="569"/>
      <c r="H487" s="569"/>
      <c r="I487" s="569" t="s">
        <v>2145</v>
      </c>
      <c r="J487" s="569" t="s">
        <v>2146</v>
      </c>
      <c r="K487" s="569"/>
      <c r="L487" s="571">
        <v>8855</v>
      </c>
      <c r="M487" s="571">
        <v>1</v>
      </c>
      <c r="N487" s="572">
        <v>8855</v>
      </c>
    </row>
    <row r="488" spans="1:14" ht="14.4" customHeight="1" thickBot="1" x14ac:dyDescent="0.35">
      <c r="A488" s="573" t="s">
        <v>439</v>
      </c>
      <c r="B488" s="574" t="s">
        <v>441</v>
      </c>
      <c r="C488" s="575" t="s">
        <v>457</v>
      </c>
      <c r="D488" s="576" t="s">
        <v>458</v>
      </c>
      <c r="E488" s="575" t="s">
        <v>450</v>
      </c>
      <c r="F488" s="576" t="s">
        <v>451</v>
      </c>
      <c r="G488" s="575"/>
      <c r="H488" s="575"/>
      <c r="I488" s="575" t="s">
        <v>2147</v>
      </c>
      <c r="J488" s="575" t="s">
        <v>2148</v>
      </c>
      <c r="K488" s="575"/>
      <c r="L488" s="577">
        <v>2222.9949999999999</v>
      </c>
      <c r="M488" s="577">
        <v>4</v>
      </c>
      <c r="N488" s="578">
        <v>8891.98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2150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thickBot="1" x14ac:dyDescent="0.35">
      <c r="A5" s="591" t="s">
        <v>2149</v>
      </c>
      <c r="B5" s="559">
        <v>110550.75380363988</v>
      </c>
      <c r="C5" s="583">
        <v>4.8192887165784425E-2</v>
      </c>
      <c r="D5" s="559">
        <v>2183371.8622733601</v>
      </c>
      <c r="E5" s="583">
        <v>0.95180711283421571</v>
      </c>
      <c r="F5" s="560">
        <v>2293922.6160769998</v>
      </c>
    </row>
    <row r="6" spans="1:6" ht="14.4" customHeight="1" thickBot="1" x14ac:dyDescent="0.35">
      <c r="A6" s="587" t="s">
        <v>6</v>
      </c>
      <c r="B6" s="588">
        <v>110550.75380363988</v>
      </c>
      <c r="C6" s="589">
        <v>4.8192887165784425E-2</v>
      </c>
      <c r="D6" s="588">
        <v>2183371.8622733601</v>
      </c>
      <c r="E6" s="589">
        <v>0.95180711283421571</v>
      </c>
      <c r="F6" s="590">
        <v>2293922.6160769998</v>
      </c>
    </row>
    <row r="7" spans="1:6" ht="14.4" customHeight="1" thickBot="1" x14ac:dyDescent="0.35"/>
    <row r="8" spans="1:6" ht="14.4" customHeight="1" x14ac:dyDescent="0.3">
      <c r="A8" s="596" t="s">
        <v>2151</v>
      </c>
      <c r="B8" s="565">
        <v>61463.949673593175</v>
      </c>
      <c r="C8" s="584">
        <v>0.54535322061806502</v>
      </c>
      <c r="D8" s="565">
        <v>51240.894361130333</v>
      </c>
      <c r="E8" s="584">
        <v>0.45464677938193504</v>
      </c>
      <c r="F8" s="566">
        <v>112704.8440347235</v>
      </c>
    </row>
    <row r="9" spans="1:6" ht="14.4" customHeight="1" x14ac:dyDescent="0.3">
      <c r="A9" s="597" t="s">
        <v>2152</v>
      </c>
      <c r="B9" s="571">
        <v>18251.056683586645</v>
      </c>
      <c r="C9" s="592">
        <v>1</v>
      </c>
      <c r="D9" s="571"/>
      <c r="E9" s="592">
        <v>0</v>
      </c>
      <c r="F9" s="572">
        <v>18251.056683586645</v>
      </c>
    </row>
    <row r="10" spans="1:6" ht="14.4" customHeight="1" x14ac:dyDescent="0.3">
      <c r="A10" s="597" t="s">
        <v>2153</v>
      </c>
      <c r="B10" s="571">
        <v>12433.725333333336</v>
      </c>
      <c r="C10" s="592">
        <v>5.2913817154530245E-2</v>
      </c>
      <c r="D10" s="571">
        <v>222546.96594852433</v>
      </c>
      <c r="E10" s="592">
        <v>0.94708618284546975</v>
      </c>
      <c r="F10" s="572">
        <v>234980.69128185767</v>
      </c>
    </row>
    <row r="11" spans="1:6" ht="14.4" customHeight="1" x14ac:dyDescent="0.3">
      <c r="A11" s="597" t="s">
        <v>2154</v>
      </c>
      <c r="B11" s="571">
        <v>8018.5467148159305</v>
      </c>
      <c r="C11" s="592">
        <v>1.720399750320431E-2</v>
      </c>
      <c r="D11" s="571">
        <v>458067.7052346188</v>
      </c>
      <c r="E11" s="592">
        <v>0.98279600249679566</v>
      </c>
      <c r="F11" s="572">
        <v>466086.25194943475</v>
      </c>
    </row>
    <row r="12" spans="1:6" ht="14.4" customHeight="1" x14ac:dyDescent="0.3">
      <c r="A12" s="597" t="s">
        <v>2155</v>
      </c>
      <c r="B12" s="571">
        <v>3595.3631972156054</v>
      </c>
      <c r="C12" s="592">
        <v>1</v>
      </c>
      <c r="D12" s="571"/>
      <c r="E12" s="592">
        <v>0</v>
      </c>
      <c r="F12" s="572">
        <v>3595.3631972156054</v>
      </c>
    </row>
    <row r="13" spans="1:6" ht="14.4" customHeight="1" x14ac:dyDescent="0.3">
      <c r="A13" s="597" t="s">
        <v>2156</v>
      </c>
      <c r="B13" s="571">
        <v>1580.0987834247703</v>
      </c>
      <c r="C13" s="592">
        <v>9.1651989869770509E-2</v>
      </c>
      <c r="D13" s="571">
        <v>15660.102827799961</v>
      </c>
      <c r="E13" s="592">
        <v>0.90834801013022937</v>
      </c>
      <c r="F13" s="572">
        <v>17240.201611224733</v>
      </c>
    </row>
    <row r="14" spans="1:6" ht="14.4" customHeight="1" x14ac:dyDescent="0.3">
      <c r="A14" s="597" t="s">
        <v>2157</v>
      </c>
      <c r="B14" s="571">
        <v>1075.8988463852975</v>
      </c>
      <c r="C14" s="592">
        <v>0.14462781618645115</v>
      </c>
      <c r="D14" s="571">
        <v>6363.1877329091812</v>
      </c>
      <c r="E14" s="592">
        <v>0.85537218381354885</v>
      </c>
      <c r="F14" s="572">
        <v>7439.0865792944787</v>
      </c>
    </row>
    <row r="15" spans="1:6" ht="14.4" customHeight="1" x14ac:dyDescent="0.3">
      <c r="A15" s="597" t="s">
        <v>2158</v>
      </c>
      <c r="B15" s="571">
        <v>909.10007730055509</v>
      </c>
      <c r="C15" s="592">
        <v>0.5947933705323093</v>
      </c>
      <c r="D15" s="571">
        <v>619.32999999999993</v>
      </c>
      <c r="E15" s="592">
        <v>0.40520662946769076</v>
      </c>
      <c r="F15" s="572">
        <v>1528.430077300555</v>
      </c>
    </row>
    <row r="16" spans="1:6" ht="14.4" customHeight="1" x14ac:dyDescent="0.3">
      <c r="A16" s="597" t="s">
        <v>2159</v>
      </c>
      <c r="B16" s="571">
        <v>733.31016883357483</v>
      </c>
      <c r="C16" s="592">
        <v>0.60571586886365592</v>
      </c>
      <c r="D16" s="571">
        <v>477.34024752300894</v>
      </c>
      <c r="E16" s="592">
        <v>0.3942841311363442</v>
      </c>
      <c r="F16" s="572">
        <v>1210.6504163565837</v>
      </c>
    </row>
    <row r="17" spans="1:6" ht="14.4" customHeight="1" x14ac:dyDescent="0.3">
      <c r="A17" s="597" t="s">
        <v>2160</v>
      </c>
      <c r="B17" s="571">
        <v>580.12</v>
      </c>
      <c r="C17" s="592">
        <v>1</v>
      </c>
      <c r="D17" s="571"/>
      <c r="E17" s="592">
        <v>0</v>
      </c>
      <c r="F17" s="572">
        <v>580.12</v>
      </c>
    </row>
    <row r="18" spans="1:6" ht="14.4" customHeight="1" x14ac:dyDescent="0.3">
      <c r="A18" s="597" t="s">
        <v>2161</v>
      </c>
      <c r="B18" s="571">
        <v>516.26199999999744</v>
      </c>
      <c r="C18" s="592">
        <v>4.0523873397813612E-3</v>
      </c>
      <c r="D18" s="571">
        <v>126880.74048591028</v>
      </c>
      <c r="E18" s="592">
        <v>0.99594761266021858</v>
      </c>
      <c r="F18" s="572">
        <v>127397.00248591029</v>
      </c>
    </row>
    <row r="19" spans="1:6" ht="14.4" customHeight="1" x14ac:dyDescent="0.3">
      <c r="A19" s="597" t="s">
        <v>2162</v>
      </c>
      <c r="B19" s="571">
        <v>286.16160929260298</v>
      </c>
      <c r="C19" s="592">
        <v>4.6100793747262591E-3</v>
      </c>
      <c r="D19" s="571">
        <v>61786.871419470568</v>
      </c>
      <c r="E19" s="592">
        <v>0.99538992062527376</v>
      </c>
      <c r="F19" s="572">
        <v>62073.033028763173</v>
      </c>
    </row>
    <row r="20" spans="1:6" ht="14.4" customHeight="1" x14ac:dyDescent="0.3">
      <c r="A20" s="597" t="s">
        <v>2163</v>
      </c>
      <c r="B20" s="571">
        <v>221.69065655833401</v>
      </c>
      <c r="C20" s="592">
        <v>1</v>
      </c>
      <c r="D20" s="571"/>
      <c r="E20" s="592">
        <v>0</v>
      </c>
      <c r="F20" s="572">
        <v>221.69065655833401</v>
      </c>
    </row>
    <row r="21" spans="1:6" ht="14.4" customHeight="1" x14ac:dyDescent="0.3">
      <c r="A21" s="597" t="s">
        <v>2164</v>
      </c>
      <c r="B21" s="571">
        <v>172.07</v>
      </c>
      <c r="C21" s="592">
        <v>1</v>
      </c>
      <c r="D21" s="571"/>
      <c r="E21" s="592">
        <v>0</v>
      </c>
      <c r="F21" s="572">
        <v>172.07</v>
      </c>
    </row>
    <row r="22" spans="1:6" ht="14.4" customHeight="1" x14ac:dyDescent="0.3">
      <c r="A22" s="597" t="s">
        <v>2165</v>
      </c>
      <c r="B22" s="571">
        <v>142.66</v>
      </c>
      <c r="C22" s="592">
        <v>1</v>
      </c>
      <c r="D22" s="571"/>
      <c r="E22" s="592">
        <v>0</v>
      </c>
      <c r="F22" s="572">
        <v>142.66</v>
      </c>
    </row>
    <row r="23" spans="1:6" ht="14.4" customHeight="1" x14ac:dyDescent="0.3">
      <c r="A23" s="597" t="s">
        <v>2166</v>
      </c>
      <c r="B23" s="571">
        <v>107.280059300069</v>
      </c>
      <c r="C23" s="592">
        <v>1</v>
      </c>
      <c r="D23" s="571"/>
      <c r="E23" s="592">
        <v>0</v>
      </c>
      <c r="F23" s="572">
        <v>107.280059300069</v>
      </c>
    </row>
    <row r="24" spans="1:6" ht="14.4" customHeight="1" x14ac:dyDescent="0.3">
      <c r="A24" s="597" t="s">
        <v>2167</v>
      </c>
      <c r="B24" s="571">
        <v>104.42</v>
      </c>
      <c r="C24" s="592">
        <v>0.70649526387009465</v>
      </c>
      <c r="D24" s="571">
        <v>43.38</v>
      </c>
      <c r="E24" s="592">
        <v>0.2935047361299053</v>
      </c>
      <c r="F24" s="572">
        <v>147.80000000000001</v>
      </c>
    </row>
    <row r="25" spans="1:6" ht="14.4" customHeight="1" x14ac:dyDescent="0.3">
      <c r="A25" s="597" t="s">
        <v>2168</v>
      </c>
      <c r="B25" s="571">
        <v>103.98</v>
      </c>
      <c r="C25" s="592">
        <v>0.49561487130600573</v>
      </c>
      <c r="D25" s="571">
        <v>105.82</v>
      </c>
      <c r="E25" s="592">
        <v>0.50438512869399421</v>
      </c>
      <c r="F25" s="572">
        <v>209.8</v>
      </c>
    </row>
    <row r="26" spans="1:6" ht="14.4" customHeight="1" x14ac:dyDescent="0.3">
      <c r="A26" s="597" t="s">
        <v>2169</v>
      </c>
      <c r="B26" s="571">
        <v>81.13</v>
      </c>
      <c r="C26" s="592">
        <v>1</v>
      </c>
      <c r="D26" s="571"/>
      <c r="E26" s="592">
        <v>0</v>
      </c>
      <c r="F26" s="572">
        <v>81.13</v>
      </c>
    </row>
    <row r="27" spans="1:6" ht="14.4" customHeight="1" x14ac:dyDescent="0.3">
      <c r="A27" s="597" t="s">
        <v>2170</v>
      </c>
      <c r="B27" s="571">
        <v>78.25</v>
      </c>
      <c r="C27" s="592">
        <v>9.9850772044317943E-2</v>
      </c>
      <c r="D27" s="571">
        <v>705.41945390536773</v>
      </c>
      <c r="E27" s="592">
        <v>0.90014922795568209</v>
      </c>
      <c r="F27" s="572">
        <v>783.66945390536773</v>
      </c>
    </row>
    <row r="28" spans="1:6" ht="14.4" customHeight="1" x14ac:dyDescent="0.3">
      <c r="A28" s="597" t="s">
        <v>2171</v>
      </c>
      <c r="B28" s="571">
        <v>64.48</v>
      </c>
      <c r="C28" s="592">
        <v>1</v>
      </c>
      <c r="D28" s="571"/>
      <c r="E28" s="592">
        <v>0</v>
      </c>
      <c r="F28" s="572">
        <v>64.48</v>
      </c>
    </row>
    <row r="29" spans="1:6" ht="14.4" customHeight="1" x14ac:dyDescent="0.3">
      <c r="A29" s="597" t="s">
        <v>2172</v>
      </c>
      <c r="B29" s="571">
        <v>31.2</v>
      </c>
      <c r="C29" s="592">
        <v>1</v>
      </c>
      <c r="D29" s="571"/>
      <c r="E29" s="592">
        <v>0</v>
      </c>
      <c r="F29" s="572">
        <v>31.2</v>
      </c>
    </row>
    <row r="30" spans="1:6" ht="14.4" customHeight="1" x14ac:dyDescent="0.3">
      <c r="A30" s="597" t="s">
        <v>2173</v>
      </c>
      <c r="B30" s="571"/>
      <c r="C30" s="592">
        <v>0</v>
      </c>
      <c r="D30" s="571">
        <v>45530.104327259134</v>
      </c>
      <c r="E30" s="592">
        <v>1</v>
      </c>
      <c r="F30" s="572">
        <v>45530.104327259134</v>
      </c>
    </row>
    <row r="31" spans="1:6" ht="14.4" customHeight="1" x14ac:dyDescent="0.3">
      <c r="A31" s="597" t="s">
        <v>2174</v>
      </c>
      <c r="B31" s="571"/>
      <c r="C31" s="592">
        <v>0</v>
      </c>
      <c r="D31" s="571">
        <v>39918.584501545491</v>
      </c>
      <c r="E31" s="592">
        <v>1</v>
      </c>
      <c r="F31" s="572">
        <v>39918.584501545491</v>
      </c>
    </row>
    <row r="32" spans="1:6" ht="14.4" customHeight="1" x14ac:dyDescent="0.3">
      <c r="A32" s="597" t="s">
        <v>2175</v>
      </c>
      <c r="B32" s="571"/>
      <c r="C32" s="592">
        <v>0</v>
      </c>
      <c r="D32" s="571">
        <v>39907.741340850291</v>
      </c>
      <c r="E32" s="592">
        <v>1</v>
      </c>
      <c r="F32" s="572">
        <v>39907.741340850291</v>
      </c>
    </row>
    <row r="33" spans="1:6" ht="14.4" customHeight="1" x14ac:dyDescent="0.3">
      <c r="A33" s="597" t="s">
        <v>2176</v>
      </c>
      <c r="B33" s="571"/>
      <c r="C33" s="592">
        <v>0</v>
      </c>
      <c r="D33" s="571">
        <v>102.55</v>
      </c>
      <c r="E33" s="592">
        <v>1</v>
      </c>
      <c r="F33" s="572">
        <v>102.55</v>
      </c>
    </row>
    <row r="34" spans="1:6" ht="14.4" customHeight="1" x14ac:dyDescent="0.3">
      <c r="A34" s="597" t="s">
        <v>2177</v>
      </c>
      <c r="B34" s="571"/>
      <c r="C34" s="592">
        <v>0</v>
      </c>
      <c r="D34" s="571">
        <v>109772.74470047925</v>
      </c>
      <c r="E34" s="592">
        <v>1</v>
      </c>
      <c r="F34" s="572">
        <v>109772.74470047925</v>
      </c>
    </row>
    <row r="35" spans="1:6" ht="14.4" customHeight="1" x14ac:dyDescent="0.3">
      <c r="A35" s="597" t="s">
        <v>2178</v>
      </c>
      <c r="B35" s="571"/>
      <c r="C35" s="592">
        <v>0</v>
      </c>
      <c r="D35" s="571">
        <v>26416.255693965948</v>
      </c>
      <c r="E35" s="592">
        <v>1</v>
      </c>
      <c r="F35" s="572">
        <v>26416.255693965948</v>
      </c>
    </row>
    <row r="36" spans="1:6" ht="14.4" customHeight="1" x14ac:dyDescent="0.3">
      <c r="A36" s="597" t="s">
        <v>2179</v>
      </c>
      <c r="B36" s="571"/>
      <c r="C36" s="592">
        <v>0</v>
      </c>
      <c r="D36" s="571">
        <v>120750.004936143</v>
      </c>
      <c r="E36" s="592">
        <v>1</v>
      </c>
      <c r="F36" s="572">
        <v>120750.004936143</v>
      </c>
    </row>
    <row r="37" spans="1:6" ht="14.4" customHeight="1" x14ac:dyDescent="0.3">
      <c r="A37" s="597" t="s">
        <v>2180</v>
      </c>
      <c r="B37" s="571"/>
      <c r="C37" s="592">
        <v>0</v>
      </c>
      <c r="D37" s="571">
        <v>151.63999999999999</v>
      </c>
      <c r="E37" s="592">
        <v>1</v>
      </c>
      <c r="F37" s="572">
        <v>151.63999999999999</v>
      </c>
    </row>
    <row r="38" spans="1:6" ht="14.4" customHeight="1" x14ac:dyDescent="0.3">
      <c r="A38" s="597" t="s">
        <v>2181</v>
      </c>
      <c r="B38" s="571"/>
      <c r="C38" s="592">
        <v>0</v>
      </c>
      <c r="D38" s="571">
        <v>30432.160939040572</v>
      </c>
      <c r="E38" s="592">
        <v>1</v>
      </c>
      <c r="F38" s="572">
        <v>30432.160939040572</v>
      </c>
    </row>
    <row r="39" spans="1:6" ht="14.4" customHeight="1" x14ac:dyDescent="0.3">
      <c r="A39" s="597" t="s">
        <v>2182</v>
      </c>
      <c r="B39" s="571"/>
      <c r="C39" s="592">
        <v>0</v>
      </c>
      <c r="D39" s="571">
        <v>96008.703085932473</v>
      </c>
      <c r="E39" s="592">
        <v>1</v>
      </c>
      <c r="F39" s="572">
        <v>96008.703085932473</v>
      </c>
    </row>
    <row r="40" spans="1:6" ht="14.4" customHeight="1" x14ac:dyDescent="0.3">
      <c r="A40" s="597" t="s">
        <v>2183</v>
      </c>
      <c r="B40" s="571"/>
      <c r="C40" s="592">
        <v>0</v>
      </c>
      <c r="D40" s="571">
        <v>105559.00751074555</v>
      </c>
      <c r="E40" s="592">
        <v>1</v>
      </c>
      <c r="F40" s="572">
        <v>105559.00751074555</v>
      </c>
    </row>
    <row r="41" spans="1:6" ht="14.4" customHeight="1" x14ac:dyDescent="0.3">
      <c r="A41" s="597" t="s">
        <v>2184</v>
      </c>
      <c r="B41" s="571"/>
      <c r="C41" s="592">
        <v>0</v>
      </c>
      <c r="D41" s="571">
        <v>2443.1684105197955</v>
      </c>
      <c r="E41" s="592">
        <v>1</v>
      </c>
      <c r="F41" s="572">
        <v>2443.1684105197955</v>
      </c>
    </row>
    <row r="42" spans="1:6" ht="14.4" customHeight="1" x14ac:dyDescent="0.3">
      <c r="A42" s="597" t="s">
        <v>2185</v>
      </c>
      <c r="B42" s="571"/>
      <c r="C42" s="592">
        <v>0</v>
      </c>
      <c r="D42" s="571">
        <v>71.81</v>
      </c>
      <c r="E42" s="592">
        <v>1</v>
      </c>
      <c r="F42" s="572">
        <v>71.81</v>
      </c>
    </row>
    <row r="43" spans="1:6" ht="14.4" customHeight="1" x14ac:dyDescent="0.3">
      <c r="A43" s="597" t="s">
        <v>2186</v>
      </c>
      <c r="B43" s="571"/>
      <c r="C43" s="592">
        <v>0</v>
      </c>
      <c r="D43" s="571">
        <v>279.54999999999995</v>
      </c>
      <c r="E43" s="592">
        <v>1</v>
      </c>
      <c r="F43" s="572">
        <v>279.54999999999995</v>
      </c>
    </row>
    <row r="44" spans="1:6" ht="14.4" customHeight="1" x14ac:dyDescent="0.3">
      <c r="A44" s="597" t="s">
        <v>2187</v>
      </c>
      <c r="B44" s="571"/>
      <c r="C44" s="592">
        <v>0</v>
      </c>
      <c r="D44" s="571">
        <v>3007.7718274755202</v>
      </c>
      <c r="E44" s="592">
        <v>1</v>
      </c>
      <c r="F44" s="572">
        <v>3007.7718274755202</v>
      </c>
    </row>
    <row r="45" spans="1:6" ht="14.4" customHeight="1" x14ac:dyDescent="0.3">
      <c r="A45" s="597" t="s">
        <v>2188</v>
      </c>
      <c r="B45" s="571"/>
      <c r="C45" s="592">
        <v>0</v>
      </c>
      <c r="D45" s="571">
        <v>265.12</v>
      </c>
      <c r="E45" s="592">
        <v>1</v>
      </c>
      <c r="F45" s="572">
        <v>265.12</v>
      </c>
    </row>
    <row r="46" spans="1:6" ht="14.4" customHeight="1" x14ac:dyDescent="0.3">
      <c r="A46" s="597" t="s">
        <v>2189</v>
      </c>
      <c r="B46" s="571"/>
      <c r="C46" s="592">
        <v>0</v>
      </c>
      <c r="D46" s="571">
        <v>348.48</v>
      </c>
      <c r="E46" s="592">
        <v>1</v>
      </c>
      <c r="F46" s="572">
        <v>348.48</v>
      </c>
    </row>
    <row r="47" spans="1:6" ht="14.4" customHeight="1" x14ac:dyDescent="0.3">
      <c r="A47" s="597" t="s">
        <v>2190</v>
      </c>
      <c r="B47" s="571"/>
      <c r="C47" s="592">
        <v>0</v>
      </c>
      <c r="D47" s="571">
        <v>83.79</v>
      </c>
      <c r="E47" s="592">
        <v>1</v>
      </c>
      <c r="F47" s="572">
        <v>83.79</v>
      </c>
    </row>
    <row r="48" spans="1:6" ht="14.4" customHeight="1" x14ac:dyDescent="0.3">
      <c r="A48" s="597" t="s">
        <v>2191</v>
      </c>
      <c r="B48" s="571"/>
      <c r="C48" s="592">
        <v>0</v>
      </c>
      <c r="D48" s="571">
        <v>113438.9117154975</v>
      </c>
      <c r="E48" s="592">
        <v>1</v>
      </c>
      <c r="F48" s="572">
        <v>113438.9117154975</v>
      </c>
    </row>
    <row r="49" spans="1:6" ht="14.4" customHeight="1" x14ac:dyDescent="0.3">
      <c r="A49" s="597" t="s">
        <v>2192</v>
      </c>
      <c r="B49" s="571"/>
      <c r="C49" s="592"/>
      <c r="D49" s="571">
        <v>0</v>
      </c>
      <c r="E49" s="592"/>
      <c r="F49" s="572">
        <v>0</v>
      </c>
    </row>
    <row r="50" spans="1:6" ht="14.4" customHeight="1" x14ac:dyDescent="0.3">
      <c r="A50" s="597" t="s">
        <v>2193</v>
      </c>
      <c r="B50" s="571"/>
      <c r="C50" s="592">
        <v>0</v>
      </c>
      <c r="D50" s="571">
        <v>25192.502262751386</v>
      </c>
      <c r="E50" s="592">
        <v>1</v>
      </c>
      <c r="F50" s="572">
        <v>25192.502262751386</v>
      </c>
    </row>
    <row r="51" spans="1:6" ht="14.4" customHeight="1" x14ac:dyDescent="0.3">
      <c r="A51" s="597" t="s">
        <v>2194</v>
      </c>
      <c r="B51" s="571"/>
      <c r="C51" s="592">
        <v>0</v>
      </c>
      <c r="D51" s="571">
        <v>8053.7423970517057</v>
      </c>
      <c r="E51" s="592">
        <v>1</v>
      </c>
      <c r="F51" s="572">
        <v>8053.7423970517057</v>
      </c>
    </row>
    <row r="52" spans="1:6" ht="14.4" customHeight="1" x14ac:dyDescent="0.3">
      <c r="A52" s="597" t="s">
        <v>2195</v>
      </c>
      <c r="B52" s="571"/>
      <c r="C52" s="592">
        <v>0</v>
      </c>
      <c r="D52" s="571">
        <v>103339.98947869253</v>
      </c>
      <c r="E52" s="592">
        <v>1</v>
      </c>
      <c r="F52" s="572">
        <v>103339.98947869253</v>
      </c>
    </row>
    <row r="53" spans="1:6" ht="14.4" customHeight="1" x14ac:dyDescent="0.3">
      <c r="A53" s="597" t="s">
        <v>2196</v>
      </c>
      <c r="B53" s="571"/>
      <c r="C53" s="592">
        <v>0</v>
      </c>
      <c r="D53" s="571">
        <v>65231.934363919208</v>
      </c>
      <c r="E53" s="592">
        <v>1</v>
      </c>
      <c r="F53" s="572">
        <v>65231.934363919208</v>
      </c>
    </row>
    <row r="54" spans="1:6" ht="14.4" customHeight="1" x14ac:dyDescent="0.3">
      <c r="A54" s="597" t="s">
        <v>2197</v>
      </c>
      <c r="B54" s="571"/>
      <c r="C54" s="592">
        <v>0</v>
      </c>
      <c r="D54" s="571">
        <v>173.94</v>
      </c>
      <c r="E54" s="592">
        <v>1</v>
      </c>
      <c r="F54" s="572">
        <v>173.94</v>
      </c>
    </row>
    <row r="55" spans="1:6" ht="14.4" customHeight="1" x14ac:dyDescent="0.3">
      <c r="A55" s="597" t="s">
        <v>2198</v>
      </c>
      <c r="B55" s="571"/>
      <c r="C55" s="592">
        <v>0</v>
      </c>
      <c r="D55" s="571">
        <v>15921.14</v>
      </c>
      <c r="E55" s="592">
        <v>1</v>
      </c>
      <c r="F55" s="572">
        <v>15921.14</v>
      </c>
    </row>
    <row r="56" spans="1:6" ht="14.4" customHeight="1" x14ac:dyDescent="0.3">
      <c r="A56" s="597" t="s">
        <v>2199</v>
      </c>
      <c r="B56" s="571"/>
      <c r="C56" s="592">
        <v>0</v>
      </c>
      <c r="D56" s="571">
        <v>672.16394767624399</v>
      </c>
      <c r="E56" s="592">
        <v>1</v>
      </c>
      <c r="F56" s="572">
        <v>672.16394767624399</v>
      </c>
    </row>
    <row r="57" spans="1:6" ht="14.4" customHeight="1" x14ac:dyDescent="0.3">
      <c r="A57" s="597" t="s">
        <v>2200</v>
      </c>
      <c r="B57" s="571"/>
      <c r="C57" s="592">
        <v>0</v>
      </c>
      <c r="D57" s="571">
        <v>1012.289823414756</v>
      </c>
      <c r="E57" s="592">
        <v>1</v>
      </c>
      <c r="F57" s="572">
        <v>1012.289823414756</v>
      </c>
    </row>
    <row r="58" spans="1:6" ht="14.4" customHeight="1" x14ac:dyDescent="0.3">
      <c r="A58" s="597" t="s">
        <v>2201</v>
      </c>
      <c r="B58" s="571"/>
      <c r="C58" s="592">
        <v>0</v>
      </c>
      <c r="D58" s="571">
        <v>18441.140469098478</v>
      </c>
      <c r="E58" s="592">
        <v>1</v>
      </c>
      <c r="F58" s="572">
        <v>18441.140469098478</v>
      </c>
    </row>
    <row r="59" spans="1:6" ht="14.4" customHeight="1" x14ac:dyDescent="0.3">
      <c r="A59" s="597" t="s">
        <v>2202</v>
      </c>
      <c r="B59" s="571"/>
      <c r="C59" s="592">
        <v>0</v>
      </c>
      <c r="D59" s="571">
        <v>762.51993152801401</v>
      </c>
      <c r="E59" s="592">
        <v>1</v>
      </c>
      <c r="F59" s="572">
        <v>762.51993152801401</v>
      </c>
    </row>
    <row r="60" spans="1:6" ht="14.4" customHeight="1" x14ac:dyDescent="0.3">
      <c r="A60" s="597" t="s">
        <v>2203</v>
      </c>
      <c r="B60" s="571"/>
      <c r="C60" s="592">
        <v>0</v>
      </c>
      <c r="D60" s="571">
        <v>217.839523992658</v>
      </c>
      <c r="E60" s="592">
        <v>1</v>
      </c>
      <c r="F60" s="572">
        <v>217.839523992658</v>
      </c>
    </row>
    <row r="61" spans="1:6" ht="14.4" customHeight="1" x14ac:dyDescent="0.3">
      <c r="A61" s="597" t="s">
        <v>2204</v>
      </c>
      <c r="B61" s="571"/>
      <c r="C61" s="592">
        <v>0</v>
      </c>
      <c r="D61" s="571">
        <v>99.21</v>
      </c>
      <c r="E61" s="592">
        <v>1</v>
      </c>
      <c r="F61" s="572">
        <v>99.21</v>
      </c>
    </row>
    <row r="62" spans="1:6" ht="14.4" customHeight="1" x14ac:dyDescent="0.3">
      <c r="A62" s="597" t="s">
        <v>2205</v>
      </c>
      <c r="B62" s="571"/>
      <c r="C62" s="592">
        <v>0</v>
      </c>
      <c r="D62" s="571">
        <v>126.18</v>
      </c>
      <c r="E62" s="592">
        <v>1</v>
      </c>
      <c r="F62" s="572">
        <v>126.18</v>
      </c>
    </row>
    <row r="63" spans="1:6" ht="14.4" customHeight="1" x14ac:dyDescent="0.3">
      <c r="A63" s="597" t="s">
        <v>2206</v>
      </c>
      <c r="B63" s="571"/>
      <c r="C63" s="592">
        <v>0</v>
      </c>
      <c r="D63" s="571">
        <v>330.41</v>
      </c>
      <c r="E63" s="592">
        <v>1</v>
      </c>
      <c r="F63" s="572">
        <v>330.41</v>
      </c>
    </row>
    <row r="64" spans="1:6" ht="14.4" customHeight="1" x14ac:dyDescent="0.3">
      <c r="A64" s="597" t="s">
        <v>2207</v>
      </c>
      <c r="B64" s="571"/>
      <c r="C64" s="592">
        <v>0</v>
      </c>
      <c r="D64" s="571">
        <v>76.640019203038705</v>
      </c>
      <c r="E64" s="592">
        <v>1</v>
      </c>
      <c r="F64" s="572">
        <v>76.640019203038705</v>
      </c>
    </row>
    <row r="65" spans="1:6" ht="14.4" customHeight="1" x14ac:dyDescent="0.3">
      <c r="A65" s="597" t="s">
        <v>2208</v>
      </c>
      <c r="B65" s="571"/>
      <c r="C65" s="592">
        <v>0</v>
      </c>
      <c r="D65" s="571">
        <v>239.48995148440909</v>
      </c>
      <c r="E65" s="592">
        <v>1</v>
      </c>
      <c r="F65" s="572">
        <v>239.48995148440909</v>
      </c>
    </row>
    <row r="66" spans="1:6" ht="14.4" customHeight="1" x14ac:dyDescent="0.3">
      <c r="A66" s="597" t="s">
        <v>2209</v>
      </c>
      <c r="B66" s="571"/>
      <c r="C66" s="592">
        <v>0</v>
      </c>
      <c r="D66" s="571">
        <v>111.38</v>
      </c>
      <c r="E66" s="592">
        <v>1</v>
      </c>
      <c r="F66" s="572">
        <v>111.38</v>
      </c>
    </row>
    <row r="67" spans="1:6" ht="14.4" customHeight="1" x14ac:dyDescent="0.3">
      <c r="A67" s="597" t="s">
        <v>2210</v>
      </c>
      <c r="B67" s="571"/>
      <c r="C67" s="592">
        <v>0</v>
      </c>
      <c r="D67" s="571">
        <v>160.63</v>
      </c>
      <c r="E67" s="592">
        <v>1</v>
      </c>
      <c r="F67" s="572">
        <v>160.63</v>
      </c>
    </row>
    <row r="68" spans="1:6" ht="14.4" customHeight="1" x14ac:dyDescent="0.3">
      <c r="A68" s="597" t="s">
        <v>2211</v>
      </c>
      <c r="B68" s="571"/>
      <c r="C68" s="592">
        <v>0</v>
      </c>
      <c r="D68" s="571">
        <v>3078.636051452183</v>
      </c>
      <c r="E68" s="592">
        <v>1</v>
      </c>
      <c r="F68" s="572">
        <v>3078.636051452183</v>
      </c>
    </row>
    <row r="69" spans="1:6" ht="14.4" customHeight="1" x14ac:dyDescent="0.3">
      <c r="A69" s="597" t="s">
        <v>2212</v>
      </c>
      <c r="B69" s="571"/>
      <c r="C69" s="592">
        <v>0</v>
      </c>
      <c r="D69" s="571">
        <v>64140.875127593317</v>
      </c>
      <c r="E69" s="592">
        <v>1</v>
      </c>
      <c r="F69" s="572">
        <v>64140.875127593317</v>
      </c>
    </row>
    <row r="70" spans="1:6" ht="14.4" customHeight="1" x14ac:dyDescent="0.3">
      <c r="A70" s="597" t="s">
        <v>2213</v>
      </c>
      <c r="B70" s="571"/>
      <c r="C70" s="592">
        <v>0</v>
      </c>
      <c r="D70" s="571">
        <v>106.84</v>
      </c>
      <c r="E70" s="592">
        <v>1</v>
      </c>
      <c r="F70" s="572">
        <v>106.84</v>
      </c>
    </row>
    <row r="71" spans="1:6" ht="14.4" customHeight="1" x14ac:dyDescent="0.3">
      <c r="A71" s="597" t="s">
        <v>2214</v>
      </c>
      <c r="B71" s="571"/>
      <c r="C71" s="592">
        <v>0</v>
      </c>
      <c r="D71" s="571">
        <v>2467.3264594289103</v>
      </c>
      <c r="E71" s="592">
        <v>1</v>
      </c>
      <c r="F71" s="572">
        <v>2467.3264594289103</v>
      </c>
    </row>
    <row r="72" spans="1:6" ht="14.4" customHeight="1" x14ac:dyDescent="0.3">
      <c r="A72" s="597" t="s">
        <v>2215</v>
      </c>
      <c r="B72" s="571"/>
      <c r="C72" s="592">
        <v>0</v>
      </c>
      <c r="D72" s="571">
        <v>64.650000000000006</v>
      </c>
      <c r="E72" s="592">
        <v>1</v>
      </c>
      <c r="F72" s="572">
        <v>64.650000000000006</v>
      </c>
    </row>
    <row r="73" spans="1:6" ht="14.4" customHeight="1" x14ac:dyDescent="0.3">
      <c r="A73" s="597" t="s">
        <v>2216</v>
      </c>
      <c r="B73" s="571"/>
      <c r="C73" s="592">
        <v>0</v>
      </c>
      <c r="D73" s="571">
        <v>151085.30768995255</v>
      </c>
      <c r="E73" s="592">
        <v>1</v>
      </c>
      <c r="F73" s="572">
        <v>151085.30768995255</v>
      </c>
    </row>
    <row r="74" spans="1:6" ht="14.4" customHeight="1" x14ac:dyDescent="0.3">
      <c r="A74" s="597" t="s">
        <v>2217</v>
      </c>
      <c r="B74" s="571"/>
      <c r="C74" s="592">
        <v>0</v>
      </c>
      <c r="D74" s="571">
        <v>283.36</v>
      </c>
      <c r="E74" s="592">
        <v>1</v>
      </c>
      <c r="F74" s="572">
        <v>283.36</v>
      </c>
    </row>
    <row r="75" spans="1:6" ht="14.4" customHeight="1" x14ac:dyDescent="0.3">
      <c r="A75" s="597" t="s">
        <v>2218</v>
      </c>
      <c r="B75" s="571"/>
      <c r="C75" s="592">
        <v>0</v>
      </c>
      <c r="D75" s="571">
        <v>24129.457352270969</v>
      </c>
      <c r="E75" s="592">
        <v>1</v>
      </c>
      <c r="F75" s="572">
        <v>24129.457352270969</v>
      </c>
    </row>
    <row r="76" spans="1:6" ht="14.4" customHeight="1" x14ac:dyDescent="0.3">
      <c r="A76" s="597" t="s">
        <v>2219</v>
      </c>
      <c r="B76" s="571"/>
      <c r="C76" s="592">
        <v>0</v>
      </c>
      <c r="D76" s="571">
        <v>17896.214874053792</v>
      </c>
      <c r="E76" s="592">
        <v>1</v>
      </c>
      <c r="F76" s="572">
        <v>17896.214874053792</v>
      </c>
    </row>
    <row r="77" spans="1:6" ht="14.4" customHeight="1" thickBot="1" x14ac:dyDescent="0.35">
      <c r="A77" s="598" t="s">
        <v>2220</v>
      </c>
      <c r="B77" s="593"/>
      <c r="C77" s="594">
        <v>0</v>
      </c>
      <c r="D77" s="593">
        <v>970.195848549934</v>
      </c>
      <c r="E77" s="594">
        <v>1</v>
      </c>
      <c r="F77" s="595">
        <v>970.195848549934</v>
      </c>
    </row>
    <row r="78" spans="1:6" ht="14.4" customHeight="1" thickBot="1" x14ac:dyDescent="0.35">
      <c r="A78" s="587" t="s">
        <v>6</v>
      </c>
      <c r="B78" s="588">
        <v>110550.75380363989</v>
      </c>
      <c r="C78" s="589">
        <v>4.8192887165784425E-2</v>
      </c>
      <c r="D78" s="588">
        <v>2183371.8622733611</v>
      </c>
      <c r="E78" s="589">
        <v>0.95180711283421593</v>
      </c>
      <c r="F78" s="590">
        <v>2293922.6160770003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429.79999999999995</v>
      </c>
      <c r="G3" s="56">
        <f>SUBTOTAL(9,G6:G1048576)</f>
        <v>110550.75380363991</v>
      </c>
      <c r="H3" s="57">
        <f>IF(M3=0,0,G3/M3)</f>
        <v>4.8192887165784438E-2</v>
      </c>
      <c r="I3" s="56">
        <f>SUBTOTAL(9,I6:I1048576)</f>
        <v>8506.9166666666661</v>
      </c>
      <c r="J3" s="56">
        <f>SUBTOTAL(9,J6:J1048576)</f>
        <v>2183371.8622733592</v>
      </c>
      <c r="K3" s="57">
        <f>IF(M3=0,0,J3/M3)</f>
        <v>0.95180711283421526</v>
      </c>
      <c r="L3" s="56">
        <f>SUBTOTAL(9,L6:L1048576)</f>
        <v>8936.7166666666653</v>
      </c>
      <c r="M3" s="58">
        <f>SUBTOTAL(9,M6:M1048576)</f>
        <v>2293922.6160769998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206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457</v>
      </c>
      <c r="B6" s="562" t="s">
        <v>2221</v>
      </c>
      <c r="C6" s="562" t="s">
        <v>1665</v>
      </c>
      <c r="D6" s="562" t="s">
        <v>1666</v>
      </c>
      <c r="E6" s="562" t="s">
        <v>1667</v>
      </c>
      <c r="F6" s="565"/>
      <c r="G6" s="565"/>
      <c r="H6" s="584">
        <v>0</v>
      </c>
      <c r="I6" s="565">
        <v>4</v>
      </c>
      <c r="J6" s="565">
        <v>672.16394767624399</v>
      </c>
      <c r="K6" s="584">
        <v>1</v>
      </c>
      <c r="L6" s="565">
        <v>4</v>
      </c>
      <c r="M6" s="566">
        <v>672.16394767624399</v>
      </c>
    </row>
    <row r="7" spans="1:13" ht="14.4" customHeight="1" x14ac:dyDescent="0.3">
      <c r="A7" s="567" t="s">
        <v>457</v>
      </c>
      <c r="B7" s="568" t="s">
        <v>2222</v>
      </c>
      <c r="C7" s="568" t="s">
        <v>1015</v>
      </c>
      <c r="D7" s="568" t="s">
        <v>1012</v>
      </c>
      <c r="E7" s="568" t="s">
        <v>1016</v>
      </c>
      <c r="F7" s="571"/>
      <c r="G7" s="571"/>
      <c r="H7" s="592">
        <v>0</v>
      </c>
      <c r="I7" s="571">
        <v>6</v>
      </c>
      <c r="J7" s="571">
        <v>626.11875062703007</v>
      </c>
      <c r="K7" s="592">
        <v>1</v>
      </c>
      <c r="L7" s="571">
        <v>6</v>
      </c>
      <c r="M7" s="572">
        <v>626.11875062703007</v>
      </c>
    </row>
    <row r="8" spans="1:13" ht="14.4" customHeight="1" x14ac:dyDescent="0.3">
      <c r="A8" s="567" t="s">
        <v>457</v>
      </c>
      <c r="B8" s="568" t="s">
        <v>2222</v>
      </c>
      <c r="C8" s="568" t="s">
        <v>1429</v>
      </c>
      <c r="D8" s="568" t="s">
        <v>705</v>
      </c>
      <c r="E8" s="568" t="s">
        <v>1430</v>
      </c>
      <c r="F8" s="571"/>
      <c r="G8" s="571"/>
      <c r="H8" s="592">
        <v>0</v>
      </c>
      <c r="I8" s="571">
        <v>2</v>
      </c>
      <c r="J8" s="571">
        <v>131.62</v>
      </c>
      <c r="K8" s="592">
        <v>1</v>
      </c>
      <c r="L8" s="571">
        <v>2</v>
      </c>
      <c r="M8" s="572">
        <v>131.62</v>
      </c>
    </row>
    <row r="9" spans="1:13" ht="14.4" customHeight="1" x14ac:dyDescent="0.3">
      <c r="A9" s="567" t="s">
        <v>457</v>
      </c>
      <c r="B9" s="568" t="s">
        <v>2222</v>
      </c>
      <c r="C9" s="568" t="s">
        <v>704</v>
      </c>
      <c r="D9" s="568" t="s">
        <v>705</v>
      </c>
      <c r="E9" s="568" t="s">
        <v>706</v>
      </c>
      <c r="F9" s="571"/>
      <c r="G9" s="571"/>
      <c r="H9" s="592">
        <v>0</v>
      </c>
      <c r="I9" s="571">
        <v>5</v>
      </c>
      <c r="J9" s="571">
        <v>661.59830304876095</v>
      </c>
      <c r="K9" s="592">
        <v>1</v>
      </c>
      <c r="L9" s="571">
        <v>5</v>
      </c>
      <c r="M9" s="572">
        <v>661.59830304876095</v>
      </c>
    </row>
    <row r="10" spans="1:13" ht="14.4" customHeight="1" x14ac:dyDescent="0.3">
      <c r="A10" s="567" t="s">
        <v>457</v>
      </c>
      <c r="B10" s="568" t="s">
        <v>2222</v>
      </c>
      <c r="C10" s="568" t="s">
        <v>708</v>
      </c>
      <c r="D10" s="568" t="s">
        <v>705</v>
      </c>
      <c r="E10" s="568" t="s">
        <v>709</v>
      </c>
      <c r="F10" s="571"/>
      <c r="G10" s="571"/>
      <c r="H10" s="592">
        <v>0</v>
      </c>
      <c r="I10" s="571">
        <v>3</v>
      </c>
      <c r="J10" s="571">
        <v>714.40768413448302</v>
      </c>
      <c r="K10" s="592">
        <v>1</v>
      </c>
      <c r="L10" s="571">
        <v>3</v>
      </c>
      <c r="M10" s="572">
        <v>714.40768413448302</v>
      </c>
    </row>
    <row r="11" spans="1:13" ht="14.4" customHeight="1" x14ac:dyDescent="0.3">
      <c r="A11" s="567" t="s">
        <v>457</v>
      </c>
      <c r="B11" s="568" t="s">
        <v>2222</v>
      </c>
      <c r="C11" s="568" t="s">
        <v>474</v>
      </c>
      <c r="D11" s="568" t="s">
        <v>2223</v>
      </c>
      <c r="E11" s="568" t="s">
        <v>2224</v>
      </c>
      <c r="F11" s="571"/>
      <c r="G11" s="571"/>
      <c r="H11" s="592">
        <v>0</v>
      </c>
      <c r="I11" s="571">
        <v>780</v>
      </c>
      <c r="J11" s="571">
        <v>62007.130389783044</v>
      </c>
      <c r="K11" s="592">
        <v>1</v>
      </c>
      <c r="L11" s="571">
        <v>780</v>
      </c>
      <c r="M11" s="572">
        <v>62007.130389783044</v>
      </c>
    </row>
    <row r="12" spans="1:13" ht="14.4" customHeight="1" x14ac:dyDescent="0.3">
      <c r="A12" s="567" t="s">
        <v>457</v>
      </c>
      <c r="B12" s="568" t="s">
        <v>2225</v>
      </c>
      <c r="C12" s="568" t="s">
        <v>489</v>
      </c>
      <c r="D12" s="568" t="s">
        <v>490</v>
      </c>
      <c r="E12" s="568" t="s">
        <v>491</v>
      </c>
      <c r="F12" s="571">
        <v>2</v>
      </c>
      <c r="G12" s="571">
        <v>286.16160929260298</v>
      </c>
      <c r="H12" s="592">
        <v>1</v>
      </c>
      <c r="I12" s="571"/>
      <c r="J12" s="571"/>
      <c r="K12" s="592">
        <v>0</v>
      </c>
      <c r="L12" s="571">
        <v>2</v>
      </c>
      <c r="M12" s="572">
        <v>286.16160929260298</v>
      </c>
    </row>
    <row r="13" spans="1:13" ht="14.4" customHeight="1" x14ac:dyDescent="0.3">
      <c r="A13" s="567" t="s">
        <v>457</v>
      </c>
      <c r="B13" s="568" t="s">
        <v>2225</v>
      </c>
      <c r="C13" s="568" t="s">
        <v>1705</v>
      </c>
      <c r="D13" s="568" t="s">
        <v>1706</v>
      </c>
      <c r="E13" s="568" t="s">
        <v>1707</v>
      </c>
      <c r="F13" s="571"/>
      <c r="G13" s="571"/>
      <c r="H13" s="592">
        <v>0</v>
      </c>
      <c r="I13" s="571">
        <v>870</v>
      </c>
      <c r="J13" s="571">
        <v>61786.871419470568</v>
      </c>
      <c r="K13" s="592">
        <v>1</v>
      </c>
      <c r="L13" s="571">
        <v>870</v>
      </c>
      <c r="M13" s="572">
        <v>61786.871419470568</v>
      </c>
    </row>
    <row r="14" spans="1:13" ht="14.4" customHeight="1" x14ac:dyDescent="0.3">
      <c r="A14" s="567" t="s">
        <v>457</v>
      </c>
      <c r="B14" s="568" t="s">
        <v>2226</v>
      </c>
      <c r="C14" s="568" t="s">
        <v>1610</v>
      </c>
      <c r="D14" s="568" t="s">
        <v>2227</v>
      </c>
      <c r="E14" s="568" t="s">
        <v>2228</v>
      </c>
      <c r="F14" s="571"/>
      <c r="G14" s="571"/>
      <c r="H14" s="592">
        <v>0</v>
      </c>
      <c r="I14" s="571">
        <v>2</v>
      </c>
      <c r="J14" s="571">
        <v>283.36</v>
      </c>
      <c r="K14" s="592">
        <v>1</v>
      </c>
      <c r="L14" s="571">
        <v>2</v>
      </c>
      <c r="M14" s="572">
        <v>283.36</v>
      </c>
    </row>
    <row r="15" spans="1:13" ht="14.4" customHeight="1" x14ac:dyDescent="0.3">
      <c r="A15" s="567" t="s">
        <v>457</v>
      </c>
      <c r="B15" s="568" t="s">
        <v>2229</v>
      </c>
      <c r="C15" s="568" t="s">
        <v>1749</v>
      </c>
      <c r="D15" s="568" t="s">
        <v>1750</v>
      </c>
      <c r="E15" s="568" t="s">
        <v>1751</v>
      </c>
      <c r="F15" s="571"/>
      <c r="G15" s="571"/>
      <c r="H15" s="592">
        <v>0</v>
      </c>
      <c r="I15" s="571">
        <v>2</v>
      </c>
      <c r="J15" s="571">
        <v>762.51993152801401</v>
      </c>
      <c r="K15" s="592">
        <v>1</v>
      </c>
      <c r="L15" s="571">
        <v>2</v>
      </c>
      <c r="M15" s="572">
        <v>762.51993152801401</v>
      </c>
    </row>
    <row r="16" spans="1:13" ht="14.4" customHeight="1" x14ac:dyDescent="0.3">
      <c r="A16" s="567" t="s">
        <v>457</v>
      </c>
      <c r="B16" s="568" t="s">
        <v>2230</v>
      </c>
      <c r="C16" s="568" t="s">
        <v>493</v>
      </c>
      <c r="D16" s="568" t="s">
        <v>494</v>
      </c>
      <c r="E16" s="568" t="s">
        <v>2231</v>
      </c>
      <c r="F16" s="571">
        <v>8</v>
      </c>
      <c r="G16" s="571">
        <v>733.31016883357483</v>
      </c>
      <c r="H16" s="592">
        <v>1</v>
      </c>
      <c r="I16" s="571"/>
      <c r="J16" s="571"/>
      <c r="K16" s="592">
        <v>0</v>
      </c>
      <c r="L16" s="571">
        <v>8</v>
      </c>
      <c r="M16" s="572">
        <v>733.31016883357483</v>
      </c>
    </row>
    <row r="17" spans="1:13" ht="14.4" customHeight="1" x14ac:dyDescent="0.3">
      <c r="A17" s="567" t="s">
        <v>457</v>
      </c>
      <c r="B17" s="568" t="s">
        <v>2230</v>
      </c>
      <c r="C17" s="568" t="s">
        <v>1701</v>
      </c>
      <c r="D17" s="568" t="s">
        <v>1702</v>
      </c>
      <c r="E17" s="568" t="s">
        <v>1703</v>
      </c>
      <c r="F17" s="571"/>
      <c r="G17" s="571"/>
      <c r="H17" s="592">
        <v>0</v>
      </c>
      <c r="I17" s="571">
        <v>6</v>
      </c>
      <c r="J17" s="571">
        <v>477.34024752300894</v>
      </c>
      <c r="K17" s="592">
        <v>1</v>
      </c>
      <c r="L17" s="571">
        <v>6</v>
      </c>
      <c r="M17" s="572">
        <v>477.34024752300894</v>
      </c>
    </row>
    <row r="18" spans="1:13" ht="14.4" customHeight="1" x14ac:dyDescent="0.3">
      <c r="A18" s="567" t="s">
        <v>457</v>
      </c>
      <c r="B18" s="568" t="s">
        <v>2232</v>
      </c>
      <c r="C18" s="568" t="s">
        <v>1698</v>
      </c>
      <c r="D18" s="568" t="s">
        <v>1699</v>
      </c>
      <c r="E18" s="568" t="s">
        <v>1455</v>
      </c>
      <c r="F18" s="571"/>
      <c r="G18" s="571"/>
      <c r="H18" s="592">
        <v>0</v>
      </c>
      <c r="I18" s="571">
        <v>51</v>
      </c>
      <c r="J18" s="571">
        <v>24129.457352270969</v>
      </c>
      <c r="K18" s="592">
        <v>1</v>
      </c>
      <c r="L18" s="571">
        <v>51</v>
      </c>
      <c r="M18" s="572">
        <v>24129.457352270969</v>
      </c>
    </row>
    <row r="19" spans="1:13" ht="14.4" customHeight="1" x14ac:dyDescent="0.3">
      <c r="A19" s="567" t="s">
        <v>457</v>
      </c>
      <c r="B19" s="568" t="s">
        <v>2233</v>
      </c>
      <c r="C19" s="568" t="s">
        <v>1645</v>
      </c>
      <c r="D19" s="568" t="s">
        <v>1646</v>
      </c>
      <c r="E19" s="568" t="s">
        <v>2234</v>
      </c>
      <c r="F19" s="571"/>
      <c r="G19" s="571"/>
      <c r="H19" s="592">
        <v>0</v>
      </c>
      <c r="I19" s="571">
        <v>1</v>
      </c>
      <c r="J19" s="571">
        <v>76.640019203038705</v>
      </c>
      <c r="K19" s="592">
        <v>1</v>
      </c>
      <c r="L19" s="571">
        <v>1</v>
      </c>
      <c r="M19" s="572">
        <v>76.640019203038705</v>
      </c>
    </row>
    <row r="20" spans="1:13" ht="14.4" customHeight="1" x14ac:dyDescent="0.3">
      <c r="A20" s="567" t="s">
        <v>457</v>
      </c>
      <c r="B20" s="568" t="s">
        <v>2235</v>
      </c>
      <c r="C20" s="568" t="s">
        <v>1735</v>
      </c>
      <c r="D20" s="568" t="s">
        <v>2236</v>
      </c>
      <c r="E20" s="568" t="s">
        <v>2237</v>
      </c>
      <c r="F20" s="571"/>
      <c r="G20" s="571"/>
      <c r="H20" s="592">
        <v>0</v>
      </c>
      <c r="I20" s="571">
        <v>1</v>
      </c>
      <c r="J20" s="571">
        <v>303.92794934747297</v>
      </c>
      <c r="K20" s="592">
        <v>1</v>
      </c>
      <c r="L20" s="571">
        <v>1</v>
      </c>
      <c r="M20" s="572">
        <v>303.92794934747297</v>
      </c>
    </row>
    <row r="21" spans="1:13" ht="14.4" customHeight="1" x14ac:dyDescent="0.3">
      <c r="A21" s="567" t="s">
        <v>457</v>
      </c>
      <c r="B21" s="568" t="s">
        <v>2235</v>
      </c>
      <c r="C21" s="568" t="s">
        <v>1717</v>
      </c>
      <c r="D21" s="568" t="s">
        <v>2238</v>
      </c>
      <c r="E21" s="568" t="s">
        <v>2239</v>
      </c>
      <c r="F21" s="571"/>
      <c r="G21" s="571"/>
      <c r="H21" s="592">
        <v>0</v>
      </c>
      <c r="I21" s="571">
        <v>67</v>
      </c>
      <c r="J21" s="571">
        <v>26112.327744618473</v>
      </c>
      <c r="K21" s="592">
        <v>1</v>
      </c>
      <c r="L21" s="571">
        <v>67</v>
      </c>
      <c r="M21" s="572">
        <v>26112.327744618473</v>
      </c>
    </row>
    <row r="22" spans="1:13" ht="14.4" customHeight="1" x14ac:dyDescent="0.3">
      <c r="A22" s="567" t="s">
        <v>457</v>
      </c>
      <c r="B22" s="568" t="s">
        <v>2240</v>
      </c>
      <c r="C22" s="568" t="s">
        <v>1641</v>
      </c>
      <c r="D22" s="568" t="s">
        <v>1642</v>
      </c>
      <c r="E22" s="568" t="s">
        <v>2241</v>
      </c>
      <c r="F22" s="571"/>
      <c r="G22" s="571"/>
      <c r="H22" s="592">
        <v>0</v>
      </c>
      <c r="I22" s="571">
        <v>35</v>
      </c>
      <c r="J22" s="571">
        <v>120750.004936143</v>
      </c>
      <c r="K22" s="592">
        <v>1</v>
      </c>
      <c r="L22" s="571">
        <v>35</v>
      </c>
      <c r="M22" s="572">
        <v>120750.004936143</v>
      </c>
    </row>
    <row r="23" spans="1:13" ht="14.4" customHeight="1" x14ac:dyDescent="0.3">
      <c r="A23" s="567" t="s">
        <v>457</v>
      </c>
      <c r="B23" s="568" t="s">
        <v>2242</v>
      </c>
      <c r="C23" s="568" t="s">
        <v>1768</v>
      </c>
      <c r="D23" s="568" t="s">
        <v>1769</v>
      </c>
      <c r="E23" s="568" t="s">
        <v>1770</v>
      </c>
      <c r="F23" s="571"/>
      <c r="G23" s="571"/>
      <c r="H23" s="592">
        <v>0</v>
      </c>
      <c r="I23" s="571">
        <v>1</v>
      </c>
      <c r="J23" s="571">
        <v>173.94</v>
      </c>
      <c r="K23" s="592">
        <v>1</v>
      </c>
      <c r="L23" s="571">
        <v>1</v>
      </c>
      <c r="M23" s="572">
        <v>173.94</v>
      </c>
    </row>
    <row r="24" spans="1:13" ht="14.4" customHeight="1" x14ac:dyDescent="0.3">
      <c r="A24" s="567" t="s">
        <v>457</v>
      </c>
      <c r="B24" s="568" t="s">
        <v>2243</v>
      </c>
      <c r="C24" s="568" t="s">
        <v>1680</v>
      </c>
      <c r="D24" s="568" t="s">
        <v>1600</v>
      </c>
      <c r="E24" s="568" t="s">
        <v>1681</v>
      </c>
      <c r="F24" s="571"/>
      <c r="G24" s="571"/>
      <c r="H24" s="592">
        <v>0</v>
      </c>
      <c r="I24" s="571">
        <v>114</v>
      </c>
      <c r="J24" s="571">
        <v>15423.712803656636</v>
      </c>
      <c r="K24" s="592">
        <v>1</v>
      </c>
      <c r="L24" s="571">
        <v>114</v>
      </c>
      <c r="M24" s="572">
        <v>15423.712803656636</v>
      </c>
    </row>
    <row r="25" spans="1:13" ht="14.4" customHeight="1" x14ac:dyDescent="0.3">
      <c r="A25" s="567" t="s">
        <v>457</v>
      </c>
      <c r="B25" s="568" t="s">
        <v>2243</v>
      </c>
      <c r="C25" s="568" t="s">
        <v>1599</v>
      </c>
      <c r="D25" s="568" t="s">
        <v>1600</v>
      </c>
      <c r="E25" s="568" t="s">
        <v>2244</v>
      </c>
      <c r="F25" s="571"/>
      <c r="G25" s="571"/>
      <c r="H25" s="592">
        <v>0</v>
      </c>
      <c r="I25" s="571">
        <v>1</v>
      </c>
      <c r="J25" s="571">
        <v>47.240024143326899</v>
      </c>
      <c r="K25" s="592">
        <v>1</v>
      </c>
      <c r="L25" s="571">
        <v>1</v>
      </c>
      <c r="M25" s="572">
        <v>47.240024143326899</v>
      </c>
    </row>
    <row r="26" spans="1:13" ht="14.4" customHeight="1" x14ac:dyDescent="0.3">
      <c r="A26" s="567" t="s">
        <v>457</v>
      </c>
      <c r="B26" s="568" t="s">
        <v>2243</v>
      </c>
      <c r="C26" s="568" t="s">
        <v>1603</v>
      </c>
      <c r="D26" s="568" t="s">
        <v>1600</v>
      </c>
      <c r="E26" s="568" t="s">
        <v>2245</v>
      </c>
      <c r="F26" s="571"/>
      <c r="G26" s="571"/>
      <c r="H26" s="592">
        <v>0</v>
      </c>
      <c r="I26" s="571">
        <v>2</v>
      </c>
      <c r="J26" s="571">
        <v>189.15</v>
      </c>
      <c r="K26" s="592">
        <v>1</v>
      </c>
      <c r="L26" s="571">
        <v>2</v>
      </c>
      <c r="M26" s="572">
        <v>189.15</v>
      </c>
    </row>
    <row r="27" spans="1:13" ht="14.4" customHeight="1" x14ac:dyDescent="0.3">
      <c r="A27" s="567" t="s">
        <v>457</v>
      </c>
      <c r="B27" s="568" t="s">
        <v>2243</v>
      </c>
      <c r="C27" s="568" t="s">
        <v>505</v>
      </c>
      <c r="D27" s="568" t="s">
        <v>506</v>
      </c>
      <c r="E27" s="568" t="s">
        <v>2246</v>
      </c>
      <c r="F27" s="571">
        <v>30</v>
      </c>
      <c r="G27" s="571">
        <v>1580.0987834247703</v>
      </c>
      <c r="H27" s="592">
        <v>1</v>
      </c>
      <c r="I27" s="571"/>
      <c r="J27" s="571"/>
      <c r="K27" s="592">
        <v>0</v>
      </c>
      <c r="L27" s="571">
        <v>30</v>
      </c>
      <c r="M27" s="572">
        <v>1580.0987834247703</v>
      </c>
    </row>
    <row r="28" spans="1:13" ht="14.4" customHeight="1" x14ac:dyDescent="0.3">
      <c r="A28" s="567" t="s">
        <v>457</v>
      </c>
      <c r="B28" s="568" t="s">
        <v>2247</v>
      </c>
      <c r="C28" s="568" t="s">
        <v>1606</v>
      </c>
      <c r="D28" s="568" t="s">
        <v>1607</v>
      </c>
      <c r="E28" s="568" t="s">
        <v>1608</v>
      </c>
      <c r="F28" s="571"/>
      <c r="G28" s="571"/>
      <c r="H28" s="592">
        <v>0</v>
      </c>
      <c r="I28" s="571">
        <v>1</v>
      </c>
      <c r="J28" s="571">
        <v>330.41</v>
      </c>
      <c r="K28" s="592">
        <v>1</v>
      </c>
      <c r="L28" s="571">
        <v>1</v>
      </c>
      <c r="M28" s="572">
        <v>330.41</v>
      </c>
    </row>
    <row r="29" spans="1:13" ht="14.4" customHeight="1" x14ac:dyDescent="0.3">
      <c r="A29" s="567" t="s">
        <v>457</v>
      </c>
      <c r="B29" s="568" t="s">
        <v>2248</v>
      </c>
      <c r="C29" s="568" t="s">
        <v>1694</v>
      </c>
      <c r="D29" s="568" t="s">
        <v>1695</v>
      </c>
      <c r="E29" s="568" t="s">
        <v>1696</v>
      </c>
      <c r="F29" s="571"/>
      <c r="G29" s="571"/>
      <c r="H29" s="592">
        <v>0</v>
      </c>
      <c r="I29" s="571">
        <v>1</v>
      </c>
      <c r="J29" s="571">
        <v>105.82</v>
      </c>
      <c r="K29" s="592">
        <v>1</v>
      </c>
      <c r="L29" s="571">
        <v>1</v>
      </c>
      <c r="M29" s="572">
        <v>105.82</v>
      </c>
    </row>
    <row r="30" spans="1:13" ht="14.4" customHeight="1" x14ac:dyDescent="0.3">
      <c r="A30" s="567" t="s">
        <v>457</v>
      </c>
      <c r="B30" s="568" t="s">
        <v>2248</v>
      </c>
      <c r="C30" s="568" t="s">
        <v>481</v>
      </c>
      <c r="D30" s="568" t="s">
        <v>2249</v>
      </c>
      <c r="E30" s="568" t="s">
        <v>2250</v>
      </c>
      <c r="F30" s="571">
        <v>1</v>
      </c>
      <c r="G30" s="571">
        <v>103.98</v>
      </c>
      <c r="H30" s="592">
        <v>1</v>
      </c>
      <c r="I30" s="571"/>
      <c r="J30" s="571"/>
      <c r="K30" s="592">
        <v>0</v>
      </c>
      <c r="L30" s="571">
        <v>1</v>
      </c>
      <c r="M30" s="572">
        <v>103.98</v>
      </c>
    </row>
    <row r="31" spans="1:13" ht="14.4" customHeight="1" x14ac:dyDescent="0.3">
      <c r="A31" s="567" t="s">
        <v>457</v>
      </c>
      <c r="B31" s="568" t="s">
        <v>2251</v>
      </c>
      <c r="C31" s="568" t="s">
        <v>1633</v>
      </c>
      <c r="D31" s="568" t="s">
        <v>1634</v>
      </c>
      <c r="E31" s="568" t="s">
        <v>1635</v>
      </c>
      <c r="F31" s="571"/>
      <c r="G31" s="571"/>
      <c r="H31" s="592">
        <v>0</v>
      </c>
      <c r="I31" s="571">
        <v>3</v>
      </c>
      <c r="J31" s="571">
        <v>239.48995148440909</v>
      </c>
      <c r="K31" s="592">
        <v>1</v>
      </c>
      <c r="L31" s="571">
        <v>3</v>
      </c>
      <c r="M31" s="572">
        <v>239.48995148440909</v>
      </c>
    </row>
    <row r="32" spans="1:13" ht="14.4" customHeight="1" x14ac:dyDescent="0.3">
      <c r="A32" s="567" t="s">
        <v>457</v>
      </c>
      <c r="B32" s="568" t="s">
        <v>2252</v>
      </c>
      <c r="C32" s="568" t="s">
        <v>477</v>
      </c>
      <c r="D32" s="568" t="s">
        <v>478</v>
      </c>
      <c r="E32" s="568" t="s">
        <v>479</v>
      </c>
      <c r="F32" s="571">
        <v>1</v>
      </c>
      <c r="G32" s="571">
        <v>33.72</v>
      </c>
      <c r="H32" s="592">
        <v>1</v>
      </c>
      <c r="I32" s="571"/>
      <c r="J32" s="571"/>
      <c r="K32" s="592">
        <v>0</v>
      </c>
      <c r="L32" s="571">
        <v>1</v>
      </c>
      <c r="M32" s="572">
        <v>33.72</v>
      </c>
    </row>
    <row r="33" spans="1:13" ht="14.4" customHeight="1" x14ac:dyDescent="0.3">
      <c r="A33" s="567" t="s">
        <v>457</v>
      </c>
      <c r="B33" s="568" t="s">
        <v>2252</v>
      </c>
      <c r="C33" s="568" t="s">
        <v>462</v>
      </c>
      <c r="D33" s="568" t="s">
        <v>2253</v>
      </c>
      <c r="E33" s="568" t="s">
        <v>2254</v>
      </c>
      <c r="F33" s="571">
        <v>1</v>
      </c>
      <c r="G33" s="571">
        <v>70.7</v>
      </c>
      <c r="H33" s="592">
        <v>1</v>
      </c>
      <c r="I33" s="571"/>
      <c r="J33" s="571"/>
      <c r="K33" s="592">
        <v>0</v>
      </c>
      <c r="L33" s="571">
        <v>1</v>
      </c>
      <c r="M33" s="572">
        <v>70.7</v>
      </c>
    </row>
    <row r="34" spans="1:13" ht="14.4" customHeight="1" x14ac:dyDescent="0.3">
      <c r="A34" s="567" t="s">
        <v>457</v>
      </c>
      <c r="B34" s="568" t="s">
        <v>2252</v>
      </c>
      <c r="C34" s="568" t="s">
        <v>1629</v>
      </c>
      <c r="D34" s="568" t="s">
        <v>1630</v>
      </c>
      <c r="E34" s="568" t="s">
        <v>1631</v>
      </c>
      <c r="F34" s="571"/>
      <c r="G34" s="571"/>
      <c r="H34" s="592">
        <v>0</v>
      </c>
      <c r="I34" s="571">
        <v>1</v>
      </c>
      <c r="J34" s="571">
        <v>43.38</v>
      </c>
      <c r="K34" s="592">
        <v>1</v>
      </c>
      <c r="L34" s="571">
        <v>1</v>
      </c>
      <c r="M34" s="572">
        <v>43.38</v>
      </c>
    </row>
    <row r="35" spans="1:13" ht="14.4" customHeight="1" x14ac:dyDescent="0.3">
      <c r="A35" s="567" t="s">
        <v>457</v>
      </c>
      <c r="B35" s="568" t="s">
        <v>2255</v>
      </c>
      <c r="C35" s="568" t="s">
        <v>1683</v>
      </c>
      <c r="D35" s="568" t="s">
        <v>1684</v>
      </c>
      <c r="E35" s="568" t="s">
        <v>1685</v>
      </c>
      <c r="F35" s="571"/>
      <c r="G35" s="571"/>
      <c r="H35" s="592">
        <v>0</v>
      </c>
      <c r="I35" s="571">
        <v>1</v>
      </c>
      <c r="J35" s="571">
        <v>64.650000000000006</v>
      </c>
      <c r="K35" s="592">
        <v>1</v>
      </c>
      <c r="L35" s="571">
        <v>1</v>
      </c>
      <c r="M35" s="572">
        <v>64.650000000000006</v>
      </c>
    </row>
    <row r="36" spans="1:13" ht="14.4" customHeight="1" x14ac:dyDescent="0.3">
      <c r="A36" s="567" t="s">
        <v>457</v>
      </c>
      <c r="B36" s="568" t="s">
        <v>2256</v>
      </c>
      <c r="C36" s="568" t="s">
        <v>466</v>
      </c>
      <c r="D36" s="568" t="s">
        <v>467</v>
      </c>
      <c r="E36" s="568" t="s">
        <v>2257</v>
      </c>
      <c r="F36" s="571">
        <v>1</v>
      </c>
      <c r="G36" s="571">
        <v>64.48</v>
      </c>
      <c r="H36" s="592">
        <v>1</v>
      </c>
      <c r="I36" s="571"/>
      <c r="J36" s="571"/>
      <c r="K36" s="592">
        <v>0</v>
      </c>
      <c r="L36" s="571">
        <v>1</v>
      </c>
      <c r="M36" s="572">
        <v>64.48</v>
      </c>
    </row>
    <row r="37" spans="1:13" ht="14.4" customHeight="1" x14ac:dyDescent="0.3">
      <c r="A37" s="567" t="s">
        <v>457</v>
      </c>
      <c r="B37" s="568" t="s">
        <v>2258</v>
      </c>
      <c r="C37" s="568" t="s">
        <v>509</v>
      </c>
      <c r="D37" s="568" t="s">
        <v>2259</v>
      </c>
      <c r="E37" s="568" t="s">
        <v>2260</v>
      </c>
      <c r="F37" s="571">
        <v>1</v>
      </c>
      <c r="G37" s="571">
        <v>142.66</v>
      </c>
      <c r="H37" s="592">
        <v>1</v>
      </c>
      <c r="I37" s="571"/>
      <c r="J37" s="571"/>
      <c r="K37" s="592">
        <v>0</v>
      </c>
      <c r="L37" s="571">
        <v>1</v>
      </c>
      <c r="M37" s="572">
        <v>142.66</v>
      </c>
    </row>
    <row r="38" spans="1:13" ht="14.4" customHeight="1" x14ac:dyDescent="0.3">
      <c r="A38" s="567" t="s">
        <v>457</v>
      </c>
      <c r="B38" s="568" t="s">
        <v>2261</v>
      </c>
      <c r="C38" s="568" t="s">
        <v>1687</v>
      </c>
      <c r="D38" s="568" t="s">
        <v>1688</v>
      </c>
      <c r="E38" s="568" t="s">
        <v>1689</v>
      </c>
      <c r="F38" s="571"/>
      <c r="G38" s="571"/>
      <c r="H38" s="592">
        <v>0</v>
      </c>
      <c r="I38" s="571">
        <v>1</v>
      </c>
      <c r="J38" s="571">
        <v>80.16</v>
      </c>
      <c r="K38" s="592">
        <v>1</v>
      </c>
      <c r="L38" s="571">
        <v>1</v>
      </c>
      <c r="M38" s="572">
        <v>80.16</v>
      </c>
    </row>
    <row r="39" spans="1:13" ht="14.4" customHeight="1" x14ac:dyDescent="0.3">
      <c r="A39" s="567" t="s">
        <v>457</v>
      </c>
      <c r="B39" s="568" t="s">
        <v>2261</v>
      </c>
      <c r="C39" s="568" t="s">
        <v>1746</v>
      </c>
      <c r="D39" s="568" t="s">
        <v>1688</v>
      </c>
      <c r="E39" s="568" t="s">
        <v>1747</v>
      </c>
      <c r="F39" s="571"/>
      <c r="G39" s="571"/>
      <c r="H39" s="592">
        <v>0</v>
      </c>
      <c r="I39" s="571">
        <v>1</v>
      </c>
      <c r="J39" s="571">
        <v>199.39</v>
      </c>
      <c r="K39" s="592">
        <v>1</v>
      </c>
      <c r="L39" s="571">
        <v>1</v>
      </c>
      <c r="M39" s="572">
        <v>199.39</v>
      </c>
    </row>
    <row r="40" spans="1:13" ht="14.4" customHeight="1" x14ac:dyDescent="0.3">
      <c r="A40" s="567" t="s">
        <v>457</v>
      </c>
      <c r="B40" s="568" t="s">
        <v>2262</v>
      </c>
      <c r="C40" s="568" t="s">
        <v>1587</v>
      </c>
      <c r="D40" s="568" t="s">
        <v>1588</v>
      </c>
      <c r="E40" s="568" t="s">
        <v>1589</v>
      </c>
      <c r="F40" s="571"/>
      <c r="G40" s="571"/>
      <c r="H40" s="592">
        <v>0</v>
      </c>
      <c r="I40" s="571">
        <v>2</v>
      </c>
      <c r="J40" s="571">
        <v>155.26</v>
      </c>
      <c r="K40" s="592">
        <v>1</v>
      </c>
      <c r="L40" s="571">
        <v>2</v>
      </c>
      <c r="M40" s="572">
        <v>155.26</v>
      </c>
    </row>
    <row r="41" spans="1:13" ht="14.4" customHeight="1" x14ac:dyDescent="0.3">
      <c r="A41" s="567" t="s">
        <v>457</v>
      </c>
      <c r="B41" s="568" t="s">
        <v>2262</v>
      </c>
      <c r="C41" s="568" t="s">
        <v>1649</v>
      </c>
      <c r="D41" s="568" t="s">
        <v>2263</v>
      </c>
      <c r="E41" s="568" t="s">
        <v>479</v>
      </c>
      <c r="F41" s="571"/>
      <c r="G41" s="571"/>
      <c r="H41" s="592">
        <v>0</v>
      </c>
      <c r="I41" s="571">
        <v>1</v>
      </c>
      <c r="J41" s="571">
        <v>109.86</v>
      </c>
      <c r="K41" s="592">
        <v>1</v>
      </c>
      <c r="L41" s="571">
        <v>1</v>
      </c>
      <c r="M41" s="572">
        <v>109.86</v>
      </c>
    </row>
    <row r="42" spans="1:13" ht="14.4" customHeight="1" x14ac:dyDescent="0.3">
      <c r="A42" s="567" t="s">
        <v>457</v>
      </c>
      <c r="B42" s="568" t="s">
        <v>2264</v>
      </c>
      <c r="C42" s="568" t="s">
        <v>1673</v>
      </c>
      <c r="D42" s="568" t="s">
        <v>1674</v>
      </c>
      <c r="E42" s="568" t="s">
        <v>811</v>
      </c>
      <c r="F42" s="571"/>
      <c r="G42" s="571"/>
      <c r="H42" s="592">
        <v>0</v>
      </c>
      <c r="I42" s="571">
        <v>1</v>
      </c>
      <c r="J42" s="571">
        <v>83.79</v>
      </c>
      <c r="K42" s="592">
        <v>1</v>
      </c>
      <c r="L42" s="571">
        <v>1</v>
      </c>
      <c r="M42" s="572">
        <v>83.79</v>
      </c>
    </row>
    <row r="43" spans="1:13" ht="14.4" customHeight="1" x14ac:dyDescent="0.3">
      <c r="A43" s="567" t="s">
        <v>457</v>
      </c>
      <c r="B43" s="568" t="s">
        <v>2265</v>
      </c>
      <c r="C43" s="568" t="s">
        <v>1382</v>
      </c>
      <c r="D43" s="568" t="s">
        <v>1383</v>
      </c>
      <c r="E43" s="568" t="s">
        <v>811</v>
      </c>
      <c r="F43" s="571">
        <v>1</v>
      </c>
      <c r="G43" s="571">
        <v>221.69065655833401</v>
      </c>
      <c r="H43" s="592">
        <v>1</v>
      </c>
      <c r="I43" s="571"/>
      <c r="J43" s="571"/>
      <c r="K43" s="592">
        <v>0</v>
      </c>
      <c r="L43" s="571">
        <v>1</v>
      </c>
      <c r="M43" s="572">
        <v>221.69065655833401</v>
      </c>
    </row>
    <row r="44" spans="1:13" ht="14.4" customHeight="1" x14ac:dyDescent="0.3">
      <c r="A44" s="567" t="s">
        <v>457</v>
      </c>
      <c r="B44" s="568" t="s">
        <v>2266</v>
      </c>
      <c r="C44" s="568" t="s">
        <v>1669</v>
      </c>
      <c r="D44" s="568" t="s">
        <v>1670</v>
      </c>
      <c r="E44" s="568" t="s">
        <v>1671</v>
      </c>
      <c r="F44" s="571"/>
      <c r="G44" s="571"/>
      <c r="H44" s="592">
        <v>0</v>
      </c>
      <c r="I44" s="571">
        <v>1</v>
      </c>
      <c r="J44" s="571">
        <v>102.55</v>
      </c>
      <c r="K44" s="592">
        <v>1</v>
      </c>
      <c r="L44" s="571">
        <v>1</v>
      </c>
      <c r="M44" s="572">
        <v>102.55</v>
      </c>
    </row>
    <row r="45" spans="1:13" ht="14.4" customHeight="1" x14ac:dyDescent="0.3">
      <c r="A45" s="567" t="s">
        <v>457</v>
      </c>
      <c r="B45" s="568" t="s">
        <v>2267</v>
      </c>
      <c r="C45" s="568" t="s">
        <v>485</v>
      </c>
      <c r="D45" s="568" t="s">
        <v>486</v>
      </c>
      <c r="E45" s="568" t="s">
        <v>2268</v>
      </c>
      <c r="F45" s="571">
        <v>1</v>
      </c>
      <c r="G45" s="571">
        <v>81.13</v>
      </c>
      <c r="H45" s="592">
        <v>1</v>
      </c>
      <c r="I45" s="571"/>
      <c r="J45" s="571"/>
      <c r="K45" s="592">
        <v>0</v>
      </c>
      <c r="L45" s="571">
        <v>1</v>
      </c>
      <c r="M45" s="572">
        <v>81.13</v>
      </c>
    </row>
    <row r="46" spans="1:13" ht="14.4" customHeight="1" x14ac:dyDescent="0.3">
      <c r="A46" s="567" t="s">
        <v>457</v>
      </c>
      <c r="B46" s="568" t="s">
        <v>2269</v>
      </c>
      <c r="C46" s="568" t="s">
        <v>1709</v>
      </c>
      <c r="D46" s="568" t="s">
        <v>2270</v>
      </c>
      <c r="E46" s="568" t="s">
        <v>2271</v>
      </c>
      <c r="F46" s="571"/>
      <c r="G46" s="571"/>
      <c r="H46" s="592">
        <v>0</v>
      </c>
      <c r="I46" s="571">
        <v>1</v>
      </c>
      <c r="J46" s="571">
        <v>151.63999999999999</v>
      </c>
      <c r="K46" s="592">
        <v>1</v>
      </c>
      <c r="L46" s="571">
        <v>1</v>
      </c>
      <c r="M46" s="572">
        <v>151.63999999999999</v>
      </c>
    </row>
    <row r="47" spans="1:13" ht="14.4" customHeight="1" x14ac:dyDescent="0.3">
      <c r="A47" s="567" t="s">
        <v>457</v>
      </c>
      <c r="B47" s="568" t="s">
        <v>2272</v>
      </c>
      <c r="C47" s="568" t="s">
        <v>1772</v>
      </c>
      <c r="D47" s="568" t="s">
        <v>2273</v>
      </c>
      <c r="E47" s="568" t="s">
        <v>2274</v>
      </c>
      <c r="F47" s="571"/>
      <c r="G47" s="571"/>
      <c r="H47" s="592">
        <v>0</v>
      </c>
      <c r="I47" s="571">
        <v>115</v>
      </c>
      <c r="J47" s="571">
        <v>96008.703085932473</v>
      </c>
      <c r="K47" s="592">
        <v>1</v>
      </c>
      <c r="L47" s="571">
        <v>115</v>
      </c>
      <c r="M47" s="572">
        <v>96008.703085932473</v>
      </c>
    </row>
    <row r="48" spans="1:13" ht="14.4" customHeight="1" x14ac:dyDescent="0.3">
      <c r="A48" s="567" t="s">
        <v>457</v>
      </c>
      <c r="B48" s="568" t="s">
        <v>2275</v>
      </c>
      <c r="C48" s="568" t="s">
        <v>1595</v>
      </c>
      <c r="D48" s="568" t="s">
        <v>2276</v>
      </c>
      <c r="E48" s="568" t="s">
        <v>2277</v>
      </c>
      <c r="F48" s="571"/>
      <c r="G48" s="571"/>
      <c r="H48" s="592">
        <v>0</v>
      </c>
      <c r="I48" s="571">
        <v>67</v>
      </c>
      <c r="J48" s="571">
        <v>2443.1684105197955</v>
      </c>
      <c r="K48" s="592">
        <v>1</v>
      </c>
      <c r="L48" s="571">
        <v>67</v>
      </c>
      <c r="M48" s="572">
        <v>2443.1684105197955</v>
      </c>
    </row>
    <row r="49" spans="1:13" ht="14.4" customHeight="1" x14ac:dyDescent="0.3">
      <c r="A49" s="567" t="s">
        <v>457</v>
      </c>
      <c r="B49" s="568" t="s">
        <v>2278</v>
      </c>
      <c r="C49" s="568" t="s">
        <v>1757</v>
      </c>
      <c r="D49" s="568" t="s">
        <v>1758</v>
      </c>
      <c r="E49" s="568" t="s">
        <v>1759</v>
      </c>
      <c r="F49" s="571"/>
      <c r="G49" s="571"/>
      <c r="H49" s="592"/>
      <c r="I49" s="571">
        <v>0</v>
      </c>
      <c r="J49" s="571">
        <v>0</v>
      </c>
      <c r="K49" s="592"/>
      <c r="L49" s="571">
        <v>0</v>
      </c>
      <c r="M49" s="572">
        <v>0</v>
      </c>
    </row>
    <row r="50" spans="1:13" ht="14.4" customHeight="1" x14ac:dyDescent="0.3">
      <c r="A50" s="567" t="s">
        <v>457</v>
      </c>
      <c r="B50" s="568" t="s">
        <v>2278</v>
      </c>
      <c r="C50" s="568" t="s">
        <v>1323</v>
      </c>
      <c r="D50" s="568" t="s">
        <v>2279</v>
      </c>
      <c r="E50" s="568" t="s">
        <v>2280</v>
      </c>
      <c r="F50" s="571">
        <v>1</v>
      </c>
      <c r="G50" s="571">
        <v>78.25</v>
      </c>
      <c r="H50" s="592">
        <v>1</v>
      </c>
      <c r="I50" s="571"/>
      <c r="J50" s="571"/>
      <c r="K50" s="592">
        <v>0</v>
      </c>
      <c r="L50" s="571">
        <v>1</v>
      </c>
      <c r="M50" s="572">
        <v>78.25</v>
      </c>
    </row>
    <row r="51" spans="1:13" ht="14.4" customHeight="1" x14ac:dyDescent="0.3">
      <c r="A51" s="567" t="s">
        <v>457</v>
      </c>
      <c r="B51" s="568" t="s">
        <v>2278</v>
      </c>
      <c r="C51" s="568" t="s">
        <v>1742</v>
      </c>
      <c r="D51" s="568" t="s">
        <v>1743</v>
      </c>
      <c r="E51" s="568" t="s">
        <v>2281</v>
      </c>
      <c r="F51" s="571"/>
      <c r="G51" s="571"/>
      <c r="H51" s="592">
        <v>0</v>
      </c>
      <c r="I51" s="571">
        <v>2</v>
      </c>
      <c r="J51" s="571">
        <v>195.330049865885</v>
      </c>
      <c r="K51" s="592">
        <v>1</v>
      </c>
      <c r="L51" s="571">
        <v>2</v>
      </c>
      <c r="M51" s="572">
        <v>195.330049865885</v>
      </c>
    </row>
    <row r="52" spans="1:13" ht="14.4" customHeight="1" x14ac:dyDescent="0.3">
      <c r="A52" s="567" t="s">
        <v>457</v>
      </c>
      <c r="B52" s="568" t="s">
        <v>2278</v>
      </c>
      <c r="C52" s="568" t="s">
        <v>1621</v>
      </c>
      <c r="D52" s="568" t="s">
        <v>1622</v>
      </c>
      <c r="E52" s="568" t="s">
        <v>2282</v>
      </c>
      <c r="F52" s="571"/>
      <c r="G52" s="571"/>
      <c r="H52" s="592">
        <v>0</v>
      </c>
      <c r="I52" s="571">
        <v>5</v>
      </c>
      <c r="J52" s="571">
        <v>262.10971233866451</v>
      </c>
      <c r="K52" s="592">
        <v>1</v>
      </c>
      <c r="L52" s="571">
        <v>5</v>
      </c>
      <c r="M52" s="572">
        <v>262.10971233866451</v>
      </c>
    </row>
    <row r="53" spans="1:13" ht="14.4" customHeight="1" x14ac:dyDescent="0.3">
      <c r="A53" s="567" t="s">
        <v>457</v>
      </c>
      <c r="B53" s="568" t="s">
        <v>2278</v>
      </c>
      <c r="C53" s="568" t="s">
        <v>1625</v>
      </c>
      <c r="D53" s="568" t="s">
        <v>1626</v>
      </c>
      <c r="E53" s="568" t="s">
        <v>2283</v>
      </c>
      <c r="F53" s="571"/>
      <c r="G53" s="571"/>
      <c r="H53" s="592">
        <v>0</v>
      </c>
      <c r="I53" s="571">
        <v>4</v>
      </c>
      <c r="J53" s="571">
        <v>247.97969170081831</v>
      </c>
      <c r="K53" s="592">
        <v>1</v>
      </c>
      <c r="L53" s="571">
        <v>4</v>
      </c>
      <c r="M53" s="572">
        <v>247.97969170081831</v>
      </c>
    </row>
    <row r="54" spans="1:13" ht="14.4" customHeight="1" x14ac:dyDescent="0.3">
      <c r="A54" s="567" t="s">
        <v>457</v>
      </c>
      <c r="B54" s="568" t="s">
        <v>2284</v>
      </c>
      <c r="C54" s="568" t="s">
        <v>1925</v>
      </c>
      <c r="D54" s="568" t="s">
        <v>2285</v>
      </c>
      <c r="E54" s="568" t="s">
        <v>2286</v>
      </c>
      <c r="F54" s="571">
        <v>1</v>
      </c>
      <c r="G54" s="571">
        <v>31.2</v>
      </c>
      <c r="H54" s="592">
        <v>1</v>
      </c>
      <c r="I54" s="571"/>
      <c r="J54" s="571"/>
      <c r="K54" s="592">
        <v>0</v>
      </c>
      <c r="L54" s="571">
        <v>1</v>
      </c>
      <c r="M54" s="572">
        <v>31.2</v>
      </c>
    </row>
    <row r="55" spans="1:13" ht="14.4" customHeight="1" x14ac:dyDescent="0.3">
      <c r="A55" s="567" t="s">
        <v>457</v>
      </c>
      <c r="B55" s="568" t="s">
        <v>2287</v>
      </c>
      <c r="C55" s="568" t="s">
        <v>2093</v>
      </c>
      <c r="D55" s="568" t="s">
        <v>2094</v>
      </c>
      <c r="E55" s="568" t="s">
        <v>2095</v>
      </c>
      <c r="F55" s="571"/>
      <c r="G55" s="571"/>
      <c r="H55" s="592">
        <v>0</v>
      </c>
      <c r="I55" s="571">
        <v>9</v>
      </c>
      <c r="J55" s="571">
        <v>113438.9117154975</v>
      </c>
      <c r="K55" s="592">
        <v>1</v>
      </c>
      <c r="L55" s="571">
        <v>9</v>
      </c>
      <c r="M55" s="572">
        <v>113438.9117154975</v>
      </c>
    </row>
    <row r="56" spans="1:13" ht="14.4" customHeight="1" x14ac:dyDescent="0.3">
      <c r="A56" s="567" t="s">
        <v>457</v>
      </c>
      <c r="B56" s="568" t="s">
        <v>2288</v>
      </c>
      <c r="C56" s="568" t="s">
        <v>2029</v>
      </c>
      <c r="D56" s="568" t="s">
        <v>2030</v>
      </c>
      <c r="E56" s="568" t="s">
        <v>2031</v>
      </c>
      <c r="F56" s="571"/>
      <c r="G56" s="571"/>
      <c r="H56" s="592">
        <v>0</v>
      </c>
      <c r="I56" s="571">
        <v>501</v>
      </c>
      <c r="J56" s="571">
        <v>25192.502262751386</v>
      </c>
      <c r="K56" s="592">
        <v>1</v>
      </c>
      <c r="L56" s="571">
        <v>501</v>
      </c>
      <c r="M56" s="572">
        <v>25192.502262751386</v>
      </c>
    </row>
    <row r="57" spans="1:13" ht="14.4" customHeight="1" x14ac:dyDescent="0.3">
      <c r="A57" s="567" t="s">
        <v>457</v>
      </c>
      <c r="B57" s="568" t="s">
        <v>2289</v>
      </c>
      <c r="C57" s="568" t="s">
        <v>2021</v>
      </c>
      <c r="D57" s="568" t="s">
        <v>2290</v>
      </c>
      <c r="E57" s="568" t="s">
        <v>2291</v>
      </c>
      <c r="F57" s="571"/>
      <c r="G57" s="571"/>
      <c r="H57" s="592">
        <v>0</v>
      </c>
      <c r="I57" s="571">
        <v>1</v>
      </c>
      <c r="J57" s="571">
        <v>252.05045883035601</v>
      </c>
      <c r="K57" s="592">
        <v>1</v>
      </c>
      <c r="L57" s="571">
        <v>1</v>
      </c>
      <c r="M57" s="572">
        <v>252.05045883035601</v>
      </c>
    </row>
    <row r="58" spans="1:13" ht="14.4" customHeight="1" x14ac:dyDescent="0.3">
      <c r="A58" s="567" t="s">
        <v>457</v>
      </c>
      <c r="B58" s="568" t="s">
        <v>2289</v>
      </c>
      <c r="C58" s="568" t="s">
        <v>2052</v>
      </c>
      <c r="D58" s="568" t="s">
        <v>2292</v>
      </c>
      <c r="E58" s="568" t="s">
        <v>2293</v>
      </c>
      <c r="F58" s="571"/>
      <c r="G58" s="571"/>
      <c r="H58" s="592">
        <v>0</v>
      </c>
      <c r="I58" s="571">
        <v>452.7999999999999</v>
      </c>
      <c r="J58" s="571">
        <v>102583.34888188033</v>
      </c>
      <c r="K58" s="592">
        <v>1</v>
      </c>
      <c r="L58" s="571">
        <v>452.7999999999999</v>
      </c>
      <c r="M58" s="572">
        <v>102583.34888188033</v>
      </c>
    </row>
    <row r="59" spans="1:13" ht="14.4" customHeight="1" x14ac:dyDescent="0.3">
      <c r="A59" s="567" t="s">
        <v>457</v>
      </c>
      <c r="B59" s="568" t="s">
        <v>2289</v>
      </c>
      <c r="C59" s="568" t="s">
        <v>2060</v>
      </c>
      <c r="D59" s="568" t="s">
        <v>2294</v>
      </c>
      <c r="E59" s="568" t="s">
        <v>2295</v>
      </c>
      <c r="F59" s="571"/>
      <c r="G59" s="571"/>
      <c r="H59" s="592">
        <v>0</v>
      </c>
      <c r="I59" s="571">
        <v>2</v>
      </c>
      <c r="J59" s="571">
        <v>504.59013798183599</v>
      </c>
      <c r="K59" s="592">
        <v>1</v>
      </c>
      <c r="L59" s="571">
        <v>2</v>
      </c>
      <c r="M59" s="572">
        <v>504.59013798183599</v>
      </c>
    </row>
    <row r="60" spans="1:13" ht="14.4" customHeight="1" x14ac:dyDescent="0.3">
      <c r="A60" s="567" t="s">
        <v>457</v>
      </c>
      <c r="B60" s="568" t="s">
        <v>2296</v>
      </c>
      <c r="C60" s="568" t="s">
        <v>1928</v>
      </c>
      <c r="D60" s="568" t="s">
        <v>1929</v>
      </c>
      <c r="E60" s="568" t="s">
        <v>1930</v>
      </c>
      <c r="F60" s="571">
        <v>3.2</v>
      </c>
      <c r="G60" s="571">
        <v>8018.5467148159305</v>
      </c>
      <c r="H60" s="592">
        <v>1</v>
      </c>
      <c r="I60" s="571"/>
      <c r="J60" s="571"/>
      <c r="K60" s="592">
        <v>0</v>
      </c>
      <c r="L60" s="571">
        <v>3.2</v>
      </c>
      <c r="M60" s="572">
        <v>8018.5467148159305</v>
      </c>
    </row>
    <row r="61" spans="1:13" ht="14.4" customHeight="1" x14ac:dyDescent="0.3">
      <c r="A61" s="567" t="s">
        <v>457</v>
      </c>
      <c r="B61" s="568" t="s">
        <v>2296</v>
      </c>
      <c r="C61" s="568" t="s">
        <v>2033</v>
      </c>
      <c r="D61" s="568" t="s">
        <v>2297</v>
      </c>
      <c r="E61" s="568" t="s">
        <v>2298</v>
      </c>
      <c r="F61" s="571"/>
      <c r="G61" s="571"/>
      <c r="H61" s="592">
        <v>0</v>
      </c>
      <c r="I61" s="571">
        <v>120.91666666666666</v>
      </c>
      <c r="J61" s="571">
        <v>458067.7052346188</v>
      </c>
      <c r="K61" s="592">
        <v>1</v>
      </c>
      <c r="L61" s="571">
        <v>120.91666666666666</v>
      </c>
      <c r="M61" s="572">
        <v>458067.7052346188</v>
      </c>
    </row>
    <row r="62" spans="1:13" ht="14.4" customHeight="1" x14ac:dyDescent="0.3">
      <c r="A62" s="567" t="s">
        <v>457</v>
      </c>
      <c r="B62" s="568" t="s">
        <v>2299</v>
      </c>
      <c r="C62" s="568" t="s">
        <v>1921</v>
      </c>
      <c r="D62" s="568" t="s">
        <v>1922</v>
      </c>
      <c r="E62" s="568" t="s">
        <v>2300</v>
      </c>
      <c r="F62" s="571">
        <v>1.3999999999999992</v>
      </c>
      <c r="G62" s="571">
        <v>1075.8988463852975</v>
      </c>
      <c r="H62" s="592">
        <v>1</v>
      </c>
      <c r="I62" s="571"/>
      <c r="J62" s="571"/>
      <c r="K62" s="592">
        <v>0</v>
      </c>
      <c r="L62" s="571">
        <v>1.3999999999999992</v>
      </c>
      <c r="M62" s="572">
        <v>1075.8988463852975</v>
      </c>
    </row>
    <row r="63" spans="1:13" ht="14.4" customHeight="1" x14ac:dyDescent="0.3">
      <c r="A63" s="567" t="s">
        <v>457</v>
      </c>
      <c r="B63" s="568" t="s">
        <v>2299</v>
      </c>
      <c r="C63" s="568" t="s">
        <v>2049</v>
      </c>
      <c r="D63" s="568" t="s">
        <v>2050</v>
      </c>
      <c r="E63" s="568" t="s">
        <v>716</v>
      </c>
      <c r="F63" s="571"/>
      <c r="G63" s="571"/>
      <c r="H63" s="592">
        <v>0</v>
      </c>
      <c r="I63" s="571">
        <v>20.700000000000003</v>
      </c>
      <c r="J63" s="571">
        <v>6363.1877329091812</v>
      </c>
      <c r="K63" s="592">
        <v>1</v>
      </c>
      <c r="L63" s="571">
        <v>20.700000000000003</v>
      </c>
      <c r="M63" s="572">
        <v>6363.1877329091812</v>
      </c>
    </row>
    <row r="64" spans="1:13" ht="14.4" customHeight="1" x14ac:dyDescent="0.3">
      <c r="A64" s="567" t="s">
        <v>457</v>
      </c>
      <c r="B64" s="568" t="s">
        <v>2301</v>
      </c>
      <c r="C64" s="568" t="s">
        <v>2056</v>
      </c>
      <c r="D64" s="568" t="s">
        <v>2302</v>
      </c>
      <c r="E64" s="568" t="s">
        <v>2031</v>
      </c>
      <c r="F64" s="571"/>
      <c r="G64" s="571"/>
      <c r="H64" s="592">
        <v>0</v>
      </c>
      <c r="I64" s="571">
        <v>240</v>
      </c>
      <c r="J64" s="571">
        <v>18072.012686891019</v>
      </c>
      <c r="K64" s="592">
        <v>1</v>
      </c>
      <c r="L64" s="571">
        <v>240</v>
      </c>
      <c r="M64" s="572">
        <v>18072.012686891019</v>
      </c>
    </row>
    <row r="65" spans="1:13" ht="14.4" customHeight="1" x14ac:dyDescent="0.3">
      <c r="A65" s="567" t="s">
        <v>457</v>
      </c>
      <c r="B65" s="568" t="s">
        <v>2301</v>
      </c>
      <c r="C65" s="568" t="s">
        <v>2097</v>
      </c>
      <c r="D65" s="568" t="s">
        <v>2303</v>
      </c>
      <c r="E65" s="568" t="s">
        <v>2304</v>
      </c>
      <c r="F65" s="571"/>
      <c r="G65" s="571"/>
      <c r="H65" s="592">
        <v>0</v>
      </c>
      <c r="I65" s="571">
        <v>8</v>
      </c>
      <c r="J65" s="571">
        <v>369.12778220745957</v>
      </c>
      <c r="K65" s="592">
        <v>1</v>
      </c>
      <c r="L65" s="571">
        <v>8</v>
      </c>
      <c r="M65" s="572">
        <v>369.12778220745957</v>
      </c>
    </row>
    <row r="66" spans="1:13" ht="14.4" customHeight="1" x14ac:dyDescent="0.3">
      <c r="A66" s="567" t="s">
        <v>457</v>
      </c>
      <c r="B66" s="568" t="s">
        <v>2305</v>
      </c>
      <c r="C66" s="568" t="s">
        <v>1918</v>
      </c>
      <c r="D66" s="568" t="s">
        <v>1919</v>
      </c>
      <c r="E66" s="568" t="s">
        <v>1510</v>
      </c>
      <c r="F66" s="571">
        <v>110</v>
      </c>
      <c r="G66" s="571">
        <v>3595.3631972156054</v>
      </c>
      <c r="H66" s="592">
        <v>1</v>
      </c>
      <c r="I66" s="571"/>
      <c r="J66" s="571"/>
      <c r="K66" s="592">
        <v>0</v>
      </c>
      <c r="L66" s="571">
        <v>110</v>
      </c>
      <c r="M66" s="572">
        <v>3595.3631972156054</v>
      </c>
    </row>
    <row r="67" spans="1:13" ht="14.4" customHeight="1" x14ac:dyDescent="0.3">
      <c r="A67" s="567" t="s">
        <v>457</v>
      </c>
      <c r="B67" s="568" t="s">
        <v>2306</v>
      </c>
      <c r="C67" s="568" t="s">
        <v>714</v>
      </c>
      <c r="D67" s="568" t="s">
        <v>715</v>
      </c>
      <c r="E67" s="568" t="s">
        <v>716</v>
      </c>
      <c r="F67" s="571"/>
      <c r="G67" s="571"/>
      <c r="H67" s="592">
        <v>0</v>
      </c>
      <c r="I67" s="571">
        <v>12.2</v>
      </c>
      <c r="J67" s="571">
        <v>7248.3534354970907</v>
      </c>
      <c r="K67" s="592">
        <v>1</v>
      </c>
      <c r="L67" s="571">
        <v>12.2</v>
      </c>
      <c r="M67" s="572">
        <v>7248.3534354970907</v>
      </c>
    </row>
    <row r="68" spans="1:13" ht="14.4" customHeight="1" x14ac:dyDescent="0.3">
      <c r="A68" s="567" t="s">
        <v>457</v>
      </c>
      <c r="B68" s="568" t="s">
        <v>2306</v>
      </c>
      <c r="C68" s="568" t="s">
        <v>1154</v>
      </c>
      <c r="D68" s="568" t="s">
        <v>1155</v>
      </c>
      <c r="E68" s="568" t="s">
        <v>1156</v>
      </c>
      <c r="F68" s="571"/>
      <c r="G68" s="571"/>
      <c r="H68" s="592">
        <v>0</v>
      </c>
      <c r="I68" s="571">
        <v>13.2</v>
      </c>
      <c r="J68" s="571">
        <v>10647.861438556702</v>
      </c>
      <c r="K68" s="592">
        <v>1</v>
      </c>
      <c r="L68" s="571">
        <v>13.2</v>
      </c>
      <c r="M68" s="572">
        <v>10647.861438556702</v>
      </c>
    </row>
    <row r="69" spans="1:13" ht="14.4" customHeight="1" x14ac:dyDescent="0.3">
      <c r="A69" s="567" t="s">
        <v>457</v>
      </c>
      <c r="B69" s="568" t="s">
        <v>2307</v>
      </c>
      <c r="C69" s="568" t="s">
        <v>1999</v>
      </c>
      <c r="D69" s="568" t="s">
        <v>2000</v>
      </c>
      <c r="E69" s="568" t="s">
        <v>2001</v>
      </c>
      <c r="F69" s="571"/>
      <c r="G69" s="571"/>
      <c r="H69" s="592">
        <v>0</v>
      </c>
      <c r="I69" s="571">
        <v>1</v>
      </c>
      <c r="J69" s="571">
        <v>970.195848549934</v>
      </c>
      <c r="K69" s="592">
        <v>1</v>
      </c>
      <c r="L69" s="571">
        <v>1</v>
      </c>
      <c r="M69" s="572">
        <v>970.195848549934</v>
      </c>
    </row>
    <row r="70" spans="1:13" ht="14.4" customHeight="1" x14ac:dyDescent="0.3">
      <c r="A70" s="567" t="s">
        <v>457</v>
      </c>
      <c r="B70" s="568" t="s">
        <v>2308</v>
      </c>
      <c r="C70" s="568" t="s">
        <v>2076</v>
      </c>
      <c r="D70" s="568" t="s">
        <v>2077</v>
      </c>
      <c r="E70" s="568" t="s">
        <v>1510</v>
      </c>
      <c r="F70" s="571"/>
      <c r="G70" s="571"/>
      <c r="H70" s="592">
        <v>0</v>
      </c>
      <c r="I70" s="571">
        <v>16</v>
      </c>
      <c r="J70" s="571">
        <v>2467.3264594289103</v>
      </c>
      <c r="K70" s="592">
        <v>1</v>
      </c>
      <c r="L70" s="571">
        <v>16</v>
      </c>
      <c r="M70" s="572">
        <v>2467.3264594289103</v>
      </c>
    </row>
    <row r="71" spans="1:13" ht="14.4" customHeight="1" x14ac:dyDescent="0.3">
      <c r="A71" s="567" t="s">
        <v>457</v>
      </c>
      <c r="B71" s="568" t="s">
        <v>2309</v>
      </c>
      <c r="C71" s="568" t="s">
        <v>1963</v>
      </c>
      <c r="D71" s="568" t="s">
        <v>2310</v>
      </c>
      <c r="E71" s="568" t="s">
        <v>2311</v>
      </c>
      <c r="F71" s="571"/>
      <c r="G71" s="571"/>
      <c r="H71" s="592">
        <v>0</v>
      </c>
      <c r="I71" s="571">
        <v>35.5</v>
      </c>
      <c r="J71" s="571">
        <v>151085.30768995255</v>
      </c>
      <c r="K71" s="592">
        <v>1</v>
      </c>
      <c r="L71" s="571">
        <v>35.5</v>
      </c>
      <c r="M71" s="572">
        <v>151085.30768995255</v>
      </c>
    </row>
    <row r="72" spans="1:13" ht="14.4" customHeight="1" x14ac:dyDescent="0.3">
      <c r="A72" s="567" t="s">
        <v>457</v>
      </c>
      <c r="B72" s="568" t="s">
        <v>2312</v>
      </c>
      <c r="C72" s="568" t="s">
        <v>1738</v>
      </c>
      <c r="D72" s="568" t="s">
        <v>1739</v>
      </c>
      <c r="E72" s="568" t="s">
        <v>1740</v>
      </c>
      <c r="F72" s="571"/>
      <c r="G72" s="571"/>
      <c r="H72" s="592">
        <v>0</v>
      </c>
      <c r="I72" s="571">
        <v>59</v>
      </c>
      <c r="J72" s="571">
        <v>126880.74048591028</v>
      </c>
      <c r="K72" s="592">
        <v>1</v>
      </c>
      <c r="L72" s="571">
        <v>59</v>
      </c>
      <c r="M72" s="572">
        <v>126880.74048591028</v>
      </c>
    </row>
    <row r="73" spans="1:13" ht="14.4" customHeight="1" x14ac:dyDescent="0.3">
      <c r="A73" s="567" t="s">
        <v>457</v>
      </c>
      <c r="B73" s="568" t="s">
        <v>2312</v>
      </c>
      <c r="C73" s="568" t="s">
        <v>1932</v>
      </c>
      <c r="D73" s="568" t="s">
        <v>2313</v>
      </c>
      <c r="E73" s="568" t="s">
        <v>2314</v>
      </c>
      <c r="F73" s="571">
        <v>0.19999999999999901</v>
      </c>
      <c r="G73" s="571">
        <v>516.26199999999744</v>
      </c>
      <c r="H73" s="592">
        <v>1</v>
      </c>
      <c r="I73" s="571"/>
      <c r="J73" s="571"/>
      <c r="K73" s="592">
        <v>0</v>
      </c>
      <c r="L73" s="571">
        <v>0.19999999999999901</v>
      </c>
      <c r="M73" s="572">
        <v>516.26199999999744</v>
      </c>
    </row>
    <row r="74" spans="1:13" ht="14.4" customHeight="1" x14ac:dyDescent="0.3">
      <c r="A74" s="567" t="s">
        <v>457</v>
      </c>
      <c r="B74" s="568" t="s">
        <v>2315</v>
      </c>
      <c r="C74" s="568" t="s">
        <v>2045</v>
      </c>
      <c r="D74" s="568" t="s">
        <v>2046</v>
      </c>
      <c r="E74" s="568" t="s">
        <v>2316</v>
      </c>
      <c r="F74" s="571"/>
      <c r="G74" s="571"/>
      <c r="H74" s="592">
        <v>0</v>
      </c>
      <c r="I74" s="571">
        <v>152</v>
      </c>
      <c r="J74" s="571">
        <v>39907.741340850291</v>
      </c>
      <c r="K74" s="592">
        <v>1</v>
      </c>
      <c r="L74" s="571">
        <v>152</v>
      </c>
      <c r="M74" s="572">
        <v>39907.741340850291</v>
      </c>
    </row>
    <row r="75" spans="1:13" ht="14.4" customHeight="1" x14ac:dyDescent="0.3">
      <c r="A75" s="567" t="s">
        <v>457</v>
      </c>
      <c r="B75" s="568" t="s">
        <v>2317</v>
      </c>
      <c r="C75" s="568" t="s">
        <v>2082</v>
      </c>
      <c r="D75" s="568" t="s">
        <v>2083</v>
      </c>
      <c r="E75" s="568" t="s">
        <v>2084</v>
      </c>
      <c r="F75" s="571"/>
      <c r="G75" s="571"/>
      <c r="H75" s="592"/>
      <c r="I75" s="571">
        <v>0</v>
      </c>
      <c r="J75" s="571">
        <v>0</v>
      </c>
      <c r="K75" s="592"/>
      <c r="L75" s="571">
        <v>0</v>
      </c>
      <c r="M75" s="572">
        <v>0</v>
      </c>
    </row>
    <row r="76" spans="1:13" ht="14.4" customHeight="1" x14ac:dyDescent="0.3">
      <c r="A76" s="567" t="s">
        <v>457</v>
      </c>
      <c r="B76" s="568" t="s">
        <v>2318</v>
      </c>
      <c r="C76" s="568" t="s">
        <v>2072</v>
      </c>
      <c r="D76" s="568" t="s">
        <v>2073</v>
      </c>
      <c r="E76" s="568" t="s">
        <v>2074</v>
      </c>
      <c r="F76" s="571"/>
      <c r="G76" s="571"/>
      <c r="H76" s="592">
        <v>0</v>
      </c>
      <c r="I76" s="571">
        <v>2</v>
      </c>
      <c r="J76" s="571">
        <v>208.84</v>
      </c>
      <c r="K76" s="592">
        <v>1</v>
      </c>
      <c r="L76" s="571">
        <v>2</v>
      </c>
      <c r="M76" s="572">
        <v>208.84</v>
      </c>
    </row>
    <row r="77" spans="1:13" ht="14.4" customHeight="1" x14ac:dyDescent="0.3">
      <c r="A77" s="567" t="s">
        <v>457</v>
      </c>
      <c r="B77" s="568" t="s">
        <v>2318</v>
      </c>
      <c r="C77" s="568" t="s">
        <v>2086</v>
      </c>
      <c r="D77" s="568" t="s">
        <v>2090</v>
      </c>
      <c r="E77" s="568" t="s">
        <v>2319</v>
      </c>
      <c r="F77" s="571"/>
      <c r="G77" s="571"/>
      <c r="H77" s="592">
        <v>0</v>
      </c>
      <c r="I77" s="571">
        <v>82</v>
      </c>
      <c r="J77" s="571">
        <v>6068.0520000000079</v>
      </c>
      <c r="K77" s="592">
        <v>1</v>
      </c>
      <c r="L77" s="571">
        <v>82</v>
      </c>
      <c r="M77" s="572">
        <v>6068.0520000000079</v>
      </c>
    </row>
    <row r="78" spans="1:13" ht="14.4" customHeight="1" x14ac:dyDescent="0.3">
      <c r="A78" s="567" t="s">
        <v>457</v>
      </c>
      <c r="B78" s="568" t="s">
        <v>2318</v>
      </c>
      <c r="C78" s="568" t="s">
        <v>2025</v>
      </c>
      <c r="D78" s="568" t="s">
        <v>2090</v>
      </c>
      <c r="E78" s="568" t="s">
        <v>2320</v>
      </c>
      <c r="F78" s="571"/>
      <c r="G78" s="571"/>
      <c r="H78" s="592">
        <v>0</v>
      </c>
      <c r="I78" s="571">
        <v>205</v>
      </c>
      <c r="J78" s="571">
        <v>18434.323379018591</v>
      </c>
      <c r="K78" s="592">
        <v>1</v>
      </c>
      <c r="L78" s="571">
        <v>205</v>
      </c>
      <c r="M78" s="572">
        <v>18434.323379018591</v>
      </c>
    </row>
    <row r="79" spans="1:13" ht="14.4" customHeight="1" x14ac:dyDescent="0.3">
      <c r="A79" s="567" t="s">
        <v>457</v>
      </c>
      <c r="B79" s="568" t="s">
        <v>2318</v>
      </c>
      <c r="C79" s="568" t="s">
        <v>2089</v>
      </c>
      <c r="D79" s="568" t="s">
        <v>2090</v>
      </c>
      <c r="E79" s="568" t="s">
        <v>2091</v>
      </c>
      <c r="F79" s="571"/>
      <c r="G79" s="571"/>
      <c r="H79" s="592">
        <v>0</v>
      </c>
      <c r="I79" s="571">
        <v>43</v>
      </c>
      <c r="J79" s="571">
        <v>5720.9455600219744</v>
      </c>
      <c r="K79" s="592">
        <v>1</v>
      </c>
      <c r="L79" s="571">
        <v>43</v>
      </c>
      <c r="M79" s="572">
        <v>5720.9455600219744</v>
      </c>
    </row>
    <row r="80" spans="1:13" ht="14.4" customHeight="1" x14ac:dyDescent="0.3">
      <c r="A80" s="567" t="s">
        <v>457</v>
      </c>
      <c r="B80" s="568" t="s">
        <v>2321</v>
      </c>
      <c r="C80" s="568" t="s">
        <v>2079</v>
      </c>
      <c r="D80" s="568" t="s">
        <v>2080</v>
      </c>
      <c r="E80" s="568" t="s">
        <v>2322</v>
      </c>
      <c r="F80" s="571"/>
      <c r="G80" s="571"/>
      <c r="H80" s="592">
        <v>0</v>
      </c>
      <c r="I80" s="571">
        <v>148</v>
      </c>
      <c r="J80" s="571">
        <v>8053.7423970517057</v>
      </c>
      <c r="K80" s="592">
        <v>1</v>
      </c>
      <c r="L80" s="571">
        <v>148</v>
      </c>
      <c r="M80" s="572">
        <v>8053.7423970517057</v>
      </c>
    </row>
    <row r="81" spans="1:13" ht="14.4" customHeight="1" x14ac:dyDescent="0.3">
      <c r="A81" s="567" t="s">
        <v>457</v>
      </c>
      <c r="B81" s="568" t="s">
        <v>2323</v>
      </c>
      <c r="C81" s="568" t="s">
        <v>2037</v>
      </c>
      <c r="D81" s="568" t="s">
        <v>2038</v>
      </c>
      <c r="E81" s="568" t="s">
        <v>2324</v>
      </c>
      <c r="F81" s="571"/>
      <c r="G81" s="571"/>
      <c r="H81" s="592">
        <v>0</v>
      </c>
      <c r="I81" s="571">
        <v>1</v>
      </c>
      <c r="J81" s="571">
        <v>57.37</v>
      </c>
      <c r="K81" s="592">
        <v>1</v>
      </c>
      <c r="L81" s="571">
        <v>1</v>
      </c>
      <c r="M81" s="572">
        <v>57.37</v>
      </c>
    </row>
    <row r="82" spans="1:13" ht="14.4" customHeight="1" x14ac:dyDescent="0.3">
      <c r="A82" s="567" t="s">
        <v>457</v>
      </c>
      <c r="B82" s="568" t="s">
        <v>2323</v>
      </c>
      <c r="C82" s="568" t="s">
        <v>2041</v>
      </c>
      <c r="D82" s="568" t="s">
        <v>2325</v>
      </c>
      <c r="E82" s="568" t="s">
        <v>2322</v>
      </c>
      <c r="F82" s="571"/>
      <c r="G82" s="571"/>
      <c r="H82" s="592">
        <v>0</v>
      </c>
      <c r="I82" s="571">
        <v>444</v>
      </c>
      <c r="J82" s="571">
        <v>39861.214501545488</v>
      </c>
      <c r="K82" s="592">
        <v>1</v>
      </c>
      <c r="L82" s="571">
        <v>444</v>
      </c>
      <c r="M82" s="572">
        <v>39861.214501545488</v>
      </c>
    </row>
    <row r="83" spans="1:13" ht="14.4" customHeight="1" x14ac:dyDescent="0.3">
      <c r="A83" s="567" t="s">
        <v>457</v>
      </c>
      <c r="B83" s="568" t="s">
        <v>2326</v>
      </c>
      <c r="C83" s="568" t="s">
        <v>2064</v>
      </c>
      <c r="D83" s="568" t="s">
        <v>2327</v>
      </c>
      <c r="E83" s="568" t="s">
        <v>2328</v>
      </c>
      <c r="F83" s="571"/>
      <c r="G83" s="571"/>
      <c r="H83" s="592">
        <v>0</v>
      </c>
      <c r="I83" s="571">
        <v>65</v>
      </c>
      <c r="J83" s="571">
        <v>10510.764761730858</v>
      </c>
      <c r="K83" s="592">
        <v>1</v>
      </c>
      <c r="L83" s="571">
        <v>65</v>
      </c>
      <c r="M83" s="572">
        <v>10510.764761730858</v>
      </c>
    </row>
    <row r="84" spans="1:13" ht="14.4" customHeight="1" x14ac:dyDescent="0.3">
      <c r="A84" s="567" t="s">
        <v>457</v>
      </c>
      <c r="B84" s="568" t="s">
        <v>2326</v>
      </c>
      <c r="C84" s="568" t="s">
        <v>2068</v>
      </c>
      <c r="D84" s="568" t="s">
        <v>2329</v>
      </c>
      <c r="E84" s="568" t="s">
        <v>1510</v>
      </c>
      <c r="F84" s="571"/>
      <c r="G84" s="571"/>
      <c r="H84" s="592">
        <v>0</v>
      </c>
      <c r="I84" s="571">
        <v>169</v>
      </c>
      <c r="J84" s="571">
        <v>54721.169602188354</v>
      </c>
      <c r="K84" s="592">
        <v>1</v>
      </c>
      <c r="L84" s="571">
        <v>169</v>
      </c>
      <c r="M84" s="572">
        <v>54721.169602188354</v>
      </c>
    </row>
    <row r="85" spans="1:13" ht="14.4" customHeight="1" x14ac:dyDescent="0.3">
      <c r="A85" s="567" t="s">
        <v>457</v>
      </c>
      <c r="B85" s="568" t="s">
        <v>2330</v>
      </c>
      <c r="C85" s="568" t="s">
        <v>2115</v>
      </c>
      <c r="D85" s="568" t="s">
        <v>2331</v>
      </c>
      <c r="E85" s="568" t="s">
        <v>2332</v>
      </c>
      <c r="F85" s="571"/>
      <c r="G85" s="571"/>
      <c r="H85" s="592">
        <v>0</v>
      </c>
      <c r="I85" s="571">
        <v>1146</v>
      </c>
      <c r="J85" s="571">
        <v>105100.33751074556</v>
      </c>
      <c r="K85" s="592">
        <v>1</v>
      </c>
      <c r="L85" s="571">
        <v>1146</v>
      </c>
      <c r="M85" s="572">
        <v>105100.33751074556</v>
      </c>
    </row>
    <row r="86" spans="1:13" ht="14.4" customHeight="1" x14ac:dyDescent="0.3">
      <c r="A86" s="567" t="s">
        <v>457</v>
      </c>
      <c r="B86" s="568" t="s">
        <v>2330</v>
      </c>
      <c r="C86" s="568" t="s">
        <v>2118</v>
      </c>
      <c r="D86" s="568" t="s">
        <v>2119</v>
      </c>
      <c r="E86" s="568" t="s">
        <v>2333</v>
      </c>
      <c r="F86" s="571"/>
      <c r="G86" s="571"/>
      <c r="H86" s="592">
        <v>0</v>
      </c>
      <c r="I86" s="571">
        <v>1</v>
      </c>
      <c r="J86" s="571">
        <v>458.67</v>
      </c>
      <c r="K86" s="592">
        <v>1</v>
      </c>
      <c r="L86" s="571">
        <v>1</v>
      </c>
      <c r="M86" s="572">
        <v>458.67</v>
      </c>
    </row>
    <row r="87" spans="1:13" ht="14.4" customHeight="1" x14ac:dyDescent="0.3">
      <c r="A87" s="567" t="s">
        <v>457</v>
      </c>
      <c r="B87" s="568" t="s">
        <v>2334</v>
      </c>
      <c r="C87" s="568" t="s">
        <v>2126</v>
      </c>
      <c r="D87" s="568" t="s">
        <v>2127</v>
      </c>
      <c r="E87" s="568" t="s">
        <v>2335</v>
      </c>
      <c r="F87" s="571"/>
      <c r="G87" s="571"/>
      <c r="H87" s="592">
        <v>0</v>
      </c>
      <c r="I87" s="571">
        <v>1</v>
      </c>
      <c r="J87" s="571">
        <v>15921.14</v>
      </c>
      <c r="K87" s="592">
        <v>1</v>
      </c>
      <c r="L87" s="571">
        <v>1</v>
      </c>
      <c r="M87" s="572">
        <v>15921.14</v>
      </c>
    </row>
    <row r="88" spans="1:13" ht="14.4" customHeight="1" x14ac:dyDescent="0.3">
      <c r="A88" s="567" t="s">
        <v>457</v>
      </c>
      <c r="B88" s="568" t="s">
        <v>2336</v>
      </c>
      <c r="C88" s="568" t="s">
        <v>2122</v>
      </c>
      <c r="D88" s="568" t="s">
        <v>2123</v>
      </c>
      <c r="E88" s="568" t="s">
        <v>2124</v>
      </c>
      <c r="F88" s="571"/>
      <c r="G88" s="571"/>
      <c r="H88" s="592">
        <v>0</v>
      </c>
      <c r="I88" s="571">
        <v>14</v>
      </c>
      <c r="J88" s="571">
        <v>109772.74470047925</v>
      </c>
      <c r="K88" s="592">
        <v>1</v>
      </c>
      <c r="L88" s="571">
        <v>14</v>
      </c>
      <c r="M88" s="572">
        <v>109772.74470047925</v>
      </c>
    </row>
    <row r="89" spans="1:13" ht="14.4" customHeight="1" x14ac:dyDescent="0.3">
      <c r="A89" s="567" t="s">
        <v>457</v>
      </c>
      <c r="B89" s="568" t="s">
        <v>2337</v>
      </c>
      <c r="C89" s="568" t="s">
        <v>1783</v>
      </c>
      <c r="D89" s="568" t="s">
        <v>1784</v>
      </c>
      <c r="E89" s="568" t="s">
        <v>2338</v>
      </c>
      <c r="F89" s="571"/>
      <c r="G89" s="571"/>
      <c r="H89" s="592">
        <v>0</v>
      </c>
      <c r="I89" s="571">
        <v>3</v>
      </c>
      <c r="J89" s="571">
        <v>1012.289823414756</v>
      </c>
      <c r="K89" s="592">
        <v>1</v>
      </c>
      <c r="L89" s="571">
        <v>3</v>
      </c>
      <c r="M89" s="572">
        <v>1012.289823414756</v>
      </c>
    </row>
    <row r="90" spans="1:13" ht="14.4" customHeight="1" x14ac:dyDescent="0.3">
      <c r="A90" s="567" t="s">
        <v>457</v>
      </c>
      <c r="B90" s="568" t="s">
        <v>2339</v>
      </c>
      <c r="C90" s="568" t="s">
        <v>1676</v>
      </c>
      <c r="D90" s="568" t="s">
        <v>1677</v>
      </c>
      <c r="E90" s="568" t="s">
        <v>1678</v>
      </c>
      <c r="F90" s="571"/>
      <c r="G90" s="571"/>
      <c r="H90" s="592">
        <v>0</v>
      </c>
      <c r="I90" s="571">
        <v>1</v>
      </c>
      <c r="J90" s="571">
        <v>71.81</v>
      </c>
      <c r="K90" s="592">
        <v>1</v>
      </c>
      <c r="L90" s="571">
        <v>1</v>
      </c>
      <c r="M90" s="572">
        <v>71.81</v>
      </c>
    </row>
    <row r="91" spans="1:13" ht="14.4" customHeight="1" x14ac:dyDescent="0.3">
      <c r="A91" s="567" t="s">
        <v>457</v>
      </c>
      <c r="B91" s="568" t="s">
        <v>2340</v>
      </c>
      <c r="C91" s="568" t="s">
        <v>501</v>
      </c>
      <c r="D91" s="568" t="s">
        <v>2341</v>
      </c>
      <c r="E91" s="568" t="s">
        <v>2342</v>
      </c>
      <c r="F91" s="571">
        <v>70</v>
      </c>
      <c r="G91" s="571">
        <v>18251.056683586645</v>
      </c>
      <c r="H91" s="592">
        <v>1</v>
      </c>
      <c r="I91" s="571"/>
      <c r="J91" s="571"/>
      <c r="K91" s="592">
        <v>0</v>
      </c>
      <c r="L91" s="571">
        <v>70</v>
      </c>
      <c r="M91" s="572">
        <v>18251.056683586645</v>
      </c>
    </row>
    <row r="92" spans="1:13" ht="14.4" customHeight="1" x14ac:dyDescent="0.3">
      <c r="A92" s="567" t="s">
        <v>457</v>
      </c>
      <c r="B92" s="568" t="s">
        <v>2343</v>
      </c>
      <c r="C92" s="568" t="s">
        <v>1721</v>
      </c>
      <c r="D92" s="568" t="s">
        <v>1722</v>
      </c>
      <c r="E92" s="568" t="s">
        <v>1723</v>
      </c>
      <c r="F92" s="571"/>
      <c r="G92" s="571"/>
      <c r="H92" s="592">
        <v>0</v>
      </c>
      <c r="I92" s="571">
        <v>1</v>
      </c>
      <c r="J92" s="571">
        <v>211.6</v>
      </c>
      <c r="K92" s="592">
        <v>1</v>
      </c>
      <c r="L92" s="571">
        <v>1</v>
      </c>
      <c r="M92" s="572">
        <v>211.6</v>
      </c>
    </row>
    <row r="93" spans="1:13" ht="14.4" customHeight="1" x14ac:dyDescent="0.3">
      <c r="A93" s="567" t="s">
        <v>457</v>
      </c>
      <c r="B93" s="568" t="s">
        <v>2343</v>
      </c>
      <c r="C93" s="568" t="s">
        <v>1725</v>
      </c>
      <c r="D93" s="568" t="s">
        <v>1722</v>
      </c>
      <c r="E93" s="568" t="s">
        <v>1726</v>
      </c>
      <c r="F93" s="571"/>
      <c r="G93" s="571"/>
      <c r="H93" s="592">
        <v>0</v>
      </c>
      <c r="I93" s="571">
        <v>42.6</v>
      </c>
      <c r="J93" s="571">
        <v>45318.504327259143</v>
      </c>
      <c r="K93" s="592">
        <v>1</v>
      </c>
      <c r="L93" s="571">
        <v>42.6</v>
      </c>
      <c r="M93" s="572">
        <v>45318.504327259143</v>
      </c>
    </row>
    <row r="94" spans="1:13" ht="14.4" customHeight="1" x14ac:dyDescent="0.3">
      <c r="A94" s="567" t="s">
        <v>457</v>
      </c>
      <c r="B94" s="568" t="s">
        <v>2344</v>
      </c>
      <c r="C94" s="568" t="s">
        <v>1657</v>
      </c>
      <c r="D94" s="568" t="s">
        <v>1658</v>
      </c>
      <c r="E94" s="568" t="s">
        <v>2345</v>
      </c>
      <c r="F94" s="571"/>
      <c r="G94" s="571"/>
      <c r="H94" s="592">
        <v>0</v>
      </c>
      <c r="I94" s="571">
        <v>1</v>
      </c>
      <c r="J94" s="571">
        <v>99.21</v>
      </c>
      <c r="K94" s="592">
        <v>1</v>
      </c>
      <c r="L94" s="571">
        <v>1</v>
      </c>
      <c r="M94" s="572">
        <v>99.21</v>
      </c>
    </row>
    <row r="95" spans="1:13" ht="14.4" customHeight="1" x14ac:dyDescent="0.3">
      <c r="A95" s="567" t="s">
        <v>457</v>
      </c>
      <c r="B95" s="568" t="s">
        <v>2346</v>
      </c>
      <c r="C95" s="568" t="s">
        <v>1776</v>
      </c>
      <c r="D95" s="568" t="s">
        <v>1777</v>
      </c>
      <c r="E95" s="568" t="s">
        <v>1778</v>
      </c>
      <c r="F95" s="571"/>
      <c r="G95" s="571"/>
      <c r="H95" s="592">
        <v>0</v>
      </c>
      <c r="I95" s="571">
        <v>3</v>
      </c>
      <c r="J95" s="571">
        <v>3007.7718274755202</v>
      </c>
      <c r="K95" s="592">
        <v>1</v>
      </c>
      <c r="L95" s="571">
        <v>3</v>
      </c>
      <c r="M95" s="572">
        <v>3007.7718274755202</v>
      </c>
    </row>
    <row r="96" spans="1:13" ht="14.4" customHeight="1" x14ac:dyDescent="0.3">
      <c r="A96" s="567" t="s">
        <v>457</v>
      </c>
      <c r="B96" s="568" t="s">
        <v>2347</v>
      </c>
      <c r="C96" s="568" t="s">
        <v>521</v>
      </c>
      <c r="D96" s="568" t="s">
        <v>522</v>
      </c>
      <c r="E96" s="568" t="s">
        <v>523</v>
      </c>
      <c r="F96" s="571">
        <v>113</v>
      </c>
      <c r="G96" s="571">
        <v>56473.782771625825</v>
      </c>
      <c r="H96" s="592">
        <v>1</v>
      </c>
      <c r="I96" s="571"/>
      <c r="J96" s="571"/>
      <c r="K96" s="592">
        <v>0</v>
      </c>
      <c r="L96" s="571">
        <v>113</v>
      </c>
      <c r="M96" s="572">
        <v>56473.782771625825</v>
      </c>
    </row>
    <row r="97" spans="1:13" ht="14.4" customHeight="1" x14ac:dyDescent="0.3">
      <c r="A97" s="567" t="s">
        <v>457</v>
      </c>
      <c r="B97" s="568" t="s">
        <v>2347</v>
      </c>
      <c r="C97" s="568" t="s">
        <v>528</v>
      </c>
      <c r="D97" s="568" t="s">
        <v>529</v>
      </c>
      <c r="E97" s="568" t="s">
        <v>530</v>
      </c>
      <c r="F97" s="571">
        <v>9</v>
      </c>
      <c r="G97" s="571">
        <v>4665.357</v>
      </c>
      <c r="H97" s="592">
        <v>1</v>
      </c>
      <c r="I97" s="571"/>
      <c r="J97" s="571"/>
      <c r="K97" s="592">
        <v>0</v>
      </c>
      <c r="L97" s="571">
        <v>9</v>
      </c>
      <c r="M97" s="572">
        <v>4665.357</v>
      </c>
    </row>
    <row r="98" spans="1:13" ht="14.4" customHeight="1" x14ac:dyDescent="0.3">
      <c r="A98" s="567" t="s">
        <v>457</v>
      </c>
      <c r="B98" s="568" t="s">
        <v>2347</v>
      </c>
      <c r="C98" s="568" t="s">
        <v>1614</v>
      </c>
      <c r="D98" s="568" t="s">
        <v>522</v>
      </c>
      <c r="E98" s="568" t="s">
        <v>1615</v>
      </c>
      <c r="F98" s="571"/>
      <c r="G98" s="571"/>
      <c r="H98" s="592">
        <v>0</v>
      </c>
      <c r="I98" s="571">
        <v>10</v>
      </c>
      <c r="J98" s="571">
        <v>1445.3000000000002</v>
      </c>
      <c r="K98" s="592">
        <v>1</v>
      </c>
      <c r="L98" s="571">
        <v>10</v>
      </c>
      <c r="M98" s="572">
        <v>1445.3000000000002</v>
      </c>
    </row>
    <row r="99" spans="1:13" ht="14.4" customHeight="1" x14ac:dyDescent="0.3">
      <c r="A99" s="567" t="s">
        <v>457</v>
      </c>
      <c r="B99" s="568" t="s">
        <v>2347</v>
      </c>
      <c r="C99" s="568" t="s">
        <v>1731</v>
      </c>
      <c r="D99" s="568" t="s">
        <v>2348</v>
      </c>
      <c r="E99" s="568" t="s">
        <v>2349</v>
      </c>
      <c r="F99" s="571"/>
      <c r="G99" s="571"/>
      <c r="H99" s="592">
        <v>0</v>
      </c>
      <c r="I99" s="571">
        <v>2</v>
      </c>
      <c r="J99" s="571">
        <v>279.33999999999997</v>
      </c>
      <c r="K99" s="592">
        <v>1</v>
      </c>
      <c r="L99" s="571">
        <v>2</v>
      </c>
      <c r="M99" s="572">
        <v>279.33999999999997</v>
      </c>
    </row>
    <row r="100" spans="1:13" ht="14.4" customHeight="1" x14ac:dyDescent="0.3">
      <c r="A100" s="567" t="s">
        <v>457</v>
      </c>
      <c r="B100" s="568" t="s">
        <v>2347</v>
      </c>
      <c r="C100" s="568" t="s">
        <v>1765</v>
      </c>
      <c r="D100" s="568" t="s">
        <v>2348</v>
      </c>
      <c r="E100" s="568" t="s">
        <v>2350</v>
      </c>
      <c r="F100" s="571"/>
      <c r="G100" s="571"/>
      <c r="H100" s="592">
        <v>0</v>
      </c>
      <c r="I100" s="571">
        <v>12</v>
      </c>
      <c r="J100" s="571">
        <v>2135.6390273034299</v>
      </c>
      <c r="K100" s="592">
        <v>1</v>
      </c>
      <c r="L100" s="571">
        <v>12</v>
      </c>
      <c r="M100" s="572">
        <v>2135.6390273034299</v>
      </c>
    </row>
    <row r="101" spans="1:13" ht="14.4" customHeight="1" x14ac:dyDescent="0.3">
      <c r="A101" s="567" t="s">
        <v>457</v>
      </c>
      <c r="B101" s="568" t="s">
        <v>2347</v>
      </c>
      <c r="C101" s="568" t="s">
        <v>497</v>
      </c>
      <c r="D101" s="568" t="s">
        <v>2351</v>
      </c>
      <c r="E101" s="568" t="s">
        <v>1615</v>
      </c>
      <c r="F101" s="571">
        <v>3</v>
      </c>
      <c r="G101" s="571">
        <v>324.80990196735297</v>
      </c>
      <c r="H101" s="592">
        <v>1</v>
      </c>
      <c r="I101" s="571"/>
      <c r="J101" s="571"/>
      <c r="K101" s="592">
        <v>0</v>
      </c>
      <c r="L101" s="571">
        <v>3</v>
      </c>
      <c r="M101" s="572">
        <v>324.80990196735297</v>
      </c>
    </row>
    <row r="102" spans="1:13" ht="14.4" customHeight="1" x14ac:dyDescent="0.3">
      <c r="A102" s="567" t="s">
        <v>457</v>
      </c>
      <c r="B102" s="568" t="s">
        <v>2347</v>
      </c>
      <c r="C102" s="568" t="s">
        <v>1780</v>
      </c>
      <c r="D102" s="568" t="s">
        <v>2351</v>
      </c>
      <c r="E102" s="568" t="s">
        <v>2352</v>
      </c>
      <c r="F102" s="571"/>
      <c r="G102" s="571"/>
      <c r="H102" s="592">
        <v>0</v>
      </c>
      <c r="I102" s="571">
        <v>43</v>
      </c>
      <c r="J102" s="571">
        <v>44726.876288288593</v>
      </c>
      <c r="K102" s="592">
        <v>1</v>
      </c>
      <c r="L102" s="571">
        <v>43</v>
      </c>
      <c r="M102" s="572">
        <v>44726.876288288593</v>
      </c>
    </row>
    <row r="103" spans="1:13" ht="14.4" customHeight="1" x14ac:dyDescent="0.3">
      <c r="A103" s="567" t="s">
        <v>457</v>
      </c>
      <c r="B103" s="568" t="s">
        <v>2347</v>
      </c>
      <c r="C103" s="568" t="s">
        <v>1728</v>
      </c>
      <c r="D103" s="568" t="s">
        <v>522</v>
      </c>
      <c r="E103" s="568" t="s">
        <v>1729</v>
      </c>
      <c r="F103" s="571"/>
      <c r="G103" s="571"/>
      <c r="H103" s="592">
        <v>0</v>
      </c>
      <c r="I103" s="571">
        <v>18</v>
      </c>
      <c r="J103" s="571">
        <v>2653.7390455383184</v>
      </c>
      <c r="K103" s="592">
        <v>1</v>
      </c>
      <c r="L103" s="571">
        <v>18</v>
      </c>
      <c r="M103" s="572">
        <v>2653.7390455383184</v>
      </c>
    </row>
    <row r="104" spans="1:13" ht="14.4" customHeight="1" x14ac:dyDescent="0.3">
      <c r="A104" s="567" t="s">
        <v>457</v>
      </c>
      <c r="B104" s="568" t="s">
        <v>2353</v>
      </c>
      <c r="C104" s="568" t="s">
        <v>1691</v>
      </c>
      <c r="D104" s="568" t="s">
        <v>1692</v>
      </c>
      <c r="E104" s="568" t="s">
        <v>2354</v>
      </c>
      <c r="F104" s="571"/>
      <c r="G104" s="571"/>
      <c r="H104" s="592">
        <v>0</v>
      </c>
      <c r="I104" s="571">
        <v>1</v>
      </c>
      <c r="J104" s="571">
        <v>132.88999999999999</v>
      </c>
      <c r="K104" s="592">
        <v>1</v>
      </c>
      <c r="L104" s="571">
        <v>1</v>
      </c>
      <c r="M104" s="572">
        <v>132.88999999999999</v>
      </c>
    </row>
    <row r="105" spans="1:13" ht="14.4" customHeight="1" x14ac:dyDescent="0.3">
      <c r="A105" s="567" t="s">
        <v>457</v>
      </c>
      <c r="B105" s="568" t="s">
        <v>2353</v>
      </c>
      <c r="C105" s="568" t="s">
        <v>1753</v>
      </c>
      <c r="D105" s="568" t="s">
        <v>1754</v>
      </c>
      <c r="E105" s="568" t="s">
        <v>2355</v>
      </c>
      <c r="F105" s="571"/>
      <c r="G105" s="571"/>
      <c r="H105" s="592">
        <v>0</v>
      </c>
      <c r="I105" s="571">
        <v>3</v>
      </c>
      <c r="J105" s="571">
        <v>486.43999999999994</v>
      </c>
      <c r="K105" s="592">
        <v>1</v>
      </c>
      <c r="L105" s="571">
        <v>3</v>
      </c>
      <c r="M105" s="572">
        <v>486.43999999999994</v>
      </c>
    </row>
    <row r="106" spans="1:13" ht="14.4" customHeight="1" x14ac:dyDescent="0.3">
      <c r="A106" s="567" t="s">
        <v>457</v>
      </c>
      <c r="B106" s="568" t="s">
        <v>2353</v>
      </c>
      <c r="C106" s="568" t="s">
        <v>517</v>
      </c>
      <c r="D106" s="568" t="s">
        <v>2356</v>
      </c>
      <c r="E106" s="568" t="s">
        <v>1635</v>
      </c>
      <c r="F106" s="571">
        <v>6</v>
      </c>
      <c r="G106" s="571">
        <v>909.10007730055509</v>
      </c>
      <c r="H106" s="592">
        <v>1</v>
      </c>
      <c r="I106" s="571"/>
      <c r="J106" s="571"/>
      <c r="K106" s="592">
        <v>0</v>
      </c>
      <c r="L106" s="571">
        <v>6</v>
      </c>
      <c r="M106" s="572">
        <v>909.10007730055509</v>
      </c>
    </row>
    <row r="107" spans="1:13" ht="14.4" customHeight="1" x14ac:dyDescent="0.3">
      <c r="A107" s="567" t="s">
        <v>457</v>
      </c>
      <c r="B107" s="568" t="s">
        <v>2357</v>
      </c>
      <c r="C107" s="568" t="s">
        <v>470</v>
      </c>
      <c r="D107" s="568" t="s">
        <v>471</v>
      </c>
      <c r="E107" s="568" t="s">
        <v>472</v>
      </c>
      <c r="F107" s="571">
        <v>1</v>
      </c>
      <c r="G107" s="571">
        <v>172.07</v>
      </c>
      <c r="H107" s="592">
        <v>1</v>
      </c>
      <c r="I107" s="571"/>
      <c r="J107" s="571"/>
      <c r="K107" s="592">
        <v>0</v>
      </c>
      <c r="L107" s="571">
        <v>1</v>
      </c>
      <c r="M107" s="572">
        <v>172.07</v>
      </c>
    </row>
    <row r="108" spans="1:13" ht="14.4" customHeight="1" x14ac:dyDescent="0.3">
      <c r="A108" s="567" t="s">
        <v>457</v>
      </c>
      <c r="B108" s="568" t="s">
        <v>2358</v>
      </c>
      <c r="C108" s="568" t="s">
        <v>1713</v>
      </c>
      <c r="D108" s="568" t="s">
        <v>1714</v>
      </c>
      <c r="E108" s="568" t="s">
        <v>1715</v>
      </c>
      <c r="F108" s="571"/>
      <c r="G108" s="571"/>
      <c r="H108" s="592">
        <v>0</v>
      </c>
      <c r="I108" s="571">
        <v>2</v>
      </c>
      <c r="J108" s="571">
        <v>348.48</v>
      </c>
      <c r="K108" s="592">
        <v>1</v>
      </c>
      <c r="L108" s="571">
        <v>2</v>
      </c>
      <c r="M108" s="572">
        <v>348.48</v>
      </c>
    </row>
    <row r="109" spans="1:13" ht="14.4" customHeight="1" x14ac:dyDescent="0.3">
      <c r="A109" s="567" t="s">
        <v>457</v>
      </c>
      <c r="B109" s="568" t="s">
        <v>2359</v>
      </c>
      <c r="C109" s="568" t="s">
        <v>1787</v>
      </c>
      <c r="D109" s="568" t="s">
        <v>2360</v>
      </c>
      <c r="E109" s="568" t="s">
        <v>1789</v>
      </c>
      <c r="F109" s="571"/>
      <c r="G109" s="571"/>
      <c r="H109" s="592">
        <v>0</v>
      </c>
      <c r="I109" s="571">
        <v>1</v>
      </c>
      <c r="J109" s="571">
        <v>160.63</v>
      </c>
      <c r="K109" s="592">
        <v>1</v>
      </c>
      <c r="L109" s="571">
        <v>1</v>
      </c>
      <c r="M109" s="572">
        <v>160.63</v>
      </c>
    </row>
    <row r="110" spans="1:13" ht="14.4" customHeight="1" x14ac:dyDescent="0.3">
      <c r="A110" s="567" t="s">
        <v>457</v>
      </c>
      <c r="B110" s="568" t="s">
        <v>2361</v>
      </c>
      <c r="C110" s="568" t="s">
        <v>1761</v>
      </c>
      <c r="D110" s="568" t="s">
        <v>1762</v>
      </c>
      <c r="E110" s="568" t="s">
        <v>1763</v>
      </c>
      <c r="F110" s="571"/>
      <c r="G110" s="571"/>
      <c r="H110" s="592">
        <v>0</v>
      </c>
      <c r="I110" s="571">
        <v>1</v>
      </c>
      <c r="J110" s="571">
        <v>111.38</v>
      </c>
      <c r="K110" s="592">
        <v>1</v>
      </c>
      <c r="L110" s="571">
        <v>1</v>
      </c>
      <c r="M110" s="572">
        <v>111.38</v>
      </c>
    </row>
    <row r="111" spans="1:13" ht="14.4" customHeight="1" x14ac:dyDescent="0.3">
      <c r="A111" s="567" t="s">
        <v>457</v>
      </c>
      <c r="B111" s="568" t="s">
        <v>2362</v>
      </c>
      <c r="C111" s="568" t="s">
        <v>1591</v>
      </c>
      <c r="D111" s="568" t="s">
        <v>1592</v>
      </c>
      <c r="E111" s="568" t="s">
        <v>2363</v>
      </c>
      <c r="F111" s="571"/>
      <c r="G111" s="571"/>
      <c r="H111" s="592">
        <v>0</v>
      </c>
      <c r="I111" s="571">
        <v>1</v>
      </c>
      <c r="J111" s="571">
        <v>106.84</v>
      </c>
      <c r="K111" s="592">
        <v>1</v>
      </c>
      <c r="L111" s="571">
        <v>1</v>
      </c>
      <c r="M111" s="572">
        <v>106.84</v>
      </c>
    </row>
    <row r="112" spans="1:13" ht="14.4" customHeight="1" x14ac:dyDescent="0.3">
      <c r="A112" s="567" t="s">
        <v>457</v>
      </c>
      <c r="B112" s="568" t="s">
        <v>2364</v>
      </c>
      <c r="C112" s="568" t="s">
        <v>513</v>
      </c>
      <c r="D112" s="568" t="s">
        <v>514</v>
      </c>
      <c r="E112" s="568" t="s">
        <v>515</v>
      </c>
      <c r="F112" s="571">
        <v>1</v>
      </c>
      <c r="G112" s="571">
        <v>580.12</v>
      </c>
      <c r="H112" s="592">
        <v>1</v>
      </c>
      <c r="I112" s="571"/>
      <c r="J112" s="571"/>
      <c r="K112" s="592">
        <v>0</v>
      </c>
      <c r="L112" s="571">
        <v>1</v>
      </c>
      <c r="M112" s="572">
        <v>580.12</v>
      </c>
    </row>
    <row r="113" spans="1:13" ht="14.4" customHeight="1" x14ac:dyDescent="0.3">
      <c r="A113" s="567" t="s">
        <v>457</v>
      </c>
      <c r="B113" s="568" t="s">
        <v>2365</v>
      </c>
      <c r="C113" s="568" t="s">
        <v>1653</v>
      </c>
      <c r="D113" s="568" t="s">
        <v>1654</v>
      </c>
      <c r="E113" s="568" t="s">
        <v>1655</v>
      </c>
      <c r="F113" s="571"/>
      <c r="G113" s="571"/>
      <c r="H113" s="592">
        <v>0</v>
      </c>
      <c r="I113" s="571">
        <v>36</v>
      </c>
      <c r="J113" s="571">
        <v>3078.636051452183</v>
      </c>
      <c r="K113" s="592">
        <v>1</v>
      </c>
      <c r="L113" s="571">
        <v>36</v>
      </c>
      <c r="M113" s="572">
        <v>3078.636051452183</v>
      </c>
    </row>
    <row r="114" spans="1:13" ht="14.4" customHeight="1" x14ac:dyDescent="0.3">
      <c r="A114" s="567" t="s">
        <v>457</v>
      </c>
      <c r="B114" s="568" t="s">
        <v>2366</v>
      </c>
      <c r="C114" s="568" t="s">
        <v>1661</v>
      </c>
      <c r="D114" s="568" t="s">
        <v>1662</v>
      </c>
      <c r="E114" s="568" t="s">
        <v>1715</v>
      </c>
      <c r="F114" s="571"/>
      <c r="G114" s="571"/>
      <c r="H114" s="592">
        <v>0</v>
      </c>
      <c r="I114" s="571">
        <v>2</v>
      </c>
      <c r="J114" s="571">
        <v>217.839523992658</v>
      </c>
      <c r="K114" s="592">
        <v>1</v>
      </c>
      <c r="L114" s="571">
        <v>2</v>
      </c>
      <c r="M114" s="572">
        <v>217.839523992658</v>
      </c>
    </row>
    <row r="115" spans="1:13" ht="14.4" customHeight="1" x14ac:dyDescent="0.3">
      <c r="A115" s="567" t="s">
        <v>457</v>
      </c>
      <c r="B115" s="568" t="s">
        <v>2367</v>
      </c>
      <c r="C115" s="568" t="s">
        <v>525</v>
      </c>
      <c r="D115" s="568" t="s">
        <v>526</v>
      </c>
      <c r="E115" s="568" t="s">
        <v>527</v>
      </c>
      <c r="F115" s="571">
        <v>1</v>
      </c>
      <c r="G115" s="571">
        <v>107.280059300069</v>
      </c>
      <c r="H115" s="592">
        <v>1</v>
      </c>
      <c r="I115" s="571"/>
      <c r="J115" s="571"/>
      <c r="K115" s="592">
        <v>0</v>
      </c>
      <c r="L115" s="571">
        <v>1</v>
      </c>
      <c r="M115" s="572">
        <v>107.280059300069</v>
      </c>
    </row>
    <row r="116" spans="1:13" ht="14.4" customHeight="1" x14ac:dyDescent="0.3">
      <c r="A116" s="567" t="s">
        <v>457</v>
      </c>
      <c r="B116" s="568" t="s">
        <v>2368</v>
      </c>
      <c r="C116" s="568" t="s">
        <v>1637</v>
      </c>
      <c r="D116" s="568" t="s">
        <v>2369</v>
      </c>
      <c r="E116" s="568" t="s">
        <v>1685</v>
      </c>
      <c r="F116" s="571"/>
      <c r="G116" s="571"/>
      <c r="H116" s="592">
        <v>0</v>
      </c>
      <c r="I116" s="571">
        <v>1</v>
      </c>
      <c r="J116" s="571">
        <v>126.18</v>
      </c>
      <c r="K116" s="592">
        <v>1</v>
      </c>
      <c r="L116" s="571">
        <v>1</v>
      </c>
      <c r="M116" s="572">
        <v>126.18</v>
      </c>
    </row>
    <row r="117" spans="1:13" ht="14.4" customHeight="1" x14ac:dyDescent="0.3">
      <c r="A117" s="567" t="s">
        <v>457</v>
      </c>
      <c r="B117" s="568" t="s">
        <v>2370</v>
      </c>
      <c r="C117" s="568" t="s">
        <v>1793</v>
      </c>
      <c r="D117" s="568" t="s">
        <v>1794</v>
      </c>
      <c r="E117" s="568" t="s">
        <v>1795</v>
      </c>
      <c r="F117" s="571">
        <v>43</v>
      </c>
      <c r="G117" s="571">
        <v>10294.515333333335</v>
      </c>
      <c r="H117" s="592">
        <v>1</v>
      </c>
      <c r="I117" s="571"/>
      <c r="J117" s="571"/>
      <c r="K117" s="592">
        <v>0</v>
      </c>
      <c r="L117" s="571">
        <v>43</v>
      </c>
      <c r="M117" s="572">
        <v>10294.515333333335</v>
      </c>
    </row>
    <row r="118" spans="1:13" ht="14.4" customHeight="1" x14ac:dyDescent="0.3">
      <c r="A118" s="567" t="s">
        <v>457</v>
      </c>
      <c r="B118" s="568" t="s">
        <v>2370</v>
      </c>
      <c r="C118" s="568" t="s">
        <v>1891</v>
      </c>
      <c r="D118" s="568" t="s">
        <v>2371</v>
      </c>
      <c r="E118" s="568" t="s">
        <v>1795</v>
      </c>
      <c r="F118" s="571"/>
      <c r="G118" s="571"/>
      <c r="H118" s="592">
        <v>0</v>
      </c>
      <c r="I118" s="571">
        <v>94</v>
      </c>
      <c r="J118" s="571">
        <v>20324.685968800244</v>
      </c>
      <c r="K118" s="592">
        <v>1</v>
      </c>
      <c r="L118" s="571">
        <v>94</v>
      </c>
      <c r="M118" s="572">
        <v>20324.685968800244</v>
      </c>
    </row>
    <row r="119" spans="1:13" ht="14.4" customHeight="1" x14ac:dyDescent="0.3">
      <c r="A119" s="567" t="s">
        <v>457</v>
      </c>
      <c r="B119" s="568" t="s">
        <v>2370</v>
      </c>
      <c r="C119" s="568" t="s">
        <v>1905</v>
      </c>
      <c r="D119" s="568" t="s">
        <v>2372</v>
      </c>
      <c r="E119" s="568" t="s">
        <v>1619</v>
      </c>
      <c r="F119" s="571"/>
      <c r="G119" s="571"/>
      <c r="H119" s="592">
        <v>0</v>
      </c>
      <c r="I119" s="571">
        <v>353</v>
      </c>
      <c r="J119" s="571">
        <v>14304.512346901676</v>
      </c>
      <c r="K119" s="592">
        <v>1</v>
      </c>
      <c r="L119" s="571">
        <v>353</v>
      </c>
      <c r="M119" s="572">
        <v>14304.512346901676</v>
      </c>
    </row>
    <row r="120" spans="1:13" ht="14.4" customHeight="1" x14ac:dyDescent="0.3">
      <c r="A120" s="567" t="s">
        <v>457</v>
      </c>
      <c r="B120" s="568" t="s">
        <v>2370</v>
      </c>
      <c r="C120" s="568" t="s">
        <v>1908</v>
      </c>
      <c r="D120" s="568" t="s">
        <v>2373</v>
      </c>
      <c r="E120" s="568" t="s">
        <v>1619</v>
      </c>
      <c r="F120" s="571"/>
      <c r="G120" s="571"/>
      <c r="H120" s="592">
        <v>0</v>
      </c>
      <c r="I120" s="571">
        <v>13</v>
      </c>
      <c r="J120" s="571">
        <v>527.41040999202153</v>
      </c>
      <c r="K120" s="592">
        <v>1</v>
      </c>
      <c r="L120" s="571">
        <v>13</v>
      </c>
      <c r="M120" s="572">
        <v>527.41040999202153</v>
      </c>
    </row>
    <row r="121" spans="1:13" ht="14.4" customHeight="1" x14ac:dyDescent="0.3">
      <c r="A121" s="567" t="s">
        <v>457</v>
      </c>
      <c r="B121" s="568" t="s">
        <v>2370</v>
      </c>
      <c r="C121" s="568" t="s">
        <v>1864</v>
      </c>
      <c r="D121" s="568" t="s">
        <v>2374</v>
      </c>
      <c r="E121" s="568" t="s">
        <v>1619</v>
      </c>
      <c r="F121" s="571"/>
      <c r="G121" s="571"/>
      <c r="H121" s="592">
        <v>0</v>
      </c>
      <c r="I121" s="571">
        <v>142</v>
      </c>
      <c r="J121" s="571">
        <v>5757.4401803252385</v>
      </c>
      <c r="K121" s="592">
        <v>1</v>
      </c>
      <c r="L121" s="571">
        <v>142</v>
      </c>
      <c r="M121" s="572">
        <v>5757.4401803252385</v>
      </c>
    </row>
    <row r="122" spans="1:13" ht="14.4" customHeight="1" x14ac:dyDescent="0.3">
      <c r="A122" s="567" t="s">
        <v>457</v>
      </c>
      <c r="B122" s="568" t="s">
        <v>2370</v>
      </c>
      <c r="C122" s="568" t="s">
        <v>1867</v>
      </c>
      <c r="D122" s="568" t="s">
        <v>2375</v>
      </c>
      <c r="E122" s="568" t="s">
        <v>1619</v>
      </c>
      <c r="F122" s="571"/>
      <c r="G122" s="571"/>
      <c r="H122" s="592">
        <v>0</v>
      </c>
      <c r="I122" s="571">
        <v>163</v>
      </c>
      <c r="J122" s="571">
        <v>8821.5558958463389</v>
      </c>
      <c r="K122" s="592">
        <v>1</v>
      </c>
      <c r="L122" s="571">
        <v>163</v>
      </c>
      <c r="M122" s="572">
        <v>8821.5558958463389</v>
      </c>
    </row>
    <row r="123" spans="1:13" ht="14.4" customHeight="1" x14ac:dyDescent="0.3">
      <c r="A123" s="567" t="s">
        <v>457</v>
      </c>
      <c r="B123" s="568" t="s">
        <v>2370</v>
      </c>
      <c r="C123" s="568" t="s">
        <v>1870</v>
      </c>
      <c r="D123" s="568" t="s">
        <v>2376</v>
      </c>
      <c r="E123" s="568" t="s">
        <v>1619</v>
      </c>
      <c r="F123" s="571"/>
      <c r="G123" s="571"/>
      <c r="H123" s="592">
        <v>0</v>
      </c>
      <c r="I123" s="571">
        <v>130</v>
      </c>
      <c r="J123" s="571">
        <v>7035.6007184548534</v>
      </c>
      <c r="K123" s="592">
        <v>1</v>
      </c>
      <c r="L123" s="571">
        <v>130</v>
      </c>
      <c r="M123" s="572">
        <v>7035.6007184548534</v>
      </c>
    </row>
    <row r="124" spans="1:13" ht="14.4" customHeight="1" x14ac:dyDescent="0.3">
      <c r="A124" s="567" t="s">
        <v>457</v>
      </c>
      <c r="B124" s="568" t="s">
        <v>2370</v>
      </c>
      <c r="C124" s="568" t="s">
        <v>1873</v>
      </c>
      <c r="D124" s="568" t="s">
        <v>2377</v>
      </c>
      <c r="E124" s="568" t="s">
        <v>1619</v>
      </c>
      <c r="F124" s="571"/>
      <c r="G124" s="571"/>
      <c r="H124" s="592">
        <v>0</v>
      </c>
      <c r="I124" s="571">
        <v>58</v>
      </c>
      <c r="J124" s="571">
        <v>3158.6833275506324</v>
      </c>
      <c r="K124" s="592">
        <v>1</v>
      </c>
      <c r="L124" s="571">
        <v>58</v>
      </c>
      <c r="M124" s="572">
        <v>3158.6833275506324</v>
      </c>
    </row>
    <row r="125" spans="1:13" ht="14.4" customHeight="1" x14ac:dyDescent="0.3">
      <c r="A125" s="567" t="s">
        <v>457</v>
      </c>
      <c r="B125" s="568" t="s">
        <v>2370</v>
      </c>
      <c r="C125" s="568" t="s">
        <v>1876</v>
      </c>
      <c r="D125" s="568" t="s">
        <v>2378</v>
      </c>
      <c r="E125" s="568" t="s">
        <v>1619</v>
      </c>
      <c r="F125" s="571"/>
      <c r="G125" s="571"/>
      <c r="H125" s="592">
        <v>0</v>
      </c>
      <c r="I125" s="571">
        <v>3</v>
      </c>
      <c r="J125" s="571">
        <v>163.3798207057836</v>
      </c>
      <c r="K125" s="592">
        <v>1</v>
      </c>
      <c r="L125" s="571">
        <v>3</v>
      </c>
      <c r="M125" s="572">
        <v>163.3798207057836</v>
      </c>
    </row>
    <row r="126" spans="1:13" ht="14.4" customHeight="1" x14ac:dyDescent="0.3">
      <c r="A126" s="567" t="s">
        <v>457</v>
      </c>
      <c r="B126" s="568" t="s">
        <v>2370</v>
      </c>
      <c r="C126" s="568" t="s">
        <v>1617</v>
      </c>
      <c r="D126" s="568" t="s">
        <v>2379</v>
      </c>
      <c r="E126" s="568" t="s">
        <v>1619</v>
      </c>
      <c r="F126" s="571"/>
      <c r="G126" s="571"/>
      <c r="H126" s="592">
        <v>0</v>
      </c>
      <c r="I126" s="571">
        <v>60</v>
      </c>
      <c r="J126" s="571">
        <v>3267.6003190527249</v>
      </c>
      <c r="K126" s="592">
        <v>1</v>
      </c>
      <c r="L126" s="571">
        <v>60</v>
      </c>
      <c r="M126" s="572">
        <v>3267.6003190527249</v>
      </c>
    </row>
    <row r="127" spans="1:13" ht="14.4" customHeight="1" x14ac:dyDescent="0.3">
      <c r="A127" s="567" t="s">
        <v>457</v>
      </c>
      <c r="B127" s="568" t="s">
        <v>2370</v>
      </c>
      <c r="C127" s="568" t="s">
        <v>1897</v>
      </c>
      <c r="D127" s="568" t="s">
        <v>2380</v>
      </c>
      <c r="E127" s="568" t="s">
        <v>1895</v>
      </c>
      <c r="F127" s="571"/>
      <c r="G127" s="571"/>
      <c r="H127" s="592">
        <v>0</v>
      </c>
      <c r="I127" s="571">
        <v>152</v>
      </c>
      <c r="J127" s="571">
        <v>33059.917193083595</v>
      </c>
      <c r="K127" s="592">
        <v>1</v>
      </c>
      <c r="L127" s="571">
        <v>152</v>
      </c>
      <c r="M127" s="572">
        <v>33059.917193083595</v>
      </c>
    </row>
    <row r="128" spans="1:13" ht="14.4" customHeight="1" x14ac:dyDescent="0.3">
      <c r="A128" s="567" t="s">
        <v>457</v>
      </c>
      <c r="B128" s="568" t="s">
        <v>2370</v>
      </c>
      <c r="C128" s="568" t="s">
        <v>1901</v>
      </c>
      <c r="D128" s="568" t="s">
        <v>1902</v>
      </c>
      <c r="E128" s="568" t="s">
        <v>1895</v>
      </c>
      <c r="F128" s="571"/>
      <c r="G128" s="571"/>
      <c r="H128" s="592">
        <v>0</v>
      </c>
      <c r="I128" s="571">
        <v>32</v>
      </c>
      <c r="J128" s="571">
        <v>12991.599992051364</v>
      </c>
      <c r="K128" s="592">
        <v>1</v>
      </c>
      <c r="L128" s="571">
        <v>32</v>
      </c>
      <c r="M128" s="572">
        <v>12991.599992051364</v>
      </c>
    </row>
    <row r="129" spans="1:13" ht="14.4" customHeight="1" x14ac:dyDescent="0.3">
      <c r="A129" s="567" t="s">
        <v>457</v>
      </c>
      <c r="B129" s="568" t="s">
        <v>2370</v>
      </c>
      <c r="C129" s="568" t="s">
        <v>1879</v>
      </c>
      <c r="D129" s="568" t="s">
        <v>1880</v>
      </c>
      <c r="E129" s="568" t="s">
        <v>1619</v>
      </c>
      <c r="F129" s="571"/>
      <c r="G129" s="571"/>
      <c r="H129" s="592">
        <v>0</v>
      </c>
      <c r="I129" s="571">
        <v>134</v>
      </c>
      <c r="J129" s="571">
        <v>5729.8392624034104</v>
      </c>
      <c r="K129" s="592">
        <v>1</v>
      </c>
      <c r="L129" s="571">
        <v>134</v>
      </c>
      <c r="M129" s="572">
        <v>5729.8392624034104</v>
      </c>
    </row>
    <row r="130" spans="1:13" ht="14.4" customHeight="1" x14ac:dyDescent="0.3">
      <c r="A130" s="567" t="s">
        <v>457</v>
      </c>
      <c r="B130" s="568" t="s">
        <v>2370</v>
      </c>
      <c r="C130" s="568" t="s">
        <v>1796</v>
      </c>
      <c r="D130" s="568" t="s">
        <v>1797</v>
      </c>
      <c r="E130" s="568" t="s">
        <v>1795</v>
      </c>
      <c r="F130" s="571">
        <v>19</v>
      </c>
      <c r="G130" s="571">
        <v>2139.21</v>
      </c>
      <c r="H130" s="592">
        <v>1</v>
      </c>
      <c r="I130" s="571"/>
      <c r="J130" s="571"/>
      <c r="K130" s="592">
        <v>0</v>
      </c>
      <c r="L130" s="571">
        <v>19</v>
      </c>
      <c r="M130" s="572">
        <v>2139.21</v>
      </c>
    </row>
    <row r="131" spans="1:13" ht="14.4" customHeight="1" x14ac:dyDescent="0.3">
      <c r="A131" s="567" t="s">
        <v>457</v>
      </c>
      <c r="B131" s="568" t="s">
        <v>2370</v>
      </c>
      <c r="C131" s="568" t="s">
        <v>1894</v>
      </c>
      <c r="D131" s="568" t="s">
        <v>1885</v>
      </c>
      <c r="E131" s="568" t="s">
        <v>1895</v>
      </c>
      <c r="F131" s="571"/>
      <c r="G131" s="571"/>
      <c r="H131" s="592">
        <v>0</v>
      </c>
      <c r="I131" s="571">
        <v>487</v>
      </c>
      <c r="J131" s="571">
        <v>89301.177077802742</v>
      </c>
      <c r="K131" s="592">
        <v>1</v>
      </c>
      <c r="L131" s="571">
        <v>487</v>
      </c>
      <c r="M131" s="572">
        <v>89301.177077802742</v>
      </c>
    </row>
    <row r="132" spans="1:13" ht="14.4" customHeight="1" x14ac:dyDescent="0.3">
      <c r="A132" s="567" t="s">
        <v>457</v>
      </c>
      <c r="B132" s="568" t="s">
        <v>2370</v>
      </c>
      <c r="C132" s="568" t="s">
        <v>1884</v>
      </c>
      <c r="D132" s="568" t="s">
        <v>1885</v>
      </c>
      <c r="E132" s="568" t="s">
        <v>1795</v>
      </c>
      <c r="F132" s="571"/>
      <c r="G132" s="571"/>
      <c r="H132" s="592"/>
      <c r="I132" s="571">
        <v>0</v>
      </c>
      <c r="J132" s="571">
        <v>0</v>
      </c>
      <c r="K132" s="592"/>
      <c r="L132" s="571">
        <v>0</v>
      </c>
      <c r="M132" s="572">
        <v>0</v>
      </c>
    </row>
    <row r="133" spans="1:13" ht="14.4" customHeight="1" x14ac:dyDescent="0.3">
      <c r="A133" s="567" t="s">
        <v>457</v>
      </c>
      <c r="B133" s="568" t="s">
        <v>2370</v>
      </c>
      <c r="C133" s="568" t="s">
        <v>1887</v>
      </c>
      <c r="D133" s="568" t="s">
        <v>1888</v>
      </c>
      <c r="E133" s="568" t="s">
        <v>1895</v>
      </c>
      <c r="F133" s="571"/>
      <c r="G133" s="571"/>
      <c r="H133" s="592">
        <v>0</v>
      </c>
      <c r="I133" s="571">
        <v>16</v>
      </c>
      <c r="J133" s="571">
        <v>3312.000434289303</v>
      </c>
      <c r="K133" s="592">
        <v>1</v>
      </c>
      <c r="L133" s="571">
        <v>16</v>
      </c>
      <c r="M133" s="572">
        <v>3312.000434289303</v>
      </c>
    </row>
    <row r="134" spans="1:13" ht="14.4" customHeight="1" x14ac:dyDescent="0.3">
      <c r="A134" s="567" t="s">
        <v>457</v>
      </c>
      <c r="B134" s="568" t="s">
        <v>2370</v>
      </c>
      <c r="C134" s="568" t="s">
        <v>1790</v>
      </c>
      <c r="D134" s="568" t="s">
        <v>1791</v>
      </c>
      <c r="E134" s="568" t="s">
        <v>1792</v>
      </c>
      <c r="F134" s="571"/>
      <c r="G134" s="571"/>
      <c r="H134" s="592">
        <v>0</v>
      </c>
      <c r="I134" s="571">
        <v>1</v>
      </c>
      <c r="J134" s="571">
        <v>193.90170969836299</v>
      </c>
      <c r="K134" s="592">
        <v>1</v>
      </c>
      <c r="L134" s="571">
        <v>1</v>
      </c>
      <c r="M134" s="572">
        <v>193.90170969836299</v>
      </c>
    </row>
    <row r="135" spans="1:13" ht="14.4" customHeight="1" x14ac:dyDescent="0.3">
      <c r="A135" s="567" t="s">
        <v>457</v>
      </c>
      <c r="B135" s="568" t="s">
        <v>2370</v>
      </c>
      <c r="C135" s="568" t="s">
        <v>1882</v>
      </c>
      <c r="D135" s="568" t="s">
        <v>2381</v>
      </c>
      <c r="E135" s="568" t="s">
        <v>1619</v>
      </c>
      <c r="F135" s="571"/>
      <c r="G135" s="571"/>
      <c r="H135" s="592">
        <v>0</v>
      </c>
      <c r="I135" s="571">
        <v>7</v>
      </c>
      <c r="J135" s="571">
        <v>378.84</v>
      </c>
      <c r="K135" s="592">
        <v>1</v>
      </c>
      <c r="L135" s="571">
        <v>7</v>
      </c>
      <c r="M135" s="572">
        <v>378.84</v>
      </c>
    </row>
    <row r="136" spans="1:13" ht="14.4" customHeight="1" thickBot="1" x14ac:dyDescent="0.35">
      <c r="A136" s="573" t="s">
        <v>457</v>
      </c>
      <c r="B136" s="574" t="s">
        <v>2370</v>
      </c>
      <c r="C136" s="574" t="s">
        <v>1911</v>
      </c>
      <c r="D136" s="574" t="s">
        <v>2382</v>
      </c>
      <c r="E136" s="574" t="s">
        <v>1619</v>
      </c>
      <c r="F136" s="577"/>
      <c r="G136" s="577"/>
      <c r="H136" s="585">
        <v>0</v>
      </c>
      <c r="I136" s="577">
        <v>351</v>
      </c>
      <c r="J136" s="577">
        <v>14218.821291566097</v>
      </c>
      <c r="K136" s="585">
        <v>1</v>
      </c>
      <c r="L136" s="577">
        <v>351</v>
      </c>
      <c r="M136" s="578">
        <v>14218.821291566097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59</v>
      </c>
      <c r="B5" s="551" t="s">
        <v>441</v>
      </c>
      <c r="C5" s="552">
        <v>1278477.2899999996</v>
      </c>
      <c r="D5" s="552">
        <v>423</v>
      </c>
      <c r="E5" s="552">
        <v>857219.24999999977</v>
      </c>
      <c r="F5" s="553">
        <v>0.67050017759799241</v>
      </c>
      <c r="G5" s="552">
        <v>262</v>
      </c>
      <c r="H5" s="553">
        <v>0.61938534278959811</v>
      </c>
      <c r="I5" s="552">
        <v>421258.03999999986</v>
      </c>
      <c r="J5" s="553">
        <v>0.32949982240200765</v>
      </c>
      <c r="K5" s="552">
        <v>161</v>
      </c>
      <c r="L5" s="553">
        <v>0.38061465721040189</v>
      </c>
      <c r="M5" s="552" t="s">
        <v>109</v>
      </c>
    </row>
    <row r="6" spans="1:13" ht="14.4" customHeight="1" x14ac:dyDescent="0.3">
      <c r="A6" s="550">
        <v>59</v>
      </c>
      <c r="B6" s="551" t="s">
        <v>2383</v>
      </c>
      <c r="C6" s="552">
        <v>1278477.2899999996</v>
      </c>
      <c r="D6" s="552">
        <v>392</v>
      </c>
      <c r="E6" s="552">
        <v>857219.24999999977</v>
      </c>
      <c r="F6" s="553">
        <v>0.67050017759799241</v>
      </c>
      <c r="G6" s="552">
        <v>233</v>
      </c>
      <c r="H6" s="553">
        <v>0.59438775510204078</v>
      </c>
      <c r="I6" s="552">
        <v>421258.03999999986</v>
      </c>
      <c r="J6" s="553">
        <v>0.32949982240200765</v>
      </c>
      <c r="K6" s="552">
        <v>159</v>
      </c>
      <c r="L6" s="553">
        <v>0.40561224489795916</v>
      </c>
      <c r="M6" s="552" t="s">
        <v>2</v>
      </c>
    </row>
    <row r="7" spans="1:13" ht="14.4" customHeight="1" x14ac:dyDescent="0.3">
      <c r="A7" s="550">
        <v>59</v>
      </c>
      <c r="B7" s="551" t="s">
        <v>2384</v>
      </c>
      <c r="C7" s="552">
        <v>0</v>
      </c>
      <c r="D7" s="552">
        <v>31</v>
      </c>
      <c r="E7" s="552">
        <v>0</v>
      </c>
      <c r="F7" s="553" t="s">
        <v>440</v>
      </c>
      <c r="G7" s="552">
        <v>29</v>
      </c>
      <c r="H7" s="553">
        <v>0.93548387096774188</v>
      </c>
      <c r="I7" s="552">
        <v>0</v>
      </c>
      <c r="J7" s="553" t="s">
        <v>440</v>
      </c>
      <c r="K7" s="552">
        <v>2</v>
      </c>
      <c r="L7" s="553">
        <v>6.4516129032258063E-2</v>
      </c>
      <c r="M7" s="552" t="s">
        <v>2</v>
      </c>
    </row>
    <row r="8" spans="1:13" ht="14.4" customHeight="1" x14ac:dyDescent="0.3">
      <c r="A8" s="550" t="s">
        <v>439</v>
      </c>
      <c r="B8" s="551" t="s">
        <v>6</v>
      </c>
      <c r="C8" s="552">
        <v>1278477.2899999996</v>
      </c>
      <c r="D8" s="552">
        <v>423</v>
      </c>
      <c r="E8" s="552">
        <v>857219.24999999977</v>
      </c>
      <c r="F8" s="553">
        <v>0.67050017759799241</v>
      </c>
      <c r="G8" s="552">
        <v>262</v>
      </c>
      <c r="H8" s="553">
        <v>0.61938534278959811</v>
      </c>
      <c r="I8" s="552">
        <v>421258.03999999986</v>
      </c>
      <c r="J8" s="553">
        <v>0.32949982240200765</v>
      </c>
      <c r="K8" s="552">
        <v>161</v>
      </c>
      <c r="L8" s="553">
        <v>0.38061465721040189</v>
      </c>
      <c r="M8" s="552" t="s">
        <v>456</v>
      </c>
    </row>
    <row r="10" spans="1:13" ht="14.4" customHeight="1" x14ac:dyDescent="0.3">
      <c r="A10" s="550">
        <v>59</v>
      </c>
      <c r="B10" s="551" t="s">
        <v>441</v>
      </c>
      <c r="C10" s="552" t="s">
        <v>440</v>
      </c>
      <c r="D10" s="552" t="s">
        <v>440</v>
      </c>
      <c r="E10" s="552" t="s">
        <v>440</v>
      </c>
      <c r="F10" s="553" t="s">
        <v>440</v>
      </c>
      <c r="G10" s="552" t="s">
        <v>440</v>
      </c>
      <c r="H10" s="553" t="s">
        <v>440</v>
      </c>
      <c r="I10" s="552" t="s">
        <v>440</v>
      </c>
      <c r="J10" s="553" t="s">
        <v>440</v>
      </c>
      <c r="K10" s="552" t="s">
        <v>440</v>
      </c>
      <c r="L10" s="553" t="s">
        <v>440</v>
      </c>
      <c r="M10" s="552" t="s">
        <v>109</v>
      </c>
    </row>
    <row r="11" spans="1:13" ht="14.4" customHeight="1" x14ac:dyDescent="0.3">
      <c r="A11" s="550">
        <v>89301594</v>
      </c>
      <c r="B11" s="551" t="s">
        <v>2383</v>
      </c>
      <c r="C11" s="552">
        <v>1278477.2899999996</v>
      </c>
      <c r="D11" s="552">
        <v>392</v>
      </c>
      <c r="E11" s="552">
        <v>857219.24999999977</v>
      </c>
      <c r="F11" s="553">
        <v>0.67050017759799241</v>
      </c>
      <c r="G11" s="552">
        <v>233</v>
      </c>
      <c r="H11" s="553">
        <v>0.59438775510204078</v>
      </c>
      <c r="I11" s="552">
        <v>421258.03999999986</v>
      </c>
      <c r="J11" s="553">
        <v>0.32949982240200765</v>
      </c>
      <c r="K11" s="552">
        <v>159</v>
      </c>
      <c r="L11" s="553">
        <v>0.40561224489795916</v>
      </c>
      <c r="M11" s="552" t="s">
        <v>2</v>
      </c>
    </row>
    <row r="12" spans="1:13" ht="14.4" customHeight="1" x14ac:dyDescent="0.3">
      <c r="A12" s="550">
        <v>89301594</v>
      </c>
      <c r="B12" s="551" t="s">
        <v>2384</v>
      </c>
      <c r="C12" s="552">
        <v>0</v>
      </c>
      <c r="D12" s="552">
        <v>31</v>
      </c>
      <c r="E12" s="552">
        <v>0</v>
      </c>
      <c r="F12" s="553" t="s">
        <v>440</v>
      </c>
      <c r="G12" s="552">
        <v>29</v>
      </c>
      <c r="H12" s="553">
        <v>0.93548387096774188</v>
      </c>
      <c r="I12" s="552">
        <v>0</v>
      </c>
      <c r="J12" s="553" t="s">
        <v>440</v>
      </c>
      <c r="K12" s="552">
        <v>2</v>
      </c>
      <c r="L12" s="553">
        <v>6.4516129032258063E-2</v>
      </c>
      <c r="M12" s="552" t="s">
        <v>2</v>
      </c>
    </row>
    <row r="13" spans="1:13" ht="14.4" customHeight="1" x14ac:dyDescent="0.3">
      <c r="A13" s="550" t="s">
        <v>2385</v>
      </c>
      <c r="B13" s="551" t="s">
        <v>2386</v>
      </c>
      <c r="C13" s="552">
        <v>1278477.2899999996</v>
      </c>
      <c r="D13" s="552">
        <v>423</v>
      </c>
      <c r="E13" s="552">
        <v>857219.24999999977</v>
      </c>
      <c r="F13" s="553">
        <v>0.67050017759799241</v>
      </c>
      <c r="G13" s="552">
        <v>262</v>
      </c>
      <c r="H13" s="553">
        <v>0.61938534278959811</v>
      </c>
      <c r="I13" s="552">
        <v>421258.03999999986</v>
      </c>
      <c r="J13" s="553">
        <v>0.32949982240200765</v>
      </c>
      <c r="K13" s="552">
        <v>161</v>
      </c>
      <c r="L13" s="553">
        <v>0.38061465721040189</v>
      </c>
      <c r="M13" s="552" t="s">
        <v>459</v>
      </c>
    </row>
    <row r="14" spans="1:13" ht="14.4" customHeight="1" x14ac:dyDescent="0.3">
      <c r="A14" s="550" t="s">
        <v>440</v>
      </c>
      <c r="B14" s="551" t="s">
        <v>440</v>
      </c>
      <c r="C14" s="552" t="s">
        <v>440</v>
      </c>
      <c r="D14" s="552" t="s">
        <v>440</v>
      </c>
      <c r="E14" s="552" t="s">
        <v>440</v>
      </c>
      <c r="F14" s="553" t="s">
        <v>440</v>
      </c>
      <c r="G14" s="552" t="s">
        <v>440</v>
      </c>
      <c r="H14" s="553" t="s">
        <v>440</v>
      </c>
      <c r="I14" s="552" t="s">
        <v>440</v>
      </c>
      <c r="J14" s="553" t="s">
        <v>440</v>
      </c>
      <c r="K14" s="552" t="s">
        <v>440</v>
      </c>
      <c r="L14" s="553" t="s">
        <v>440</v>
      </c>
      <c r="M14" s="552" t="s">
        <v>460</v>
      </c>
    </row>
    <row r="15" spans="1:13" ht="14.4" customHeight="1" x14ac:dyDescent="0.3">
      <c r="A15" s="550" t="s">
        <v>439</v>
      </c>
      <c r="B15" s="551" t="s">
        <v>2387</v>
      </c>
      <c r="C15" s="552">
        <v>1278477.2899999996</v>
      </c>
      <c r="D15" s="552">
        <v>423</v>
      </c>
      <c r="E15" s="552">
        <v>857219.24999999977</v>
      </c>
      <c r="F15" s="553">
        <v>0.67050017759799241</v>
      </c>
      <c r="G15" s="552">
        <v>262</v>
      </c>
      <c r="H15" s="553">
        <v>0.61938534278959811</v>
      </c>
      <c r="I15" s="552">
        <v>421258.03999999986</v>
      </c>
      <c r="J15" s="553">
        <v>0.32949982240200765</v>
      </c>
      <c r="K15" s="552">
        <v>161</v>
      </c>
      <c r="L15" s="553">
        <v>0.38061465721040189</v>
      </c>
      <c r="M15" s="552" t="s">
        <v>456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5">
    <cfRule type="expression" dxfId="45" priority="6">
      <formula>AND(LEFT(M10,6)&lt;&gt;"mezera",M10&lt;&gt;"")</formula>
    </cfRule>
  </conditionalFormatting>
  <conditionalFormatting sqref="A10:A15">
    <cfRule type="expression" dxfId="44" priority="3">
      <formula>AND(M10&lt;&gt;"",M10&lt;&gt;"mezeraKL")</formula>
    </cfRule>
  </conditionalFormatting>
  <conditionalFormatting sqref="B10:L15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5">
    <cfRule type="cellIs" dxfId="41" priority="2" operator="lessThan">
      <formula>0.6</formula>
    </cfRule>
  </conditionalFormatting>
  <conditionalFormatting sqref="A10:L15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602" t="s">
        <v>212</v>
      </c>
      <c r="B4" s="606" t="s">
        <v>22</v>
      </c>
      <c r="C4" s="607"/>
      <c r="D4" s="606" t="s">
        <v>23</v>
      </c>
      <c r="E4" s="607"/>
      <c r="F4" s="606" t="s">
        <v>22</v>
      </c>
      <c r="G4" s="614" t="s">
        <v>5</v>
      </c>
      <c r="H4" s="606" t="s">
        <v>23</v>
      </c>
      <c r="I4" s="614" t="s">
        <v>5</v>
      </c>
      <c r="J4" s="606" t="s">
        <v>22</v>
      </c>
      <c r="K4" s="614" t="s">
        <v>5</v>
      </c>
      <c r="L4" s="606" t="s">
        <v>23</v>
      </c>
      <c r="M4" s="615" t="s">
        <v>5</v>
      </c>
    </row>
    <row r="5" spans="1:13" ht="14.4" customHeight="1" x14ac:dyDescent="0.3">
      <c r="A5" s="603" t="s">
        <v>2388</v>
      </c>
      <c r="B5" s="608">
        <v>12952.8</v>
      </c>
      <c r="C5" s="562">
        <v>1</v>
      </c>
      <c r="D5" s="611">
        <v>6</v>
      </c>
      <c r="E5" s="619" t="s">
        <v>2388</v>
      </c>
      <c r="F5" s="608">
        <v>3790.8</v>
      </c>
      <c r="G5" s="584">
        <v>0.29266259032795999</v>
      </c>
      <c r="H5" s="565">
        <v>2</v>
      </c>
      <c r="I5" s="616">
        <v>0.33333333333333331</v>
      </c>
      <c r="J5" s="622">
        <v>9162</v>
      </c>
      <c r="K5" s="584">
        <v>0.70733740967204006</v>
      </c>
      <c r="L5" s="565">
        <v>4</v>
      </c>
      <c r="M5" s="616">
        <v>0.66666666666666663</v>
      </c>
    </row>
    <row r="6" spans="1:13" ht="14.4" customHeight="1" x14ac:dyDescent="0.3">
      <c r="A6" s="604" t="s">
        <v>2389</v>
      </c>
      <c r="B6" s="609">
        <v>342159.17</v>
      </c>
      <c r="C6" s="568">
        <v>1</v>
      </c>
      <c r="D6" s="612">
        <v>100</v>
      </c>
      <c r="E6" s="620" t="s">
        <v>2389</v>
      </c>
      <c r="F6" s="609">
        <v>146158.53999999998</v>
      </c>
      <c r="G6" s="592">
        <v>0.42716534529821309</v>
      </c>
      <c r="H6" s="571">
        <v>38</v>
      </c>
      <c r="I6" s="617">
        <v>0.38</v>
      </c>
      <c r="J6" s="623">
        <v>196000.63</v>
      </c>
      <c r="K6" s="592">
        <v>0.57283465470178696</v>
      </c>
      <c r="L6" s="571">
        <v>62</v>
      </c>
      <c r="M6" s="617">
        <v>0.62</v>
      </c>
    </row>
    <row r="7" spans="1:13" ht="14.4" customHeight="1" x14ac:dyDescent="0.3">
      <c r="A7" s="604" t="s">
        <v>2390</v>
      </c>
      <c r="B7" s="609">
        <v>0</v>
      </c>
      <c r="C7" s="568"/>
      <c r="D7" s="612">
        <v>31</v>
      </c>
      <c r="E7" s="620" t="s">
        <v>2390</v>
      </c>
      <c r="F7" s="609">
        <v>0</v>
      </c>
      <c r="G7" s="592"/>
      <c r="H7" s="571">
        <v>29</v>
      </c>
      <c r="I7" s="617">
        <v>0.93548387096774188</v>
      </c>
      <c r="J7" s="623">
        <v>0</v>
      </c>
      <c r="K7" s="592"/>
      <c r="L7" s="571">
        <v>2</v>
      </c>
      <c r="M7" s="617">
        <v>6.4516129032258063E-2</v>
      </c>
    </row>
    <row r="8" spans="1:13" ht="14.4" customHeight="1" x14ac:dyDescent="0.3">
      <c r="A8" s="604" t="s">
        <v>2391</v>
      </c>
      <c r="B8" s="609">
        <v>24642.18</v>
      </c>
      <c r="C8" s="568">
        <v>1</v>
      </c>
      <c r="D8" s="612">
        <v>6</v>
      </c>
      <c r="E8" s="620" t="s">
        <v>2391</v>
      </c>
      <c r="F8" s="609">
        <v>24642.18</v>
      </c>
      <c r="G8" s="592">
        <v>1</v>
      </c>
      <c r="H8" s="571">
        <v>6</v>
      </c>
      <c r="I8" s="617">
        <v>1</v>
      </c>
      <c r="J8" s="623"/>
      <c r="K8" s="592">
        <v>0</v>
      </c>
      <c r="L8" s="571"/>
      <c r="M8" s="617">
        <v>0</v>
      </c>
    </row>
    <row r="9" spans="1:13" ht="14.4" customHeight="1" x14ac:dyDescent="0.3">
      <c r="A9" s="604" t="s">
        <v>2392</v>
      </c>
      <c r="B9" s="609">
        <v>39685.61</v>
      </c>
      <c r="C9" s="568">
        <v>1</v>
      </c>
      <c r="D9" s="612">
        <v>20</v>
      </c>
      <c r="E9" s="620" t="s">
        <v>2392</v>
      </c>
      <c r="F9" s="609">
        <v>20667.05</v>
      </c>
      <c r="G9" s="592">
        <v>0.52076936703253396</v>
      </c>
      <c r="H9" s="571">
        <v>9</v>
      </c>
      <c r="I9" s="617">
        <v>0.45</v>
      </c>
      <c r="J9" s="623">
        <v>19018.560000000001</v>
      </c>
      <c r="K9" s="592">
        <v>0.47923063296746604</v>
      </c>
      <c r="L9" s="571">
        <v>11</v>
      </c>
      <c r="M9" s="617">
        <v>0.55000000000000004</v>
      </c>
    </row>
    <row r="10" spans="1:13" ht="14.4" customHeight="1" thickBot="1" x14ac:dyDescent="0.35">
      <c r="A10" s="605" t="s">
        <v>2393</v>
      </c>
      <c r="B10" s="610">
        <v>859037.5299999998</v>
      </c>
      <c r="C10" s="574">
        <v>1</v>
      </c>
      <c r="D10" s="613">
        <v>260</v>
      </c>
      <c r="E10" s="621" t="s">
        <v>2393</v>
      </c>
      <c r="F10" s="610">
        <v>661960.67999999982</v>
      </c>
      <c r="G10" s="585">
        <v>0.77058412104532847</v>
      </c>
      <c r="H10" s="577">
        <v>178</v>
      </c>
      <c r="I10" s="618">
        <v>0.68461538461538463</v>
      </c>
      <c r="J10" s="624">
        <v>197076.84999999998</v>
      </c>
      <c r="K10" s="585">
        <v>0.22941587895467155</v>
      </c>
      <c r="L10" s="577">
        <v>82</v>
      </c>
      <c r="M10" s="618">
        <v>0.31538461538461537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1278477.29</v>
      </c>
      <c r="N3" s="100">
        <f>SUBTOTAL(9,N7:N1048576)</f>
        <v>16403</v>
      </c>
      <c r="O3" s="100">
        <f>SUBTOTAL(9,O7:O1048576)</f>
        <v>423</v>
      </c>
      <c r="P3" s="100">
        <f>SUBTOTAL(9,P7:P1048576)</f>
        <v>857219.24999999988</v>
      </c>
      <c r="Q3" s="101">
        <f>IF(M3=0,0,P3/M3)</f>
        <v>0.6705001775979923</v>
      </c>
      <c r="R3" s="100">
        <f>SUBTOTAL(9,R7:R1048576)</f>
        <v>10402</v>
      </c>
      <c r="S3" s="101">
        <f>IF(N3=0,0,R3/N3)</f>
        <v>0.63415228921538747</v>
      </c>
      <c r="T3" s="100">
        <f>SUBTOTAL(9,T7:T1048576)</f>
        <v>262</v>
      </c>
      <c r="U3" s="102">
        <f>IF(O3=0,0,T3/O3)</f>
        <v>0.61938534278959811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5" t="s">
        <v>26</v>
      </c>
      <c r="B6" s="626" t="s">
        <v>8</v>
      </c>
      <c r="C6" s="625" t="s">
        <v>27</v>
      </c>
      <c r="D6" s="626" t="s">
        <v>9</v>
      </c>
      <c r="E6" s="626" t="s">
        <v>236</v>
      </c>
      <c r="F6" s="626" t="s">
        <v>28</v>
      </c>
      <c r="G6" s="626" t="s">
        <v>29</v>
      </c>
      <c r="H6" s="626" t="s">
        <v>11</v>
      </c>
      <c r="I6" s="626" t="s">
        <v>13</v>
      </c>
      <c r="J6" s="626" t="s">
        <v>14</v>
      </c>
      <c r="K6" s="626" t="s">
        <v>15</v>
      </c>
      <c r="L6" s="626" t="s">
        <v>30</v>
      </c>
      <c r="M6" s="627" t="s">
        <v>17</v>
      </c>
      <c r="N6" s="628" t="s">
        <v>31</v>
      </c>
      <c r="O6" s="628" t="s">
        <v>31</v>
      </c>
      <c r="P6" s="628" t="s">
        <v>17</v>
      </c>
      <c r="Q6" s="628" t="s">
        <v>5</v>
      </c>
      <c r="R6" s="628" t="s">
        <v>31</v>
      </c>
      <c r="S6" s="628" t="s">
        <v>5</v>
      </c>
      <c r="T6" s="628" t="s">
        <v>31</v>
      </c>
      <c r="U6" s="629" t="s">
        <v>5</v>
      </c>
    </row>
    <row r="7" spans="1:21" ht="14.4" customHeight="1" x14ac:dyDescent="0.3">
      <c r="A7" s="561">
        <v>59</v>
      </c>
      <c r="B7" s="562" t="s">
        <v>441</v>
      </c>
      <c r="C7" s="562">
        <v>89301594</v>
      </c>
      <c r="D7" s="630"/>
      <c r="E7" s="631" t="s">
        <v>2388</v>
      </c>
      <c r="F7" s="562" t="s">
        <v>2383</v>
      </c>
      <c r="G7" s="562" t="s">
        <v>2394</v>
      </c>
      <c r="H7" s="562"/>
      <c r="I7" s="562" t="s">
        <v>2395</v>
      </c>
      <c r="J7" s="562" t="s">
        <v>2396</v>
      </c>
      <c r="K7" s="562"/>
      <c r="L7" s="563">
        <v>0</v>
      </c>
      <c r="M7" s="563">
        <v>0</v>
      </c>
      <c r="N7" s="562">
        <v>6</v>
      </c>
      <c r="O7" s="632">
        <v>3</v>
      </c>
      <c r="P7" s="563">
        <v>0</v>
      </c>
      <c r="Q7" s="584"/>
      <c r="R7" s="562">
        <v>4</v>
      </c>
      <c r="S7" s="584">
        <v>0.66666666666666663</v>
      </c>
      <c r="T7" s="632">
        <v>1</v>
      </c>
      <c r="U7" s="616">
        <v>0.33333333333333331</v>
      </c>
    </row>
    <row r="8" spans="1:21" ht="14.4" customHeight="1" x14ac:dyDescent="0.3">
      <c r="A8" s="567">
        <v>59</v>
      </c>
      <c r="B8" s="568" t="s">
        <v>441</v>
      </c>
      <c r="C8" s="568">
        <v>89301594</v>
      </c>
      <c r="D8" s="633"/>
      <c r="E8" s="634" t="s">
        <v>2388</v>
      </c>
      <c r="F8" s="568" t="s">
        <v>2383</v>
      </c>
      <c r="G8" s="568" t="s">
        <v>2397</v>
      </c>
      <c r="H8" s="568"/>
      <c r="I8" s="568" t="s">
        <v>2398</v>
      </c>
      <c r="J8" s="568" t="s">
        <v>2399</v>
      </c>
      <c r="K8" s="568" t="s">
        <v>2400</v>
      </c>
      <c r="L8" s="569">
        <v>189.56</v>
      </c>
      <c r="M8" s="569">
        <v>2843.4</v>
      </c>
      <c r="N8" s="568">
        <v>15</v>
      </c>
      <c r="O8" s="635">
        <v>1</v>
      </c>
      <c r="P8" s="569"/>
      <c r="Q8" s="592">
        <v>0</v>
      </c>
      <c r="R8" s="568"/>
      <c r="S8" s="592">
        <v>0</v>
      </c>
      <c r="T8" s="635"/>
      <c r="U8" s="617">
        <v>0</v>
      </c>
    </row>
    <row r="9" spans="1:21" ht="14.4" customHeight="1" x14ac:dyDescent="0.3">
      <c r="A9" s="567">
        <v>59</v>
      </c>
      <c r="B9" s="568" t="s">
        <v>441</v>
      </c>
      <c r="C9" s="568">
        <v>89301594</v>
      </c>
      <c r="D9" s="633"/>
      <c r="E9" s="634" t="s">
        <v>2388</v>
      </c>
      <c r="F9" s="568" t="s">
        <v>2383</v>
      </c>
      <c r="G9" s="568" t="s">
        <v>2397</v>
      </c>
      <c r="H9" s="568"/>
      <c r="I9" s="568" t="s">
        <v>2401</v>
      </c>
      <c r="J9" s="568" t="s">
        <v>2402</v>
      </c>
      <c r="K9" s="568" t="s">
        <v>1619</v>
      </c>
      <c r="L9" s="569">
        <v>31.59</v>
      </c>
      <c r="M9" s="569">
        <v>3790.8</v>
      </c>
      <c r="N9" s="568">
        <v>120</v>
      </c>
      <c r="O9" s="635">
        <v>1</v>
      </c>
      <c r="P9" s="569">
        <v>3790.8</v>
      </c>
      <c r="Q9" s="592">
        <v>1</v>
      </c>
      <c r="R9" s="568">
        <v>120</v>
      </c>
      <c r="S9" s="592">
        <v>1</v>
      </c>
      <c r="T9" s="635">
        <v>1</v>
      </c>
      <c r="U9" s="617">
        <v>1</v>
      </c>
    </row>
    <row r="10" spans="1:21" ht="14.4" customHeight="1" x14ac:dyDescent="0.3">
      <c r="A10" s="567">
        <v>59</v>
      </c>
      <c r="B10" s="568" t="s">
        <v>441</v>
      </c>
      <c r="C10" s="568">
        <v>89301594</v>
      </c>
      <c r="D10" s="633"/>
      <c r="E10" s="634" t="s">
        <v>2388</v>
      </c>
      <c r="F10" s="568" t="s">
        <v>2383</v>
      </c>
      <c r="G10" s="568" t="s">
        <v>2397</v>
      </c>
      <c r="H10" s="568"/>
      <c r="I10" s="568" t="s">
        <v>1894</v>
      </c>
      <c r="J10" s="568" t="s">
        <v>1885</v>
      </c>
      <c r="K10" s="568" t="s">
        <v>1895</v>
      </c>
      <c r="L10" s="569">
        <v>105.31</v>
      </c>
      <c r="M10" s="569">
        <v>6318.6</v>
      </c>
      <c r="N10" s="568">
        <v>60</v>
      </c>
      <c r="O10" s="635">
        <v>1</v>
      </c>
      <c r="P10" s="569"/>
      <c r="Q10" s="592">
        <v>0</v>
      </c>
      <c r="R10" s="568"/>
      <c r="S10" s="592">
        <v>0</v>
      </c>
      <c r="T10" s="635"/>
      <c r="U10" s="617">
        <v>0</v>
      </c>
    </row>
    <row r="11" spans="1:21" ht="14.4" customHeight="1" x14ac:dyDescent="0.3">
      <c r="A11" s="567">
        <v>59</v>
      </c>
      <c r="B11" s="568" t="s">
        <v>441</v>
      </c>
      <c r="C11" s="568">
        <v>89301594</v>
      </c>
      <c r="D11" s="633"/>
      <c r="E11" s="634" t="s">
        <v>2389</v>
      </c>
      <c r="F11" s="568" t="s">
        <v>2383</v>
      </c>
      <c r="G11" s="568" t="s">
        <v>2394</v>
      </c>
      <c r="H11" s="568"/>
      <c r="I11" s="568" t="s">
        <v>2395</v>
      </c>
      <c r="J11" s="568" t="s">
        <v>2396</v>
      </c>
      <c r="K11" s="568"/>
      <c r="L11" s="569">
        <v>0</v>
      </c>
      <c r="M11" s="569">
        <v>0</v>
      </c>
      <c r="N11" s="568">
        <v>217</v>
      </c>
      <c r="O11" s="635">
        <v>10</v>
      </c>
      <c r="P11" s="569">
        <v>0</v>
      </c>
      <c r="Q11" s="592"/>
      <c r="R11" s="568">
        <v>8</v>
      </c>
      <c r="S11" s="592">
        <v>3.6866359447004608E-2</v>
      </c>
      <c r="T11" s="635">
        <v>1</v>
      </c>
      <c r="U11" s="617">
        <v>0.1</v>
      </c>
    </row>
    <row r="12" spans="1:21" ht="14.4" customHeight="1" x14ac:dyDescent="0.3">
      <c r="A12" s="567">
        <v>59</v>
      </c>
      <c r="B12" s="568" t="s">
        <v>441</v>
      </c>
      <c r="C12" s="568">
        <v>89301594</v>
      </c>
      <c r="D12" s="633"/>
      <c r="E12" s="634" t="s">
        <v>2389</v>
      </c>
      <c r="F12" s="568" t="s">
        <v>2383</v>
      </c>
      <c r="G12" s="568" t="s">
        <v>2403</v>
      </c>
      <c r="H12" s="568"/>
      <c r="I12" s="568" t="s">
        <v>2404</v>
      </c>
      <c r="J12" s="568" t="s">
        <v>2405</v>
      </c>
      <c r="K12" s="568" t="s">
        <v>2406</v>
      </c>
      <c r="L12" s="569">
        <v>680.29</v>
      </c>
      <c r="M12" s="569">
        <v>1360.58</v>
      </c>
      <c r="N12" s="568">
        <v>2</v>
      </c>
      <c r="O12" s="635">
        <v>1</v>
      </c>
      <c r="P12" s="569">
        <v>1360.58</v>
      </c>
      <c r="Q12" s="592">
        <v>1</v>
      </c>
      <c r="R12" s="568">
        <v>2</v>
      </c>
      <c r="S12" s="592">
        <v>1</v>
      </c>
      <c r="T12" s="635">
        <v>1</v>
      </c>
      <c r="U12" s="617">
        <v>1</v>
      </c>
    </row>
    <row r="13" spans="1:21" ht="14.4" customHeight="1" x14ac:dyDescent="0.3">
      <c r="A13" s="567">
        <v>59</v>
      </c>
      <c r="B13" s="568" t="s">
        <v>441</v>
      </c>
      <c r="C13" s="568">
        <v>89301594</v>
      </c>
      <c r="D13" s="633"/>
      <c r="E13" s="634" t="s">
        <v>2389</v>
      </c>
      <c r="F13" s="568" t="s">
        <v>2383</v>
      </c>
      <c r="G13" s="568" t="s">
        <v>2397</v>
      </c>
      <c r="H13" s="568"/>
      <c r="I13" s="568" t="s">
        <v>2407</v>
      </c>
      <c r="J13" s="568" t="s">
        <v>1888</v>
      </c>
      <c r="K13" s="568" t="s">
        <v>1895</v>
      </c>
      <c r="L13" s="569">
        <v>105.31</v>
      </c>
      <c r="M13" s="569">
        <v>7371.7000000000007</v>
      </c>
      <c r="N13" s="568">
        <v>70</v>
      </c>
      <c r="O13" s="635">
        <v>2</v>
      </c>
      <c r="P13" s="569">
        <v>6318.6</v>
      </c>
      <c r="Q13" s="592">
        <v>0.8571428571428571</v>
      </c>
      <c r="R13" s="568">
        <v>60</v>
      </c>
      <c r="S13" s="592">
        <v>0.8571428571428571</v>
      </c>
      <c r="T13" s="635">
        <v>1</v>
      </c>
      <c r="U13" s="617">
        <v>0.5</v>
      </c>
    </row>
    <row r="14" spans="1:21" ht="14.4" customHeight="1" x14ac:dyDescent="0.3">
      <c r="A14" s="567">
        <v>59</v>
      </c>
      <c r="B14" s="568" t="s">
        <v>441</v>
      </c>
      <c r="C14" s="568">
        <v>89301594</v>
      </c>
      <c r="D14" s="633"/>
      <c r="E14" s="634" t="s">
        <v>2389</v>
      </c>
      <c r="F14" s="568" t="s">
        <v>2383</v>
      </c>
      <c r="G14" s="568" t="s">
        <v>2397</v>
      </c>
      <c r="H14" s="568"/>
      <c r="I14" s="568" t="s">
        <v>1905</v>
      </c>
      <c r="J14" s="568" t="s">
        <v>2372</v>
      </c>
      <c r="K14" s="568" t="s">
        <v>1619</v>
      </c>
      <c r="L14" s="569">
        <v>31.59</v>
      </c>
      <c r="M14" s="569">
        <v>3159</v>
      </c>
      <c r="N14" s="568">
        <v>100</v>
      </c>
      <c r="O14" s="635">
        <v>1.5</v>
      </c>
      <c r="P14" s="569"/>
      <c r="Q14" s="592">
        <v>0</v>
      </c>
      <c r="R14" s="568"/>
      <c r="S14" s="592">
        <v>0</v>
      </c>
      <c r="T14" s="635"/>
      <c r="U14" s="617">
        <v>0</v>
      </c>
    </row>
    <row r="15" spans="1:21" ht="14.4" customHeight="1" x14ac:dyDescent="0.3">
      <c r="A15" s="567">
        <v>59</v>
      </c>
      <c r="B15" s="568" t="s">
        <v>441</v>
      </c>
      <c r="C15" s="568">
        <v>89301594</v>
      </c>
      <c r="D15" s="633"/>
      <c r="E15" s="634" t="s">
        <v>2389</v>
      </c>
      <c r="F15" s="568" t="s">
        <v>2383</v>
      </c>
      <c r="G15" s="568" t="s">
        <v>2397</v>
      </c>
      <c r="H15" s="568"/>
      <c r="I15" s="568" t="s">
        <v>2408</v>
      </c>
      <c r="J15" s="568" t="s">
        <v>2409</v>
      </c>
      <c r="K15" s="568" t="s">
        <v>1619</v>
      </c>
      <c r="L15" s="569">
        <v>31.59</v>
      </c>
      <c r="M15" s="569">
        <v>2211.3000000000002</v>
      </c>
      <c r="N15" s="568">
        <v>70</v>
      </c>
      <c r="O15" s="635">
        <v>1</v>
      </c>
      <c r="P15" s="569"/>
      <c r="Q15" s="592">
        <v>0</v>
      </c>
      <c r="R15" s="568"/>
      <c r="S15" s="592">
        <v>0</v>
      </c>
      <c r="T15" s="635"/>
      <c r="U15" s="617">
        <v>0</v>
      </c>
    </row>
    <row r="16" spans="1:21" ht="14.4" customHeight="1" x14ac:dyDescent="0.3">
      <c r="A16" s="567">
        <v>59</v>
      </c>
      <c r="B16" s="568" t="s">
        <v>441</v>
      </c>
      <c r="C16" s="568">
        <v>89301594</v>
      </c>
      <c r="D16" s="633"/>
      <c r="E16" s="634" t="s">
        <v>2389</v>
      </c>
      <c r="F16" s="568" t="s">
        <v>2383</v>
      </c>
      <c r="G16" s="568" t="s">
        <v>2397</v>
      </c>
      <c r="H16" s="568"/>
      <c r="I16" s="568" t="s">
        <v>2410</v>
      </c>
      <c r="J16" s="568" t="s">
        <v>2411</v>
      </c>
      <c r="K16" s="568" t="s">
        <v>1619</v>
      </c>
      <c r="L16" s="569">
        <v>31.59</v>
      </c>
      <c r="M16" s="569">
        <v>442.26</v>
      </c>
      <c r="N16" s="568">
        <v>14</v>
      </c>
      <c r="O16" s="635">
        <v>0.5</v>
      </c>
      <c r="P16" s="569">
        <v>442.26</v>
      </c>
      <c r="Q16" s="592">
        <v>1</v>
      </c>
      <c r="R16" s="568">
        <v>14</v>
      </c>
      <c r="S16" s="592">
        <v>1</v>
      </c>
      <c r="T16" s="635">
        <v>0.5</v>
      </c>
      <c r="U16" s="617">
        <v>1</v>
      </c>
    </row>
    <row r="17" spans="1:21" ht="14.4" customHeight="1" x14ac:dyDescent="0.3">
      <c r="A17" s="567">
        <v>59</v>
      </c>
      <c r="B17" s="568" t="s">
        <v>441</v>
      </c>
      <c r="C17" s="568">
        <v>89301594</v>
      </c>
      <c r="D17" s="633"/>
      <c r="E17" s="634" t="s">
        <v>2389</v>
      </c>
      <c r="F17" s="568" t="s">
        <v>2383</v>
      </c>
      <c r="G17" s="568" t="s">
        <v>2397</v>
      </c>
      <c r="H17" s="568"/>
      <c r="I17" s="568" t="s">
        <v>1864</v>
      </c>
      <c r="J17" s="568" t="s">
        <v>2374</v>
      </c>
      <c r="K17" s="568" t="s">
        <v>1619</v>
      </c>
      <c r="L17" s="569">
        <v>31.59</v>
      </c>
      <c r="M17" s="569">
        <v>947.7</v>
      </c>
      <c r="N17" s="568">
        <v>30</v>
      </c>
      <c r="O17" s="635">
        <v>0.5</v>
      </c>
      <c r="P17" s="569">
        <v>947.7</v>
      </c>
      <c r="Q17" s="592">
        <v>1</v>
      </c>
      <c r="R17" s="568">
        <v>30</v>
      </c>
      <c r="S17" s="592">
        <v>1</v>
      </c>
      <c r="T17" s="635">
        <v>0.5</v>
      </c>
      <c r="U17" s="617">
        <v>1</v>
      </c>
    </row>
    <row r="18" spans="1:21" ht="14.4" customHeight="1" x14ac:dyDescent="0.3">
      <c r="A18" s="567">
        <v>59</v>
      </c>
      <c r="B18" s="568" t="s">
        <v>441</v>
      </c>
      <c r="C18" s="568">
        <v>89301594</v>
      </c>
      <c r="D18" s="633"/>
      <c r="E18" s="634" t="s">
        <v>2389</v>
      </c>
      <c r="F18" s="568" t="s">
        <v>2383</v>
      </c>
      <c r="G18" s="568" t="s">
        <v>2397</v>
      </c>
      <c r="H18" s="568"/>
      <c r="I18" s="568" t="s">
        <v>2398</v>
      </c>
      <c r="J18" s="568" t="s">
        <v>2412</v>
      </c>
      <c r="K18" s="568" t="s">
        <v>2400</v>
      </c>
      <c r="L18" s="569">
        <v>189.56</v>
      </c>
      <c r="M18" s="569">
        <v>5686.7999999999993</v>
      </c>
      <c r="N18" s="568">
        <v>30</v>
      </c>
      <c r="O18" s="635">
        <v>4.5</v>
      </c>
      <c r="P18" s="569"/>
      <c r="Q18" s="592">
        <v>0</v>
      </c>
      <c r="R18" s="568"/>
      <c r="S18" s="592">
        <v>0</v>
      </c>
      <c r="T18" s="635"/>
      <c r="U18" s="617">
        <v>0</v>
      </c>
    </row>
    <row r="19" spans="1:21" ht="14.4" customHeight="1" x14ac:dyDescent="0.3">
      <c r="A19" s="567">
        <v>59</v>
      </c>
      <c r="B19" s="568" t="s">
        <v>441</v>
      </c>
      <c r="C19" s="568">
        <v>89301594</v>
      </c>
      <c r="D19" s="633"/>
      <c r="E19" s="634" t="s">
        <v>2389</v>
      </c>
      <c r="F19" s="568" t="s">
        <v>2383</v>
      </c>
      <c r="G19" s="568" t="s">
        <v>2397</v>
      </c>
      <c r="H19" s="568"/>
      <c r="I19" s="568" t="s">
        <v>2398</v>
      </c>
      <c r="J19" s="568" t="s">
        <v>2399</v>
      </c>
      <c r="K19" s="568" t="s">
        <v>2400</v>
      </c>
      <c r="L19" s="569">
        <v>189.56</v>
      </c>
      <c r="M19" s="569">
        <v>72601.48</v>
      </c>
      <c r="N19" s="568">
        <v>383</v>
      </c>
      <c r="O19" s="635">
        <v>35.5</v>
      </c>
      <c r="P19" s="569">
        <v>12700.519999999999</v>
      </c>
      <c r="Q19" s="592">
        <v>0.17493472584856395</v>
      </c>
      <c r="R19" s="568">
        <v>67</v>
      </c>
      <c r="S19" s="592">
        <v>0.17493472584856398</v>
      </c>
      <c r="T19" s="635">
        <v>6</v>
      </c>
      <c r="U19" s="617">
        <v>0.16901408450704225</v>
      </c>
    </row>
    <row r="20" spans="1:21" ht="14.4" customHeight="1" x14ac:dyDescent="0.3">
      <c r="A20" s="567">
        <v>59</v>
      </c>
      <c r="B20" s="568" t="s">
        <v>441</v>
      </c>
      <c r="C20" s="568">
        <v>89301594</v>
      </c>
      <c r="D20" s="633"/>
      <c r="E20" s="634" t="s">
        <v>2389</v>
      </c>
      <c r="F20" s="568" t="s">
        <v>2383</v>
      </c>
      <c r="G20" s="568" t="s">
        <v>2397</v>
      </c>
      <c r="H20" s="568"/>
      <c r="I20" s="568" t="s">
        <v>2413</v>
      </c>
      <c r="J20" s="568" t="s">
        <v>2414</v>
      </c>
      <c r="K20" s="568" t="s">
        <v>1619</v>
      </c>
      <c r="L20" s="569">
        <v>31.59</v>
      </c>
      <c r="M20" s="569">
        <v>947.7</v>
      </c>
      <c r="N20" s="568">
        <v>30</v>
      </c>
      <c r="O20" s="635">
        <v>1</v>
      </c>
      <c r="P20" s="569">
        <v>473.85</v>
      </c>
      <c r="Q20" s="592">
        <v>0.5</v>
      </c>
      <c r="R20" s="568">
        <v>15</v>
      </c>
      <c r="S20" s="592">
        <v>0.5</v>
      </c>
      <c r="T20" s="635">
        <v>0.5</v>
      </c>
      <c r="U20" s="617">
        <v>0.5</v>
      </c>
    </row>
    <row r="21" spans="1:21" ht="14.4" customHeight="1" x14ac:dyDescent="0.3">
      <c r="A21" s="567">
        <v>59</v>
      </c>
      <c r="B21" s="568" t="s">
        <v>441</v>
      </c>
      <c r="C21" s="568">
        <v>89301594</v>
      </c>
      <c r="D21" s="633"/>
      <c r="E21" s="634" t="s">
        <v>2389</v>
      </c>
      <c r="F21" s="568" t="s">
        <v>2383</v>
      </c>
      <c r="G21" s="568" t="s">
        <v>2397</v>
      </c>
      <c r="H21" s="568"/>
      <c r="I21" s="568" t="s">
        <v>1879</v>
      </c>
      <c r="J21" s="568" t="s">
        <v>1880</v>
      </c>
      <c r="K21" s="568" t="s">
        <v>1619</v>
      </c>
      <c r="L21" s="569">
        <v>31.59</v>
      </c>
      <c r="M21" s="569">
        <v>947.7</v>
      </c>
      <c r="N21" s="568">
        <v>30</v>
      </c>
      <c r="O21" s="635">
        <v>1</v>
      </c>
      <c r="P21" s="569">
        <v>473.85</v>
      </c>
      <c r="Q21" s="592">
        <v>0.5</v>
      </c>
      <c r="R21" s="568">
        <v>15</v>
      </c>
      <c r="S21" s="592">
        <v>0.5</v>
      </c>
      <c r="T21" s="635">
        <v>0.5</v>
      </c>
      <c r="U21" s="617">
        <v>0.5</v>
      </c>
    </row>
    <row r="22" spans="1:21" ht="14.4" customHeight="1" x14ac:dyDescent="0.3">
      <c r="A22" s="567">
        <v>59</v>
      </c>
      <c r="B22" s="568" t="s">
        <v>441</v>
      </c>
      <c r="C22" s="568">
        <v>89301594</v>
      </c>
      <c r="D22" s="633"/>
      <c r="E22" s="634" t="s">
        <v>2389</v>
      </c>
      <c r="F22" s="568" t="s">
        <v>2383</v>
      </c>
      <c r="G22" s="568" t="s">
        <v>2397</v>
      </c>
      <c r="H22" s="568"/>
      <c r="I22" s="568" t="s">
        <v>2415</v>
      </c>
      <c r="J22" s="568" t="s">
        <v>2416</v>
      </c>
      <c r="K22" s="568" t="s">
        <v>1619</v>
      </c>
      <c r="L22" s="569">
        <v>31.59</v>
      </c>
      <c r="M22" s="569">
        <v>1263.5999999999999</v>
      </c>
      <c r="N22" s="568">
        <v>40</v>
      </c>
      <c r="O22" s="635">
        <v>0.5</v>
      </c>
      <c r="P22" s="569"/>
      <c r="Q22" s="592">
        <v>0</v>
      </c>
      <c r="R22" s="568"/>
      <c r="S22" s="592">
        <v>0</v>
      </c>
      <c r="T22" s="635"/>
      <c r="U22" s="617">
        <v>0</v>
      </c>
    </row>
    <row r="23" spans="1:21" ht="14.4" customHeight="1" x14ac:dyDescent="0.3">
      <c r="A23" s="567">
        <v>59</v>
      </c>
      <c r="B23" s="568" t="s">
        <v>441</v>
      </c>
      <c r="C23" s="568">
        <v>89301594</v>
      </c>
      <c r="D23" s="633"/>
      <c r="E23" s="634" t="s">
        <v>2389</v>
      </c>
      <c r="F23" s="568" t="s">
        <v>2383</v>
      </c>
      <c r="G23" s="568" t="s">
        <v>2397</v>
      </c>
      <c r="H23" s="568"/>
      <c r="I23" s="568" t="s">
        <v>2415</v>
      </c>
      <c r="J23" s="568" t="s">
        <v>2417</v>
      </c>
      <c r="K23" s="568" t="s">
        <v>1619</v>
      </c>
      <c r="L23" s="569">
        <v>31.59</v>
      </c>
      <c r="M23" s="569">
        <v>1579.5</v>
      </c>
      <c r="N23" s="568">
        <v>50</v>
      </c>
      <c r="O23" s="635">
        <v>1.5</v>
      </c>
      <c r="P23" s="569">
        <v>947.7</v>
      </c>
      <c r="Q23" s="592">
        <v>0.6</v>
      </c>
      <c r="R23" s="568">
        <v>30</v>
      </c>
      <c r="S23" s="592">
        <v>0.6</v>
      </c>
      <c r="T23" s="635">
        <v>0.5</v>
      </c>
      <c r="U23" s="617">
        <v>0.33333333333333331</v>
      </c>
    </row>
    <row r="24" spans="1:21" ht="14.4" customHeight="1" x14ac:dyDescent="0.3">
      <c r="A24" s="567">
        <v>59</v>
      </c>
      <c r="B24" s="568" t="s">
        <v>441</v>
      </c>
      <c r="C24" s="568">
        <v>89301594</v>
      </c>
      <c r="D24" s="633"/>
      <c r="E24" s="634" t="s">
        <v>2389</v>
      </c>
      <c r="F24" s="568" t="s">
        <v>2383</v>
      </c>
      <c r="G24" s="568" t="s">
        <v>2397</v>
      </c>
      <c r="H24" s="568"/>
      <c r="I24" s="568" t="s">
        <v>2401</v>
      </c>
      <c r="J24" s="568" t="s">
        <v>2418</v>
      </c>
      <c r="K24" s="568" t="s">
        <v>1619</v>
      </c>
      <c r="L24" s="569">
        <v>31.59</v>
      </c>
      <c r="M24" s="569">
        <v>1263.5999999999999</v>
      </c>
      <c r="N24" s="568">
        <v>40</v>
      </c>
      <c r="O24" s="635">
        <v>0.5</v>
      </c>
      <c r="P24" s="569"/>
      <c r="Q24" s="592">
        <v>0</v>
      </c>
      <c r="R24" s="568"/>
      <c r="S24" s="592">
        <v>0</v>
      </c>
      <c r="T24" s="635"/>
      <c r="U24" s="617">
        <v>0</v>
      </c>
    </row>
    <row r="25" spans="1:21" ht="14.4" customHeight="1" x14ac:dyDescent="0.3">
      <c r="A25" s="567">
        <v>59</v>
      </c>
      <c r="B25" s="568" t="s">
        <v>441</v>
      </c>
      <c r="C25" s="568">
        <v>89301594</v>
      </c>
      <c r="D25" s="633"/>
      <c r="E25" s="634" t="s">
        <v>2389</v>
      </c>
      <c r="F25" s="568" t="s">
        <v>2383</v>
      </c>
      <c r="G25" s="568" t="s">
        <v>2397</v>
      </c>
      <c r="H25" s="568"/>
      <c r="I25" s="568" t="s">
        <v>1894</v>
      </c>
      <c r="J25" s="568" t="s">
        <v>1885</v>
      </c>
      <c r="K25" s="568" t="s">
        <v>1895</v>
      </c>
      <c r="L25" s="569">
        <v>105.31</v>
      </c>
      <c r="M25" s="569">
        <v>220624.44999999995</v>
      </c>
      <c r="N25" s="568">
        <v>2095</v>
      </c>
      <c r="O25" s="635">
        <v>29.5</v>
      </c>
      <c r="P25" s="569">
        <v>108890.53999999996</v>
      </c>
      <c r="Q25" s="592">
        <v>0.49355608591885436</v>
      </c>
      <c r="R25" s="568">
        <v>1034</v>
      </c>
      <c r="S25" s="592">
        <v>0.49355608591885441</v>
      </c>
      <c r="T25" s="635">
        <v>21</v>
      </c>
      <c r="U25" s="617">
        <v>0.71186440677966101</v>
      </c>
    </row>
    <row r="26" spans="1:21" ht="14.4" customHeight="1" x14ac:dyDescent="0.3">
      <c r="A26" s="567">
        <v>59</v>
      </c>
      <c r="B26" s="568" t="s">
        <v>441</v>
      </c>
      <c r="C26" s="568">
        <v>89301594</v>
      </c>
      <c r="D26" s="633"/>
      <c r="E26" s="634" t="s">
        <v>2389</v>
      </c>
      <c r="F26" s="568" t="s">
        <v>2383</v>
      </c>
      <c r="G26" s="568" t="s">
        <v>2397</v>
      </c>
      <c r="H26" s="568"/>
      <c r="I26" s="568" t="s">
        <v>1887</v>
      </c>
      <c r="J26" s="568" t="s">
        <v>1888</v>
      </c>
      <c r="K26" s="568" t="s">
        <v>1895</v>
      </c>
      <c r="L26" s="569">
        <v>108.47</v>
      </c>
      <c r="M26" s="569">
        <v>10521.59</v>
      </c>
      <c r="N26" s="568">
        <v>97</v>
      </c>
      <c r="O26" s="635">
        <v>4</v>
      </c>
      <c r="P26" s="569">
        <v>6182.79</v>
      </c>
      <c r="Q26" s="592">
        <v>0.58762886597938147</v>
      </c>
      <c r="R26" s="568">
        <v>57</v>
      </c>
      <c r="S26" s="592">
        <v>0.58762886597938147</v>
      </c>
      <c r="T26" s="635">
        <v>3</v>
      </c>
      <c r="U26" s="617">
        <v>0.75</v>
      </c>
    </row>
    <row r="27" spans="1:21" ht="14.4" customHeight="1" x14ac:dyDescent="0.3">
      <c r="A27" s="567">
        <v>59</v>
      </c>
      <c r="B27" s="568" t="s">
        <v>441</v>
      </c>
      <c r="C27" s="568">
        <v>89301594</v>
      </c>
      <c r="D27" s="633"/>
      <c r="E27" s="634" t="s">
        <v>2389</v>
      </c>
      <c r="F27" s="568" t="s">
        <v>2383</v>
      </c>
      <c r="G27" s="568" t="s">
        <v>2397</v>
      </c>
      <c r="H27" s="568"/>
      <c r="I27" s="568" t="s">
        <v>1911</v>
      </c>
      <c r="J27" s="568" t="s">
        <v>2382</v>
      </c>
      <c r="K27" s="568" t="s">
        <v>1619</v>
      </c>
      <c r="L27" s="569">
        <v>31.59</v>
      </c>
      <c r="M27" s="569">
        <v>979.29000000000008</v>
      </c>
      <c r="N27" s="568">
        <v>31</v>
      </c>
      <c r="O27" s="635">
        <v>1</v>
      </c>
      <c r="P27" s="569">
        <v>31.59</v>
      </c>
      <c r="Q27" s="592">
        <v>3.2258064516129031E-2</v>
      </c>
      <c r="R27" s="568">
        <v>1</v>
      </c>
      <c r="S27" s="592">
        <v>3.2258064516129031E-2</v>
      </c>
      <c r="T27" s="635">
        <v>0.5</v>
      </c>
      <c r="U27" s="617">
        <v>0.5</v>
      </c>
    </row>
    <row r="28" spans="1:21" ht="14.4" customHeight="1" x14ac:dyDescent="0.3">
      <c r="A28" s="567">
        <v>59</v>
      </c>
      <c r="B28" s="568" t="s">
        <v>441</v>
      </c>
      <c r="C28" s="568">
        <v>89301594</v>
      </c>
      <c r="D28" s="633"/>
      <c r="E28" s="634" t="s">
        <v>2389</v>
      </c>
      <c r="F28" s="568" t="s">
        <v>2383</v>
      </c>
      <c r="G28" s="568" t="s">
        <v>2397</v>
      </c>
      <c r="H28" s="568"/>
      <c r="I28" s="568" t="s">
        <v>2419</v>
      </c>
      <c r="J28" s="568" t="s">
        <v>2420</v>
      </c>
      <c r="K28" s="568" t="s">
        <v>2421</v>
      </c>
      <c r="L28" s="569">
        <v>126.28</v>
      </c>
      <c r="M28" s="569">
        <v>1262.8</v>
      </c>
      <c r="N28" s="568">
        <v>10</v>
      </c>
      <c r="O28" s="635">
        <v>0.5</v>
      </c>
      <c r="P28" s="569"/>
      <c r="Q28" s="592">
        <v>0</v>
      </c>
      <c r="R28" s="568"/>
      <c r="S28" s="592">
        <v>0</v>
      </c>
      <c r="T28" s="635"/>
      <c r="U28" s="617">
        <v>0</v>
      </c>
    </row>
    <row r="29" spans="1:21" ht="14.4" customHeight="1" x14ac:dyDescent="0.3">
      <c r="A29" s="567">
        <v>59</v>
      </c>
      <c r="B29" s="568" t="s">
        <v>441</v>
      </c>
      <c r="C29" s="568">
        <v>89301594</v>
      </c>
      <c r="D29" s="633"/>
      <c r="E29" s="634" t="s">
        <v>2389</v>
      </c>
      <c r="F29" s="568" t="s">
        <v>2383</v>
      </c>
      <c r="G29" s="568" t="s">
        <v>2397</v>
      </c>
      <c r="H29" s="568"/>
      <c r="I29" s="568" t="s">
        <v>2422</v>
      </c>
      <c r="J29" s="568" t="s">
        <v>2423</v>
      </c>
      <c r="K29" s="568" t="s">
        <v>2421</v>
      </c>
      <c r="L29" s="569">
        <v>126.28</v>
      </c>
      <c r="M29" s="569">
        <v>1262.8</v>
      </c>
      <c r="N29" s="568">
        <v>10</v>
      </c>
      <c r="O29" s="635">
        <v>0.5</v>
      </c>
      <c r="P29" s="569"/>
      <c r="Q29" s="592">
        <v>0</v>
      </c>
      <c r="R29" s="568"/>
      <c r="S29" s="592">
        <v>0</v>
      </c>
      <c r="T29" s="635"/>
      <c r="U29" s="617">
        <v>0</v>
      </c>
    </row>
    <row r="30" spans="1:21" ht="14.4" customHeight="1" x14ac:dyDescent="0.3">
      <c r="A30" s="567">
        <v>59</v>
      </c>
      <c r="B30" s="568" t="s">
        <v>441</v>
      </c>
      <c r="C30" s="568">
        <v>89301594</v>
      </c>
      <c r="D30" s="633"/>
      <c r="E30" s="634" t="s">
        <v>2389</v>
      </c>
      <c r="F30" s="568" t="s">
        <v>2383</v>
      </c>
      <c r="G30" s="568" t="s">
        <v>2397</v>
      </c>
      <c r="H30" s="568"/>
      <c r="I30" s="568" t="s">
        <v>2424</v>
      </c>
      <c r="J30" s="568" t="s">
        <v>2425</v>
      </c>
      <c r="K30" s="568" t="s">
        <v>2426</v>
      </c>
      <c r="L30" s="569">
        <v>1184.76</v>
      </c>
      <c r="M30" s="569">
        <v>7108.5599999999995</v>
      </c>
      <c r="N30" s="568">
        <v>6</v>
      </c>
      <c r="O30" s="635">
        <v>1</v>
      </c>
      <c r="P30" s="569">
        <v>7108.5599999999995</v>
      </c>
      <c r="Q30" s="592">
        <v>1</v>
      </c>
      <c r="R30" s="568">
        <v>6</v>
      </c>
      <c r="S30" s="592">
        <v>1</v>
      </c>
      <c r="T30" s="635">
        <v>1</v>
      </c>
      <c r="U30" s="617">
        <v>1</v>
      </c>
    </row>
    <row r="31" spans="1:21" ht="14.4" customHeight="1" x14ac:dyDescent="0.3">
      <c r="A31" s="567">
        <v>59</v>
      </c>
      <c r="B31" s="568" t="s">
        <v>441</v>
      </c>
      <c r="C31" s="568">
        <v>89301594</v>
      </c>
      <c r="D31" s="633"/>
      <c r="E31" s="634" t="s">
        <v>2389</v>
      </c>
      <c r="F31" s="568" t="s">
        <v>2383</v>
      </c>
      <c r="G31" s="568" t="s">
        <v>2397</v>
      </c>
      <c r="H31" s="568"/>
      <c r="I31" s="568" t="s">
        <v>2427</v>
      </c>
      <c r="J31" s="568" t="s">
        <v>2428</v>
      </c>
      <c r="K31" s="568" t="s">
        <v>2429</v>
      </c>
      <c r="L31" s="569">
        <v>20</v>
      </c>
      <c r="M31" s="569">
        <v>140</v>
      </c>
      <c r="N31" s="568">
        <v>7</v>
      </c>
      <c r="O31" s="635">
        <v>0.5</v>
      </c>
      <c r="P31" s="569">
        <v>140</v>
      </c>
      <c r="Q31" s="592">
        <v>1</v>
      </c>
      <c r="R31" s="568">
        <v>7</v>
      </c>
      <c r="S31" s="592">
        <v>1</v>
      </c>
      <c r="T31" s="635">
        <v>0.5</v>
      </c>
      <c r="U31" s="617">
        <v>1</v>
      </c>
    </row>
    <row r="32" spans="1:21" ht="14.4" customHeight="1" x14ac:dyDescent="0.3">
      <c r="A32" s="567">
        <v>59</v>
      </c>
      <c r="B32" s="568" t="s">
        <v>441</v>
      </c>
      <c r="C32" s="568">
        <v>89301594</v>
      </c>
      <c r="D32" s="633"/>
      <c r="E32" s="634" t="s">
        <v>2389</v>
      </c>
      <c r="F32" s="568" t="s">
        <v>2383</v>
      </c>
      <c r="G32" s="568" t="s">
        <v>2397</v>
      </c>
      <c r="H32" s="568"/>
      <c r="I32" s="568" t="s">
        <v>2430</v>
      </c>
      <c r="J32" s="568" t="s">
        <v>2431</v>
      </c>
      <c r="K32" s="568" t="s">
        <v>2429</v>
      </c>
      <c r="L32" s="569">
        <v>20</v>
      </c>
      <c r="M32" s="569">
        <v>140</v>
      </c>
      <c r="N32" s="568">
        <v>7</v>
      </c>
      <c r="O32" s="635">
        <v>0.5</v>
      </c>
      <c r="P32" s="569">
        <v>140</v>
      </c>
      <c r="Q32" s="592">
        <v>1</v>
      </c>
      <c r="R32" s="568">
        <v>7</v>
      </c>
      <c r="S32" s="592">
        <v>1</v>
      </c>
      <c r="T32" s="635">
        <v>0.5</v>
      </c>
      <c r="U32" s="617">
        <v>1</v>
      </c>
    </row>
    <row r="33" spans="1:21" ht="14.4" customHeight="1" x14ac:dyDescent="0.3">
      <c r="A33" s="567">
        <v>59</v>
      </c>
      <c r="B33" s="568" t="s">
        <v>441</v>
      </c>
      <c r="C33" s="568">
        <v>89301594</v>
      </c>
      <c r="D33" s="633"/>
      <c r="E33" s="634" t="s">
        <v>2389</v>
      </c>
      <c r="F33" s="568" t="s">
        <v>2383</v>
      </c>
      <c r="G33" s="568" t="s">
        <v>2397</v>
      </c>
      <c r="H33" s="568"/>
      <c r="I33" s="568" t="s">
        <v>2432</v>
      </c>
      <c r="J33" s="568" t="s">
        <v>2433</v>
      </c>
      <c r="K33" s="568" t="s">
        <v>2434</v>
      </c>
      <c r="L33" s="569">
        <v>84.19</v>
      </c>
      <c r="M33" s="569">
        <v>336.76</v>
      </c>
      <c r="N33" s="568">
        <v>4</v>
      </c>
      <c r="O33" s="635">
        <v>1.5</v>
      </c>
      <c r="P33" s="569"/>
      <c r="Q33" s="592">
        <v>0</v>
      </c>
      <c r="R33" s="568"/>
      <c r="S33" s="592">
        <v>0</v>
      </c>
      <c r="T33" s="635"/>
      <c r="U33" s="617">
        <v>0</v>
      </c>
    </row>
    <row r="34" spans="1:21" ht="14.4" customHeight="1" x14ac:dyDescent="0.3">
      <c r="A34" s="567">
        <v>59</v>
      </c>
      <c r="B34" s="568" t="s">
        <v>441</v>
      </c>
      <c r="C34" s="568">
        <v>89301594</v>
      </c>
      <c r="D34" s="633"/>
      <c r="E34" s="634" t="s">
        <v>2390</v>
      </c>
      <c r="F34" s="568" t="s">
        <v>2384</v>
      </c>
      <c r="G34" s="568" t="s">
        <v>2394</v>
      </c>
      <c r="H34" s="568"/>
      <c r="I34" s="568" t="s">
        <v>2435</v>
      </c>
      <c r="J34" s="568" t="s">
        <v>2396</v>
      </c>
      <c r="K34" s="568"/>
      <c r="L34" s="569">
        <v>0</v>
      </c>
      <c r="M34" s="569">
        <v>0</v>
      </c>
      <c r="N34" s="568">
        <v>13</v>
      </c>
      <c r="O34" s="635">
        <v>13</v>
      </c>
      <c r="P34" s="569">
        <v>0</v>
      </c>
      <c r="Q34" s="592"/>
      <c r="R34" s="568">
        <v>12</v>
      </c>
      <c r="S34" s="592">
        <v>0.92307692307692313</v>
      </c>
      <c r="T34" s="635">
        <v>12</v>
      </c>
      <c r="U34" s="617">
        <v>0.92307692307692313</v>
      </c>
    </row>
    <row r="35" spans="1:21" ht="14.4" customHeight="1" x14ac:dyDescent="0.3">
      <c r="A35" s="567">
        <v>59</v>
      </c>
      <c r="B35" s="568" t="s">
        <v>441</v>
      </c>
      <c r="C35" s="568">
        <v>89301594</v>
      </c>
      <c r="D35" s="633"/>
      <c r="E35" s="634" t="s">
        <v>2390</v>
      </c>
      <c r="F35" s="568" t="s">
        <v>2384</v>
      </c>
      <c r="G35" s="568" t="s">
        <v>2394</v>
      </c>
      <c r="H35" s="568"/>
      <c r="I35" s="568" t="s">
        <v>2436</v>
      </c>
      <c r="J35" s="568" t="s">
        <v>2396</v>
      </c>
      <c r="K35" s="568"/>
      <c r="L35" s="569">
        <v>0</v>
      </c>
      <c r="M35" s="569">
        <v>0</v>
      </c>
      <c r="N35" s="568">
        <v>12</v>
      </c>
      <c r="O35" s="635">
        <v>12</v>
      </c>
      <c r="P35" s="569">
        <v>0</v>
      </c>
      <c r="Q35" s="592"/>
      <c r="R35" s="568">
        <v>11</v>
      </c>
      <c r="S35" s="592">
        <v>0.91666666666666663</v>
      </c>
      <c r="T35" s="635">
        <v>11</v>
      </c>
      <c r="U35" s="617">
        <v>0.91666666666666663</v>
      </c>
    </row>
    <row r="36" spans="1:21" ht="14.4" customHeight="1" x14ac:dyDescent="0.3">
      <c r="A36" s="567">
        <v>59</v>
      </c>
      <c r="B36" s="568" t="s">
        <v>441</v>
      </c>
      <c r="C36" s="568">
        <v>89301594</v>
      </c>
      <c r="D36" s="633"/>
      <c r="E36" s="634" t="s">
        <v>2390</v>
      </c>
      <c r="F36" s="568" t="s">
        <v>2384</v>
      </c>
      <c r="G36" s="568" t="s">
        <v>2394</v>
      </c>
      <c r="H36" s="568"/>
      <c r="I36" s="568" t="s">
        <v>2437</v>
      </c>
      <c r="J36" s="568" t="s">
        <v>2396</v>
      </c>
      <c r="K36" s="568"/>
      <c r="L36" s="569">
        <v>0</v>
      </c>
      <c r="M36" s="569">
        <v>0</v>
      </c>
      <c r="N36" s="568">
        <v>6</v>
      </c>
      <c r="O36" s="635">
        <v>6</v>
      </c>
      <c r="P36" s="569">
        <v>0</v>
      </c>
      <c r="Q36" s="592"/>
      <c r="R36" s="568">
        <v>6</v>
      </c>
      <c r="S36" s="592">
        <v>1</v>
      </c>
      <c r="T36" s="635">
        <v>6</v>
      </c>
      <c r="U36" s="617">
        <v>1</v>
      </c>
    </row>
    <row r="37" spans="1:21" ht="14.4" customHeight="1" x14ac:dyDescent="0.3">
      <c r="A37" s="567">
        <v>59</v>
      </c>
      <c r="B37" s="568" t="s">
        <v>441</v>
      </c>
      <c r="C37" s="568">
        <v>89301594</v>
      </c>
      <c r="D37" s="633"/>
      <c r="E37" s="634" t="s">
        <v>2391</v>
      </c>
      <c r="F37" s="568" t="s">
        <v>2383</v>
      </c>
      <c r="G37" s="568" t="s">
        <v>2397</v>
      </c>
      <c r="H37" s="568"/>
      <c r="I37" s="568" t="s">
        <v>2407</v>
      </c>
      <c r="J37" s="568" t="s">
        <v>1888</v>
      </c>
      <c r="K37" s="568" t="s">
        <v>1895</v>
      </c>
      <c r="L37" s="569">
        <v>105.31</v>
      </c>
      <c r="M37" s="569">
        <v>15585.88</v>
      </c>
      <c r="N37" s="568">
        <v>148</v>
      </c>
      <c r="O37" s="635">
        <v>3.5</v>
      </c>
      <c r="P37" s="569">
        <v>15585.88</v>
      </c>
      <c r="Q37" s="592">
        <v>1</v>
      </c>
      <c r="R37" s="568">
        <v>148</v>
      </c>
      <c r="S37" s="592">
        <v>1</v>
      </c>
      <c r="T37" s="635">
        <v>3.5</v>
      </c>
      <c r="U37" s="617">
        <v>1</v>
      </c>
    </row>
    <row r="38" spans="1:21" ht="14.4" customHeight="1" x14ac:dyDescent="0.3">
      <c r="A38" s="567">
        <v>59</v>
      </c>
      <c r="B38" s="568" t="s">
        <v>441</v>
      </c>
      <c r="C38" s="568">
        <v>89301594</v>
      </c>
      <c r="D38" s="633"/>
      <c r="E38" s="634" t="s">
        <v>2391</v>
      </c>
      <c r="F38" s="568" t="s">
        <v>2383</v>
      </c>
      <c r="G38" s="568" t="s">
        <v>2397</v>
      </c>
      <c r="H38" s="568"/>
      <c r="I38" s="568" t="s">
        <v>2410</v>
      </c>
      <c r="J38" s="568" t="s">
        <v>2411</v>
      </c>
      <c r="K38" s="568" t="s">
        <v>1619</v>
      </c>
      <c r="L38" s="569">
        <v>31.59</v>
      </c>
      <c r="M38" s="569">
        <v>3790.8</v>
      </c>
      <c r="N38" s="568">
        <v>120</v>
      </c>
      <c r="O38" s="635">
        <v>1</v>
      </c>
      <c r="P38" s="569">
        <v>3790.8</v>
      </c>
      <c r="Q38" s="592">
        <v>1</v>
      </c>
      <c r="R38" s="568">
        <v>120</v>
      </c>
      <c r="S38" s="592">
        <v>1</v>
      </c>
      <c r="T38" s="635">
        <v>1</v>
      </c>
      <c r="U38" s="617">
        <v>1</v>
      </c>
    </row>
    <row r="39" spans="1:21" ht="14.4" customHeight="1" x14ac:dyDescent="0.3">
      <c r="A39" s="567">
        <v>59</v>
      </c>
      <c r="B39" s="568" t="s">
        <v>441</v>
      </c>
      <c r="C39" s="568">
        <v>89301594</v>
      </c>
      <c r="D39" s="633"/>
      <c r="E39" s="634" t="s">
        <v>2391</v>
      </c>
      <c r="F39" s="568" t="s">
        <v>2383</v>
      </c>
      <c r="G39" s="568" t="s">
        <v>2397</v>
      </c>
      <c r="H39" s="568"/>
      <c r="I39" s="568" t="s">
        <v>1894</v>
      </c>
      <c r="J39" s="568" t="s">
        <v>1885</v>
      </c>
      <c r="K39" s="568" t="s">
        <v>1895</v>
      </c>
      <c r="L39" s="569">
        <v>105.31</v>
      </c>
      <c r="M39" s="569">
        <v>5265.5</v>
      </c>
      <c r="N39" s="568">
        <v>50</v>
      </c>
      <c r="O39" s="635">
        <v>1.5</v>
      </c>
      <c r="P39" s="569">
        <v>5265.5</v>
      </c>
      <c r="Q39" s="592">
        <v>1</v>
      </c>
      <c r="R39" s="568">
        <v>50</v>
      </c>
      <c r="S39" s="592">
        <v>1</v>
      </c>
      <c r="T39" s="635">
        <v>1.5</v>
      </c>
      <c r="U39" s="617">
        <v>1</v>
      </c>
    </row>
    <row r="40" spans="1:21" ht="14.4" customHeight="1" x14ac:dyDescent="0.3">
      <c r="A40" s="567">
        <v>59</v>
      </c>
      <c r="B40" s="568" t="s">
        <v>441</v>
      </c>
      <c r="C40" s="568">
        <v>89301594</v>
      </c>
      <c r="D40" s="633"/>
      <c r="E40" s="634" t="s">
        <v>2392</v>
      </c>
      <c r="F40" s="568" t="s">
        <v>2383</v>
      </c>
      <c r="G40" s="568" t="s">
        <v>2397</v>
      </c>
      <c r="H40" s="568"/>
      <c r="I40" s="568" t="s">
        <v>2407</v>
      </c>
      <c r="J40" s="568" t="s">
        <v>1888</v>
      </c>
      <c r="K40" s="568" t="s">
        <v>1895</v>
      </c>
      <c r="L40" s="569">
        <v>105.31</v>
      </c>
      <c r="M40" s="569">
        <v>12637.2</v>
      </c>
      <c r="N40" s="568">
        <v>120</v>
      </c>
      <c r="O40" s="635">
        <v>1.5</v>
      </c>
      <c r="P40" s="569">
        <v>12637.2</v>
      </c>
      <c r="Q40" s="592">
        <v>1</v>
      </c>
      <c r="R40" s="568">
        <v>120</v>
      </c>
      <c r="S40" s="592">
        <v>1</v>
      </c>
      <c r="T40" s="635">
        <v>1.5</v>
      </c>
      <c r="U40" s="617">
        <v>1</v>
      </c>
    </row>
    <row r="41" spans="1:21" ht="14.4" customHeight="1" x14ac:dyDescent="0.3">
      <c r="A41" s="567">
        <v>59</v>
      </c>
      <c r="B41" s="568" t="s">
        <v>441</v>
      </c>
      <c r="C41" s="568">
        <v>89301594</v>
      </c>
      <c r="D41" s="633"/>
      <c r="E41" s="634" t="s">
        <v>2392</v>
      </c>
      <c r="F41" s="568" t="s">
        <v>2383</v>
      </c>
      <c r="G41" s="568" t="s">
        <v>2397</v>
      </c>
      <c r="H41" s="568"/>
      <c r="I41" s="568" t="s">
        <v>1905</v>
      </c>
      <c r="J41" s="568" t="s">
        <v>2372</v>
      </c>
      <c r="K41" s="568" t="s">
        <v>1619</v>
      </c>
      <c r="L41" s="569">
        <v>31.59</v>
      </c>
      <c r="M41" s="569">
        <v>3411.7200000000003</v>
      </c>
      <c r="N41" s="568">
        <v>108</v>
      </c>
      <c r="O41" s="635">
        <v>1.5</v>
      </c>
      <c r="P41" s="569">
        <v>1895.4</v>
      </c>
      <c r="Q41" s="592">
        <v>0.55555555555555558</v>
      </c>
      <c r="R41" s="568">
        <v>60</v>
      </c>
      <c r="S41" s="592">
        <v>0.55555555555555558</v>
      </c>
      <c r="T41" s="635">
        <v>1</v>
      </c>
      <c r="U41" s="617">
        <v>0.66666666666666663</v>
      </c>
    </row>
    <row r="42" spans="1:21" ht="14.4" customHeight="1" x14ac:dyDescent="0.3">
      <c r="A42" s="567">
        <v>59</v>
      </c>
      <c r="B42" s="568" t="s">
        <v>441</v>
      </c>
      <c r="C42" s="568">
        <v>89301594</v>
      </c>
      <c r="D42" s="633"/>
      <c r="E42" s="634" t="s">
        <v>2392</v>
      </c>
      <c r="F42" s="568" t="s">
        <v>2383</v>
      </c>
      <c r="G42" s="568" t="s">
        <v>2397</v>
      </c>
      <c r="H42" s="568"/>
      <c r="I42" s="568" t="s">
        <v>1908</v>
      </c>
      <c r="J42" s="568" t="s">
        <v>2438</v>
      </c>
      <c r="K42" s="568" t="s">
        <v>1619</v>
      </c>
      <c r="L42" s="569">
        <v>31.59</v>
      </c>
      <c r="M42" s="569">
        <v>631.79999999999995</v>
      </c>
      <c r="N42" s="568">
        <v>20</v>
      </c>
      <c r="O42" s="635">
        <v>1</v>
      </c>
      <c r="P42" s="569"/>
      <c r="Q42" s="592">
        <v>0</v>
      </c>
      <c r="R42" s="568"/>
      <c r="S42" s="592">
        <v>0</v>
      </c>
      <c r="T42" s="635"/>
      <c r="U42" s="617">
        <v>0</v>
      </c>
    </row>
    <row r="43" spans="1:21" ht="14.4" customHeight="1" x14ac:dyDescent="0.3">
      <c r="A43" s="567">
        <v>59</v>
      </c>
      <c r="B43" s="568" t="s">
        <v>441</v>
      </c>
      <c r="C43" s="568">
        <v>89301594</v>
      </c>
      <c r="D43" s="633"/>
      <c r="E43" s="634" t="s">
        <v>2392</v>
      </c>
      <c r="F43" s="568" t="s">
        <v>2383</v>
      </c>
      <c r="G43" s="568" t="s">
        <v>2397</v>
      </c>
      <c r="H43" s="568"/>
      <c r="I43" s="568" t="s">
        <v>1908</v>
      </c>
      <c r="J43" s="568" t="s">
        <v>2373</v>
      </c>
      <c r="K43" s="568" t="s">
        <v>1619</v>
      </c>
      <c r="L43" s="569">
        <v>31.59</v>
      </c>
      <c r="M43" s="569">
        <v>3790.8</v>
      </c>
      <c r="N43" s="568">
        <v>120</v>
      </c>
      <c r="O43" s="635">
        <v>2</v>
      </c>
      <c r="P43" s="569"/>
      <c r="Q43" s="592">
        <v>0</v>
      </c>
      <c r="R43" s="568"/>
      <c r="S43" s="592">
        <v>0</v>
      </c>
      <c r="T43" s="635"/>
      <c r="U43" s="617">
        <v>0</v>
      </c>
    </row>
    <row r="44" spans="1:21" ht="14.4" customHeight="1" x14ac:dyDescent="0.3">
      <c r="A44" s="567">
        <v>59</v>
      </c>
      <c r="B44" s="568" t="s">
        <v>441</v>
      </c>
      <c r="C44" s="568">
        <v>89301594</v>
      </c>
      <c r="D44" s="633"/>
      <c r="E44" s="634" t="s">
        <v>2392</v>
      </c>
      <c r="F44" s="568" t="s">
        <v>2383</v>
      </c>
      <c r="G44" s="568" t="s">
        <v>2397</v>
      </c>
      <c r="H44" s="568"/>
      <c r="I44" s="568" t="s">
        <v>2398</v>
      </c>
      <c r="J44" s="568" t="s">
        <v>2412</v>
      </c>
      <c r="K44" s="568" t="s">
        <v>2400</v>
      </c>
      <c r="L44" s="569">
        <v>189.56</v>
      </c>
      <c r="M44" s="569">
        <v>379.12</v>
      </c>
      <c r="N44" s="568">
        <v>2</v>
      </c>
      <c r="O44" s="635">
        <v>1</v>
      </c>
      <c r="P44" s="569">
        <v>379.12</v>
      </c>
      <c r="Q44" s="592">
        <v>1</v>
      </c>
      <c r="R44" s="568">
        <v>2</v>
      </c>
      <c r="S44" s="592">
        <v>1</v>
      </c>
      <c r="T44" s="635">
        <v>1</v>
      </c>
      <c r="U44" s="617">
        <v>1</v>
      </c>
    </row>
    <row r="45" spans="1:21" ht="14.4" customHeight="1" x14ac:dyDescent="0.3">
      <c r="A45" s="567">
        <v>59</v>
      </c>
      <c r="B45" s="568" t="s">
        <v>441</v>
      </c>
      <c r="C45" s="568">
        <v>89301594</v>
      </c>
      <c r="D45" s="633"/>
      <c r="E45" s="634" t="s">
        <v>2392</v>
      </c>
      <c r="F45" s="568" t="s">
        <v>2383</v>
      </c>
      <c r="G45" s="568" t="s">
        <v>2397</v>
      </c>
      <c r="H45" s="568"/>
      <c r="I45" s="568" t="s">
        <v>2398</v>
      </c>
      <c r="J45" s="568" t="s">
        <v>2399</v>
      </c>
      <c r="K45" s="568" t="s">
        <v>2400</v>
      </c>
      <c r="L45" s="569">
        <v>189.56</v>
      </c>
      <c r="M45" s="569">
        <v>17439.52</v>
      </c>
      <c r="N45" s="568">
        <v>92</v>
      </c>
      <c r="O45" s="635">
        <v>11.5</v>
      </c>
      <c r="P45" s="569">
        <v>4359.88</v>
      </c>
      <c r="Q45" s="592">
        <v>0.25</v>
      </c>
      <c r="R45" s="568">
        <v>23</v>
      </c>
      <c r="S45" s="592">
        <v>0.25</v>
      </c>
      <c r="T45" s="635">
        <v>4</v>
      </c>
      <c r="U45" s="617">
        <v>0.34782608695652173</v>
      </c>
    </row>
    <row r="46" spans="1:21" ht="14.4" customHeight="1" x14ac:dyDescent="0.3">
      <c r="A46" s="567">
        <v>59</v>
      </c>
      <c r="B46" s="568" t="s">
        <v>441</v>
      </c>
      <c r="C46" s="568">
        <v>89301594</v>
      </c>
      <c r="D46" s="633"/>
      <c r="E46" s="634" t="s">
        <v>2392</v>
      </c>
      <c r="F46" s="568" t="s">
        <v>2383</v>
      </c>
      <c r="G46" s="568" t="s">
        <v>2397</v>
      </c>
      <c r="H46" s="568"/>
      <c r="I46" s="568" t="s">
        <v>1870</v>
      </c>
      <c r="J46" s="568" t="s">
        <v>2439</v>
      </c>
      <c r="K46" s="568" t="s">
        <v>1619</v>
      </c>
      <c r="L46" s="569">
        <v>21.06</v>
      </c>
      <c r="M46" s="569">
        <v>210.6</v>
      </c>
      <c r="N46" s="568">
        <v>10</v>
      </c>
      <c r="O46" s="635">
        <v>1</v>
      </c>
      <c r="P46" s="569">
        <v>210.6</v>
      </c>
      <c r="Q46" s="592">
        <v>1</v>
      </c>
      <c r="R46" s="568">
        <v>10</v>
      </c>
      <c r="S46" s="592">
        <v>1</v>
      </c>
      <c r="T46" s="635">
        <v>1</v>
      </c>
      <c r="U46" s="617">
        <v>1</v>
      </c>
    </row>
    <row r="47" spans="1:21" ht="14.4" customHeight="1" x14ac:dyDescent="0.3">
      <c r="A47" s="567">
        <v>59</v>
      </c>
      <c r="B47" s="568" t="s">
        <v>441</v>
      </c>
      <c r="C47" s="568">
        <v>89301594</v>
      </c>
      <c r="D47" s="633"/>
      <c r="E47" s="634" t="s">
        <v>2392</v>
      </c>
      <c r="F47" s="568" t="s">
        <v>2383</v>
      </c>
      <c r="G47" s="568" t="s">
        <v>2397</v>
      </c>
      <c r="H47" s="568"/>
      <c r="I47" s="568" t="s">
        <v>1873</v>
      </c>
      <c r="J47" s="568" t="s">
        <v>2377</v>
      </c>
      <c r="K47" s="568" t="s">
        <v>1619</v>
      </c>
      <c r="L47" s="569">
        <v>26.33</v>
      </c>
      <c r="M47" s="569">
        <v>1184.8499999999999</v>
      </c>
      <c r="N47" s="568">
        <v>45</v>
      </c>
      <c r="O47" s="635">
        <v>0.5</v>
      </c>
      <c r="P47" s="569">
        <v>1184.8499999999999</v>
      </c>
      <c r="Q47" s="592">
        <v>1</v>
      </c>
      <c r="R47" s="568">
        <v>45</v>
      </c>
      <c r="S47" s="592">
        <v>1</v>
      </c>
      <c r="T47" s="635">
        <v>0.5</v>
      </c>
      <c r="U47" s="617">
        <v>1</v>
      </c>
    </row>
    <row r="48" spans="1:21" ht="14.4" customHeight="1" x14ac:dyDescent="0.3">
      <c r="A48" s="567">
        <v>59</v>
      </c>
      <c r="B48" s="568" t="s">
        <v>441</v>
      </c>
      <c r="C48" s="568">
        <v>89301594</v>
      </c>
      <c r="D48" s="633"/>
      <c r="E48" s="634" t="s">
        <v>2393</v>
      </c>
      <c r="F48" s="568" t="s">
        <v>2383</v>
      </c>
      <c r="G48" s="568" t="s">
        <v>2440</v>
      </c>
      <c r="H48" s="568"/>
      <c r="I48" s="568" t="s">
        <v>1676</v>
      </c>
      <c r="J48" s="568" t="s">
        <v>1677</v>
      </c>
      <c r="K48" s="568" t="s">
        <v>1678</v>
      </c>
      <c r="L48" s="569">
        <v>89.6</v>
      </c>
      <c r="M48" s="569">
        <v>89.6</v>
      </c>
      <c r="N48" s="568">
        <v>1</v>
      </c>
      <c r="O48" s="635">
        <v>1</v>
      </c>
      <c r="P48" s="569">
        <v>89.6</v>
      </c>
      <c r="Q48" s="592">
        <v>1</v>
      </c>
      <c r="R48" s="568">
        <v>1</v>
      </c>
      <c r="S48" s="592">
        <v>1</v>
      </c>
      <c r="T48" s="635">
        <v>1</v>
      </c>
      <c r="U48" s="617">
        <v>1</v>
      </c>
    </row>
    <row r="49" spans="1:21" ht="14.4" customHeight="1" x14ac:dyDescent="0.3">
      <c r="A49" s="567">
        <v>59</v>
      </c>
      <c r="B49" s="568" t="s">
        <v>441</v>
      </c>
      <c r="C49" s="568">
        <v>89301594</v>
      </c>
      <c r="D49" s="633"/>
      <c r="E49" s="634" t="s">
        <v>2393</v>
      </c>
      <c r="F49" s="568" t="s">
        <v>2383</v>
      </c>
      <c r="G49" s="568" t="s">
        <v>2441</v>
      </c>
      <c r="H49" s="568"/>
      <c r="I49" s="568" t="s">
        <v>2021</v>
      </c>
      <c r="J49" s="568" t="s">
        <v>2290</v>
      </c>
      <c r="K49" s="568" t="s">
        <v>2291</v>
      </c>
      <c r="L49" s="569">
        <v>333.31</v>
      </c>
      <c r="M49" s="569">
        <v>1999.8600000000001</v>
      </c>
      <c r="N49" s="568">
        <v>6</v>
      </c>
      <c r="O49" s="635">
        <v>3</v>
      </c>
      <c r="P49" s="569">
        <v>1999.8600000000001</v>
      </c>
      <c r="Q49" s="592">
        <v>1</v>
      </c>
      <c r="R49" s="568">
        <v>6</v>
      </c>
      <c r="S49" s="592">
        <v>1</v>
      </c>
      <c r="T49" s="635">
        <v>3</v>
      </c>
      <c r="U49" s="617">
        <v>1</v>
      </c>
    </row>
    <row r="50" spans="1:21" ht="14.4" customHeight="1" x14ac:dyDescent="0.3">
      <c r="A50" s="567">
        <v>59</v>
      </c>
      <c r="B50" s="568" t="s">
        <v>441</v>
      </c>
      <c r="C50" s="568">
        <v>89301594</v>
      </c>
      <c r="D50" s="633"/>
      <c r="E50" s="634" t="s">
        <v>2393</v>
      </c>
      <c r="F50" s="568" t="s">
        <v>2383</v>
      </c>
      <c r="G50" s="568" t="s">
        <v>2442</v>
      </c>
      <c r="H50" s="568"/>
      <c r="I50" s="568" t="s">
        <v>2443</v>
      </c>
      <c r="J50" s="568" t="s">
        <v>2444</v>
      </c>
      <c r="K50" s="568" t="s">
        <v>2445</v>
      </c>
      <c r="L50" s="569">
        <v>153.37</v>
      </c>
      <c r="M50" s="569">
        <v>1840.44</v>
      </c>
      <c r="N50" s="568">
        <v>12</v>
      </c>
      <c r="O50" s="635">
        <v>3.5</v>
      </c>
      <c r="P50" s="569">
        <v>1073.5900000000001</v>
      </c>
      <c r="Q50" s="592">
        <v>0.58333333333333337</v>
      </c>
      <c r="R50" s="568">
        <v>7</v>
      </c>
      <c r="S50" s="592">
        <v>0.58333333333333337</v>
      </c>
      <c r="T50" s="635">
        <v>2</v>
      </c>
      <c r="U50" s="617">
        <v>0.5714285714285714</v>
      </c>
    </row>
    <row r="51" spans="1:21" ht="14.4" customHeight="1" x14ac:dyDescent="0.3">
      <c r="A51" s="567">
        <v>59</v>
      </c>
      <c r="B51" s="568" t="s">
        <v>441</v>
      </c>
      <c r="C51" s="568">
        <v>89301594</v>
      </c>
      <c r="D51" s="633"/>
      <c r="E51" s="634" t="s">
        <v>2393</v>
      </c>
      <c r="F51" s="568" t="s">
        <v>2383</v>
      </c>
      <c r="G51" s="568" t="s">
        <v>2394</v>
      </c>
      <c r="H51" s="568"/>
      <c r="I51" s="568" t="s">
        <v>2395</v>
      </c>
      <c r="J51" s="568" t="s">
        <v>2396</v>
      </c>
      <c r="K51" s="568"/>
      <c r="L51" s="569">
        <v>0</v>
      </c>
      <c r="M51" s="569">
        <v>0</v>
      </c>
      <c r="N51" s="568">
        <v>2515</v>
      </c>
      <c r="O51" s="635">
        <v>62.5</v>
      </c>
      <c r="P51" s="569">
        <v>0</v>
      </c>
      <c r="Q51" s="592"/>
      <c r="R51" s="568">
        <v>1679</v>
      </c>
      <c r="S51" s="592">
        <v>0.66759443339960234</v>
      </c>
      <c r="T51" s="635">
        <v>41</v>
      </c>
      <c r="U51" s="617">
        <v>0.65600000000000003</v>
      </c>
    </row>
    <row r="52" spans="1:21" ht="14.4" customHeight="1" x14ac:dyDescent="0.3">
      <c r="A52" s="567">
        <v>59</v>
      </c>
      <c r="B52" s="568" t="s">
        <v>441</v>
      </c>
      <c r="C52" s="568">
        <v>89301594</v>
      </c>
      <c r="D52" s="633"/>
      <c r="E52" s="634" t="s">
        <v>2393</v>
      </c>
      <c r="F52" s="568" t="s">
        <v>2383</v>
      </c>
      <c r="G52" s="568" t="s">
        <v>2446</v>
      </c>
      <c r="H52" s="568"/>
      <c r="I52" s="568" t="s">
        <v>2447</v>
      </c>
      <c r="J52" s="568" t="s">
        <v>2448</v>
      </c>
      <c r="K52" s="568" t="s">
        <v>2449</v>
      </c>
      <c r="L52" s="569">
        <v>72.05</v>
      </c>
      <c r="M52" s="569">
        <v>576.4</v>
      </c>
      <c r="N52" s="568">
        <v>8</v>
      </c>
      <c r="O52" s="635">
        <v>1</v>
      </c>
      <c r="P52" s="569">
        <v>576.4</v>
      </c>
      <c r="Q52" s="592">
        <v>1</v>
      </c>
      <c r="R52" s="568">
        <v>8</v>
      </c>
      <c r="S52" s="592">
        <v>1</v>
      </c>
      <c r="T52" s="635">
        <v>1</v>
      </c>
      <c r="U52" s="617">
        <v>1</v>
      </c>
    </row>
    <row r="53" spans="1:21" ht="14.4" customHeight="1" x14ac:dyDescent="0.3">
      <c r="A53" s="567">
        <v>59</v>
      </c>
      <c r="B53" s="568" t="s">
        <v>441</v>
      </c>
      <c r="C53" s="568">
        <v>89301594</v>
      </c>
      <c r="D53" s="633"/>
      <c r="E53" s="634" t="s">
        <v>2393</v>
      </c>
      <c r="F53" s="568" t="s">
        <v>2383</v>
      </c>
      <c r="G53" s="568" t="s">
        <v>2450</v>
      </c>
      <c r="H53" s="568"/>
      <c r="I53" s="568" t="s">
        <v>2451</v>
      </c>
      <c r="J53" s="568" t="s">
        <v>2452</v>
      </c>
      <c r="K53" s="568" t="s">
        <v>2453</v>
      </c>
      <c r="L53" s="569">
        <v>120.37</v>
      </c>
      <c r="M53" s="569">
        <v>361.11</v>
      </c>
      <c r="N53" s="568">
        <v>3</v>
      </c>
      <c r="O53" s="635">
        <v>1</v>
      </c>
      <c r="P53" s="569"/>
      <c r="Q53" s="592">
        <v>0</v>
      </c>
      <c r="R53" s="568"/>
      <c r="S53" s="592">
        <v>0</v>
      </c>
      <c r="T53" s="635"/>
      <c r="U53" s="617">
        <v>0</v>
      </c>
    </row>
    <row r="54" spans="1:21" ht="14.4" customHeight="1" x14ac:dyDescent="0.3">
      <c r="A54" s="567">
        <v>59</v>
      </c>
      <c r="B54" s="568" t="s">
        <v>441</v>
      </c>
      <c r="C54" s="568">
        <v>89301594</v>
      </c>
      <c r="D54" s="633"/>
      <c r="E54" s="634" t="s">
        <v>2393</v>
      </c>
      <c r="F54" s="568" t="s">
        <v>2383</v>
      </c>
      <c r="G54" s="568" t="s">
        <v>2454</v>
      </c>
      <c r="H54" s="568"/>
      <c r="I54" s="568" t="s">
        <v>674</v>
      </c>
      <c r="J54" s="568" t="s">
        <v>675</v>
      </c>
      <c r="K54" s="568" t="s">
        <v>2455</v>
      </c>
      <c r="L54" s="569">
        <v>709.97</v>
      </c>
      <c r="M54" s="569">
        <v>1419.94</v>
      </c>
      <c r="N54" s="568">
        <v>2</v>
      </c>
      <c r="O54" s="635">
        <v>0.5</v>
      </c>
      <c r="P54" s="569">
        <v>1419.94</v>
      </c>
      <c r="Q54" s="592">
        <v>1</v>
      </c>
      <c r="R54" s="568">
        <v>2</v>
      </c>
      <c r="S54" s="592">
        <v>1</v>
      </c>
      <c r="T54" s="635">
        <v>0.5</v>
      </c>
      <c r="U54" s="617">
        <v>1</v>
      </c>
    </row>
    <row r="55" spans="1:21" ht="14.4" customHeight="1" x14ac:dyDescent="0.3">
      <c r="A55" s="567">
        <v>59</v>
      </c>
      <c r="B55" s="568" t="s">
        <v>441</v>
      </c>
      <c r="C55" s="568">
        <v>89301594</v>
      </c>
      <c r="D55" s="633"/>
      <c r="E55" s="634" t="s">
        <v>2393</v>
      </c>
      <c r="F55" s="568" t="s">
        <v>2383</v>
      </c>
      <c r="G55" s="568" t="s">
        <v>2456</v>
      </c>
      <c r="H55" s="568"/>
      <c r="I55" s="568" t="s">
        <v>2457</v>
      </c>
      <c r="J55" s="568" t="s">
        <v>2227</v>
      </c>
      <c r="K55" s="568" t="s">
        <v>2458</v>
      </c>
      <c r="L55" s="569">
        <v>380.96</v>
      </c>
      <c r="M55" s="569">
        <v>2666.72</v>
      </c>
      <c r="N55" s="568">
        <v>7</v>
      </c>
      <c r="O55" s="635">
        <v>2</v>
      </c>
      <c r="P55" s="569">
        <v>1523.84</v>
      </c>
      <c r="Q55" s="592">
        <v>0.5714285714285714</v>
      </c>
      <c r="R55" s="568">
        <v>4</v>
      </c>
      <c r="S55" s="592">
        <v>0.5714285714285714</v>
      </c>
      <c r="T55" s="635">
        <v>1.5</v>
      </c>
      <c r="U55" s="617">
        <v>0.75</v>
      </c>
    </row>
    <row r="56" spans="1:21" ht="14.4" customHeight="1" x14ac:dyDescent="0.3">
      <c r="A56" s="567">
        <v>59</v>
      </c>
      <c r="B56" s="568" t="s">
        <v>441</v>
      </c>
      <c r="C56" s="568">
        <v>89301594</v>
      </c>
      <c r="D56" s="633"/>
      <c r="E56" s="634" t="s">
        <v>2393</v>
      </c>
      <c r="F56" s="568" t="s">
        <v>2383</v>
      </c>
      <c r="G56" s="568" t="s">
        <v>2459</v>
      </c>
      <c r="H56" s="568"/>
      <c r="I56" s="568" t="s">
        <v>2460</v>
      </c>
      <c r="J56" s="568" t="s">
        <v>2461</v>
      </c>
      <c r="K56" s="568" t="s">
        <v>2462</v>
      </c>
      <c r="L56" s="569">
        <v>0</v>
      </c>
      <c r="M56" s="569">
        <v>0</v>
      </c>
      <c r="N56" s="568">
        <v>1</v>
      </c>
      <c r="O56" s="635">
        <v>0.5</v>
      </c>
      <c r="P56" s="569"/>
      <c r="Q56" s="592"/>
      <c r="R56" s="568"/>
      <c r="S56" s="592">
        <v>0</v>
      </c>
      <c r="T56" s="635"/>
      <c r="U56" s="617">
        <v>0</v>
      </c>
    </row>
    <row r="57" spans="1:21" ht="14.4" customHeight="1" x14ac:dyDescent="0.3">
      <c r="A57" s="567">
        <v>59</v>
      </c>
      <c r="B57" s="568" t="s">
        <v>441</v>
      </c>
      <c r="C57" s="568">
        <v>89301594</v>
      </c>
      <c r="D57" s="633"/>
      <c r="E57" s="634" t="s">
        <v>2393</v>
      </c>
      <c r="F57" s="568" t="s">
        <v>2383</v>
      </c>
      <c r="G57" s="568" t="s">
        <v>2463</v>
      </c>
      <c r="H57" s="568"/>
      <c r="I57" s="568" t="s">
        <v>2464</v>
      </c>
      <c r="J57" s="568" t="s">
        <v>2465</v>
      </c>
      <c r="K57" s="568" t="s">
        <v>2466</v>
      </c>
      <c r="L57" s="569">
        <v>400.53</v>
      </c>
      <c r="M57" s="569">
        <v>801.06</v>
      </c>
      <c r="N57" s="568">
        <v>2</v>
      </c>
      <c r="O57" s="635">
        <v>0.5</v>
      </c>
      <c r="P57" s="569"/>
      <c r="Q57" s="592">
        <v>0</v>
      </c>
      <c r="R57" s="568"/>
      <c r="S57" s="592">
        <v>0</v>
      </c>
      <c r="T57" s="635"/>
      <c r="U57" s="617">
        <v>0</v>
      </c>
    </row>
    <row r="58" spans="1:21" ht="14.4" customHeight="1" x14ac:dyDescent="0.3">
      <c r="A58" s="567">
        <v>59</v>
      </c>
      <c r="B58" s="568" t="s">
        <v>441</v>
      </c>
      <c r="C58" s="568">
        <v>89301594</v>
      </c>
      <c r="D58" s="633"/>
      <c r="E58" s="634" t="s">
        <v>2393</v>
      </c>
      <c r="F58" s="568" t="s">
        <v>2383</v>
      </c>
      <c r="G58" s="568" t="s">
        <v>2463</v>
      </c>
      <c r="H58" s="568"/>
      <c r="I58" s="568" t="s">
        <v>2467</v>
      </c>
      <c r="J58" s="568" t="s">
        <v>2465</v>
      </c>
      <c r="K58" s="568" t="s">
        <v>2468</v>
      </c>
      <c r="L58" s="569">
        <v>0</v>
      </c>
      <c r="M58" s="569">
        <v>0</v>
      </c>
      <c r="N58" s="568">
        <v>1</v>
      </c>
      <c r="O58" s="635">
        <v>0.5</v>
      </c>
      <c r="P58" s="569"/>
      <c r="Q58" s="592"/>
      <c r="R58" s="568"/>
      <c r="S58" s="592">
        <v>0</v>
      </c>
      <c r="T58" s="635"/>
      <c r="U58" s="617">
        <v>0</v>
      </c>
    </row>
    <row r="59" spans="1:21" ht="14.4" customHeight="1" x14ac:dyDescent="0.3">
      <c r="A59" s="567">
        <v>59</v>
      </c>
      <c r="B59" s="568" t="s">
        <v>441</v>
      </c>
      <c r="C59" s="568">
        <v>89301594</v>
      </c>
      <c r="D59" s="633"/>
      <c r="E59" s="634" t="s">
        <v>2393</v>
      </c>
      <c r="F59" s="568" t="s">
        <v>2383</v>
      </c>
      <c r="G59" s="568" t="s">
        <v>2469</v>
      </c>
      <c r="H59" s="568"/>
      <c r="I59" s="568" t="s">
        <v>1967</v>
      </c>
      <c r="J59" s="568" t="s">
        <v>1968</v>
      </c>
      <c r="K59" s="568" t="s">
        <v>1969</v>
      </c>
      <c r="L59" s="569">
        <v>120.37</v>
      </c>
      <c r="M59" s="569">
        <v>120.37</v>
      </c>
      <c r="N59" s="568">
        <v>1</v>
      </c>
      <c r="O59" s="635">
        <v>1</v>
      </c>
      <c r="P59" s="569"/>
      <c r="Q59" s="592">
        <v>0</v>
      </c>
      <c r="R59" s="568"/>
      <c r="S59" s="592">
        <v>0</v>
      </c>
      <c r="T59" s="635"/>
      <c r="U59" s="617">
        <v>0</v>
      </c>
    </row>
    <row r="60" spans="1:21" ht="14.4" customHeight="1" x14ac:dyDescent="0.3">
      <c r="A60" s="567">
        <v>59</v>
      </c>
      <c r="B60" s="568" t="s">
        <v>441</v>
      </c>
      <c r="C60" s="568">
        <v>89301594</v>
      </c>
      <c r="D60" s="633"/>
      <c r="E60" s="634" t="s">
        <v>2393</v>
      </c>
      <c r="F60" s="568" t="s">
        <v>2383</v>
      </c>
      <c r="G60" s="568" t="s">
        <v>2470</v>
      </c>
      <c r="H60" s="568"/>
      <c r="I60" s="568" t="s">
        <v>2471</v>
      </c>
      <c r="J60" s="568" t="s">
        <v>2472</v>
      </c>
      <c r="K60" s="568" t="s">
        <v>2473</v>
      </c>
      <c r="L60" s="569">
        <v>1458.07</v>
      </c>
      <c r="M60" s="569">
        <v>21871.05</v>
      </c>
      <c r="N60" s="568">
        <v>15</v>
      </c>
      <c r="O60" s="635">
        <v>2.5</v>
      </c>
      <c r="P60" s="569">
        <v>21871.05</v>
      </c>
      <c r="Q60" s="592">
        <v>1</v>
      </c>
      <c r="R60" s="568">
        <v>15</v>
      </c>
      <c r="S60" s="592">
        <v>1</v>
      </c>
      <c r="T60" s="635">
        <v>2.5</v>
      </c>
      <c r="U60" s="617">
        <v>1</v>
      </c>
    </row>
    <row r="61" spans="1:21" ht="14.4" customHeight="1" x14ac:dyDescent="0.3">
      <c r="A61" s="567">
        <v>59</v>
      </c>
      <c r="B61" s="568" t="s">
        <v>441</v>
      </c>
      <c r="C61" s="568">
        <v>89301594</v>
      </c>
      <c r="D61" s="633"/>
      <c r="E61" s="634" t="s">
        <v>2393</v>
      </c>
      <c r="F61" s="568" t="s">
        <v>2383</v>
      </c>
      <c r="G61" s="568" t="s">
        <v>2470</v>
      </c>
      <c r="H61" s="568"/>
      <c r="I61" s="568" t="s">
        <v>2474</v>
      </c>
      <c r="J61" s="568" t="s">
        <v>2475</v>
      </c>
      <c r="K61" s="568" t="s">
        <v>2476</v>
      </c>
      <c r="L61" s="569">
        <v>1749.69</v>
      </c>
      <c r="M61" s="569">
        <v>1749.69</v>
      </c>
      <c r="N61" s="568">
        <v>1</v>
      </c>
      <c r="O61" s="635">
        <v>1</v>
      </c>
      <c r="P61" s="569">
        <v>1749.69</v>
      </c>
      <c r="Q61" s="592">
        <v>1</v>
      </c>
      <c r="R61" s="568">
        <v>1</v>
      </c>
      <c r="S61" s="592">
        <v>1</v>
      </c>
      <c r="T61" s="635">
        <v>1</v>
      </c>
      <c r="U61" s="617">
        <v>1</v>
      </c>
    </row>
    <row r="62" spans="1:21" ht="14.4" customHeight="1" x14ac:dyDescent="0.3">
      <c r="A62" s="567">
        <v>59</v>
      </c>
      <c r="B62" s="568" t="s">
        <v>441</v>
      </c>
      <c r="C62" s="568">
        <v>89301594</v>
      </c>
      <c r="D62" s="633"/>
      <c r="E62" s="634" t="s">
        <v>2393</v>
      </c>
      <c r="F62" s="568" t="s">
        <v>2383</v>
      </c>
      <c r="G62" s="568" t="s">
        <v>2477</v>
      </c>
      <c r="H62" s="568"/>
      <c r="I62" s="568" t="s">
        <v>2478</v>
      </c>
      <c r="J62" s="568" t="s">
        <v>2479</v>
      </c>
      <c r="K62" s="568" t="s">
        <v>2480</v>
      </c>
      <c r="L62" s="569">
        <v>0</v>
      </c>
      <c r="M62" s="569">
        <v>0</v>
      </c>
      <c r="N62" s="568">
        <v>1</v>
      </c>
      <c r="O62" s="635">
        <v>1</v>
      </c>
      <c r="P62" s="569">
        <v>0</v>
      </c>
      <c r="Q62" s="592"/>
      <c r="R62" s="568">
        <v>1</v>
      </c>
      <c r="S62" s="592">
        <v>1</v>
      </c>
      <c r="T62" s="635">
        <v>1</v>
      </c>
      <c r="U62" s="617">
        <v>1</v>
      </c>
    </row>
    <row r="63" spans="1:21" ht="14.4" customHeight="1" x14ac:dyDescent="0.3">
      <c r="A63" s="567">
        <v>59</v>
      </c>
      <c r="B63" s="568" t="s">
        <v>441</v>
      </c>
      <c r="C63" s="568">
        <v>89301594</v>
      </c>
      <c r="D63" s="633"/>
      <c r="E63" s="634" t="s">
        <v>2393</v>
      </c>
      <c r="F63" s="568" t="s">
        <v>2383</v>
      </c>
      <c r="G63" s="568" t="s">
        <v>2403</v>
      </c>
      <c r="H63" s="568"/>
      <c r="I63" s="568" t="s">
        <v>2481</v>
      </c>
      <c r="J63" s="568" t="s">
        <v>2482</v>
      </c>
      <c r="K63" s="568" t="s">
        <v>2483</v>
      </c>
      <c r="L63" s="569">
        <v>380.96</v>
      </c>
      <c r="M63" s="569">
        <v>1142.8799999999999</v>
      </c>
      <c r="N63" s="568">
        <v>3</v>
      </c>
      <c r="O63" s="635">
        <v>1</v>
      </c>
      <c r="P63" s="569">
        <v>1142.8799999999999</v>
      </c>
      <c r="Q63" s="592">
        <v>1</v>
      </c>
      <c r="R63" s="568">
        <v>3</v>
      </c>
      <c r="S63" s="592">
        <v>1</v>
      </c>
      <c r="T63" s="635">
        <v>1</v>
      </c>
      <c r="U63" s="617">
        <v>1</v>
      </c>
    </row>
    <row r="64" spans="1:21" ht="14.4" customHeight="1" x14ac:dyDescent="0.3">
      <c r="A64" s="567">
        <v>59</v>
      </c>
      <c r="B64" s="568" t="s">
        <v>441</v>
      </c>
      <c r="C64" s="568">
        <v>89301594</v>
      </c>
      <c r="D64" s="633"/>
      <c r="E64" s="634" t="s">
        <v>2393</v>
      </c>
      <c r="F64" s="568" t="s">
        <v>2383</v>
      </c>
      <c r="G64" s="568" t="s">
        <v>2403</v>
      </c>
      <c r="H64" s="568"/>
      <c r="I64" s="568" t="s">
        <v>2481</v>
      </c>
      <c r="J64" s="568" t="s">
        <v>2482</v>
      </c>
      <c r="K64" s="568" t="s">
        <v>2483</v>
      </c>
      <c r="L64" s="569">
        <v>247.42</v>
      </c>
      <c r="M64" s="569">
        <v>742.26</v>
      </c>
      <c r="N64" s="568">
        <v>3</v>
      </c>
      <c r="O64" s="635">
        <v>1</v>
      </c>
      <c r="P64" s="569">
        <v>742.26</v>
      </c>
      <c r="Q64" s="592">
        <v>1</v>
      </c>
      <c r="R64" s="568">
        <v>3</v>
      </c>
      <c r="S64" s="592">
        <v>1</v>
      </c>
      <c r="T64" s="635">
        <v>1</v>
      </c>
      <c r="U64" s="617">
        <v>1</v>
      </c>
    </row>
    <row r="65" spans="1:21" ht="14.4" customHeight="1" x14ac:dyDescent="0.3">
      <c r="A65" s="567">
        <v>59</v>
      </c>
      <c r="B65" s="568" t="s">
        <v>441</v>
      </c>
      <c r="C65" s="568">
        <v>89301594</v>
      </c>
      <c r="D65" s="633"/>
      <c r="E65" s="634" t="s">
        <v>2393</v>
      </c>
      <c r="F65" s="568" t="s">
        <v>2383</v>
      </c>
      <c r="G65" s="568" t="s">
        <v>2484</v>
      </c>
      <c r="H65" s="568"/>
      <c r="I65" s="568" t="s">
        <v>748</v>
      </c>
      <c r="J65" s="568" t="s">
        <v>749</v>
      </c>
      <c r="K65" s="568" t="s">
        <v>750</v>
      </c>
      <c r="L65" s="569">
        <v>56.69</v>
      </c>
      <c r="M65" s="569">
        <v>113.38</v>
      </c>
      <c r="N65" s="568">
        <v>2</v>
      </c>
      <c r="O65" s="635">
        <v>0.5</v>
      </c>
      <c r="P65" s="569"/>
      <c r="Q65" s="592">
        <v>0</v>
      </c>
      <c r="R65" s="568"/>
      <c r="S65" s="592">
        <v>0</v>
      </c>
      <c r="T65" s="635"/>
      <c r="U65" s="617">
        <v>0</v>
      </c>
    </row>
    <row r="66" spans="1:21" ht="14.4" customHeight="1" x14ac:dyDescent="0.3">
      <c r="A66" s="567">
        <v>59</v>
      </c>
      <c r="B66" s="568" t="s">
        <v>441</v>
      </c>
      <c r="C66" s="568">
        <v>89301594</v>
      </c>
      <c r="D66" s="633"/>
      <c r="E66" s="634" t="s">
        <v>2393</v>
      </c>
      <c r="F66" s="568" t="s">
        <v>2383</v>
      </c>
      <c r="G66" s="568" t="s">
        <v>2397</v>
      </c>
      <c r="H66" s="568"/>
      <c r="I66" s="568" t="s">
        <v>2407</v>
      </c>
      <c r="J66" s="568" t="s">
        <v>1888</v>
      </c>
      <c r="K66" s="568" t="s">
        <v>1895</v>
      </c>
      <c r="L66" s="569">
        <v>105.31</v>
      </c>
      <c r="M66" s="569">
        <v>383539.01999999996</v>
      </c>
      <c r="N66" s="568">
        <v>3642</v>
      </c>
      <c r="O66" s="635">
        <v>40.5</v>
      </c>
      <c r="P66" s="569">
        <v>339308.81999999995</v>
      </c>
      <c r="Q66" s="592">
        <v>0.8846787479406919</v>
      </c>
      <c r="R66" s="568">
        <v>3222</v>
      </c>
      <c r="S66" s="592">
        <v>0.8846787479406919</v>
      </c>
      <c r="T66" s="635">
        <v>35</v>
      </c>
      <c r="U66" s="617">
        <v>0.86419753086419748</v>
      </c>
    </row>
    <row r="67" spans="1:21" ht="14.4" customHeight="1" x14ac:dyDescent="0.3">
      <c r="A67" s="567">
        <v>59</v>
      </c>
      <c r="B67" s="568" t="s">
        <v>441</v>
      </c>
      <c r="C67" s="568">
        <v>89301594</v>
      </c>
      <c r="D67" s="633"/>
      <c r="E67" s="634" t="s">
        <v>2393</v>
      </c>
      <c r="F67" s="568" t="s">
        <v>2383</v>
      </c>
      <c r="G67" s="568" t="s">
        <v>2397</v>
      </c>
      <c r="H67" s="568"/>
      <c r="I67" s="568" t="s">
        <v>1891</v>
      </c>
      <c r="J67" s="568" t="s">
        <v>2371</v>
      </c>
      <c r="K67" s="568" t="s">
        <v>1795</v>
      </c>
      <c r="L67" s="569">
        <v>65.819999999999993</v>
      </c>
      <c r="M67" s="569">
        <v>1974.6</v>
      </c>
      <c r="N67" s="568">
        <v>30</v>
      </c>
      <c r="O67" s="635">
        <v>0.5</v>
      </c>
      <c r="P67" s="569">
        <v>1974.6</v>
      </c>
      <c r="Q67" s="592">
        <v>1</v>
      </c>
      <c r="R67" s="568">
        <v>30</v>
      </c>
      <c r="S67" s="592">
        <v>1</v>
      </c>
      <c r="T67" s="635">
        <v>0.5</v>
      </c>
      <c r="U67" s="617">
        <v>1</v>
      </c>
    </row>
    <row r="68" spans="1:21" ht="14.4" customHeight="1" x14ac:dyDescent="0.3">
      <c r="A68" s="567">
        <v>59</v>
      </c>
      <c r="B68" s="568" t="s">
        <v>441</v>
      </c>
      <c r="C68" s="568">
        <v>89301594</v>
      </c>
      <c r="D68" s="633"/>
      <c r="E68" s="634" t="s">
        <v>2393</v>
      </c>
      <c r="F68" s="568" t="s">
        <v>2383</v>
      </c>
      <c r="G68" s="568" t="s">
        <v>2397</v>
      </c>
      <c r="H68" s="568"/>
      <c r="I68" s="568" t="s">
        <v>1905</v>
      </c>
      <c r="J68" s="568" t="s">
        <v>2485</v>
      </c>
      <c r="K68" s="568" t="s">
        <v>1619</v>
      </c>
      <c r="L68" s="569">
        <v>31.59</v>
      </c>
      <c r="M68" s="569">
        <v>4738.5</v>
      </c>
      <c r="N68" s="568">
        <v>150</v>
      </c>
      <c r="O68" s="635">
        <v>1.5</v>
      </c>
      <c r="P68" s="569">
        <v>1895.4</v>
      </c>
      <c r="Q68" s="592">
        <v>0.4</v>
      </c>
      <c r="R68" s="568">
        <v>60</v>
      </c>
      <c r="S68" s="592">
        <v>0.4</v>
      </c>
      <c r="T68" s="635">
        <v>1</v>
      </c>
      <c r="U68" s="617">
        <v>0.66666666666666663</v>
      </c>
    </row>
    <row r="69" spans="1:21" ht="14.4" customHeight="1" x14ac:dyDescent="0.3">
      <c r="A69" s="567">
        <v>59</v>
      </c>
      <c r="B69" s="568" t="s">
        <v>441</v>
      </c>
      <c r="C69" s="568">
        <v>89301594</v>
      </c>
      <c r="D69" s="633"/>
      <c r="E69" s="634" t="s">
        <v>2393</v>
      </c>
      <c r="F69" s="568" t="s">
        <v>2383</v>
      </c>
      <c r="G69" s="568" t="s">
        <v>2397</v>
      </c>
      <c r="H69" s="568"/>
      <c r="I69" s="568" t="s">
        <v>1905</v>
      </c>
      <c r="J69" s="568" t="s">
        <v>2372</v>
      </c>
      <c r="K69" s="568" t="s">
        <v>1619</v>
      </c>
      <c r="L69" s="569">
        <v>31.59</v>
      </c>
      <c r="M69" s="569">
        <v>14215.5</v>
      </c>
      <c r="N69" s="568">
        <v>450</v>
      </c>
      <c r="O69" s="635">
        <v>5</v>
      </c>
      <c r="P69" s="569">
        <v>9666.5399999999991</v>
      </c>
      <c r="Q69" s="592">
        <v>0.67999999999999994</v>
      </c>
      <c r="R69" s="568">
        <v>306</v>
      </c>
      <c r="S69" s="592">
        <v>0.68</v>
      </c>
      <c r="T69" s="635">
        <v>3.5</v>
      </c>
      <c r="U69" s="617">
        <v>0.7</v>
      </c>
    </row>
    <row r="70" spans="1:21" ht="14.4" customHeight="1" x14ac:dyDescent="0.3">
      <c r="A70" s="567">
        <v>59</v>
      </c>
      <c r="B70" s="568" t="s">
        <v>441</v>
      </c>
      <c r="C70" s="568">
        <v>89301594</v>
      </c>
      <c r="D70" s="633"/>
      <c r="E70" s="634" t="s">
        <v>2393</v>
      </c>
      <c r="F70" s="568" t="s">
        <v>2383</v>
      </c>
      <c r="G70" s="568" t="s">
        <v>2397</v>
      </c>
      <c r="H70" s="568"/>
      <c r="I70" s="568" t="s">
        <v>1908</v>
      </c>
      <c r="J70" s="568" t="s">
        <v>2373</v>
      </c>
      <c r="K70" s="568" t="s">
        <v>1619</v>
      </c>
      <c r="L70" s="569">
        <v>31.59</v>
      </c>
      <c r="M70" s="569">
        <v>4738.5</v>
      </c>
      <c r="N70" s="568">
        <v>150</v>
      </c>
      <c r="O70" s="635">
        <v>2</v>
      </c>
      <c r="P70" s="569"/>
      <c r="Q70" s="592">
        <v>0</v>
      </c>
      <c r="R70" s="568"/>
      <c r="S70" s="592">
        <v>0</v>
      </c>
      <c r="T70" s="635"/>
      <c r="U70" s="617">
        <v>0</v>
      </c>
    </row>
    <row r="71" spans="1:21" ht="14.4" customHeight="1" x14ac:dyDescent="0.3">
      <c r="A71" s="567">
        <v>59</v>
      </c>
      <c r="B71" s="568" t="s">
        <v>441</v>
      </c>
      <c r="C71" s="568">
        <v>89301594</v>
      </c>
      <c r="D71" s="633"/>
      <c r="E71" s="634" t="s">
        <v>2393</v>
      </c>
      <c r="F71" s="568" t="s">
        <v>2383</v>
      </c>
      <c r="G71" s="568" t="s">
        <v>2397</v>
      </c>
      <c r="H71" s="568"/>
      <c r="I71" s="568" t="s">
        <v>2410</v>
      </c>
      <c r="J71" s="568" t="s">
        <v>2411</v>
      </c>
      <c r="K71" s="568" t="s">
        <v>1619</v>
      </c>
      <c r="L71" s="569">
        <v>31.59</v>
      </c>
      <c r="M71" s="569">
        <v>18954</v>
      </c>
      <c r="N71" s="568">
        <v>600</v>
      </c>
      <c r="O71" s="635">
        <v>9</v>
      </c>
      <c r="P71" s="569">
        <v>18006.3</v>
      </c>
      <c r="Q71" s="592">
        <v>0.95</v>
      </c>
      <c r="R71" s="568">
        <v>570</v>
      </c>
      <c r="S71" s="592">
        <v>0.95</v>
      </c>
      <c r="T71" s="635">
        <v>8</v>
      </c>
      <c r="U71" s="617">
        <v>0.88888888888888884</v>
      </c>
    </row>
    <row r="72" spans="1:21" ht="14.4" customHeight="1" x14ac:dyDescent="0.3">
      <c r="A72" s="567">
        <v>59</v>
      </c>
      <c r="B72" s="568" t="s">
        <v>441</v>
      </c>
      <c r="C72" s="568">
        <v>89301594</v>
      </c>
      <c r="D72" s="633"/>
      <c r="E72" s="634" t="s">
        <v>2393</v>
      </c>
      <c r="F72" s="568" t="s">
        <v>2383</v>
      </c>
      <c r="G72" s="568" t="s">
        <v>2397</v>
      </c>
      <c r="H72" s="568"/>
      <c r="I72" s="568" t="s">
        <v>1864</v>
      </c>
      <c r="J72" s="568" t="s">
        <v>2374</v>
      </c>
      <c r="K72" s="568" t="s">
        <v>1619</v>
      </c>
      <c r="L72" s="569">
        <v>31.59</v>
      </c>
      <c r="M72" s="569">
        <v>2274.48</v>
      </c>
      <c r="N72" s="568">
        <v>72</v>
      </c>
      <c r="O72" s="635">
        <v>1</v>
      </c>
      <c r="P72" s="569">
        <v>2274.48</v>
      </c>
      <c r="Q72" s="592">
        <v>1</v>
      </c>
      <c r="R72" s="568">
        <v>72</v>
      </c>
      <c r="S72" s="592">
        <v>1</v>
      </c>
      <c r="T72" s="635">
        <v>1</v>
      </c>
      <c r="U72" s="617">
        <v>1</v>
      </c>
    </row>
    <row r="73" spans="1:21" ht="14.4" customHeight="1" x14ac:dyDescent="0.3">
      <c r="A73" s="567">
        <v>59</v>
      </c>
      <c r="B73" s="568" t="s">
        <v>441</v>
      </c>
      <c r="C73" s="568">
        <v>89301594</v>
      </c>
      <c r="D73" s="633"/>
      <c r="E73" s="634" t="s">
        <v>2393</v>
      </c>
      <c r="F73" s="568" t="s">
        <v>2383</v>
      </c>
      <c r="G73" s="568" t="s">
        <v>2397</v>
      </c>
      <c r="H73" s="568"/>
      <c r="I73" s="568" t="s">
        <v>2486</v>
      </c>
      <c r="J73" s="568" t="s">
        <v>2487</v>
      </c>
      <c r="K73" s="568" t="s">
        <v>1619</v>
      </c>
      <c r="L73" s="569">
        <v>31.59</v>
      </c>
      <c r="M73" s="569">
        <v>2843.1</v>
      </c>
      <c r="N73" s="568">
        <v>90</v>
      </c>
      <c r="O73" s="635">
        <v>1</v>
      </c>
      <c r="P73" s="569"/>
      <c r="Q73" s="592">
        <v>0</v>
      </c>
      <c r="R73" s="568"/>
      <c r="S73" s="592">
        <v>0</v>
      </c>
      <c r="T73" s="635"/>
      <c r="U73" s="617">
        <v>0</v>
      </c>
    </row>
    <row r="74" spans="1:21" ht="14.4" customHeight="1" x14ac:dyDescent="0.3">
      <c r="A74" s="567">
        <v>59</v>
      </c>
      <c r="B74" s="568" t="s">
        <v>441</v>
      </c>
      <c r="C74" s="568">
        <v>89301594</v>
      </c>
      <c r="D74" s="633"/>
      <c r="E74" s="634" t="s">
        <v>2393</v>
      </c>
      <c r="F74" s="568" t="s">
        <v>2383</v>
      </c>
      <c r="G74" s="568" t="s">
        <v>2397</v>
      </c>
      <c r="H74" s="568"/>
      <c r="I74" s="568" t="s">
        <v>2486</v>
      </c>
      <c r="J74" s="568" t="s">
        <v>2488</v>
      </c>
      <c r="K74" s="568" t="s">
        <v>1619</v>
      </c>
      <c r="L74" s="569">
        <v>31.59</v>
      </c>
      <c r="M74" s="569">
        <v>12636</v>
      </c>
      <c r="N74" s="568">
        <v>400</v>
      </c>
      <c r="O74" s="635">
        <v>4</v>
      </c>
      <c r="P74" s="569"/>
      <c r="Q74" s="592">
        <v>0</v>
      </c>
      <c r="R74" s="568"/>
      <c r="S74" s="592">
        <v>0</v>
      </c>
      <c r="T74" s="635"/>
      <c r="U74" s="617">
        <v>0</v>
      </c>
    </row>
    <row r="75" spans="1:21" ht="14.4" customHeight="1" x14ac:dyDescent="0.3">
      <c r="A75" s="567">
        <v>59</v>
      </c>
      <c r="B75" s="568" t="s">
        <v>441</v>
      </c>
      <c r="C75" s="568">
        <v>89301594</v>
      </c>
      <c r="D75" s="633"/>
      <c r="E75" s="634" t="s">
        <v>2393</v>
      </c>
      <c r="F75" s="568" t="s">
        <v>2383</v>
      </c>
      <c r="G75" s="568" t="s">
        <v>2397</v>
      </c>
      <c r="H75" s="568"/>
      <c r="I75" s="568" t="s">
        <v>2398</v>
      </c>
      <c r="J75" s="568" t="s">
        <v>2412</v>
      </c>
      <c r="K75" s="568" t="s">
        <v>2400</v>
      </c>
      <c r="L75" s="569">
        <v>189.56</v>
      </c>
      <c r="M75" s="569">
        <v>19903.8</v>
      </c>
      <c r="N75" s="568">
        <v>105</v>
      </c>
      <c r="O75" s="635">
        <v>5</v>
      </c>
      <c r="P75" s="569">
        <v>14217</v>
      </c>
      <c r="Q75" s="592">
        <v>0.7142857142857143</v>
      </c>
      <c r="R75" s="568">
        <v>75</v>
      </c>
      <c r="S75" s="592">
        <v>0.7142857142857143</v>
      </c>
      <c r="T75" s="635">
        <v>4</v>
      </c>
      <c r="U75" s="617">
        <v>0.8</v>
      </c>
    </row>
    <row r="76" spans="1:21" ht="14.4" customHeight="1" x14ac:dyDescent="0.3">
      <c r="A76" s="567">
        <v>59</v>
      </c>
      <c r="B76" s="568" t="s">
        <v>441</v>
      </c>
      <c r="C76" s="568">
        <v>89301594</v>
      </c>
      <c r="D76" s="633"/>
      <c r="E76" s="634" t="s">
        <v>2393</v>
      </c>
      <c r="F76" s="568" t="s">
        <v>2383</v>
      </c>
      <c r="G76" s="568" t="s">
        <v>2397</v>
      </c>
      <c r="H76" s="568"/>
      <c r="I76" s="568" t="s">
        <v>2398</v>
      </c>
      <c r="J76" s="568" t="s">
        <v>2399</v>
      </c>
      <c r="K76" s="568" t="s">
        <v>2400</v>
      </c>
      <c r="L76" s="569">
        <v>189.56</v>
      </c>
      <c r="M76" s="569">
        <v>203776.99999999997</v>
      </c>
      <c r="N76" s="568">
        <v>1075</v>
      </c>
      <c r="O76" s="635">
        <v>62</v>
      </c>
      <c r="P76" s="569">
        <v>133829.35999999999</v>
      </c>
      <c r="Q76" s="592">
        <v>0.65674418604651164</v>
      </c>
      <c r="R76" s="568">
        <v>706</v>
      </c>
      <c r="S76" s="592">
        <v>0.65674418604651164</v>
      </c>
      <c r="T76" s="635">
        <v>39.5</v>
      </c>
      <c r="U76" s="617">
        <v>0.63709677419354838</v>
      </c>
    </row>
    <row r="77" spans="1:21" ht="14.4" customHeight="1" x14ac:dyDescent="0.3">
      <c r="A77" s="567">
        <v>59</v>
      </c>
      <c r="B77" s="568" t="s">
        <v>441</v>
      </c>
      <c r="C77" s="568">
        <v>89301594</v>
      </c>
      <c r="D77" s="633"/>
      <c r="E77" s="634" t="s">
        <v>2393</v>
      </c>
      <c r="F77" s="568" t="s">
        <v>2383</v>
      </c>
      <c r="G77" s="568" t="s">
        <v>2397</v>
      </c>
      <c r="H77" s="568"/>
      <c r="I77" s="568" t="s">
        <v>1867</v>
      </c>
      <c r="J77" s="568" t="s">
        <v>2375</v>
      </c>
      <c r="K77" s="568" t="s">
        <v>1619</v>
      </c>
      <c r="L77" s="569">
        <v>21.06</v>
      </c>
      <c r="M77" s="569">
        <v>1263.5999999999999</v>
      </c>
      <c r="N77" s="568">
        <v>60</v>
      </c>
      <c r="O77" s="635">
        <v>2</v>
      </c>
      <c r="P77" s="569">
        <v>631.79999999999995</v>
      </c>
      <c r="Q77" s="592">
        <v>0.5</v>
      </c>
      <c r="R77" s="568">
        <v>30</v>
      </c>
      <c r="S77" s="592">
        <v>0.5</v>
      </c>
      <c r="T77" s="635">
        <v>1</v>
      </c>
      <c r="U77" s="617">
        <v>0.5</v>
      </c>
    </row>
    <row r="78" spans="1:21" ht="14.4" customHeight="1" x14ac:dyDescent="0.3">
      <c r="A78" s="567">
        <v>59</v>
      </c>
      <c r="B78" s="568" t="s">
        <v>441</v>
      </c>
      <c r="C78" s="568">
        <v>89301594</v>
      </c>
      <c r="D78" s="633"/>
      <c r="E78" s="634" t="s">
        <v>2393</v>
      </c>
      <c r="F78" s="568" t="s">
        <v>2383</v>
      </c>
      <c r="G78" s="568" t="s">
        <v>2397</v>
      </c>
      <c r="H78" s="568"/>
      <c r="I78" s="568" t="s">
        <v>1870</v>
      </c>
      <c r="J78" s="568" t="s">
        <v>2376</v>
      </c>
      <c r="K78" s="568" t="s">
        <v>1619</v>
      </c>
      <c r="L78" s="569">
        <v>21.06</v>
      </c>
      <c r="M78" s="569">
        <v>631.79999999999995</v>
      </c>
      <c r="N78" s="568">
        <v>30</v>
      </c>
      <c r="O78" s="635">
        <v>1</v>
      </c>
      <c r="P78" s="569">
        <v>631.79999999999995</v>
      </c>
      <c r="Q78" s="592">
        <v>1</v>
      </c>
      <c r="R78" s="568">
        <v>30</v>
      </c>
      <c r="S78" s="592">
        <v>1</v>
      </c>
      <c r="T78" s="635">
        <v>1</v>
      </c>
      <c r="U78" s="617">
        <v>1</v>
      </c>
    </row>
    <row r="79" spans="1:21" ht="14.4" customHeight="1" x14ac:dyDescent="0.3">
      <c r="A79" s="567">
        <v>59</v>
      </c>
      <c r="B79" s="568" t="s">
        <v>441</v>
      </c>
      <c r="C79" s="568">
        <v>89301594</v>
      </c>
      <c r="D79" s="633"/>
      <c r="E79" s="634" t="s">
        <v>2393</v>
      </c>
      <c r="F79" s="568" t="s">
        <v>2383</v>
      </c>
      <c r="G79" s="568" t="s">
        <v>2397</v>
      </c>
      <c r="H79" s="568"/>
      <c r="I79" s="568" t="s">
        <v>1873</v>
      </c>
      <c r="J79" s="568" t="s">
        <v>2377</v>
      </c>
      <c r="K79" s="568" t="s">
        <v>1619</v>
      </c>
      <c r="L79" s="569">
        <v>26.33</v>
      </c>
      <c r="M79" s="569">
        <v>8794.2199999999993</v>
      </c>
      <c r="N79" s="568">
        <v>334</v>
      </c>
      <c r="O79" s="635">
        <v>6</v>
      </c>
      <c r="P79" s="569">
        <v>6029.57</v>
      </c>
      <c r="Q79" s="592">
        <v>0.68562874251497008</v>
      </c>
      <c r="R79" s="568">
        <v>229</v>
      </c>
      <c r="S79" s="592">
        <v>0.68562874251497008</v>
      </c>
      <c r="T79" s="635">
        <v>4</v>
      </c>
      <c r="U79" s="617">
        <v>0.66666666666666663</v>
      </c>
    </row>
    <row r="80" spans="1:21" ht="14.4" customHeight="1" x14ac:dyDescent="0.3">
      <c r="A80" s="567">
        <v>59</v>
      </c>
      <c r="B80" s="568" t="s">
        <v>441</v>
      </c>
      <c r="C80" s="568">
        <v>89301594</v>
      </c>
      <c r="D80" s="633"/>
      <c r="E80" s="634" t="s">
        <v>2393</v>
      </c>
      <c r="F80" s="568" t="s">
        <v>2383</v>
      </c>
      <c r="G80" s="568" t="s">
        <v>2397</v>
      </c>
      <c r="H80" s="568"/>
      <c r="I80" s="568" t="s">
        <v>1876</v>
      </c>
      <c r="J80" s="568" t="s">
        <v>2378</v>
      </c>
      <c r="K80" s="568" t="s">
        <v>1619</v>
      </c>
      <c r="L80" s="569">
        <v>26.33</v>
      </c>
      <c r="M80" s="569">
        <v>6450.85</v>
      </c>
      <c r="N80" s="568">
        <v>245</v>
      </c>
      <c r="O80" s="635">
        <v>6</v>
      </c>
      <c r="P80" s="569">
        <v>5266</v>
      </c>
      <c r="Q80" s="592">
        <v>0.81632653061224481</v>
      </c>
      <c r="R80" s="568">
        <v>200</v>
      </c>
      <c r="S80" s="592">
        <v>0.81632653061224492</v>
      </c>
      <c r="T80" s="635">
        <v>5</v>
      </c>
      <c r="U80" s="617">
        <v>0.83333333333333337</v>
      </c>
    </row>
    <row r="81" spans="1:21" ht="14.4" customHeight="1" x14ac:dyDescent="0.3">
      <c r="A81" s="567">
        <v>59</v>
      </c>
      <c r="B81" s="568" t="s">
        <v>441</v>
      </c>
      <c r="C81" s="568">
        <v>89301594</v>
      </c>
      <c r="D81" s="633"/>
      <c r="E81" s="634" t="s">
        <v>2393</v>
      </c>
      <c r="F81" s="568" t="s">
        <v>2383</v>
      </c>
      <c r="G81" s="568" t="s">
        <v>2397</v>
      </c>
      <c r="H81" s="568"/>
      <c r="I81" s="568" t="s">
        <v>1617</v>
      </c>
      <c r="J81" s="568" t="s">
        <v>2379</v>
      </c>
      <c r="K81" s="568" t="s">
        <v>1619</v>
      </c>
      <c r="L81" s="569">
        <v>26.33</v>
      </c>
      <c r="M81" s="569">
        <v>11321.9</v>
      </c>
      <c r="N81" s="568">
        <v>430</v>
      </c>
      <c r="O81" s="635">
        <v>4.5</v>
      </c>
      <c r="P81" s="569">
        <v>1579.8</v>
      </c>
      <c r="Q81" s="592">
        <v>0.13953488372093023</v>
      </c>
      <c r="R81" s="568">
        <v>60</v>
      </c>
      <c r="S81" s="592">
        <v>0.13953488372093023</v>
      </c>
      <c r="T81" s="635">
        <v>0.5</v>
      </c>
      <c r="U81" s="617">
        <v>0.1111111111111111</v>
      </c>
    </row>
    <row r="82" spans="1:21" ht="14.4" customHeight="1" x14ac:dyDescent="0.3">
      <c r="A82" s="567">
        <v>59</v>
      </c>
      <c r="B82" s="568" t="s">
        <v>441</v>
      </c>
      <c r="C82" s="568">
        <v>89301594</v>
      </c>
      <c r="D82" s="633"/>
      <c r="E82" s="634" t="s">
        <v>2393</v>
      </c>
      <c r="F82" s="568" t="s">
        <v>2383</v>
      </c>
      <c r="G82" s="568" t="s">
        <v>2397</v>
      </c>
      <c r="H82" s="568"/>
      <c r="I82" s="568" t="s">
        <v>1897</v>
      </c>
      <c r="J82" s="568" t="s">
        <v>2380</v>
      </c>
      <c r="K82" s="568" t="s">
        <v>1895</v>
      </c>
      <c r="L82" s="569">
        <v>78.989999999999995</v>
      </c>
      <c r="M82" s="569">
        <v>7109.1</v>
      </c>
      <c r="N82" s="568">
        <v>90</v>
      </c>
      <c r="O82" s="635">
        <v>4</v>
      </c>
      <c r="P82" s="569">
        <v>7109.1</v>
      </c>
      <c r="Q82" s="592">
        <v>1</v>
      </c>
      <c r="R82" s="568">
        <v>90</v>
      </c>
      <c r="S82" s="592">
        <v>1</v>
      </c>
      <c r="T82" s="635">
        <v>4</v>
      </c>
      <c r="U82" s="617">
        <v>1</v>
      </c>
    </row>
    <row r="83" spans="1:21" ht="14.4" customHeight="1" x14ac:dyDescent="0.3">
      <c r="A83" s="567">
        <v>59</v>
      </c>
      <c r="B83" s="568" t="s">
        <v>441</v>
      </c>
      <c r="C83" s="568">
        <v>89301594</v>
      </c>
      <c r="D83" s="633"/>
      <c r="E83" s="634" t="s">
        <v>2393</v>
      </c>
      <c r="F83" s="568" t="s">
        <v>2383</v>
      </c>
      <c r="G83" s="568" t="s">
        <v>2397</v>
      </c>
      <c r="H83" s="568"/>
      <c r="I83" s="568" t="s">
        <v>2413</v>
      </c>
      <c r="J83" s="568" t="s">
        <v>2414</v>
      </c>
      <c r="K83" s="568" t="s">
        <v>1619</v>
      </c>
      <c r="L83" s="569">
        <v>31.59</v>
      </c>
      <c r="M83" s="569">
        <v>947.7</v>
      </c>
      <c r="N83" s="568">
        <v>30</v>
      </c>
      <c r="O83" s="635">
        <v>0.5</v>
      </c>
      <c r="P83" s="569">
        <v>947.7</v>
      </c>
      <c r="Q83" s="592">
        <v>1</v>
      </c>
      <c r="R83" s="568">
        <v>30</v>
      </c>
      <c r="S83" s="592">
        <v>1</v>
      </c>
      <c r="T83" s="635">
        <v>0.5</v>
      </c>
      <c r="U83" s="617">
        <v>1</v>
      </c>
    </row>
    <row r="84" spans="1:21" ht="14.4" customHeight="1" x14ac:dyDescent="0.3">
      <c r="A84" s="567">
        <v>59</v>
      </c>
      <c r="B84" s="568" t="s">
        <v>441</v>
      </c>
      <c r="C84" s="568">
        <v>89301594</v>
      </c>
      <c r="D84" s="633"/>
      <c r="E84" s="634" t="s">
        <v>2393</v>
      </c>
      <c r="F84" s="568" t="s">
        <v>2383</v>
      </c>
      <c r="G84" s="568" t="s">
        <v>2397</v>
      </c>
      <c r="H84" s="568"/>
      <c r="I84" s="568" t="s">
        <v>1879</v>
      </c>
      <c r="J84" s="568" t="s">
        <v>1880</v>
      </c>
      <c r="K84" s="568" t="s">
        <v>1619</v>
      </c>
      <c r="L84" s="569">
        <v>31.59</v>
      </c>
      <c r="M84" s="569">
        <v>947.7</v>
      </c>
      <c r="N84" s="568">
        <v>30</v>
      </c>
      <c r="O84" s="635">
        <v>0.5</v>
      </c>
      <c r="P84" s="569">
        <v>947.7</v>
      </c>
      <c r="Q84" s="592">
        <v>1</v>
      </c>
      <c r="R84" s="568">
        <v>30</v>
      </c>
      <c r="S84" s="592">
        <v>1</v>
      </c>
      <c r="T84" s="635">
        <v>0.5</v>
      </c>
      <c r="U84" s="617">
        <v>1</v>
      </c>
    </row>
    <row r="85" spans="1:21" ht="14.4" customHeight="1" x14ac:dyDescent="0.3">
      <c r="A85" s="567">
        <v>59</v>
      </c>
      <c r="B85" s="568" t="s">
        <v>441</v>
      </c>
      <c r="C85" s="568">
        <v>89301594</v>
      </c>
      <c r="D85" s="633"/>
      <c r="E85" s="634" t="s">
        <v>2393</v>
      </c>
      <c r="F85" s="568" t="s">
        <v>2383</v>
      </c>
      <c r="G85" s="568" t="s">
        <v>2397</v>
      </c>
      <c r="H85" s="568"/>
      <c r="I85" s="568" t="s">
        <v>2415</v>
      </c>
      <c r="J85" s="568" t="s">
        <v>2417</v>
      </c>
      <c r="K85" s="568" t="s">
        <v>1619</v>
      </c>
      <c r="L85" s="569">
        <v>31.59</v>
      </c>
      <c r="M85" s="569">
        <v>726.56999999999994</v>
      </c>
      <c r="N85" s="568">
        <v>23</v>
      </c>
      <c r="O85" s="635">
        <v>1.5</v>
      </c>
      <c r="P85" s="569">
        <v>94.77</v>
      </c>
      <c r="Q85" s="592">
        <v>0.13043478260869565</v>
      </c>
      <c r="R85" s="568">
        <v>3</v>
      </c>
      <c r="S85" s="592">
        <v>0.13043478260869565</v>
      </c>
      <c r="T85" s="635">
        <v>1</v>
      </c>
      <c r="U85" s="617">
        <v>0.66666666666666663</v>
      </c>
    </row>
    <row r="86" spans="1:21" ht="14.4" customHeight="1" x14ac:dyDescent="0.3">
      <c r="A86" s="567">
        <v>59</v>
      </c>
      <c r="B86" s="568" t="s">
        <v>441</v>
      </c>
      <c r="C86" s="568">
        <v>89301594</v>
      </c>
      <c r="D86" s="633"/>
      <c r="E86" s="634" t="s">
        <v>2393</v>
      </c>
      <c r="F86" s="568" t="s">
        <v>2383</v>
      </c>
      <c r="G86" s="568" t="s">
        <v>2397</v>
      </c>
      <c r="H86" s="568"/>
      <c r="I86" s="568" t="s">
        <v>2401</v>
      </c>
      <c r="J86" s="568" t="s">
        <v>2402</v>
      </c>
      <c r="K86" s="568" t="s">
        <v>1619</v>
      </c>
      <c r="L86" s="569">
        <v>31.59</v>
      </c>
      <c r="M86" s="569">
        <v>726.56999999999994</v>
      </c>
      <c r="N86" s="568">
        <v>23</v>
      </c>
      <c r="O86" s="635">
        <v>1</v>
      </c>
      <c r="P86" s="569">
        <v>94.77</v>
      </c>
      <c r="Q86" s="592">
        <v>0.13043478260869565</v>
      </c>
      <c r="R86" s="568">
        <v>3</v>
      </c>
      <c r="S86" s="592">
        <v>0.13043478260869565</v>
      </c>
      <c r="T86" s="635">
        <v>0.5</v>
      </c>
      <c r="U86" s="617">
        <v>0.5</v>
      </c>
    </row>
    <row r="87" spans="1:21" ht="14.4" customHeight="1" x14ac:dyDescent="0.3">
      <c r="A87" s="567">
        <v>59</v>
      </c>
      <c r="B87" s="568" t="s">
        <v>441</v>
      </c>
      <c r="C87" s="568">
        <v>89301594</v>
      </c>
      <c r="D87" s="633"/>
      <c r="E87" s="634" t="s">
        <v>2393</v>
      </c>
      <c r="F87" s="568" t="s">
        <v>2383</v>
      </c>
      <c r="G87" s="568" t="s">
        <v>2397</v>
      </c>
      <c r="H87" s="568"/>
      <c r="I87" s="568" t="s">
        <v>2489</v>
      </c>
      <c r="J87" s="568" t="s">
        <v>2490</v>
      </c>
      <c r="K87" s="568" t="s">
        <v>1619</v>
      </c>
      <c r="L87" s="569">
        <v>31.59</v>
      </c>
      <c r="M87" s="569">
        <v>94.77</v>
      </c>
      <c r="N87" s="568">
        <v>3</v>
      </c>
      <c r="O87" s="635">
        <v>0.5</v>
      </c>
      <c r="P87" s="569">
        <v>94.77</v>
      </c>
      <c r="Q87" s="592">
        <v>1</v>
      </c>
      <c r="R87" s="568">
        <v>3</v>
      </c>
      <c r="S87" s="592">
        <v>1</v>
      </c>
      <c r="T87" s="635">
        <v>0.5</v>
      </c>
      <c r="U87" s="617">
        <v>1</v>
      </c>
    </row>
    <row r="88" spans="1:21" ht="14.4" customHeight="1" x14ac:dyDescent="0.3">
      <c r="A88" s="567">
        <v>59</v>
      </c>
      <c r="B88" s="568" t="s">
        <v>441</v>
      </c>
      <c r="C88" s="568">
        <v>89301594</v>
      </c>
      <c r="D88" s="633"/>
      <c r="E88" s="634" t="s">
        <v>2393</v>
      </c>
      <c r="F88" s="568" t="s">
        <v>2383</v>
      </c>
      <c r="G88" s="568" t="s">
        <v>2397</v>
      </c>
      <c r="H88" s="568"/>
      <c r="I88" s="568" t="s">
        <v>1894</v>
      </c>
      <c r="J88" s="568" t="s">
        <v>1885</v>
      </c>
      <c r="K88" s="568" t="s">
        <v>1895</v>
      </c>
      <c r="L88" s="569">
        <v>105.31</v>
      </c>
      <c r="M88" s="569">
        <v>47389.5</v>
      </c>
      <c r="N88" s="568">
        <v>450</v>
      </c>
      <c r="O88" s="635">
        <v>5</v>
      </c>
      <c r="P88" s="569">
        <v>41070.9</v>
      </c>
      <c r="Q88" s="592">
        <v>0.8666666666666667</v>
      </c>
      <c r="R88" s="568">
        <v>390</v>
      </c>
      <c r="S88" s="592">
        <v>0.8666666666666667</v>
      </c>
      <c r="T88" s="635">
        <v>4</v>
      </c>
      <c r="U88" s="617">
        <v>0.8</v>
      </c>
    </row>
    <row r="89" spans="1:21" ht="14.4" customHeight="1" x14ac:dyDescent="0.3">
      <c r="A89" s="567">
        <v>59</v>
      </c>
      <c r="B89" s="568" t="s">
        <v>441</v>
      </c>
      <c r="C89" s="568">
        <v>89301594</v>
      </c>
      <c r="D89" s="633"/>
      <c r="E89" s="634" t="s">
        <v>2393</v>
      </c>
      <c r="F89" s="568" t="s">
        <v>2383</v>
      </c>
      <c r="G89" s="568" t="s">
        <v>2397</v>
      </c>
      <c r="H89" s="568"/>
      <c r="I89" s="568" t="s">
        <v>1884</v>
      </c>
      <c r="J89" s="568" t="s">
        <v>1885</v>
      </c>
      <c r="K89" s="568" t="s">
        <v>1795</v>
      </c>
      <c r="L89" s="569">
        <v>52.66</v>
      </c>
      <c r="M89" s="569">
        <v>12638.4</v>
      </c>
      <c r="N89" s="568">
        <v>240</v>
      </c>
      <c r="O89" s="635">
        <v>2</v>
      </c>
      <c r="P89" s="569"/>
      <c r="Q89" s="592">
        <v>0</v>
      </c>
      <c r="R89" s="568"/>
      <c r="S89" s="592">
        <v>0</v>
      </c>
      <c r="T89" s="635"/>
      <c r="U89" s="617">
        <v>0</v>
      </c>
    </row>
    <row r="90" spans="1:21" ht="14.4" customHeight="1" x14ac:dyDescent="0.3">
      <c r="A90" s="567">
        <v>59</v>
      </c>
      <c r="B90" s="568" t="s">
        <v>441</v>
      </c>
      <c r="C90" s="568">
        <v>89301594</v>
      </c>
      <c r="D90" s="633"/>
      <c r="E90" s="634" t="s">
        <v>2393</v>
      </c>
      <c r="F90" s="568" t="s">
        <v>2383</v>
      </c>
      <c r="G90" s="568" t="s">
        <v>2397</v>
      </c>
      <c r="H90" s="568"/>
      <c r="I90" s="568" t="s">
        <v>1887</v>
      </c>
      <c r="J90" s="568" t="s">
        <v>1888</v>
      </c>
      <c r="K90" s="568" t="s">
        <v>1895</v>
      </c>
      <c r="L90" s="569">
        <v>108.47</v>
      </c>
      <c r="M90" s="569">
        <v>48269.149999999994</v>
      </c>
      <c r="N90" s="568">
        <v>445</v>
      </c>
      <c r="O90" s="635">
        <v>4</v>
      </c>
      <c r="P90" s="569">
        <v>41760.949999999997</v>
      </c>
      <c r="Q90" s="592">
        <v>0.8651685393258427</v>
      </c>
      <c r="R90" s="568">
        <v>385</v>
      </c>
      <c r="S90" s="592">
        <v>0.8651685393258427</v>
      </c>
      <c r="T90" s="635">
        <v>3.5</v>
      </c>
      <c r="U90" s="617">
        <v>0.875</v>
      </c>
    </row>
    <row r="91" spans="1:21" ht="14.4" customHeight="1" x14ac:dyDescent="0.3">
      <c r="A91" s="567">
        <v>59</v>
      </c>
      <c r="B91" s="568" t="s">
        <v>441</v>
      </c>
      <c r="C91" s="568">
        <v>89301594</v>
      </c>
      <c r="D91" s="633"/>
      <c r="E91" s="634" t="s">
        <v>2393</v>
      </c>
      <c r="F91" s="568" t="s">
        <v>2383</v>
      </c>
      <c r="G91" s="568" t="s">
        <v>2397</v>
      </c>
      <c r="H91" s="568"/>
      <c r="I91" s="568" t="s">
        <v>1882</v>
      </c>
      <c r="J91" s="568" t="s">
        <v>2381</v>
      </c>
      <c r="K91" s="568" t="s">
        <v>1619</v>
      </c>
      <c r="L91" s="569">
        <v>21.91</v>
      </c>
      <c r="M91" s="569">
        <v>657.3</v>
      </c>
      <c r="N91" s="568">
        <v>30</v>
      </c>
      <c r="O91" s="635">
        <v>1</v>
      </c>
      <c r="P91" s="569">
        <v>657.3</v>
      </c>
      <c r="Q91" s="592">
        <v>1</v>
      </c>
      <c r="R91" s="568">
        <v>30</v>
      </c>
      <c r="S91" s="592">
        <v>1</v>
      </c>
      <c r="T91" s="635">
        <v>1</v>
      </c>
      <c r="U91" s="617">
        <v>1</v>
      </c>
    </row>
    <row r="92" spans="1:21" ht="14.4" customHeight="1" x14ac:dyDescent="0.3">
      <c r="A92" s="567">
        <v>59</v>
      </c>
      <c r="B92" s="568" t="s">
        <v>441</v>
      </c>
      <c r="C92" s="568">
        <v>89301594</v>
      </c>
      <c r="D92" s="633"/>
      <c r="E92" s="634" t="s">
        <v>2393</v>
      </c>
      <c r="F92" s="568" t="s">
        <v>2383</v>
      </c>
      <c r="G92" s="568" t="s">
        <v>2397</v>
      </c>
      <c r="H92" s="568"/>
      <c r="I92" s="568" t="s">
        <v>1911</v>
      </c>
      <c r="J92" s="568" t="s">
        <v>2491</v>
      </c>
      <c r="K92" s="568" t="s">
        <v>1619</v>
      </c>
      <c r="L92" s="569">
        <v>31.59</v>
      </c>
      <c r="M92" s="569">
        <v>2843.1</v>
      </c>
      <c r="N92" s="568">
        <v>90</v>
      </c>
      <c r="O92" s="635">
        <v>0.5</v>
      </c>
      <c r="P92" s="569"/>
      <c r="Q92" s="592">
        <v>0</v>
      </c>
      <c r="R92" s="568"/>
      <c r="S92" s="592">
        <v>0</v>
      </c>
      <c r="T92" s="635"/>
      <c r="U92" s="617">
        <v>0</v>
      </c>
    </row>
    <row r="93" spans="1:21" ht="14.4" customHeight="1" x14ac:dyDescent="0.3">
      <c r="A93" s="567">
        <v>59</v>
      </c>
      <c r="B93" s="568" t="s">
        <v>441</v>
      </c>
      <c r="C93" s="568">
        <v>89301594</v>
      </c>
      <c r="D93" s="633"/>
      <c r="E93" s="634" t="s">
        <v>2393</v>
      </c>
      <c r="F93" s="568" t="s">
        <v>2383</v>
      </c>
      <c r="G93" s="568" t="s">
        <v>2397</v>
      </c>
      <c r="H93" s="568"/>
      <c r="I93" s="568" t="s">
        <v>1911</v>
      </c>
      <c r="J93" s="568" t="s">
        <v>2382</v>
      </c>
      <c r="K93" s="568" t="s">
        <v>1619</v>
      </c>
      <c r="L93" s="569">
        <v>31.59</v>
      </c>
      <c r="M93" s="569">
        <v>947.7</v>
      </c>
      <c r="N93" s="568">
        <v>30</v>
      </c>
      <c r="O93" s="635">
        <v>0.5</v>
      </c>
      <c r="P93" s="569">
        <v>947.7</v>
      </c>
      <c r="Q93" s="592">
        <v>1</v>
      </c>
      <c r="R93" s="568">
        <v>30</v>
      </c>
      <c r="S93" s="592">
        <v>1</v>
      </c>
      <c r="T93" s="635">
        <v>0.5</v>
      </c>
      <c r="U93" s="617">
        <v>1</v>
      </c>
    </row>
    <row r="94" spans="1:21" ht="14.4" customHeight="1" x14ac:dyDescent="0.3">
      <c r="A94" s="567">
        <v>59</v>
      </c>
      <c r="B94" s="568" t="s">
        <v>441</v>
      </c>
      <c r="C94" s="568">
        <v>89301594</v>
      </c>
      <c r="D94" s="633"/>
      <c r="E94" s="634" t="s">
        <v>2393</v>
      </c>
      <c r="F94" s="568" t="s">
        <v>2383</v>
      </c>
      <c r="G94" s="568" t="s">
        <v>2397</v>
      </c>
      <c r="H94" s="568"/>
      <c r="I94" s="568" t="s">
        <v>2422</v>
      </c>
      <c r="J94" s="568" t="s">
        <v>2423</v>
      </c>
      <c r="K94" s="568" t="s">
        <v>2421</v>
      </c>
      <c r="L94" s="569">
        <v>126.28</v>
      </c>
      <c r="M94" s="569">
        <v>631.4</v>
      </c>
      <c r="N94" s="568">
        <v>5</v>
      </c>
      <c r="O94" s="635">
        <v>0.5</v>
      </c>
      <c r="P94" s="569"/>
      <c r="Q94" s="592">
        <v>0</v>
      </c>
      <c r="R94" s="568"/>
      <c r="S94" s="592">
        <v>0</v>
      </c>
      <c r="T94" s="635"/>
      <c r="U94" s="617">
        <v>0</v>
      </c>
    </row>
    <row r="95" spans="1:21" ht="14.4" customHeight="1" x14ac:dyDescent="0.3">
      <c r="A95" s="567">
        <v>59</v>
      </c>
      <c r="B95" s="568" t="s">
        <v>441</v>
      </c>
      <c r="C95" s="568">
        <v>89301594</v>
      </c>
      <c r="D95" s="633"/>
      <c r="E95" s="634" t="s">
        <v>2393</v>
      </c>
      <c r="F95" s="568" t="s">
        <v>2383</v>
      </c>
      <c r="G95" s="568" t="s">
        <v>2397</v>
      </c>
      <c r="H95" s="568"/>
      <c r="I95" s="568" t="s">
        <v>2492</v>
      </c>
      <c r="J95" s="568" t="s">
        <v>2493</v>
      </c>
      <c r="K95" s="568" t="s">
        <v>2494</v>
      </c>
      <c r="L95" s="569">
        <v>34.75</v>
      </c>
      <c r="M95" s="569">
        <v>695</v>
      </c>
      <c r="N95" s="568">
        <v>20</v>
      </c>
      <c r="O95" s="635">
        <v>1</v>
      </c>
      <c r="P95" s="569"/>
      <c r="Q95" s="592">
        <v>0</v>
      </c>
      <c r="R95" s="568"/>
      <c r="S95" s="592">
        <v>0</v>
      </c>
      <c r="T95" s="635"/>
      <c r="U95" s="617">
        <v>0</v>
      </c>
    </row>
    <row r="96" spans="1:21" ht="14.4" customHeight="1" x14ac:dyDescent="0.3">
      <c r="A96" s="567">
        <v>59</v>
      </c>
      <c r="B96" s="568" t="s">
        <v>441</v>
      </c>
      <c r="C96" s="568">
        <v>89301594</v>
      </c>
      <c r="D96" s="633"/>
      <c r="E96" s="634" t="s">
        <v>2393</v>
      </c>
      <c r="F96" s="568" t="s">
        <v>2383</v>
      </c>
      <c r="G96" s="568" t="s">
        <v>2495</v>
      </c>
      <c r="H96" s="568"/>
      <c r="I96" s="568" t="s">
        <v>2496</v>
      </c>
      <c r="J96" s="568" t="s">
        <v>2497</v>
      </c>
      <c r="K96" s="568" t="s">
        <v>2498</v>
      </c>
      <c r="L96" s="569">
        <v>140.03</v>
      </c>
      <c r="M96" s="569">
        <v>420.09000000000003</v>
      </c>
      <c r="N96" s="568">
        <v>3</v>
      </c>
      <c r="O96" s="635">
        <v>0.5</v>
      </c>
      <c r="P96" s="569">
        <v>420.09000000000003</v>
      </c>
      <c r="Q96" s="592">
        <v>1</v>
      </c>
      <c r="R96" s="568">
        <v>3</v>
      </c>
      <c r="S96" s="592">
        <v>1</v>
      </c>
      <c r="T96" s="635">
        <v>0.5</v>
      </c>
      <c r="U96" s="617">
        <v>1</v>
      </c>
    </row>
    <row r="97" spans="1:21" ht="14.4" customHeight="1" x14ac:dyDescent="0.3">
      <c r="A97" s="567">
        <v>59</v>
      </c>
      <c r="B97" s="568" t="s">
        <v>441</v>
      </c>
      <c r="C97" s="568">
        <v>89301594</v>
      </c>
      <c r="D97" s="633"/>
      <c r="E97" s="634" t="s">
        <v>2393</v>
      </c>
      <c r="F97" s="568" t="s">
        <v>2383</v>
      </c>
      <c r="G97" s="568" t="s">
        <v>2499</v>
      </c>
      <c r="H97" s="568"/>
      <c r="I97" s="568" t="s">
        <v>670</v>
      </c>
      <c r="J97" s="568" t="s">
        <v>671</v>
      </c>
      <c r="K97" s="568" t="s">
        <v>2500</v>
      </c>
      <c r="L97" s="569">
        <v>127.5</v>
      </c>
      <c r="M97" s="569">
        <v>127.5</v>
      </c>
      <c r="N97" s="568">
        <v>1</v>
      </c>
      <c r="O97" s="635">
        <v>0.5</v>
      </c>
      <c r="P97" s="569"/>
      <c r="Q97" s="592">
        <v>0</v>
      </c>
      <c r="R97" s="568"/>
      <c r="S97" s="592">
        <v>0</v>
      </c>
      <c r="T97" s="635"/>
      <c r="U97" s="617">
        <v>0</v>
      </c>
    </row>
    <row r="98" spans="1:21" ht="14.4" customHeight="1" x14ac:dyDescent="0.3">
      <c r="A98" s="567">
        <v>59</v>
      </c>
      <c r="B98" s="568" t="s">
        <v>441</v>
      </c>
      <c r="C98" s="568">
        <v>89301594</v>
      </c>
      <c r="D98" s="633"/>
      <c r="E98" s="634" t="s">
        <v>2393</v>
      </c>
      <c r="F98" s="568" t="s">
        <v>2383</v>
      </c>
      <c r="G98" s="568" t="s">
        <v>2501</v>
      </c>
      <c r="H98" s="568"/>
      <c r="I98" s="568" t="s">
        <v>2502</v>
      </c>
      <c r="J98" s="568" t="s">
        <v>2503</v>
      </c>
      <c r="K98" s="568" t="s">
        <v>2504</v>
      </c>
      <c r="L98" s="569">
        <v>314.35000000000002</v>
      </c>
      <c r="M98" s="569">
        <v>314.35000000000002</v>
      </c>
      <c r="N98" s="568">
        <v>1</v>
      </c>
      <c r="O98" s="635">
        <v>1</v>
      </c>
      <c r="P98" s="569">
        <v>314.35000000000002</v>
      </c>
      <c r="Q98" s="592">
        <v>1</v>
      </c>
      <c r="R98" s="568">
        <v>1</v>
      </c>
      <c r="S98" s="592">
        <v>1</v>
      </c>
      <c r="T98" s="635">
        <v>1</v>
      </c>
      <c r="U98" s="617">
        <v>1</v>
      </c>
    </row>
    <row r="99" spans="1:21" ht="14.4" customHeight="1" thickBot="1" x14ac:dyDescent="0.35">
      <c r="A99" s="573">
        <v>59</v>
      </c>
      <c r="B99" s="574" t="s">
        <v>441</v>
      </c>
      <c r="C99" s="574">
        <v>89301594</v>
      </c>
      <c r="D99" s="636"/>
      <c r="E99" s="637" t="s">
        <v>2393</v>
      </c>
      <c r="F99" s="574" t="s">
        <v>2383</v>
      </c>
      <c r="G99" s="574" t="s">
        <v>2505</v>
      </c>
      <c r="H99" s="574"/>
      <c r="I99" s="574" t="s">
        <v>2506</v>
      </c>
      <c r="J99" s="574" t="s">
        <v>2507</v>
      </c>
      <c r="K99" s="574" t="s">
        <v>2508</v>
      </c>
      <c r="L99" s="575">
        <v>0</v>
      </c>
      <c r="M99" s="575">
        <v>0</v>
      </c>
      <c r="N99" s="574">
        <v>2</v>
      </c>
      <c r="O99" s="638">
        <v>0.5</v>
      </c>
      <c r="P99" s="575"/>
      <c r="Q99" s="585"/>
      <c r="R99" s="574"/>
      <c r="S99" s="585">
        <v>0</v>
      </c>
      <c r="T99" s="638"/>
      <c r="U99" s="61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2509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6" t="s">
        <v>2389</v>
      </c>
      <c r="B5" s="565">
        <v>8749.14</v>
      </c>
      <c r="C5" s="584">
        <v>2.5570380007643806E-2</v>
      </c>
      <c r="D5" s="565">
        <v>333410.03000000003</v>
      </c>
      <c r="E5" s="584">
        <v>0.97442961999235611</v>
      </c>
      <c r="F5" s="566">
        <v>342159.17000000004</v>
      </c>
    </row>
    <row r="6" spans="1:6" ht="14.4" customHeight="1" x14ac:dyDescent="0.3">
      <c r="A6" s="597" t="s">
        <v>2393</v>
      </c>
      <c r="B6" s="571">
        <v>2152.23</v>
      </c>
      <c r="C6" s="592">
        <v>2.5233222031777868E-3</v>
      </c>
      <c r="D6" s="571">
        <v>850782.84000000008</v>
      </c>
      <c r="E6" s="592">
        <v>0.99747667779682225</v>
      </c>
      <c r="F6" s="572">
        <v>852935.07000000007</v>
      </c>
    </row>
    <row r="7" spans="1:6" ht="14.4" customHeight="1" x14ac:dyDescent="0.3">
      <c r="A7" s="597" t="s">
        <v>2392</v>
      </c>
      <c r="B7" s="571"/>
      <c r="C7" s="592">
        <v>0</v>
      </c>
      <c r="D7" s="571">
        <v>39685.610000000008</v>
      </c>
      <c r="E7" s="592">
        <v>1</v>
      </c>
      <c r="F7" s="572">
        <v>39685.610000000008</v>
      </c>
    </row>
    <row r="8" spans="1:6" ht="14.4" customHeight="1" x14ac:dyDescent="0.3">
      <c r="A8" s="597" t="s">
        <v>2388</v>
      </c>
      <c r="B8" s="571"/>
      <c r="C8" s="592">
        <v>0</v>
      </c>
      <c r="D8" s="571">
        <v>12952.800000000001</v>
      </c>
      <c r="E8" s="592">
        <v>1</v>
      </c>
      <c r="F8" s="572">
        <v>12952.800000000001</v>
      </c>
    </row>
    <row r="9" spans="1:6" ht="14.4" customHeight="1" thickBot="1" x14ac:dyDescent="0.35">
      <c r="A9" s="598" t="s">
        <v>2391</v>
      </c>
      <c r="B9" s="593"/>
      <c r="C9" s="594">
        <v>0</v>
      </c>
      <c r="D9" s="593">
        <v>24642.18</v>
      </c>
      <c r="E9" s="594">
        <v>1</v>
      </c>
      <c r="F9" s="595">
        <v>24642.18</v>
      </c>
    </row>
    <row r="10" spans="1:6" ht="14.4" customHeight="1" thickBot="1" x14ac:dyDescent="0.35">
      <c r="A10" s="587" t="s">
        <v>6</v>
      </c>
      <c r="B10" s="588">
        <v>10901.369999999999</v>
      </c>
      <c r="C10" s="589">
        <v>8.5677347138342855E-3</v>
      </c>
      <c r="D10" s="588">
        <v>1261473.46</v>
      </c>
      <c r="E10" s="589">
        <v>0.99143226528616557</v>
      </c>
      <c r="F10" s="590">
        <v>1272374.83</v>
      </c>
    </row>
    <row r="11" spans="1:6" ht="14.4" customHeight="1" thickBot="1" x14ac:dyDescent="0.35"/>
    <row r="12" spans="1:6" ht="14.4" customHeight="1" x14ac:dyDescent="0.3">
      <c r="A12" s="596" t="s">
        <v>2153</v>
      </c>
      <c r="B12" s="565">
        <v>8083.5599999999995</v>
      </c>
      <c r="C12" s="584">
        <v>6.5150068787274956E-3</v>
      </c>
      <c r="D12" s="565">
        <v>1232676.4500000004</v>
      </c>
      <c r="E12" s="584">
        <v>0.99348499312127247</v>
      </c>
      <c r="F12" s="566">
        <v>1240760.0100000005</v>
      </c>
    </row>
    <row r="13" spans="1:6" ht="14.4" customHeight="1" x14ac:dyDescent="0.3">
      <c r="A13" s="597" t="s">
        <v>2212</v>
      </c>
      <c r="B13" s="571">
        <v>2503.46</v>
      </c>
      <c r="C13" s="592">
        <v>1</v>
      </c>
      <c r="D13" s="571"/>
      <c r="E13" s="592">
        <v>0</v>
      </c>
      <c r="F13" s="572">
        <v>2503.46</v>
      </c>
    </row>
    <row r="14" spans="1:6" ht="14.4" customHeight="1" x14ac:dyDescent="0.3">
      <c r="A14" s="597" t="s">
        <v>2204</v>
      </c>
      <c r="B14" s="571">
        <v>314.35000000000002</v>
      </c>
      <c r="C14" s="592">
        <v>1</v>
      </c>
      <c r="D14" s="571"/>
      <c r="E14" s="592">
        <v>0</v>
      </c>
      <c r="F14" s="572">
        <v>314.35000000000002</v>
      </c>
    </row>
    <row r="15" spans="1:6" ht="14.4" customHeight="1" x14ac:dyDescent="0.3">
      <c r="A15" s="597" t="s">
        <v>2510</v>
      </c>
      <c r="B15" s="571"/>
      <c r="C15" s="592">
        <v>0</v>
      </c>
      <c r="D15" s="571">
        <v>420.09000000000003</v>
      </c>
      <c r="E15" s="592">
        <v>1</v>
      </c>
      <c r="F15" s="572">
        <v>420.09000000000003</v>
      </c>
    </row>
    <row r="16" spans="1:6" ht="14.4" customHeight="1" x14ac:dyDescent="0.3">
      <c r="A16" s="597" t="s">
        <v>2185</v>
      </c>
      <c r="B16" s="571"/>
      <c r="C16" s="592">
        <v>0</v>
      </c>
      <c r="D16" s="571">
        <v>89.6</v>
      </c>
      <c r="E16" s="592">
        <v>1</v>
      </c>
      <c r="F16" s="572">
        <v>89.6</v>
      </c>
    </row>
    <row r="17" spans="1:6" ht="14.4" customHeight="1" x14ac:dyDescent="0.3">
      <c r="A17" s="597" t="s">
        <v>2217</v>
      </c>
      <c r="B17" s="571"/>
      <c r="C17" s="592">
        <v>0</v>
      </c>
      <c r="D17" s="571">
        <v>2666.72</v>
      </c>
      <c r="E17" s="592">
        <v>1</v>
      </c>
      <c r="F17" s="572">
        <v>2666.72</v>
      </c>
    </row>
    <row r="18" spans="1:6" ht="14.4" customHeight="1" x14ac:dyDescent="0.3">
      <c r="A18" s="597" t="s">
        <v>2195</v>
      </c>
      <c r="B18" s="571"/>
      <c r="C18" s="592">
        <v>0</v>
      </c>
      <c r="D18" s="571">
        <v>1999.8600000000001</v>
      </c>
      <c r="E18" s="592">
        <v>1</v>
      </c>
      <c r="F18" s="572">
        <v>1999.8600000000001</v>
      </c>
    </row>
    <row r="19" spans="1:6" ht="14.4" customHeight="1" thickBot="1" x14ac:dyDescent="0.35">
      <c r="A19" s="598" t="s">
        <v>2179</v>
      </c>
      <c r="B19" s="593"/>
      <c r="C19" s="594">
        <v>0</v>
      </c>
      <c r="D19" s="593">
        <v>23620.739999999998</v>
      </c>
      <c r="E19" s="594">
        <v>1</v>
      </c>
      <c r="F19" s="595">
        <v>23620.739999999998</v>
      </c>
    </row>
    <row r="20" spans="1:6" ht="14.4" customHeight="1" thickBot="1" x14ac:dyDescent="0.35">
      <c r="A20" s="587" t="s">
        <v>6</v>
      </c>
      <c r="B20" s="588">
        <v>10901.369999999999</v>
      </c>
      <c r="C20" s="589">
        <v>8.5677347138342821E-3</v>
      </c>
      <c r="D20" s="588">
        <v>1261473.4600000004</v>
      </c>
      <c r="E20" s="589">
        <v>0.99143226528616568</v>
      </c>
      <c r="F20" s="590">
        <v>1272374.8300000005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{EA228B8D-0365-44ED-9632-D7625D036666}</x14:id>
        </ext>
      </extLst>
    </cfRule>
  </conditionalFormatting>
  <conditionalFormatting sqref="F12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{53B341E2-D3FE-44E0-A597-FA14F35D9F3A}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228B8D-0365-44ED-9632-D7625D0366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53B341E2-D3FE-44E0-A597-FA14F35D9F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46</v>
      </c>
      <c r="G3" s="56">
        <f>SUBTOTAL(9,G6:G1048576)</f>
        <v>10901.369999999999</v>
      </c>
      <c r="H3" s="57">
        <f>IF(M3=0,0,G3/M3)</f>
        <v>8.5677347138342873E-3</v>
      </c>
      <c r="I3" s="56">
        <f>SUBTOTAL(9,I6:I1048576)</f>
        <v>13549</v>
      </c>
      <c r="J3" s="56">
        <f>SUBTOTAL(9,J6:J1048576)</f>
        <v>1261473.46</v>
      </c>
      <c r="K3" s="57">
        <f>IF(M3=0,0,J3/M3)</f>
        <v>0.99143226528616579</v>
      </c>
      <c r="L3" s="56">
        <f>SUBTOTAL(9,L6:L1048576)</f>
        <v>13595</v>
      </c>
      <c r="M3" s="58">
        <f>SUBTOTAL(9,M6:M1048576)</f>
        <v>1272374.8299999998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212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2388</v>
      </c>
      <c r="B6" s="562" t="s">
        <v>2370</v>
      </c>
      <c r="C6" s="562" t="s">
        <v>2398</v>
      </c>
      <c r="D6" s="562" t="s">
        <v>2399</v>
      </c>
      <c r="E6" s="562" t="s">
        <v>2400</v>
      </c>
      <c r="F6" s="565"/>
      <c r="G6" s="565"/>
      <c r="H6" s="584">
        <v>0</v>
      </c>
      <c r="I6" s="565">
        <v>15</v>
      </c>
      <c r="J6" s="565">
        <v>2843.4</v>
      </c>
      <c r="K6" s="584">
        <v>1</v>
      </c>
      <c r="L6" s="565">
        <v>15</v>
      </c>
      <c r="M6" s="566">
        <v>2843.4</v>
      </c>
    </row>
    <row r="7" spans="1:13" ht="14.4" customHeight="1" x14ac:dyDescent="0.3">
      <c r="A7" s="567" t="s">
        <v>2388</v>
      </c>
      <c r="B7" s="568" t="s">
        <v>2370</v>
      </c>
      <c r="C7" s="568" t="s">
        <v>2401</v>
      </c>
      <c r="D7" s="568" t="s">
        <v>2402</v>
      </c>
      <c r="E7" s="568" t="s">
        <v>1619</v>
      </c>
      <c r="F7" s="571"/>
      <c r="G7" s="571"/>
      <c r="H7" s="592">
        <v>0</v>
      </c>
      <c r="I7" s="571">
        <v>120</v>
      </c>
      <c r="J7" s="571">
        <v>3790.8</v>
      </c>
      <c r="K7" s="592">
        <v>1</v>
      </c>
      <c r="L7" s="571">
        <v>120</v>
      </c>
      <c r="M7" s="572">
        <v>3790.8</v>
      </c>
    </row>
    <row r="8" spans="1:13" ht="14.4" customHeight="1" x14ac:dyDescent="0.3">
      <c r="A8" s="567" t="s">
        <v>2388</v>
      </c>
      <c r="B8" s="568" t="s">
        <v>2370</v>
      </c>
      <c r="C8" s="568" t="s">
        <v>1894</v>
      </c>
      <c r="D8" s="568" t="s">
        <v>1885</v>
      </c>
      <c r="E8" s="568" t="s">
        <v>1895</v>
      </c>
      <c r="F8" s="571"/>
      <c r="G8" s="571"/>
      <c r="H8" s="592">
        <v>0</v>
      </c>
      <c r="I8" s="571">
        <v>60</v>
      </c>
      <c r="J8" s="571">
        <v>6318.6</v>
      </c>
      <c r="K8" s="592">
        <v>1</v>
      </c>
      <c r="L8" s="571">
        <v>60</v>
      </c>
      <c r="M8" s="572">
        <v>6318.6</v>
      </c>
    </row>
    <row r="9" spans="1:13" ht="14.4" customHeight="1" x14ac:dyDescent="0.3">
      <c r="A9" s="567" t="s">
        <v>2389</v>
      </c>
      <c r="B9" s="568" t="s">
        <v>2222</v>
      </c>
      <c r="C9" s="568" t="s">
        <v>2404</v>
      </c>
      <c r="D9" s="568" t="s">
        <v>2405</v>
      </c>
      <c r="E9" s="568" t="s">
        <v>2406</v>
      </c>
      <c r="F9" s="571">
        <v>2</v>
      </c>
      <c r="G9" s="571">
        <v>1360.58</v>
      </c>
      <c r="H9" s="592">
        <v>1</v>
      </c>
      <c r="I9" s="571"/>
      <c r="J9" s="571"/>
      <c r="K9" s="592">
        <v>0</v>
      </c>
      <c r="L9" s="571">
        <v>2</v>
      </c>
      <c r="M9" s="572">
        <v>1360.58</v>
      </c>
    </row>
    <row r="10" spans="1:13" ht="14.4" customHeight="1" x14ac:dyDescent="0.3">
      <c r="A10" s="567" t="s">
        <v>2389</v>
      </c>
      <c r="B10" s="568" t="s">
        <v>2370</v>
      </c>
      <c r="C10" s="568" t="s">
        <v>2407</v>
      </c>
      <c r="D10" s="568" t="s">
        <v>1888</v>
      </c>
      <c r="E10" s="568" t="s">
        <v>1895</v>
      </c>
      <c r="F10" s="571"/>
      <c r="G10" s="571"/>
      <c r="H10" s="592">
        <v>0</v>
      </c>
      <c r="I10" s="571">
        <v>70</v>
      </c>
      <c r="J10" s="571">
        <v>7371.7000000000007</v>
      </c>
      <c r="K10" s="592">
        <v>1</v>
      </c>
      <c r="L10" s="571">
        <v>70</v>
      </c>
      <c r="M10" s="572">
        <v>7371.7000000000007</v>
      </c>
    </row>
    <row r="11" spans="1:13" ht="14.4" customHeight="1" x14ac:dyDescent="0.3">
      <c r="A11" s="567" t="s">
        <v>2389</v>
      </c>
      <c r="B11" s="568" t="s">
        <v>2370</v>
      </c>
      <c r="C11" s="568" t="s">
        <v>1905</v>
      </c>
      <c r="D11" s="568" t="s">
        <v>2372</v>
      </c>
      <c r="E11" s="568" t="s">
        <v>1619</v>
      </c>
      <c r="F11" s="571"/>
      <c r="G11" s="571"/>
      <c r="H11" s="592">
        <v>0</v>
      </c>
      <c r="I11" s="571">
        <v>100</v>
      </c>
      <c r="J11" s="571">
        <v>3159</v>
      </c>
      <c r="K11" s="592">
        <v>1</v>
      </c>
      <c r="L11" s="571">
        <v>100</v>
      </c>
      <c r="M11" s="572">
        <v>3159</v>
      </c>
    </row>
    <row r="12" spans="1:13" ht="14.4" customHeight="1" x14ac:dyDescent="0.3">
      <c r="A12" s="567" t="s">
        <v>2389</v>
      </c>
      <c r="B12" s="568" t="s">
        <v>2370</v>
      </c>
      <c r="C12" s="568" t="s">
        <v>2408</v>
      </c>
      <c r="D12" s="568" t="s">
        <v>2409</v>
      </c>
      <c r="E12" s="568" t="s">
        <v>1619</v>
      </c>
      <c r="F12" s="571"/>
      <c r="G12" s="571"/>
      <c r="H12" s="592">
        <v>0</v>
      </c>
      <c r="I12" s="571">
        <v>70</v>
      </c>
      <c r="J12" s="571">
        <v>2211.3000000000002</v>
      </c>
      <c r="K12" s="592">
        <v>1</v>
      </c>
      <c r="L12" s="571">
        <v>70</v>
      </c>
      <c r="M12" s="572">
        <v>2211.3000000000002</v>
      </c>
    </row>
    <row r="13" spans="1:13" ht="14.4" customHeight="1" x14ac:dyDescent="0.3">
      <c r="A13" s="567" t="s">
        <v>2389</v>
      </c>
      <c r="B13" s="568" t="s">
        <v>2370</v>
      </c>
      <c r="C13" s="568" t="s">
        <v>2410</v>
      </c>
      <c r="D13" s="568" t="s">
        <v>2411</v>
      </c>
      <c r="E13" s="568" t="s">
        <v>1619</v>
      </c>
      <c r="F13" s="571"/>
      <c r="G13" s="571"/>
      <c r="H13" s="592">
        <v>0</v>
      </c>
      <c r="I13" s="571">
        <v>14</v>
      </c>
      <c r="J13" s="571">
        <v>442.26</v>
      </c>
      <c r="K13" s="592">
        <v>1</v>
      </c>
      <c r="L13" s="571">
        <v>14</v>
      </c>
      <c r="M13" s="572">
        <v>442.26</v>
      </c>
    </row>
    <row r="14" spans="1:13" ht="14.4" customHeight="1" x14ac:dyDescent="0.3">
      <c r="A14" s="567" t="s">
        <v>2389</v>
      </c>
      <c r="B14" s="568" t="s">
        <v>2370</v>
      </c>
      <c r="C14" s="568" t="s">
        <v>1864</v>
      </c>
      <c r="D14" s="568" t="s">
        <v>2374</v>
      </c>
      <c r="E14" s="568" t="s">
        <v>1619</v>
      </c>
      <c r="F14" s="571"/>
      <c r="G14" s="571"/>
      <c r="H14" s="592">
        <v>0</v>
      </c>
      <c r="I14" s="571">
        <v>30</v>
      </c>
      <c r="J14" s="571">
        <v>947.7</v>
      </c>
      <c r="K14" s="592">
        <v>1</v>
      </c>
      <c r="L14" s="571">
        <v>30</v>
      </c>
      <c r="M14" s="572">
        <v>947.7</v>
      </c>
    </row>
    <row r="15" spans="1:13" ht="14.4" customHeight="1" x14ac:dyDescent="0.3">
      <c r="A15" s="567" t="s">
        <v>2389</v>
      </c>
      <c r="B15" s="568" t="s">
        <v>2370</v>
      </c>
      <c r="C15" s="568" t="s">
        <v>2398</v>
      </c>
      <c r="D15" s="568" t="s">
        <v>2399</v>
      </c>
      <c r="E15" s="568" t="s">
        <v>2400</v>
      </c>
      <c r="F15" s="571"/>
      <c r="G15" s="571"/>
      <c r="H15" s="592">
        <v>0</v>
      </c>
      <c r="I15" s="571">
        <v>413</v>
      </c>
      <c r="J15" s="571">
        <v>78288.28</v>
      </c>
      <c r="K15" s="592">
        <v>1</v>
      </c>
      <c r="L15" s="571">
        <v>413</v>
      </c>
      <c r="M15" s="572">
        <v>78288.28</v>
      </c>
    </row>
    <row r="16" spans="1:13" ht="14.4" customHeight="1" x14ac:dyDescent="0.3">
      <c r="A16" s="567" t="s">
        <v>2389</v>
      </c>
      <c r="B16" s="568" t="s">
        <v>2370</v>
      </c>
      <c r="C16" s="568" t="s">
        <v>2413</v>
      </c>
      <c r="D16" s="568" t="s">
        <v>2414</v>
      </c>
      <c r="E16" s="568" t="s">
        <v>1619</v>
      </c>
      <c r="F16" s="571"/>
      <c r="G16" s="571"/>
      <c r="H16" s="592">
        <v>0</v>
      </c>
      <c r="I16" s="571">
        <v>30</v>
      </c>
      <c r="J16" s="571">
        <v>947.7</v>
      </c>
      <c r="K16" s="592">
        <v>1</v>
      </c>
      <c r="L16" s="571">
        <v>30</v>
      </c>
      <c r="M16" s="572">
        <v>947.7</v>
      </c>
    </row>
    <row r="17" spans="1:13" ht="14.4" customHeight="1" x14ac:dyDescent="0.3">
      <c r="A17" s="567" t="s">
        <v>2389</v>
      </c>
      <c r="B17" s="568" t="s">
        <v>2370</v>
      </c>
      <c r="C17" s="568" t="s">
        <v>1879</v>
      </c>
      <c r="D17" s="568" t="s">
        <v>1880</v>
      </c>
      <c r="E17" s="568" t="s">
        <v>1619</v>
      </c>
      <c r="F17" s="571"/>
      <c r="G17" s="571"/>
      <c r="H17" s="592">
        <v>0</v>
      </c>
      <c r="I17" s="571">
        <v>30</v>
      </c>
      <c r="J17" s="571">
        <v>947.7</v>
      </c>
      <c r="K17" s="592">
        <v>1</v>
      </c>
      <c r="L17" s="571">
        <v>30</v>
      </c>
      <c r="M17" s="572">
        <v>947.7</v>
      </c>
    </row>
    <row r="18" spans="1:13" ht="14.4" customHeight="1" x14ac:dyDescent="0.3">
      <c r="A18" s="567" t="s">
        <v>2389</v>
      </c>
      <c r="B18" s="568" t="s">
        <v>2370</v>
      </c>
      <c r="C18" s="568" t="s">
        <v>2415</v>
      </c>
      <c r="D18" s="568" t="s">
        <v>2417</v>
      </c>
      <c r="E18" s="568" t="s">
        <v>1619</v>
      </c>
      <c r="F18" s="571"/>
      <c r="G18" s="571"/>
      <c r="H18" s="592">
        <v>0</v>
      </c>
      <c r="I18" s="571">
        <v>90</v>
      </c>
      <c r="J18" s="571">
        <v>2843.1000000000004</v>
      </c>
      <c r="K18" s="592">
        <v>1</v>
      </c>
      <c r="L18" s="571">
        <v>90</v>
      </c>
      <c r="M18" s="572">
        <v>2843.1000000000004</v>
      </c>
    </row>
    <row r="19" spans="1:13" ht="14.4" customHeight="1" x14ac:dyDescent="0.3">
      <c r="A19" s="567" t="s">
        <v>2389</v>
      </c>
      <c r="B19" s="568" t="s">
        <v>2370</v>
      </c>
      <c r="C19" s="568" t="s">
        <v>2401</v>
      </c>
      <c r="D19" s="568" t="s">
        <v>2402</v>
      </c>
      <c r="E19" s="568" t="s">
        <v>1619</v>
      </c>
      <c r="F19" s="571"/>
      <c r="G19" s="571"/>
      <c r="H19" s="592">
        <v>0</v>
      </c>
      <c r="I19" s="571">
        <v>40</v>
      </c>
      <c r="J19" s="571">
        <v>1263.5999999999999</v>
      </c>
      <c r="K19" s="592">
        <v>1</v>
      </c>
      <c r="L19" s="571">
        <v>40</v>
      </c>
      <c r="M19" s="572">
        <v>1263.5999999999999</v>
      </c>
    </row>
    <row r="20" spans="1:13" ht="14.4" customHeight="1" x14ac:dyDescent="0.3">
      <c r="A20" s="567" t="s">
        <v>2389</v>
      </c>
      <c r="B20" s="568" t="s">
        <v>2370</v>
      </c>
      <c r="C20" s="568" t="s">
        <v>1894</v>
      </c>
      <c r="D20" s="568" t="s">
        <v>1885</v>
      </c>
      <c r="E20" s="568" t="s">
        <v>1895</v>
      </c>
      <c r="F20" s="571"/>
      <c r="G20" s="571"/>
      <c r="H20" s="592">
        <v>0</v>
      </c>
      <c r="I20" s="571">
        <v>2095</v>
      </c>
      <c r="J20" s="571">
        <v>220624.45</v>
      </c>
      <c r="K20" s="592">
        <v>1</v>
      </c>
      <c r="L20" s="571">
        <v>2095</v>
      </c>
      <c r="M20" s="572">
        <v>220624.45</v>
      </c>
    </row>
    <row r="21" spans="1:13" ht="14.4" customHeight="1" x14ac:dyDescent="0.3">
      <c r="A21" s="567" t="s">
        <v>2389</v>
      </c>
      <c r="B21" s="568" t="s">
        <v>2370</v>
      </c>
      <c r="C21" s="568" t="s">
        <v>1887</v>
      </c>
      <c r="D21" s="568" t="s">
        <v>1888</v>
      </c>
      <c r="E21" s="568" t="s">
        <v>1895</v>
      </c>
      <c r="F21" s="571"/>
      <c r="G21" s="571"/>
      <c r="H21" s="592">
        <v>0</v>
      </c>
      <c r="I21" s="571">
        <v>97</v>
      </c>
      <c r="J21" s="571">
        <v>10521.59</v>
      </c>
      <c r="K21" s="592">
        <v>1</v>
      </c>
      <c r="L21" s="571">
        <v>97</v>
      </c>
      <c r="M21" s="572">
        <v>10521.59</v>
      </c>
    </row>
    <row r="22" spans="1:13" ht="14.4" customHeight="1" x14ac:dyDescent="0.3">
      <c r="A22" s="567" t="s">
        <v>2389</v>
      </c>
      <c r="B22" s="568" t="s">
        <v>2370</v>
      </c>
      <c r="C22" s="568" t="s">
        <v>1911</v>
      </c>
      <c r="D22" s="568" t="s">
        <v>2382</v>
      </c>
      <c r="E22" s="568" t="s">
        <v>1619</v>
      </c>
      <c r="F22" s="571"/>
      <c r="G22" s="571"/>
      <c r="H22" s="592">
        <v>0</v>
      </c>
      <c r="I22" s="571">
        <v>31</v>
      </c>
      <c r="J22" s="571">
        <v>979.29000000000008</v>
      </c>
      <c r="K22" s="592">
        <v>1</v>
      </c>
      <c r="L22" s="571">
        <v>31</v>
      </c>
      <c r="M22" s="572">
        <v>979.29000000000008</v>
      </c>
    </row>
    <row r="23" spans="1:13" ht="14.4" customHeight="1" x14ac:dyDescent="0.3">
      <c r="A23" s="567" t="s">
        <v>2389</v>
      </c>
      <c r="B23" s="568" t="s">
        <v>2370</v>
      </c>
      <c r="C23" s="568" t="s">
        <v>2419</v>
      </c>
      <c r="D23" s="568" t="s">
        <v>2420</v>
      </c>
      <c r="E23" s="568" t="s">
        <v>2421</v>
      </c>
      <c r="F23" s="571"/>
      <c r="G23" s="571"/>
      <c r="H23" s="592">
        <v>0</v>
      </c>
      <c r="I23" s="571">
        <v>10</v>
      </c>
      <c r="J23" s="571">
        <v>1262.8</v>
      </c>
      <c r="K23" s="592">
        <v>1</v>
      </c>
      <c r="L23" s="571">
        <v>10</v>
      </c>
      <c r="M23" s="572">
        <v>1262.8</v>
      </c>
    </row>
    <row r="24" spans="1:13" ht="14.4" customHeight="1" x14ac:dyDescent="0.3">
      <c r="A24" s="567" t="s">
        <v>2389</v>
      </c>
      <c r="B24" s="568" t="s">
        <v>2370</v>
      </c>
      <c r="C24" s="568" t="s">
        <v>2422</v>
      </c>
      <c r="D24" s="568" t="s">
        <v>2423</v>
      </c>
      <c r="E24" s="568" t="s">
        <v>2421</v>
      </c>
      <c r="F24" s="571"/>
      <c r="G24" s="571"/>
      <c r="H24" s="592">
        <v>0</v>
      </c>
      <c r="I24" s="571">
        <v>10</v>
      </c>
      <c r="J24" s="571">
        <v>1262.8</v>
      </c>
      <c r="K24" s="592">
        <v>1</v>
      </c>
      <c r="L24" s="571">
        <v>10</v>
      </c>
      <c r="M24" s="572">
        <v>1262.8</v>
      </c>
    </row>
    <row r="25" spans="1:13" ht="14.4" customHeight="1" x14ac:dyDescent="0.3">
      <c r="A25" s="567" t="s">
        <v>2389</v>
      </c>
      <c r="B25" s="568" t="s">
        <v>2370</v>
      </c>
      <c r="C25" s="568" t="s">
        <v>2424</v>
      </c>
      <c r="D25" s="568" t="s">
        <v>2425</v>
      </c>
      <c r="E25" s="568" t="s">
        <v>2426</v>
      </c>
      <c r="F25" s="571">
        <v>6</v>
      </c>
      <c r="G25" s="571">
        <v>7108.5599999999995</v>
      </c>
      <c r="H25" s="592">
        <v>1</v>
      </c>
      <c r="I25" s="571"/>
      <c r="J25" s="571"/>
      <c r="K25" s="592">
        <v>0</v>
      </c>
      <c r="L25" s="571">
        <v>6</v>
      </c>
      <c r="M25" s="572">
        <v>7108.5599999999995</v>
      </c>
    </row>
    <row r="26" spans="1:13" ht="14.4" customHeight="1" x14ac:dyDescent="0.3">
      <c r="A26" s="567" t="s">
        <v>2389</v>
      </c>
      <c r="B26" s="568" t="s">
        <v>2370</v>
      </c>
      <c r="C26" s="568" t="s">
        <v>2427</v>
      </c>
      <c r="D26" s="568" t="s">
        <v>2428</v>
      </c>
      <c r="E26" s="568" t="s">
        <v>2429</v>
      </c>
      <c r="F26" s="571">
        <v>7</v>
      </c>
      <c r="G26" s="571">
        <v>140</v>
      </c>
      <c r="H26" s="592">
        <v>1</v>
      </c>
      <c r="I26" s="571"/>
      <c r="J26" s="571"/>
      <c r="K26" s="592">
        <v>0</v>
      </c>
      <c r="L26" s="571">
        <v>7</v>
      </c>
      <c r="M26" s="572">
        <v>140</v>
      </c>
    </row>
    <row r="27" spans="1:13" ht="14.4" customHeight="1" x14ac:dyDescent="0.3">
      <c r="A27" s="567" t="s">
        <v>2389</v>
      </c>
      <c r="B27" s="568" t="s">
        <v>2370</v>
      </c>
      <c r="C27" s="568" t="s">
        <v>2430</v>
      </c>
      <c r="D27" s="568" t="s">
        <v>2431</v>
      </c>
      <c r="E27" s="568" t="s">
        <v>2429</v>
      </c>
      <c r="F27" s="571">
        <v>7</v>
      </c>
      <c r="G27" s="571">
        <v>140</v>
      </c>
      <c r="H27" s="592">
        <v>1</v>
      </c>
      <c r="I27" s="571"/>
      <c r="J27" s="571"/>
      <c r="K27" s="592">
        <v>0</v>
      </c>
      <c r="L27" s="571">
        <v>7</v>
      </c>
      <c r="M27" s="572">
        <v>140</v>
      </c>
    </row>
    <row r="28" spans="1:13" ht="14.4" customHeight="1" x14ac:dyDescent="0.3">
      <c r="A28" s="567" t="s">
        <v>2389</v>
      </c>
      <c r="B28" s="568" t="s">
        <v>2370</v>
      </c>
      <c r="C28" s="568" t="s">
        <v>2432</v>
      </c>
      <c r="D28" s="568" t="s">
        <v>2433</v>
      </c>
      <c r="E28" s="568" t="s">
        <v>2434</v>
      </c>
      <c r="F28" s="571"/>
      <c r="G28" s="571"/>
      <c r="H28" s="592">
        <v>0</v>
      </c>
      <c r="I28" s="571">
        <v>4</v>
      </c>
      <c r="J28" s="571">
        <v>336.76</v>
      </c>
      <c r="K28" s="592">
        <v>1</v>
      </c>
      <c r="L28" s="571">
        <v>4</v>
      </c>
      <c r="M28" s="572">
        <v>336.76</v>
      </c>
    </row>
    <row r="29" spans="1:13" ht="14.4" customHeight="1" x14ac:dyDescent="0.3">
      <c r="A29" s="567" t="s">
        <v>2391</v>
      </c>
      <c r="B29" s="568" t="s">
        <v>2370</v>
      </c>
      <c r="C29" s="568" t="s">
        <v>2407</v>
      </c>
      <c r="D29" s="568" t="s">
        <v>1888</v>
      </c>
      <c r="E29" s="568" t="s">
        <v>1895</v>
      </c>
      <c r="F29" s="571"/>
      <c r="G29" s="571"/>
      <c r="H29" s="592">
        <v>0</v>
      </c>
      <c r="I29" s="571">
        <v>148</v>
      </c>
      <c r="J29" s="571">
        <v>15585.880000000001</v>
      </c>
      <c r="K29" s="592">
        <v>1</v>
      </c>
      <c r="L29" s="571">
        <v>148</v>
      </c>
      <c r="M29" s="572">
        <v>15585.880000000001</v>
      </c>
    </row>
    <row r="30" spans="1:13" ht="14.4" customHeight="1" x14ac:dyDescent="0.3">
      <c r="A30" s="567" t="s">
        <v>2391</v>
      </c>
      <c r="B30" s="568" t="s">
        <v>2370</v>
      </c>
      <c r="C30" s="568" t="s">
        <v>2410</v>
      </c>
      <c r="D30" s="568" t="s">
        <v>2411</v>
      </c>
      <c r="E30" s="568" t="s">
        <v>1619</v>
      </c>
      <c r="F30" s="571"/>
      <c r="G30" s="571"/>
      <c r="H30" s="592">
        <v>0</v>
      </c>
      <c r="I30" s="571">
        <v>120</v>
      </c>
      <c r="J30" s="571">
        <v>3790.8</v>
      </c>
      <c r="K30" s="592">
        <v>1</v>
      </c>
      <c r="L30" s="571">
        <v>120</v>
      </c>
      <c r="M30" s="572">
        <v>3790.8</v>
      </c>
    </row>
    <row r="31" spans="1:13" ht="14.4" customHeight="1" x14ac:dyDescent="0.3">
      <c r="A31" s="567" t="s">
        <v>2391</v>
      </c>
      <c r="B31" s="568" t="s">
        <v>2370</v>
      </c>
      <c r="C31" s="568" t="s">
        <v>1894</v>
      </c>
      <c r="D31" s="568" t="s">
        <v>1885</v>
      </c>
      <c r="E31" s="568" t="s">
        <v>1895</v>
      </c>
      <c r="F31" s="571"/>
      <c r="G31" s="571"/>
      <c r="H31" s="592">
        <v>0</v>
      </c>
      <c r="I31" s="571">
        <v>50</v>
      </c>
      <c r="J31" s="571">
        <v>5265.5</v>
      </c>
      <c r="K31" s="592">
        <v>1</v>
      </c>
      <c r="L31" s="571">
        <v>50</v>
      </c>
      <c r="M31" s="572">
        <v>5265.5</v>
      </c>
    </row>
    <row r="32" spans="1:13" ht="14.4" customHeight="1" x14ac:dyDescent="0.3">
      <c r="A32" s="567" t="s">
        <v>2392</v>
      </c>
      <c r="B32" s="568" t="s">
        <v>2370</v>
      </c>
      <c r="C32" s="568" t="s">
        <v>2407</v>
      </c>
      <c r="D32" s="568" t="s">
        <v>1888</v>
      </c>
      <c r="E32" s="568" t="s">
        <v>1895</v>
      </c>
      <c r="F32" s="571"/>
      <c r="G32" s="571"/>
      <c r="H32" s="592">
        <v>0</v>
      </c>
      <c r="I32" s="571">
        <v>120</v>
      </c>
      <c r="J32" s="571">
        <v>12637.2</v>
      </c>
      <c r="K32" s="592">
        <v>1</v>
      </c>
      <c r="L32" s="571">
        <v>120</v>
      </c>
      <c r="M32" s="572">
        <v>12637.2</v>
      </c>
    </row>
    <row r="33" spans="1:13" ht="14.4" customHeight="1" x14ac:dyDescent="0.3">
      <c r="A33" s="567" t="s">
        <v>2392</v>
      </c>
      <c r="B33" s="568" t="s">
        <v>2370</v>
      </c>
      <c r="C33" s="568" t="s">
        <v>1905</v>
      </c>
      <c r="D33" s="568" t="s">
        <v>2372</v>
      </c>
      <c r="E33" s="568" t="s">
        <v>1619</v>
      </c>
      <c r="F33" s="571"/>
      <c r="G33" s="571"/>
      <c r="H33" s="592">
        <v>0</v>
      </c>
      <c r="I33" s="571">
        <v>108</v>
      </c>
      <c r="J33" s="571">
        <v>3411.7200000000003</v>
      </c>
      <c r="K33" s="592">
        <v>1</v>
      </c>
      <c r="L33" s="571">
        <v>108</v>
      </c>
      <c r="M33" s="572">
        <v>3411.7200000000003</v>
      </c>
    </row>
    <row r="34" spans="1:13" ht="14.4" customHeight="1" x14ac:dyDescent="0.3">
      <c r="A34" s="567" t="s">
        <v>2392</v>
      </c>
      <c r="B34" s="568" t="s">
        <v>2370</v>
      </c>
      <c r="C34" s="568" t="s">
        <v>1908</v>
      </c>
      <c r="D34" s="568" t="s">
        <v>2373</v>
      </c>
      <c r="E34" s="568" t="s">
        <v>1619</v>
      </c>
      <c r="F34" s="571"/>
      <c r="G34" s="571"/>
      <c r="H34" s="592">
        <v>0</v>
      </c>
      <c r="I34" s="571">
        <v>140</v>
      </c>
      <c r="J34" s="571">
        <v>4422.6000000000004</v>
      </c>
      <c r="K34" s="592">
        <v>1</v>
      </c>
      <c r="L34" s="571">
        <v>140</v>
      </c>
      <c r="M34" s="572">
        <v>4422.6000000000004</v>
      </c>
    </row>
    <row r="35" spans="1:13" ht="14.4" customHeight="1" x14ac:dyDescent="0.3">
      <c r="A35" s="567" t="s">
        <v>2392</v>
      </c>
      <c r="B35" s="568" t="s">
        <v>2370</v>
      </c>
      <c r="C35" s="568" t="s">
        <v>2398</v>
      </c>
      <c r="D35" s="568" t="s">
        <v>2399</v>
      </c>
      <c r="E35" s="568" t="s">
        <v>2400</v>
      </c>
      <c r="F35" s="571"/>
      <c r="G35" s="571"/>
      <c r="H35" s="592">
        <v>0</v>
      </c>
      <c r="I35" s="571">
        <v>94</v>
      </c>
      <c r="J35" s="571">
        <v>17818.64</v>
      </c>
      <c r="K35" s="592">
        <v>1</v>
      </c>
      <c r="L35" s="571">
        <v>94</v>
      </c>
      <c r="M35" s="572">
        <v>17818.64</v>
      </c>
    </row>
    <row r="36" spans="1:13" ht="14.4" customHeight="1" x14ac:dyDescent="0.3">
      <c r="A36" s="567" t="s">
        <v>2392</v>
      </c>
      <c r="B36" s="568" t="s">
        <v>2370</v>
      </c>
      <c r="C36" s="568" t="s">
        <v>1870</v>
      </c>
      <c r="D36" s="568" t="s">
        <v>2376</v>
      </c>
      <c r="E36" s="568" t="s">
        <v>1619</v>
      </c>
      <c r="F36" s="571"/>
      <c r="G36" s="571"/>
      <c r="H36" s="592">
        <v>0</v>
      </c>
      <c r="I36" s="571">
        <v>10</v>
      </c>
      <c r="J36" s="571">
        <v>210.6</v>
      </c>
      <c r="K36" s="592">
        <v>1</v>
      </c>
      <c r="L36" s="571">
        <v>10</v>
      </c>
      <c r="M36" s="572">
        <v>210.6</v>
      </c>
    </row>
    <row r="37" spans="1:13" ht="14.4" customHeight="1" x14ac:dyDescent="0.3">
      <c r="A37" s="567" t="s">
        <v>2392</v>
      </c>
      <c r="B37" s="568" t="s">
        <v>2370</v>
      </c>
      <c r="C37" s="568" t="s">
        <v>1873</v>
      </c>
      <c r="D37" s="568" t="s">
        <v>2377</v>
      </c>
      <c r="E37" s="568" t="s">
        <v>1619</v>
      </c>
      <c r="F37" s="571"/>
      <c r="G37" s="571"/>
      <c r="H37" s="592">
        <v>0</v>
      </c>
      <c r="I37" s="571">
        <v>45</v>
      </c>
      <c r="J37" s="571">
        <v>1184.8499999999999</v>
      </c>
      <c r="K37" s="592">
        <v>1</v>
      </c>
      <c r="L37" s="571">
        <v>45</v>
      </c>
      <c r="M37" s="572">
        <v>1184.8499999999999</v>
      </c>
    </row>
    <row r="38" spans="1:13" ht="14.4" customHeight="1" x14ac:dyDescent="0.3">
      <c r="A38" s="567" t="s">
        <v>2393</v>
      </c>
      <c r="B38" s="568" t="s">
        <v>2222</v>
      </c>
      <c r="C38" s="568" t="s">
        <v>2481</v>
      </c>
      <c r="D38" s="568" t="s">
        <v>2482</v>
      </c>
      <c r="E38" s="568" t="s">
        <v>2483</v>
      </c>
      <c r="F38" s="571">
        <v>3</v>
      </c>
      <c r="G38" s="571">
        <v>1142.8799999999999</v>
      </c>
      <c r="H38" s="592">
        <v>1</v>
      </c>
      <c r="I38" s="571"/>
      <c r="J38" s="571"/>
      <c r="K38" s="592">
        <v>0</v>
      </c>
      <c r="L38" s="571">
        <v>3</v>
      </c>
      <c r="M38" s="572">
        <v>1142.8799999999999</v>
      </c>
    </row>
    <row r="39" spans="1:13" ht="14.4" customHeight="1" x14ac:dyDescent="0.3">
      <c r="A39" s="567" t="s">
        <v>2393</v>
      </c>
      <c r="B39" s="568" t="s">
        <v>2226</v>
      </c>
      <c r="C39" s="568" t="s">
        <v>2457</v>
      </c>
      <c r="D39" s="568" t="s">
        <v>2227</v>
      </c>
      <c r="E39" s="568" t="s">
        <v>2458</v>
      </c>
      <c r="F39" s="571"/>
      <c r="G39" s="571"/>
      <c r="H39" s="592">
        <v>0</v>
      </c>
      <c r="I39" s="571">
        <v>7</v>
      </c>
      <c r="J39" s="571">
        <v>2666.72</v>
      </c>
      <c r="K39" s="592">
        <v>1</v>
      </c>
      <c r="L39" s="571">
        <v>7</v>
      </c>
      <c r="M39" s="572">
        <v>2666.72</v>
      </c>
    </row>
    <row r="40" spans="1:13" ht="14.4" customHeight="1" x14ac:dyDescent="0.3">
      <c r="A40" s="567" t="s">
        <v>2393</v>
      </c>
      <c r="B40" s="568" t="s">
        <v>2511</v>
      </c>
      <c r="C40" s="568" t="s">
        <v>2496</v>
      </c>
      <c r="D40" s="568" t="s">
        <v>2497</v>
      </c>
      <c r="E40" s="568" t="s">
        <v>2498</v>
      </c>
      <c r="F40" s="571"/>
      <c r="G40" s="571"/>
      <c r="H40" s="592">
        <v>0</v>
      </c>
      <c r="I40" s="571">
        <v>3</v>
      </c>
      <c r="J40" s="571">
        <v>420.09000000000003</v>
      </c>
      <c r="K40" s="592">
        <v>1</v>
      </c>
      <c r="L40" s="571">
        <v>3</v>
      </c>
      <c r="M40" s="572">
        <v>420.09000000000003</v>
      </c>
    </row>
    <row r="41" spans="1:13" ht="14.4" customHeight="1" x14ac:dyDescent="0.3">
      <c r="A41" s="567" t="s">
        <v>2393</v>
      </c>
      <c r="B41" s="568" t="s">
        <v>2240</v>
      </c>
      <c r="C41" s="568" t="s">
        <v>2471</v>
      </c>
      <c r="D41" s="568" t="s">
        <v>2472</v>
      </c>
      <c r="E41" s="568" t="s">
        <v>2473</v>
      </c>
      <c r="F41" s="571"/>
      <c r="G41" s="571"/>
      <c r="H41" s="592">
        <v>0</v>
      </c>
      <c r="I41" s="571">
        <v>15</v>
      </c>
      <c r="J41" s="571">
        <v>21871.05</v>
      </c>
      <c r="K41" s="592">
        <v>1</v>
      </c>
      <c r="L41" s="571">
        <v>15</v>
      </c>
      <c r="M41" s="572">
        <v>21871.05</v>
      </c>
    </row>
    <row r="42" spans="1:13" ht="14.4" customHeight="1" x14ac:dyDescent="0.3">
      <c r="A42" s="567" t="s">
        <v>2393</v>
      </c>
      <c r="B42" s="568" t="s">
        <v>2240</v>
      </c>
      <c r="C42" s="568" t="s">
        <v>2474</v>
      </c>
      <c r="D42" s="568" t="s">
        <v>2475</v>
      </c>
      <c r="E42" s="568" t="s">
        <v>2476</v>
      </c>
      <c r="F42" s="571"/>
      <c r="G42" s="571"/>
      <c r="H42" s="592">
        <v>0</v>
      </c>
      <c r="I42" s="571">
        <v>1</v>
      </c>
      <c r="J42" s="571">
        <v>1749.69</v>
      </c>
      <c r="K42" s="592">
        <v>1</v>
      </c>
      <c r="L42" s="571">
        <v>1</v>
      </c>
      <c r="M42" s="572">
        <v>1749.69</v>
      </c>
    </row>
    <row r="43" spans="1:13" ht="14.4" customHeight="1" x14ac:dyDescent="0.3">
      <c r="A43" s="567" t="s">
        <v>2393</v>
      </c>
      <c r="B43" s="568" t="s">
        <v>2289</v>
      </c>
      <c r="C43" s="568" t="s">
        <v>2021</v>
      </c>
      <c r="D43" s="568" t="s">
        <v>2290</v>
      </c>
      <c r="E43" s="568" t="s">
        <v>2291</v>
      </c>
      <c r="F43" s="571"/>
      <c r="G43" s="571"/>
      <c r="H43" s="592">
        <v>0</v>
      </c>
      <c r="I43" s="571">
        <v>6</v>
      </c>
      <c r="J43" s="571">
        <v>1999.8600000000001</v>
      </c>
      <c r="K43" s="592">
        <v>1</v>
      </c>
      <c r="L43" s="571">
        <v>6</v>
      </c>
      <c r="M43" s="572">
        <v>1999.8600000000001</v>
      </c>
    </row>
    <row r="44" spans="1:13" ht="14.4" customHeight="1" x14ac:dyDescent="0.3">
      <c r="A44" s="567" t="s">
        <v>2393</v>
      </c>
      <c r="B44" s="568" t="s">
        <v>2339</v>
      </c>
      <c r="C44" s="568" t="s">
        <v>1676</v>
      </c>
      <c r="D44" s="568" t="s">
        <v>1677</v>
      </c>
      <c r="E44" s="568" t="s">
        <v>1678</v>
      </c>
      <c r="F44" s="571"/>
      <c r="G44" s="571"/>
      <c r="H44" s="592">
        <v>0</v>
      </c>
      <c r="I44" s="571">
        <v>1</v>
      </c>
      <c r="J44" s="571">
        <v>89.6</v>
      </c>
      <c r="K44" s="592">
        <v>1</v>
      </c>
      <c r="L44" s="571">
        <v>1</v>
      </c>
      <c r="M44" s="572">
        <v>89.6</v>
      </c>
    </row>
    <row r="45" spans="1:13" ht="14.4" customHeight="1" x14ac:dyDescent="0.3">
      <c r="A45" s="567" t="s">
        <v>2393</v>
      </c>
      <c r="B45" s="568" t="s">
        <v>2344</v>
      </c>
      <c r="C45" s="568" t="s">
        <v>2502</v>
      </c>
      <c r="D45" s="568" t="s">
        <v>2503</v>
      </c>
      <c r="E45" s="568" t="s">
        <v>2504</v>
      </c>
      <c r="F45" s="571">
        <v>1</v>
      </c>
      <c r="G45" s="571">
        <v>314.35000000000002</v>
      </c>
      <c r="H45" s="592">
        <v>1</v>
      </c>
      <c r="I45" s="571"/>
      <c r="J45" s="571"/>
      <c r="K45" s="592">
        <v>0</v>
      </c>
      <c r="L45" s="571">
        <v>1</v>
      </c>
      <c r="M45" s="572">
        <v>314.35000000000002</v>
      </c>
    </row>
    <row r="46" spans="1:13" ht="14.4" customHeight="1" x14ac:dyDescent="0.3">
      <c r="A46" s="567" t="s">
        <v>2393</v>
      </c>
      <c r="B46" s="568" t="s">
        <v>2370</v>
      </c>
      <c r="C46" s="568" t="s">
        <v>2407</v>
      </c>
      <c r="D46" s="568" t="s">
        <v>1888</v>
      </c>
      <c r="E46" s="568" t="s">
        <v>1895</v>
      </c>
      <c r="F46" s="571"/>
      <c r="G46" s="571"/>
      <c r="H46" s="592">
        <v>0</v>
      </c>
      <c r="I46" s="571">
        <v>3642</v>
      </c>
      <c r="J46" s="571">
        <v>383539.01999999996</v>
      </c>
      <c r="K46" s="592">
        <v>1</v>
      </c>
      <c r="L46" s="571">
        <v>3642</v>
      </c>
      <c r="M46" s="572">
        <v>383539.01999999996</v>
      </c>
    </row>
    <row r="47" spans="1:13" ht="14.4" customHeight="1" x14ac:dyDescent="0.3">
      <c r="A47" s="567" t="s">
        <v>2393</v>
      </c>
      <c r="B47" s="568" t="s">
        <v>2370</v>
      </c>
      <c r="C47" s="568" t="s">
        <v>1891</v>
      </c>
      <c r="D47" s="568" t="s">
        <v>2371</v>
      </c>
      <c r="E47" s="568" t="s">
        <v>1795</v>
      </c>
      <c r="F47" s="571"/>
      <c r="G47" s="571"/>
      <c r="H47" s="592">
        <v>0</v>
      </c>
      <c r="I47" s="571">
        <v>30</v>
      </c>
      <c r="J47" s="571">
        <v>1974.6</v>
      </c>
      <c r="K47" s="592">
        <v>1</v>
      </c>
      <c r="L47" s="571">
        <v>30</v>
      </c>
      <c r="M47" s="572">
        <v>1974.6</v>
      </c>
    </row>
    <row r="48" spans="1:13" ht="14.4" customHeight="1" x14ac:dyDescent="0.3">
      <c r="A48" s="567" t="s">
        <v>2393</v>
      </c>
      <c r="B48" s="568" t="s">
        <v>2370</v>
      </c>
      <c r="C48" s="568" t="s">
        <v>1905</v>
      </c>
      <c r="D48" s="568" t="s">
        <v>2372</v>
      </c>
      <c r="E48" s="568" t="s">
        <v>1619</v>
      </c>
      <c r="F48" s="571"/>
      <c r="G48" s="571"/>
      <c r="H48" s="592">
        <v>0</v>
      </c>
      <c r="I48" s="571">
        <v>600</v>
      </c>
      <c r="J48" s="571">
        <v>18954</v>
      </c>
      <c r="K48" s="592">
        <v>1</v>
      </c>
      <c r="L48" s="571">
        <v>600</v>
      </c>
      <c r="M48" s="572">
        <v>18954</v>
      </c>
    </row>
    <row r="49" spans="1:13" ht="14.4" customHeight="1" x14ac:dyDescent="0.3">
      <c r="A49" s="567" t="s">
        <v>2393</v>
      </c>
      <c r="B49" s="568" t="s">
        <v>2370</v>
      </c>
      <c r="C49" s="568" t="s">
        <v>1908</v>
      </c>
      <c r="D49" s="568" t="s">
        <v>2373</v>
      </c>
      <c r="E49" s="568" t="s">
        <v>1619</v>
      </c>
      <c r="F49" s="571"/>
      <c r="G49" s="571"/>
      <c r="H49" s="592">
        <v>0</v>
      </c>
      <c r="I49" s="571">
        <v>150</v>
      </c>
      <c r="J49" s="571">
        <v>4738.5</v>
      </c>
      <c r="K49" s="592">
        <v>1</v>
      </c>
      <c r="L49" s="571">
        <v>150</v>
      </c>
      <c r="M49" s="572">
        <v>4738.5</v>
      </c>
    </row>
    <row r="50" spans="1:13" ht="14.4" customHeight="1" x14ac:dyDescent="0.3">
      <c r="A50" s="567" t="s">
        <v>2393</v>
      </c>
      <c r="B50" s="568" t="s">
        <v>2370</v>
      </c>
      <c r="C50" s="568" t="s">
        <v>2410</v>
      </c>
      <c r="D50" s="568" t="s">
        <v>2411</v>
      </c>
      <c r="E50" s="568" t="s">
        <v>1619</v>
      </c>
      <c r="F50" s="571"/>
      <c r="G50" s="571"/>
      <c r="H50" s="592">
        <v>0</v>
      </c>
      <c r="I50" s="571">
        <v>600</v>
      </c>
      <c r="J50" s="571">
        <v>18954</v>
      </c>
      <c r="K50" s="592">
        <v>1</v>
      </c>
      <c r="L50" s="571">
        <v>600</v>
      </c>
      <c r="M50" s="572">
        <v>18954</v>
      </c>
    </row>
    <row r="51" spans="1:13" ht="14.4" customHeight="1" x14ac:dyDescent="0.3">
      <c r="A51" s="567" t="s">
        <v>2393</v>
      </c>
      <c r="B51" s="568" t="s">
        <v>2370</v>
      </c>
      <c r="C51" s="568" t="s">
        <v>1864</v>
      </c>
      <c r="D51" s="568" t="s">
        <v>2374</v>
      </c>
      <c r="E51" s="568" t="s">
        <v>1619</v>
      </c>
      <c r="F51" s="571"/>
      <c r="G51" s="571"/>
      <c r="H51" s="592">
        <v>0</v>
      </c>
      <c r="I51" s="571">
        <v>72</v>
      </c>
      <c r="J51" s="571">
        <v>2274.48</v>
      </c>
      <c r="K51" s="592">
        <v>1</v>
      </c>
      <c r="L51" s="571">
        <v>72</v>
      </c>
      <c r="M51" s="572">
        <v>2274.48</v>
      </c>
    </row>
    <row r="52" spans="1:13" ht="14.4" customHeight="1" x14ac:dyDescent="0.3">
      <c r="A52" s="567" t="s">
        <v>2393</v>
      </c>
      <c r="B52" s="568" t="s">
        <v>2370</v>
      </c>
      <c r="C52" s="568" t="s">
        <v>2486</v>
      </c>
      <c r="D52" s="568" t="s">
        <v>2488</v>
      </c>
      <c r="E52" s="568" t="s">
        <v>1619</v>
      </c>
      <c r="F52" s="571"/>
      <c r="G52" s="571"/>
      <c r="H52" s="592">
        <v>0</v>
      </c>
      <c r="I52" s="571">
        <v>490</v>
      </c>
      <c r="J52" s="571">
        <v>15479.1</v>
      </c>
      <c r="K52" s="592">
        <v>1</v>
      </c>
      <c r="L52" s="571">
        <v>490</v>
      </c>
      <c r="M52" s="572">
        <v>15479.1</v>
      </c>
    </row>
    <row r="53" spans="1:13" ht="14.4" customHeight="1" x14ac:dyDescent="0.3">
      <c r="A53" s="567" t="s">
        <v>2393</v>
      </c>
      <c r="B53" s="568" t="s">
        <v>2370</v>
      </c>
      <c r="C53" s="568" t="s">
        <v>2398</v>
      </c>
      <c r="D53" s="568" t="s">
        <v>2399</v>
      </c>
      <c r="E53" s="568" t="s">
        <v>2400</v>
      </c>
      <c r="F53" s="571"/>
      <c r="G53" s="571"/>
      <c r="H53" s="592">
        <v>0</v>
      </c>
      <c r="I53" s="571">
        <v>1180</v>
      </c>
      <c r="J53" s="571">
        <v>223680.8</v>
      </c>
      <c r="K53" s="592">
        <v>1</v>
      </c>
      <c r="L53" s="571">
        <v>1180</v>
      </c>
      <c r="M53" s="572">
        <v>223680.8</v>
      </c>
    </row>
    <row r="54" spans="1:13" ht="14.4" customHeight="1" x14ac:dyDescent="0.3">
      <c r="A54" s="567" t="s">
        <v>2393</v>
      </c>
      <c r="B54" s="568" t="s">
        <v>2370</v>
      </c>
      <c r="C54" s="568" t="s">
        <v>1867</v>
      </c>
      <c r="D54" s="568" t="s">
        <v>2375</v>
      </c>
      <c r="E54" s="568" t="s">
        <v>1619</v>
      </c>
      <c r="F54" s="571"/>
      <c r="G54" s="571"/>
      <c r="H54" s="592">
        <v>0</v>
      </c>
      <c r="I54" s="571">
        <v>60</v>
      </c>
      <c r="J54" s="571">
        <v>1263.5999999999999</v>
      </c>
      <c r="K54" s="592">
        <v>1</v>
      </c>
      <c r="L54" s="571">
        <v>60</v>
      </c>
      <c r="M54" s="572">
        <v>1263.5999999999999</v>
      </c>
    </row>
    <row r="55" spans="1:13" ht="14.4" customHeight="1" x14ac:dyDescent="0.3">
      <c r="A55" s="567" t="s">
        <v>2393</v>
      </c>
      <c r="B55" s="568" t="s">
        <v>2370</v>
      </c>
      <c r="C55" s="568" t="s">
        <v>1870</v>
      </c>
      <c r="D55" s="568" t="s">
        <v>2376</v>
      </c>
      <c r="E55" s="568" t="s">
        <v>1619</v>
      </c>
      <c r="F55" s="571"/>
      <c r="G55" s="571"/>
      <c r="H55" s="592">
        <v>0</v>
      </c>
      <c r="I55" s="571">
        <v>30</v>
      </c>
      <c r="J55" s="571">
        <v>631.79999999999995</v>
      </c>
      <c r="K55" s="592">
        <v>1</v>
      </c>
      <c r="L55" s="571">
        <v>30</v>
      </c>
      <c r="M55" s="572">
        <v>631.79999999999995</v>
      </c>
    </row>
    <row r="56" spans="1:13" ht="14.4" customHeight="1" x14ac:dyDescent="0.3">
      <c r="A56" s="567" t="s">
        <v>2393</v>
      </c>
      <c r="B56" s="568" t="s">
        <v>2370</v>
      </c>
      <c r="C56" s="568" t="s">
        <v>1873</v>
      </c>
      <c r="D56" s="568" t="s">
        <v>2377</v>
      </c>
      <c r="E56" s="568" t="s">
        <v>1619</v>
      </c>
      <c r="F56" s="571"/>
      <c r="G56" s="571"/>
      <c r="H56" s="592">
        <v>0</v>
      </c>
      <c r="I56" s="571">
        <v>334</v>
      </c>
      <c r="J56" s="571">
        <v>8794.2200000000012</v>
      </c>
      <c r="K56" s="592">
        <v>1</v>
      </c>
      <c r="L56" s="571">
        <v>334</v>
      </c>
      <c r="M56" s="572">
        <v>8794.2200000000012</v>
      </c>
    </row>
    <row r="57" spans="1:13" ht="14.4" customHeight="1" x14ac:dyDescent="0.3">
      <c r="A57" s="567" t="s">
        <v>2393</v>
      </c>
      <c r="B57" s="568" t="s">
        <v>2370</v>
      </c>
      <c r="C57" s="568" t="s">
        <v>1876</v>
      </c>
      <c r="D57" s="568" t="s">
        <v>2378</v>
      </c>
      <c r="E57" s="568" t="s">
        <v>1619</v>
      </c>
      <c r="F57" s="571"/>
      <c r="G57" s="571"/>
      <c r="H57" s="592">
        <v>0</v>
      </c>
      <c r="I57" s="571">
        <v>245</v>
      </c>
      <c r="J57" s="571">
        <v>6450.8499999999995</v>
      </c>
      <c r="K57" s="592">
        <v>1</v>
      </c>
      <c r="L57" s="571">
        <v>245</v>
      </c>
      <c r="M57" s="572">
        <v>6450.8499999999995</v>
      </c>
    </row>
    <row r="58" spans="1:13" ht="14.4" customHeight="1" x14ac:dyDescent="0.3">
      <c r="A58" s="567" t="s">
        <v>2393</v>
      </c>
      <c r="B58" s="568" t="s">
        <v>2370</v>
      </c>
      <c r="C58" s="568" t="s">
        <v>1617</v>
      </c>
      <c r="D58" s="568" t="s">
        <v>2379</v>
      </c>
      <c r="E58" s="568" t="s">
        <v>1619</v>
      </c>
      <c r="F58" s="571"/>
      <c r="G58" s="571"/>
      <c r="H58" s="592">
        <v>0</v>
      </c>
      <c r="I58" s="571">
        <v>430</v>
      </c>
      <c r="J58" s="571">
        <v>11321.9</v>
      </c>
      <c r="K58" s="592">
        <v>1</v>
      </c>
      <c r="L58" s="571">
        <v>430</v>
      </c>
      <c r="M58" s="572">
        <v>11321.9</v>
      </c>
    </row>
    <row r="59" spans="1:13" ht="14.4" customHeight="1" x14ac:dyDescent="0.3">
      <c r="A59" s="567" t="s">
        <v>2393</v>
      </c>
      <c r="B59" s="568" t="s">
        <v>2370</v>
      </c>
      <c r="C59" s="568" t="s">
        <v>1897</v>
      </c>
      <c r="D59" s="568" t="s">
        <v>2380</v>
      </c>
      <c r="E59" s="568" t="s">
        <v>1895</v>
      </c>
      <c r="F59" s="571"/>
      <c r="G59" s="571"/>
      <c r="H59" s="592">
        <v>0</v>
      </c>
      <c r="I59" s="571">
        <v>90</v>
      </c>
      <c r="J59" s="571">
        <v>7109.1</v>
      </c>
      <c r="K59" s="592">
        <v>1</v>
      </c>
      <c r="L59" s="571">
        <v>90</v>
      </c>
      <c r="M59" s="572">
        <v>7109.1</v>
      </c>
    </row>
    <row r="60" spans="1:13" ht="14.4" customHeight="1" x14ac:dyDescent="0.3">
      <c r="A60" s="567" t="s">
        <v>2393</v>
      </c>
      <c r="B60" s="568" t="s">
        <v>2370</v>
      </c>
      <c r="C60" s="568" t="s">
        <v>2413</v>
      </c>
      <c r="D60" s="568" t="s">
        <v>2414</v>
      </c>
      <c r="E60" s="568" t="s">
        <v>1619</v>
      </c>
      <c r="F60" s="571"/>
      <c r="G60" s="571"/>
      <c r="H60" s="592">
        <v>0</v>
      </c>
      <c r="I60" s="571">
        <v>30</v>
      </c>
      <c r="J60" s="571">
        <v>947.7</v>
      </c>
      <c r="K60" s="592">
        <v>1</v>
      </c>
      <c r="L60" s="571">
        <v>30</v>
      </c>
      <c r="M60" s="572">
        <v>947.7</v>
      </c>
    </row>
    <row r="61" spans="1:13" ht="14.4" customHeight="1" x14ac:dyDescent="0.3">
      <c r="A61" s="567" t="s">
        <v>2393</v>
      </c>
      <c r="B61" s="568" t="s">
        <v>2370</v>
      </c>
      <c r="C61" s="568" t="s">
        <v>1879</v>
      </c>
      <c r="D61" s="568" t="s">
        <v>1880</v>
      </c>
      <c r="E61" s="568" t="s">
        <v>1619</v>
      </c>
      <c r="F61" s="571"/>
      <c r="G61" s="571"/>
      <c r="H61" s="592">
        <v>0</v>
      </c>
      <c r="I61" s="571">
        <v>30</v>
      </c>
      <c r="J61" s="571">
        <v>947.7</v>
      </c>
      <c r="K61" s="592">
        <v>1</v>
      </c>
      <c r="L61" s="571">
        <v>30</v>
      </c>
      <c r="M61" s="572">
        <v>947.7</v>
      </c>
    </row>
    <row r="62" spans="1:13" ht="14.4" customHeight="1" x14ac:dyDescent="0.3">
      <c r="A62" s="567" t="s">
        <v>2393</v>
      </c>
      <c r="B62" s="568" t="s">
        <v>2370</v>
      </c>
      <c r="C62" s="568" t="s">
        <v>2415</v>
      </c>
      <c r="D62" s="568" t="s">
        <v>2417</v>
      </c>
      <c r="E62" s="568" t="s">
        <v>1619</v>
      </c>
      <c r="F62" s="571"/>
      <c r="G62" s="571"/>
      <c r="H62" s="592">
        <v>0</v>
      </c>
      <c r="I62" s="571">
        <v>23</v>
      </c>
      <c r="J62" s="571">
        <v>726.56999999999994</v>
      </c>
      <c r="K62" s="592">
        <v>1</v>
      </c>
      <c r="L62" s="571">
        <v>23</v>
      </c>
      <c r="M62" s="572">
        <v>726.56999999999994</v>
      </c>
    </row>
    <row r="63" spans="1:13" ht="14.4" customHeight="1" x14ac:dyDescent="0.3">
      <c r="A63" s="567" t="s">
        <v>2393</v>
      </c>
      <c r="B63" s="568" t="s">
        <v>2370</v>
      </c>
      <c r="C63" s="568" t="s">
        <v>2401</v>
      </c>
      <c r="D63" s="568" t="s">
        <v>2402</v>
      </c>
      <c r="E63" s="568" t="s">
        <v>1619</v>
      </c>
      <c r="F63" s="571"/>
      <c r="G63" s="571"/>
      <c r="H63" s="592">
        <v>0</v>
      </c>
      <c r="I63" s="571">
        <v>23</v>
      </c>
      <c r="J63" s="571">
        <v>726.56999999999994</v>
      </c>
      <c r="K63" s="592">
        <v>1</v>
      </c>
      <c r="L63" s="571">
        <v>23</v>
      </c>
      <c r="M63" s="572">
        <v>726.56999999999994</v>
      </c>
    </row>
    <row r="64" spans="1:13" ht="14.4" customHeight="1" x14ac:dyDescent="0.3">
      <c r="A64" s="567" t="s">
        <v>2393</v>
      </c>
      <c r="B64" s="568" t="s">
        <v>2370</v>
      </c>
      <c r="C64" s="568" t="s">
        <v>2489</v>
      </c>
      <c r="D64" s="568" t="s">
        <v>2490</v>
      </c>
      <c r="E64" s="568" t="s">
        <v>1619</v>
      </c>
      <c r="F64" s="571"/>
      <c r="G64" s="571"/>
      <c r="H64" s="592">
        <v>0</v>
      </c>
      <c r="I64" s="571">
        <v>3</v>
      </c>
      <c r="J64" s="571">
        <v>94.77</v>
      </c>
      <c r="K64" s="592">
        <v>1</v>
      </c>
      <c r="L64" s="571">
        <v>3</v>
      </c>
      <c r="M64" s="572">
        <v>94.77</v>
      </c>
    </row>
    <row r="65" spans="1:13" ht="14.4" customHeight="1" x14ac:dyDescent="0.3">
      <c r="A65" s="567" t="s">
        <v>2393</v>
      </c>
      <c r="B65" s="568" t="s">
        <v>2370</v>
      </c>
      <c r="C65" s="568" t="s">
        <v>1894</v>
      </c>
      <c r="D65" s="568" t="s">
        <v>1885</v>
      </c>
      <c r="E65" s="568" t="s">
        <v>1895</v>
      </c>
      <c r="F65" s="571"/>
      <c r="G65" s="571"/>
      <c r="H65" s="592">
        <v>0</v>
      </c>
      <c r="I65" s="571">
        <v>450</v>
      </c>
      <c r="J65" s="571">
        <v>47389.5</v>
      </c>
      <c r="K65" s="592">
        <v>1</v>
      </c>
      <c r="L65" s="571">
        <v>450</v>
      </c>
      <c r="M65" s="572">
        <v>47389.5</v>
      </c>
    </row>
    <row r="66" spans="1:13" ht="14.4" customHeight="1" x14ac:dyDescent="0.3">
      <c r="A66" s="567" t="s">
        <v>2393</v>
      </c>
      <c r="B66" s="568" t="s">
        <v>2370</v>
      </c>
      <c r="C66" s="568" t="s">
        <v>1884</v>
      </c>
      <c r="D66" s="568" t="s">
        <v>1885</v>
      </c>
      <c r="E66" s="568" t="s">
        <v>1795</v>
      </c>
      <c r="F66" s="571"/>
      <c r="G66" s="571"/>
      <c r="H66" s="592">
        <v>0</v>
      </c>
      <c r="I66" s="571">
        <v>240</v>
      </c>
      <c r="J66" s="571">
        <v>12638.4</v>
      </c>
      <c r="K66" s="592">
        <v>1</v>
      </c>
      <c r="L66" s="571">
        <v>240</v>
      </c>
      <c r="M66" s="572">
        <v>12638.4</v>
      </c>
    </row>
    <row r="67" spans="1:13" ht="14.4" customHeight="1" x14ac:dyDescent="0.3">
      <c r="A67" s="567" t="s">
        <v>2393</v>
      </c>
      <c r="B67" s="568" t="s">
        <v>2370</v>
      </c>
      <c r="C67" s="568" t="s">
        <v>1887</v>
      </c>
      <c r="D67" s="568" t="s">
        <v>1888</v>
      </c>
      <c r="E67" s="568" t="s">
        <v>1895</v>
      </c>
      <c r="F67" s="571"/>
      <c r="G67" s="571"/>
      <c r="H67" s="592">
        <v>0</v>
      </c>
      <c r="I67" s="571">
        <v>445</v>
      </c>
      <c r="J67" s="571">
        <v>48269.149999999994</v>
      </c>
      <c r="K67" s="592">
        <v>1</v>
      </c>
      <c r="L67" s="571">
        <v>445</v>
      </c>
      <c r="M67" s="572">
        <v>48269.149999999994</v>
      </c>
    </row>
    <row r="68" spans="1:13" ht="14.4" customHeight="1" x14ac:dyDescent="0.3">
      <c r="A68" s="567" t="s">
        <v>2393</v>
      </c>
      <c r="B68" s="568" t="s">
        <v>2370</v>
      </c>
      <c r="C68" s="568" t="s">
        <v>1882</v>
      </c>
      <c r="D68" s="568" t="s">
        <v>2381</v>
      </c>
      <c r="E68" s="568" t="s">
        <v>1619</v>
      </c>
      <c r="F68" s="571"/>
      <c r="G68" s="571"/>
      <c r="H68" s="592">
        <v>0</v>
      </c>
      <c r="I68" s="571">
        <v>30</v>
      </c>
      <c r="J68" s="571">
        <v>657.3</v>
      </c>
      <c r="K68" s="592">
        <v>1</v>
      </c>
      <c r="L68" s="571">
        <v>30</v>
      </c>
      <c r="M68" s="572">
        <v>657.3</v>
      </c>
    </row>
    <row r="69" spans="1:13" ht="14.4" customHeight="1" x14ac:dyDescent="0.3">
      <c r="A69" s="567" t="s">
        <v>2393</v>
      </c>
      <c r="B69" s="568" t="s">
        <v>2370</v>
      </c>
      <c r="C69" s="568" t="s">
        <v>1911</v>
      </c>
      <c r="D69" s="568" t="s">
        <v>2382</v>
      </c>
      <c r="E69" s="568" t="s">
        <v>1619</v>
      </c>
      <c r="F69" s="571"/>
      <c r="G69" s="571"/>
      <c r="H69" s="592">
        <v>0</v>
      </c>
      <c r="I69" s="571">
        <v>120</v>
      </c>
      <c r="J69" s="571">
        <v>3790.8</v>
      </c>
      <c r="K69" s="592">
        <v>1</v>
      </c>
      <c r="L69" s="571">
        <v>120</v>
      </c>
      <c r="M69" s="572">
        <v>3790.8</v>
      </c>
    </row>
    <row r="70" spans="1:13" ht="14.4" customHeight="1" x14ac:dyDescent="0.3">
      <c r="A70" s="567" t="s">
        <v>2393</v>
      </c>
      <c r="B70" s="568" t="s">
        <v>2370</v>
      </c>
      <c r="C70" s="568" t="s">
        <v>2422</v>
      </c>
      <c r="D70" s="568" t="s">
        <v>2423</v>
      </c>
      <c r="E70" s="568" t="s">
        <v>2421</v>
      </c>
      <c r="F70" s="571"/>
      <c r="G70" s="571"/>
      <c r="H70" s="592">
        <v>0</v>
      </c>
      <c r="I70" s="571">
        <v>5</v>
      </c>
      <c r="J70" s="571">
        <v>631.4</v>
      </c>
      <c r="K70" s="592">
        <v>1</v>
      </c>
      <c r="L70" s="571">
        <v>5</v>
      </c>
      <c r="M70" s="572">
        <v>631.4</v>
      </c>
    </row>
    <row r="71" spans="1:13" ht="14.4" customHeight="1" thickBot="1" x14ac:dyDescent="0.35">
      <c r="A71" s="573" t="s">
        <v>2393</v>
      </c>
      <c r="B71" s="574" t="s">
        <v>2370</v>
      </c>
      <c r="C71" s="574" t="s">
        <v>2492</v>
      </c>
      <c r="D71" s="574" t="s">
        <v>2493</v>
      </c>
      <c r="E71" s="574" t="s">
        <v>2494</v>
      </c>
      <c r="F71" s="577">
        <v>20</v>
      </c>
      <c r="G71" s="577">
        <v>695</v>
      </c>
      <c r="H71" s="585">
        <v>1</v>
      </c>
      <c r="I71" s="577"/>
      <c r="J71" s="577"/>
      <c r="K71" s="585">
        <v>0</v>
      </c>
      <c r="L71" s="577">
        <v>20</v>
      </c>
      <c r="M71" s="578">
        <v>695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4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439</v>
      </c>
      <c r="B4" s="551" t="s">
        <v>440</v>
      </c>
      <c r="C4" s="552" t="s">
        <v>441</v>
      </c>
      <c r="D4" s="552" t="s">
        <v>440</v>
      </c>
      <c r="E4" s="552" t="s">
        <v>440</v>
      </c>
      <c r="F4" s="553" t="s">
        <v>440</v>
      </c>
      <c r="G4" s="552" t="s">
        <v>440</v>
      </c>
      <c r="H4" s="552" t="s">
        <v>109</v>
      </c>
    </row>
    <row r="5" spans="1:8" ht="14.4" customHeight="1" x14ac:dyDescent="0.3">
      <c r="A5" s="550" t="s">
        <v>439</v>
      </c>
      <c r="B5" s="551" t="s">
        <v>2512</v>
      </c>
      <c r="C5" s="552" t="s">
        <v>2513</v>
      </c>
      <c r="D5" s="552">
        <v>341458.31801244442</v>
      </c>
      <c r="E5" s="552">
        <v>259827.72038476841</v>
      </c>
      <c r="F5" s="553">
        <v>0.76093539585496062</v>
      </c>
      <c r="G5" s="552">
        <v>-81630.597627676005</v>
      </c>
      <c r="H5" s="552" t="s">
        <v>2</v>
      </c>
    </row>
    <row r="6" spans="1:8" ht="14.4" customHeight="1" x14ac:dyDescent="0.3">
      <c r="A6" s="550" t="s">
        <v>439</v>
      </c>
      <c r="B6" s="551" t="s">
        <v>2514</v>
      </c>
      <c r="C6" s="552" t="s">
        <v>2515</v>
      </c>
      <c r="D6" s="552">
        <v>336116.19529954949</v>
      </c>
      <c r="E6" s="552">
        <v>350267.97999999992</v>
      </c>
      <c r="F6" s="553">
        <v>1.0421038465219989</v>
      </c>
      <c r="G6" s="552">
        <v>14151.784700450429</v>
      </c>
      <c r="H6" s="552" t="s">
        <v>2</v>
      </c>
    </row>
    <row r="7" spans="1:8" ht="14.4" customHeight="1" x14ac:dyDescent="0.3">
      <c r="A7" s="550" t="s">
        <v>439</v>
      </c>
      <c r="B7" s="551" t="s">
        <v>2516</v>
      </c>
      <c r="C7" s="552" t="s">
        <v>2517</v>
      </c>
      <c r="D7" s="552">
        <v>2355958.164720525</v>
      </c>
      <c r="E7" s="552">
        <v>2134700.9100000015</v>
      </c>
      <c r="F7" s="553">
        <v>0.90608608504439636</v>
      </c>
      <c r="G7" s="552">
        <v>-221257.25472052349</v>
      </c>
      <c r="H7" s="552" t="s">
        <v>2</v>
      </c>
    </row>
    <row r="8" spans="1:8" ht="14.4" customHeight="1" x14ac:dyDescent="0.3">
      <c r="A8" s="550" t="s">
        <v>439</v>
      </c>
      <c r="B8" s="551" t="s">
        <v>2518</v>
      </c>
      <c r="C8" s="552" t="s">
        <v>2519</v>
      </c>
      <c r="D8" s="552">
        <v>870.75031393313054</v>
      </c>
      <c r="E8" s="552">
        <v>152.16</v>
      </c>
      <c r="F8" s="553">
        <v>0.1747458456979496</v>
      </c>
      <c r="G8" s="552">
        <v>-718.59031393313057</v>
      </c>
      <c r="H8" s="552" t="s">
        <v>2</v>
      </c>
    </row>
    <row r="9" spans="1:8" ht="14.4" customHeight="1" x14ac:dyDescent="0.3">
      <c r="A9" s="550" t="s">
        <v>439</v>
      </c>
      <c r="B9" s="551" t="s">
        <v>2518</v>
      </c>
      <c r="C9" s="552" t="s">
        <v>2519</v>
      </c>
      <c r="D9" s="552">
        <v>870.75031393313054</v>
      </c>
      <c r="E9" s="552">
        <v>582.63</v>
      </c>
      <c r="F9" s="553">
        <v>0.66911259252757871</v>
      </c>
      <c r="G9" s="552">
        <v>-288.12031393313055</v>
      </c>
      <c r="H9" s="552" t="s">
        <v>2</v>
      </c>
    </row>
    <row r="10" spans="1:8" ht="14.4" customHeight="1" x14ac:dyDescent="0.3">
      <c r="A10" s="550" t="s">
        <v>439</v>
      </c>
      <c r="B10" s="551" t="s">
        <v>2520</v>
      </c>
      <c r="C10" s="552" t="s">
        <v>2521</v>
      </c>
      <c r="D10" s="552">
        <v>916.66666666666663</v>
      </c>
      <c r="E10" s="552">
        <v>2735.5</v>
      </c>
      <c r="F10" s="553">
        <v>2.9841818181818183</v>
      </c>
      <c r="G10" s="552">
        <v>1818.8333333333335</v>
      </c>
      <c r="H10" s="552" t="s">
        <v>2</v>
      </c>
    </row>
    <row r="11" spans="1:8" ht="14.4" customHeight="1" x14ac:dyDescent="0.3">
      <c r="A11" s="550" t="s">
        <v>439</v>
      </c>
      <c r="B11" s="551" t="s">
        <v>2522</v>
      </c>
      <c r="C11" s="552" t="s">
        <v>2523</v>
      </c>
      <c r="D11" s="552">
        <v>122752.93810437717</v>
      </c>
      <c r="E11" s="552">
        <v>172158.35</v>
      </c>
      <c r="F11" s="553">
        <v>1.4024784470218812</v>
      </c>
      <c r="G11" s="552">
        <v>49405.411895622834</v>
      </c>
      <c r="H11" s="552" t="s">
        <v>2</v>
      </c>
    </row>
    <row r="12" spans="1:8" ht="14.4" customHeight="1" x14ac:dyDescent="0.3">
      <c r="A12" s="550" t="s">
        <v>439</v>
      </c>
      <c r="B12" s="551" t="s">
        <v>2524</v>
      </c>
      <c r="C12" s="552" t="s">
        <v>2525</v>
      </c>
      <c r="D12" s="552">
        <v>140779.3356655805</v>
      </c>
      <c r="E12" s="552">
        <v>185348.40000000005</v>
      </c>
      <c r="F12" s="553">
        <v>1.3165881137576383</v>
      </c>
      <c r="G12" s="552">
        <v>44569.064334419556</v>
      </c>
      <c r="H12" s="552" t="s">
        <v>2</v>
      </c>
    </row>
    <row r="13" spans="1:8" ht="14.4" customHeight="1" x14ac:dyDescent="0.3">
      <c r="A13" s="550" t="s">
        <v>439</v>
      </c>
      <c r="B13" s="551" t="s">
        <v>2526</v>
      </c>
      <c r="C13" s="552" t="s">
        <v>2527</v>
      </c>
      <c r="D13" s="552">
        <v>16138.610646898482</v>
      </c>
      <c r="E13" s="552">
        <v>20396.29</v>
      </c>
      <c r="F13" s="553">
        <v>1.2638194480464624</v>
      </c>
      <c r="G13" s="552">
        <v>4257.6793531015192</v>
      </c>
      <c r="H13" s="552" t="s">
        <v>2</v>
      </c>
    </row>
    <row r="14" spans="1:8" ht="14.4" customHeight="1" x14ac:dyDescent="0.3">
      <c r="A14" s="550" t="s">
        <v>439</v>
      </c>
      <c r="B14" s="551" t="s">
        <v>2528</v>
      </c>
      <c r="C14" s="552" t="s">
        <v>2529</v>
      </c>
      <c r="D14" s="552">
        <v>24638.239360836014</v>
      </c>
      <c r="E14" s="552">
        <v>21745.780000000002</v>
      </c>
      <c r="F14" s="553">
        <v>0.88260283868198175</v>
      </c>
      <c r="G14" s="552">
        <v>-2892.4593608360119</v>
      </c>
      <c r="H14" s="552" t="s">
        <v>2</v>
      </c>
    </row>
    <row r="15" spans="1:8" ht="14.4" customHeight="1" x14ac:dyDescent="0.3">
      <c r="A15" s="550" t="s">
        <v>439</v>
      </c>
      <c r="B15" s="551" t="s">
        <v>2530</v>
      </c>
      <c r="C15" s="552" t="s">
        <v>2531</v>
      </c>
      <c r="D15" s="552">
        <v>157471.46023624783</v>
      </c>
      <c r="E15" s="552">
        <v>163116.47000000003</v>
      </c>
      <c r="F15" s="553">
        <v>1.0358478276335485</v>
      </c>
      <c r="G15" s="552">
        <v>5645.0097637521976</v>
      </c>
      <c r="H15" s="552" t="s">
        <v>2</v>
      </c>
    </row>
    <row r="16" spans="1:8" ht="14.4" customHeight="1" x14ac:dyDescent="0.3">
      <c r="A16" s="550" t="s">
        <v>439</v>
      </c>
      <c r="B16" s="551" t="s">
        <v>6</v>
      </c>
      <c r="C16" s="552" t="s">
        <v>441</v>
      </c>
      <c r="D16" s="552">
        <v>3497100.6790270582</v>
      </c>
      <c r="E16" s="552">
        <v>3311032.1903847698</v>
      </c>
      <c r="F16" s="553">
        <v>0.94679349961006698</v>
      </c>
      <c r="G16" s="552">
        <v>-186068.48864228837</v>
      </c>
      <c r="H16" s="552" t="s">
        <v>456</v>
      </c>
    </row>
    <row r="18" spans="1:8" ht="14.4" customHeight="1" x14ac:dyDescent="0.3">
      <c r="A18" s="550" t="s">
        <v>439</v>
      </c>
      <c r="B18" s="551" t="s">
        <v>440</v>
      </c>
      <c r="C18" s="552" t="s">
        <v>441</v>
      </c>
      <c r="D18" s="552" t="s">
        <v>440</v>
      </c>
      <c r="E18" s="552" t="s">
        <v>440</v>
      </c>
      <c r="F18" s="553" t="s">
        <v>440</v>
      </c>
      <c r="G18" s="552" t="s">
        <v>440</v>
      </c>
      <c r="H18" s="552" t="s">
        <v>109</v>
      </c>
    </row>
    <row r="19" spans="1:8" ht="14.4" customHeight="1" x14ac:dyDescent="0.3">
      <c r="A19" s="550" t="s">
        <v>2532</v>
      </c>
      <c r="B19" s="551" t="s">
        <v>2514</v>
      </c>
      <c r="C19" s="552" t="s">
        <v>2515</v>
      </c>
      <c r="D19" s="552">
        <v>4583.333333333333</v>
      </c>
      <c r="E19" s="552">
        <v>13074.689999999999</v>
      </c>
      <c r="F19" s="553">
        <v>2.8526596363636361</v>
      </c>
      <c r="G19" s="552">
        <v>8491.3566666666666</v>
      </c>
      <c r="H19" s="552" t="s">
        <v>2</v>
      </c>
    </row>
    <row r="20" spans="1:8" ht="14.4" customHeight="1" x14ac:dyDescent="0.3">
      <c r="A20" s="550" t="s">
        <v>2532</v>
      </c>
      <c r="B20" s="551" t="s">
        <v>2516</v>
      </c>
      <c r="C20" s="552" t="s">
        <v>2517</v>
      </c>
      <c r="D20" s="552">
        <v>346932.45886878151</v>
      </c>
      <c r="E20" s="552">
        <v>180530.27999999991</v>
      </c>
      <c r="F20" s="553">
        <v>0.52036145764118591</v>
      </c>
      <c r="G20" s="552">
        <v>-166402.1788687816</v>
      </c>
      <c r="H20" s="552" t="s">
        <v>2</v>
      </c>
    </row>
    <row r="21" spans="1:8" ht="14.4" customHeight="1" x14ac:dyDescent="0.3">
      <c r="A21" s="550" t="s">
        <v>2532</v>
      </c>
      <c r="B21" s="551" t="s">
        <v>2522</v>
      </c>
      <c r="C21" s="552" t="s">
        <v>2523</v>
      </c>
      <c r="D21" s="552">
        <v>0</v>
      </c>
      <c r="E21" s="552">
        <v>13649.170000000002</v>
      </c>
      <c r="F21" s="553" t="s">
        <v>440</v>
      </c>
      <c r="G21" s="552">
        <v>13649.170000000002</v>
      </c>
      <c r="H21" s="552" t="s">
        <v>2</v>
      </c>
    </row>
    <row r="22" spans="1:8" ht="14.4" customHeight="1" x14ac:dyDescent="0.3">
      <c r="A22" s="550" t="s">
        <v>2532</v>
      </c>
      <c r="B22" s="551" t="s">
        <v>2524</v>
      </c>
      <c r="C22" s="552" t="s">
        <v>2525</v>
      </c>
      <c r="D22" s="552">
        <v>42772.749313089771</v>
      </c>
      <c r="E22" s="552">
        <v>33820.5</v>
      </c>
      <c r="F22" s="553">
        <v>0.79070203676736517</v>
      </c>
      <c r="G22" s="552">
        <v>-8952.249313089771</v>
      </c>
      <c r="H22" s="552" t="s">
        <v>2</v>
      </c>
    </row>
    <row r="23" spans="1:8" ht="14.4" customHeight="1" x14ac:dyDescent="0.3">
      <c r="A23" s="550" t="s">
        <v>2532</v>
      </c>
      <c r="B23" s="551" t="s">
        <v>2528</v>
      </c>
      <c r="C23" s="552" t="s">
        <v>2529</v>
      </c>
      <c r="D23" s="552">
        <v>3666.6666666666665</v>
      </c>
      <c r="E23" s="552">
        <v>5287.8</v>
      </c>
      <c r="F23" s="553">
        <v>1.4421272727272729</v>
      </c>
      <c r="G23" s="552">
        <v>1621.1333333333337</v>
      </c>
      <c r="H23" s="552" t="s">
        <v>2</v>
      </c>
    </row>
    <row r="24" spans="1:8" ht="14.4" customHeight="1" x14ac:dyDescent="0.3">
      <c r="A24" s="550" t="s">
        <v>2532</v>
      </c>
      <c r="B24" s="551" t="s">
        <v>2530</v>
      </c>
      <c r="C24" s="552" t="s">
        <v>2531</v>
      </c>
      <c r="D24" s="552">
        <v>19420.728069772518</v>
      </c>
      <c r="E24" s="552">
        <v>14329.970000000001</v>
      </c>
      <c r="F24" s="553">
        <v>0.73786986504918672</v>
      </c>
      <c r="G24" s="552">
        <v>-5090.758069772517</v>
      </c>
      <c r="H24" s="552" t="s">
        <v>2</v>
      </c>
    </row>
    <row r="25" spans="1:8" ht="14.4" customHeight="1" x14ac:dyDescent="0.3">
      <c r="A25" s="550" t="s">
        <v>2532</v>
      </c>
      <c r="B25" s="551" t="s">
        <v>6</v>
      </c>
      <c r="C25" s="552" t="s">
        <v>2533</v>
      </c>
      <c r="D25" s="552">
        <v>417375.93625164375</v>
      </c>
      <c r="E25" s="552">
        <v>260692.40999999992</v>
      </c>
      <c r="F25" s="553">
        <v>0.62459856296752003</v>
      </c>
      <c r="G25" s="552">
        <v>-156683.52625164384</v>
      </c>
      <c r="H25" s="552" t="s">
        <v>459</v>
      </c>
    </row>
    <row r="26" spans="1:8" ht="14.4" customHeight="1" x14ac:dyDescent="0.3">
      <c r="A26" s="550" t="s">
        <v>440</v>
      </c>
      <c r="B26" s="551" t="s">
        <v>440</v>
      </c>
      <c r="C26" s="552" t="s">
        <v>440</v>
      </c>
      <c r="D26" s="552" t="s">
        <v>440</v>
      </c>
      <c r="E26" s="552" t="s">
        <v>440</v>
      </c>
      <c r="F26" s="553" t="s">
        <v>440</v>
      </c>
      <c r="G26" s="552" t="s">
        <v>440</v>
      </c>
      <c r="H26" s="552" t="s">
        <v>460</v>
      </c>
    </row>
    <row r="27" spans="1:8" ht="14.4" customHeight="1" x14ac:dyDescent="0.3">
      <c r="A27" s="550" t="s">
        <v>457</v>
      </c>
      <c r="B27" s="551" t="s">
        <v>2514</v>
      </c>
      <c r="C27" s="552" t="s">
        <v>2515</v>
      </c>
      <c r="D27" s="552">
        <v>331532.86196621618</v>
      </c>
      <c r="E27" s="552">
        <v>337193.29000000004</v>
      </c>
      <c r="F27" s="553">
        <v>1.0170735051729523</v>
      </c>
      <c r="G27" s="552">
        <v>5660.4280337838572</v>
      </c>
      <c r="H27" s="552" t="s">
        <v>2</v>
      </c>
    </row>
    <row r="28" spans="1:8" ht="14.4" customHeight="1" x14ac:dyDescent="0.3">
      <c r="A28" s="550" t="s">
        <v>457</v>
      </c>
      <c r="B28" s="551" t="s">
        <v>2516</v>
      </c>
      <c r="C28" s="552" t="s">
        <v>2517</v>
      </c>
      <c r="D28" s="552">
        <v>2009025.7058517437</v>
      </c>
      <c r="E28" s="552">
        <v>1954170.6300000024</v>
      </c>
      <c r="F28" s="553">
        <v>0.97269568244350313</v>
      </c>
      <c r="G28" s="552">
        <v>-54855.075851741247</v>
      </c>
      <c r="H28" s="552" t="s">
        <v>2</v>
      </c>
    </row>
    <row r="29" spans="1:8" ht="14.4" customHeight="1" x14ac:dyDescent="0.3">
      <c r="A29" s="550" t="s">
        <v>457</v>
      </c>
      <c r="B29" s="551" t="s">
        <v>2518</v>
      </c>
      <c r="C29" s="552" t="s">
        <v>2519</v>
      </c>
      <c r="D29" s="552">
        <v>870.75031393313054</v>
      </c>
      <c r="E29" s="552">
        <v>152.16</v>
      </c>
      <c r="F29" s="553">
        <v>0.1747458456979496</v>
      </c>
      <c r="G29" s="552">
        <v>-718.59031393313057</v>
      </c>
      <c r="H29" s="552" t="s">
        <v>2</v>
      </c>
    </row>
    <row r="30" spans="1:8" ht="14.4" customHeight="1" x14ac:dyDescent="0.3">
      <c r="A30" s="550" t="s">
        <v>457</v>
      </c>
      <c r="B30" s="551" t="s">
        <v>440</v>
      </c>
      <c r="C30" s="552" t="e">
        <v>#N/A</v>
      </c>
      <c r="D30" s="552" t="s">
        <v>440</v>
      </c>
      <c r="E30" s="552" t="s">
        <v>440</v>
      </c>
      <c r="F30" s="553" t="s">
        <v>440</v>
      </c>
      <c r="G30" s="552" t="s">
        <v>440</v>
      </c>
      <c r="H30" s="552" t="s">
        <v>109</v>
      </c>
    </row>
    <row r="31" spans="1:8" ht="14.4" customHeight="1" x14ac:dyDescent="0.3">
      <c r="A31" s="550" t="s">
        <v>457</v>
      </c>
      <c r="B31" s="551" t="s">
        <v>2520</v>
      </c>
      <c r="C31" s="552" t="s">
        <v>2521</v>
      </c>
      <c r="D31" s="552">
        <v>916.66666666666663</v>
      </c>
      <c r="E31" s="552">
        <v>2735.5</v>
      </c>
      <c r="F31" s="553">
        <v>2.9841818181818183</v>
      </c>
      <c r="G31" s="552">
        <v>1818.8333333333335</v>
      </c>
      <c r="H31" s="552" t="s">
        <v>2</v>
      </c>
    </row>
    <row r="32" spans="1:8" ht="14.4" customHeight="1" x14ac:dyDescent="0.3">
      <c r="A32" s="550" t="s">
        <v>457</v>
      </c>
      <c r="B32" s="551" t="s">
        <v>2522</v>
      </c>
      <c r="C32" s="552" t="s">
        <v>2523</v>
      </c>
      <c r="D32" s="552">
        <v>122752.93810437717</v>
      </c>
      <c r="E32" s="552">
        <v>158509.18000000002</v>
      </c>
      <c r="F32" s="553">
        <v>1.2912862408655279</v>
      </c>
      <c r="G32" s="552">
        <v>35756.24189562285</v>
      </c>
      <c r="H32" s="552" t="s">
        <v>2</v>
      </c>
    </row>
    <row r="33" spans="1:8" ht="14.4" customHeight="1" x14ac:dyDescent="0.3">
      <c r="A33" s="550" t="s">
        <v>457</v>
      </c>
      <c r="B33" s="551" t="s">
        <v>2524</v>
      </c>
      <c r="C33" s="552" t="s">
        <v>2525</v>
      </c>
      <c r="D33" s="552">
        <v>98006.586352490747</v>
      </c>
      <c r="E33" s="552">
        <v>151527.90000000002</v>
      </c>
      <c r="F33" s="553">
        <v>1.546099151489823</v>
      </c>
      <c r="G33" s="552">
        <v>53521.313647509276</v>
      </c>
      <c r="H33" s="552" t="s">
        <v>2</v>
      </c>
    </row>
    <row r="34" spans="1:8" ht="14.4" customHeight="1" x14ac:dyDescent="0.3">
      <c r="A34" s="550" t="s">
        <v>457</v>
      </c>
      <c r="B34" s="551" t="s">
        <v>2526</v>
      </c>
      <c r="C34" s="552" t="s">
        <v>2527</v>
      </c>
      <c r="D34" s="552">
        <v>16138.610646898482</v>
      </c>
      <c r="E34" s="552">
        <v>20396.29</v>
      </c>
      <c r="F34" s="553">
        <v>1.2638194480464624</v>
      </c>
      <c r="G34" s="552">
        <v>4257.6793531015192</v>
      </c>
      <c r="H34" s="552" t="s">
        <v>2</v>
      </c>
    </row>
    <row r="35" spans="1:8" ht="14.4" customHeight="1" x14ac:dyDescent="0.3">
      <c r="A35" s="550" t="s">
        <v>457</v>
      </c>
      <c r="B35" s="551" t="s">
        <v>2528</v>
      </c>
      <c r="C35" s="552" t="s">
        <v>2529</v>
      </c>
      <c r="D35" s="552">
        <v>20971.572694169347</v>
      </c>
      <c r="E35" s="552">
        <v>16457.980000000003</v>
      </c>
      <c r="F35" s="553">
        <v>0.78477566942682164</v>
      </c>
      <c r="G35" s="552">
        <v>-4513.5926941693433</v>
      </c>
      <c r="H35" s="552" t="s">
        <v>2</v>
      </c>
    </row>
    <row r="36" spans="1:8" ht="14.4" customHeight="1" x14ac:dyDescent="0.3">
      <c r="A36" s="550" t="s">
        <v>457</v>
      </c>
      <c r="B36" s="551" t="s">
        <v>2530</v>
      </c>
      <c r="C36" s="552" t="s">
        <v>2531</v>
      </c>
      <c r="D36" s="552">
        <v>138050.73216647533</v>
      </c>
      <c r="E36" s="552">
        <v>148786.5</v>
      </c>
      <c r="F36" s="553">
        <v>1.0777668300996652</v>
      </c>
      <c r="G36" s="552">
        <v>10735.767833524675</v>
      </c>
      <c r="H36" s="552" t="s">
        <v>2</v>
      </c>
    </row>
    <row r="37" spans="1:8" ht="14.4" customHeight="1" x14ac:dyDescent="0.3">
      <c r="A37" s="550" t="s">
        <v>457</v>
      </c>
      <c r="B37" s="551" t="s">
        <v>2512</v>
      </c>
      <c r="C37" s="552" t="s">
        <v>2513</v>
      </c>
      <c r="D37" s="552">
        <v>341458.31801244442</v>
      </c>
      <c r="E37" s="552">
        <v>259827.72038476841</v>
      </c>
      <c r="F37" s="553">
        <v>0.76093539585496062</v>
      </c>
      <c r="G37" s="552">
        <v>-81630.597627676005</v>
      </c>
      <c r="H37" s="552" t="s">
        <v>2</v>
      </c>
    </row>
    <row r="38" spans="1:8" ht="14.4" customHeight="1" x14ac:dyDescent="0.3">
      <c r="A38" s="550" t="s">
        <v>457</v>
      </c>
      <c r="B38" s="551" t="s">
        <v>6</v>
      </c>
      <c r="C38" s="552" t="s">
        <v>458</v>
      </c>
      <c r="D38" s="552">
        <v>3079724.7427754146</v>
      </c>
      <c r="E38" s="552">
        <v>3050339.7803847711</v>
      </c>
      <c r="F38" s="553">
        <v>0.99045857508545976</v>
      </c>
      <c r="G38" s="552">
        <v>-29384.962390643544</v>
      </c>
      <c r="H38" s="552" t="s">
        <v>459</v>
      </c>
    </row>
    <row r="39" spans="1:8" ht="14.4" customHeight="1" x14ac:dyDescent="0.3">
      <c r="A39" s="550" t="s">
        <v>440</v>
      </c>
      <c r="B39" s="551" t="s">
        <v>440</v>
      </c>
      <c r="C39" s="552" t="s">
        <v>440</v>
      </c>
      <c r="D39" s="552" t="s">
        <v>440</v>
      </c>
      <c r="E39" s="552" t="s">
        <v>440</v>
      </c>
      <c r="F39" s="553" t="s">
        <v>440</v>
      </c>
      <c r="G39" s="552" t="s">
        <v>440</v>
      </c>
      <c r="H39" s="552" t="s">
        <v>460</v>
      </c>
    </row>
    <row r="40" spans="1:8" ht="14.4" customHeight="1" x14ac:dyDescent="0.3">
      <c r="A40" s="550" t="s">
        <v>439</v>
      </c>
      <c r="B40" s="551" t="s">
        <v>6</v>
      </c>
      <c r="C40" s="552" t="s">
        <v>441</v>
      </c>
      <c r="D40" s="552">
        <v>3497100.6790270582</v>
      </c>
      <c r="E40" s="552">
        <v>3311032.1903847707</v>
      </c>
      <c r="F40" s="553">
        <v>0.9467934996100672</v>
      </c>
      <c r="G40" s="552">
        <v>-186068.48864228744</v>
      </c>
      <c r="H40" s="552" t="s">
        <v>456</v>
      </c>
    </row>
  </sheetData>
  <autoFilter ref="A3:G3"/>
  <mergeCells count="1">
    <mergeCell ref="A1:G1"/>
  </mergeCells>
  <conditionalFormatting sqref="F17 F41:F65536">
    <cfRule type="cellIs" dxfId="37" priority="19" stopIfTrue="1" operator="greaterThan">
      <formula>1</formula>
    </cfRule>
  </conditionalFormatting>
  <conditionalFormatting sqref="G4:G16">
    <cfRule type="cellIs" dxfId="36" priority="12" operator="greaterThan">
      <formula>0</formula>
    </cfRule>
  </conditionalFormatting>
  <conditionalFormatting sqref="F4:F16">
    <cfRule type="cellIs" dxfId="35" priority="14" operator="greaterThan">
      <formula>1</formula>
    </cfRule>
  </conditionalFormatting>
  <conditionalFormatting sqref="B4:B16">
    <cfRule type="expression" dxfId="34" priority="18">
      <formula>AND(LEFT(H4,6)&lt;&gt;"mezera",H4&lt;&gt;"")</formula>
    </cfRule>
  </conditionalFormatting>
  <conditionalFormatting sqref="A4:A16">
    <cfRule type="expression" dxfId="33" priority="15">
      <formula>AND(H4&lt;&gt;"",H4&lt;&gt;"mezeraKL")</formula>
    </cfRule>
  </conditionalFormatting>
  <conditionalFormatting sqref="B4:G16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6">
    <cfRule type="expression" dxfId="30" priority="13">
      <formula>$H4&lt;&gt;""</formula>
    </cfRule>
  </conditionalFormatting>
  <conditionalFormatting sqref="F4:F16">
    <cfRule type="cellIs" dxfId="29" priority="9" operator="greaterThan">
      <formula>1</formula>
    </cfRule>
  </conditionalFormatting>
  <conditionalFormatting sqref="F4:F16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6">
    <cfRule type="expression" dxfId="26" priority="8">
      <formula>$H4&lt;&gt;""</formula>
    </cfRule>
  </conditionalFormatting>
  <conditionalFormatting sqref="G18:G40">
    <cfRule type="cellIs" dxfId="25" priority="1" operator="greaterThan">
      <formula>0</formula>
    </cfRule>
  </conditionalFormatting>
  <conditionalFormatting sqref="F18:F40">
    <cfRule type="cellIs" dxfId="24" priority="3" operator="greaterThan">
      <formula>1</formula>
    </cfRule>
  </conditionalFormatting>
  <conditionalFormatting sqref="B18:B40">
    <cfRule type="expression" dxfId="23" priority="7">
      <formula>AND(LEFT(H18,6)&lt;&gt;"mezera",H18&lt;&gt;"")</formula>
    </cfRule>
  </conditionalFormatting>
  <conditionalFormatting sqref="A18:A40">
    <cfRule type="expression" dxfId="22" priority="4">
      <formula>AND(H18&lt;&gt;"",H18&lt;&gt;"mezeraKL")</formula>
    </cfRule>
  </conditionalFormatting>
  <conditionalFormatting sqref="B18:G40">
    <cfRule type="expression" dxfId="21" priority="5">
      <formula>$H18="SumaNS"</formula>
    </cfRule>
    <cfRule type="expression" dxfId="20" priority="6">
      <formula>OR($H18="KL",$H18="SumaKL")</formula>
    </cfRule>
  </conditionalFormatting>
  <conditionalFormatting sqref="A18:G40">
    <cfRule type="expression" dxfId="19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5.7401181825009902</v>
      </c>
      <c r="J3" s="294">
        <f>SUBTOTAL(9,J5:J1048576)</f>
        <v>576823</v>
      </c>
      <c r="K3" s="295">
        <f>SUBTOTAL(9,K5:K1048576)</f>
        <v>3311032.1903847689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61" t="s">
        <v>439</v>
      </c>
      <c r="B5" s="562" t="s">
        <v>441</v>
      </c>
      <c r="C5" s="563" t="s">
        <v>2532</v>
      </c>
      <c r="D5" s="564" t="s">
        <v>2533</v>
      </c>
      <c r="E5" s="563" t="s">
        <v>2514</v>
      </c>
      <c r="F5" s="564" t="s">
        <v>2515</v>
      </c>
      <c r="G5" s="563" t="s">
        <v>2534</v>
      </c>
      <c r="H5" s="563" t="s">
        <v>2535</v>
      </c>
      <c r="I5" s="565">
        <v>42.462222222222216</v>
      </c>
      <c r="J5" s="565">
        <v>50</v>
      </c>
      <c r="K5" s="566">
        <v>2123.39</v>
      </c>
    </row>
    <row r="6" spans="1:11" ht="14.4" customHeight="1" x14ac:dyDescent="0.3">
      <c r="A6" s="567" t="s">
        <v>439</v>
      </c>
      <c r="B6" s="568" t="s">
        <v>441</v>
      </c>
      <c r="C6" s="569" t="s">
        <v>2532</v>
      </c>
      <c r="D6" s="570" t="s">
        <v>2533</v>
      </c>
      <c r="E6" s="569" t="s">
        <v>2514</v>
      </c>
      <c r="F6" s="570" t="s">
        <v>2515</v>
      </c>
      <c r="G6" s="569" t="s">
        <v>2536</v>
      </c>
      <c r="H6" s="569" t="s">
        <v>2537</v>
      </c>
      <c r="I6" s="571">
        <v>4.3899999999999997</v>
      </c>
      <c r="J6" s="571">
        <v>100</v>
      </c>
      <c r="K6" s="572">
        <v>439</v>
      </c>
    </row>
    <row r="7" spans="1:11" ht="14.4" customHeight="1" x14ac:dyDescent="0.3">
      <c r="A7" s="567" t="s">
        <v>439</v>
      </c>
      <c r="B7" s="568" t="s">
        <v>441</v>
      </c>
      <c r="C7" s="569" t="s">
        <v>2532</v>
      </c>
      <c r="D7" s="570" t="s">
        <v>2533</v>
      </c>
      <c r="E7" s="569" t="s">
        <v>2514</v>
      </c>
      <c r="F7" s="570" t="s">
        <v>2515</v>
      </c>
      <c r="G7" s="569" t="s">
        <v>2538</v>
      </c>
      <c r="H7" s="569" t="s">
        <v>2539</v>
      </c>
      <c r="I7" s="571">
        <v>0.84250000000000003</v>
      </c>
      <c r="J7" s="571">
        <v>800</v>
      </c>
      <c r="K7" s="572">
        <v>674</v>
      </c>
    </row>
    <row r="8" spans="1:11" ht="14.4" customHeight="1" x14ac:dyDescent="0.3">
      <c r="A8" s="567" t="s">
        <v>439</v>
      </c>
      <c r="B8" s="568" t="s">
        <v>441</v>
      </c>
      <c r="C8" s="569" t="s">
        <v>2532</v>
      </c>
      <c r="D8" s="570" t="s">
        <v>2533</v>
      </c>
      <c r="E8" s="569" t="s">
        <v>2514</v>
      </c>
      <c r="F8" s="570" t="s">
        <v>2515</v>
      </c>
      <c r="G8" s="569" t="s">
        <v>2540</v>
      </c>
      <c r="H8" s="569" t="s">
        <v>2541</v>
      </c>
      <c r="I8" s="571">
        <v>1.43</v>
      </c>
      <c r="J8" s="571">
        <v>20</v>
      </c>
      <c r="K8" s="572">
        <v>28.6</v>
      </c>
    </row>
    <row r="9" spans="1:11" ht="14.4" customHeight="1" x14ac:dyDescent="0.3">
      <c r="A9" s="567" t="s">
        <v>439</v>
      </c>
      <c r="B9" s="568" t="s">
        <v>441</v>
      </c>
      <c r="C9" s="569" t="s">
        <v>2532</v>
      </c>
      <c r="D9" s="570" t="s">
        <v>2533</v>
      </c>
      <c r="E9" s="569" t="s">
        <v>2514</v>
      </c>
      <c r="F9" s="570" t="s">
        <v>2515</v>
      </c>
      <c r="G9" s="569" t="s">
        <v>2542</v>
      </c>
      <c r="H9" s="569" t="s">
        <v>2543</v>
      </c>
      <c r="I9" s="571">
        <v>0.6</v>
      </c>
      <c r="J9" s="571">
        <v>1295</v>
      </c>
      <c r="K9" s="572">
        <v>777</v>
      </c>
    </row>
    <row r="10" spans="1:11" ht="14.4" customHeight="1" x14ac:dyDescent="0.3">
      <c r="A10" s="567" t="s">
        <v>439</v>
      </c>
      <c r="B10" s="568" t="s">
        <v>441</v>
      </c>
      <c r="C10" s="569" t="s">
        <v>2532</v>
      </c>
      <c r="D10" s="570" t="s">
        <v>2533</v>
      </c>
      <c r="E10" s="569" t="s">
        <v>2514</v>
      </c>
      <c r="F10" s="570" t="s">
        <v>2515</v>
      </c>
      <c r="G10" s="569" t="s">
        <v>2544</v>
      </c>
      <c r="H10" s="569" t="s">
        <v>2545</v>
      </c>
      <c r="I10" s="571">
        <v>0.62</v>
      </c>
      <c r="J10" s="571">
        <v>2000</v>
      </c>
      <c r="K10" s="572">
        <v>1230</v>
      </c>
    </row>
    <row r="11" spans="1:11" ht="14.4" customHeight="1" x14ac:dyDescent="0.3">
      <c r="A11" s="567" t="s">
        <v>439</v>
      </c>
      <c r="B11" s="568" t="s">
        <v>441</v>
      </c>
      <c r="C11" s="569" t="s">
        <v>2532</v>
      </c>
      <c r="D11" s="570" t="s">
        <v>2533</v>
      </c>
      <c r="E11" s="569" t="s">
        <v>2514</v>
      </c>
      <c r="F11" s="570" t="s">
        <v>2515</v>
      </c>
      <c r="G11" s="569" t="s">
        <v>2546</v>
      </c>
      <c r="H11" s="569" t="s">
        <v>2547</v>
      </c>
      <c r="I11" s="571">
        <v>8.67</v>
      </c>
      <c r="J11" s="571">
        <v>3</v>
      </c>
      <c r="K11" s="572">
        <v>26.01</v>
      </c>
    </row>
    <row r="12" spans="1:11" ht="14.4" customHeight="1" x14ac:dyDescent="0.3">
      <c r="A12" s="567" t="s">
        <v>439</v>
      </c>
      <c r="B12" s="568" t="s">
        <v>441</v>
      </c>
      <c r="C12" s="569" t="s">
        <v>2532</v>
      </c>
      <c r="D12" s="570" t="s">
        <v>2533</v>
      </c>
      <c r="E12" s="569" t="s">
        <v>2514</v>
      </c>
      <c r="F12" s="570" t="s">
        <v>2515</v>
      </c>
      <c r="G12" s="569" t="s">
        <v>2546</v>
      </c>
      <c r="H12" s="569" t="s">
        <v>2548</v>
      </c>
      <c r="I12" s="571">
        <v>8.58</v>
      </c>
      <c r="J12" s="571">
        <v>2</v>
      </c>
      <c r="K12" s="572">
        <v>17.16</v>
      </c>
    </row>
    <row r="13" spans="1:11" ht="14.4" customHeight="1" x14ac:dyDescent="0.3">
      <c r="A13" s="567" t="s">
        <v>439</v>
      </c>
      <c r="B13" s="568" t="s">
        <v>441</v>
      </c>
      <c r="C13" s="569" t="s">
        <v>2532</v>
      </c>
      <c r="D13" s="570" t="s">
        <v>2533</v>
      </c>
      <c r="E13" s="569" t="s">
        <v>2514</v>
      </c>
      <c r="F13" s="570" t="s">
        <v>2515</v>
      </c>
      <c r="G13" s="569" t="s">
        <v>2549</v>
      </c>
      <c r="H13" s="569" t="s">
        <v>2550</v>
      </c>
      <c r="I13" s="571">
        <v>27.94</v>
      </c>
      <c r="J13" s="571">
        <v>1</v>
      </c>
      <c r="K13" s="572">
        <v>27.94</v>
      </c>
    </row>
    <row r="14" spans="1:11" ht="14.4" customHeight="1" x14ac:dyDescent="0.3">
      <c r="A14" s="567" t="s">
        <v>439</v>
      </c>
      <c r="B14" s="568" t="s">
        <v>441</v>
      </c>
      <c r="C14" s="569" t="s">
        <v>2532</v>
      </c>
      <c r="D14" s="570" t="s">
        <v>2533</v>
      </c>
      <c r="E14" s="569" t="s">
        <v>2514</v>
      </c>
      <c r="F14" s="570" t="s">
        <v>2515</v>
      </c>
      <c r="G14" s="569" t="s">
        <v>2551</v>
      </c>
      <c r="H14" s="569" t="s">
        <v>2552</v>
      </c>
      <c r="I14" s="571">
        <v>2.97</v>
      </c>
      <c r="J14" s="571">
        <v>120</v>
      </c>
      <c r="K14" s="572">
        <v>358</v>
      </c>
    </row>
    <row r="15" spans="1:11" ht="14.4" customHeight="1" x14ac:dyDescent="0.3">
      <c r="A15" s="567" t="s">
        <v>439</v>
      </c>
      <c r="B15" s="568" t="s">
        <v>441</v>
      </c>
      <c r="C15" s="569" t="s">
        <v>2532</v>
      </c>
      <c r="D15" s="570" t="s">
        <v>2533</v>
      </c>
      <c r="E15" s="569" t="s">
        <v>2514</v>
      </c>
      <c r="F15" s="570" t="s">
        <v>2515</v>
      </c>
      <c r="G15" s="569" t="s">
        <v>2553</v>
      </c>
      <c r="H15" s="569" t="s">
        <v>2554</v>
      </c>
      <c r="I15" s="571">
        <v>1.17</v>
      </c>
      <c r="J15" s="571">
        <v>690</v>
      </c>
      <c r="K15" s="572">
        <v>807.3</v>
      </c>
    </row>
    <row r="16" spans="1:11" ht="14.4" customHeight="1" x14ac:dyDescent="0.3">
      <c r="A16" s="567" t="s">
        <v>439</v>
      </c>
      <c r="B16" s="568" t="s">
        <v>441</v>
      </c>
      <c r="C16" s="569" t="s">
        <v>2532</v>
      </c>
      <c r="D16" s="570" t="s">
        <v>2533</v>
      </c>
      <c r="E16" s="569" t="s">
        <v>2514</v>
      </c>
      <c r="F16" s="570" t="s">
        <v>2515</v>
      </c>
      <c r="G16" s="569" t="s">
        <v>2555</v>
      </c>
      <c r="H16" s="569" t="s">
        <v>2556</v>
      </c>
      <c r="I16" s="571">
        <v>0.56166666666666687</v>
      </c>
      <c r="J16" s="571">
        <v>4080</v>
      </c>
      <c r="K16" s="572">
        <v>2289.8000000000002</v>
      </c>
    </row>
    <row r="17" spans="1:11" ht="14.4" customHeight="1" x14ac:dyDescent="0.3">
      <c r="A17" s="567" t="s">
        <v>439</v>
      </c>
      <c r="B17" s="568" t="s">
        <v>441</v>
      </c>
      <c r="C17" s="569" t="s">
        <v>2532</v>
      </c>
      <c r="D17" s="570" t="s">
        <v>2533</v>
      </c>
      <c r="E17" s="569" t="s">
        <v>2514</v>
      </c>
      <c r="F17" s="570" t="s">
        <v>2515</v>
      </c>
      <c r="G17" s="569" t="s">
        <v>2557</v>
      </c>
      <c r="H17" s="569" t="s">
        <v>2558</v>
      </c>
      <c r="I17" s="571">
        <v>8.01</v>
      </c>
      <c r="J17" s="571">
        <v>30</v>
      </c>
      <c r="K17" s="572">
        <v>240.3</v>
      </c>
    </row>
    <row r="18" spans="1:11" ht="14.4" customHeight="1" x14ac:dyDescent="0.3">
      <c r="A18" s="567" t="s">
        <v>439</v>
      </c>
      <c r="B18" s="568" t="s">
        <v>441</v>
      </c>
      <c r="C18" s="569" t="s">
        <v>2532</v>
      </c>
      <c r="D18" s="570" t="s">
        <v>2533</v>
      </c>
      <c r="E18" s="569" t="s">
        <v>2514</v>
      </c>
      <c r="F18" s="570" t="s">
        <v>2515</v>
      </c>
      <c r="G18" s="569" t="s">
        <v>2559</v>
      </c>
      <c r="H18" s="569" t="s">
        <v>2560</v>
      </c>
      <c r="I18" s="571">
        <v>9.75</v>
      </c>
      <c r="J18" s="571">
        <v>3</v>
      </c>
      <c r="K18" s="572">
        <v>29.25</v>
      </c>
    </row>
    <row r="19" spans="1:11" ht="14.4" customHeight="1" x14ac:dyDescent="0.3">
      <c r="A19" s="567" t="s">
        <v>439</v>
      </c>
      <c r="B19" s="568" t="s">
        <v>441</v>
      </c>
      <c r="C19" s="569" t="s">
        <v>2532</v>
      </c>
      <c r="D19" s="570" t="s">
        <v>2533</v>
      </c>
      <c r="E19" s="569" t="s">
        <v>2514</v>
      </c>
      <c r="F19" s="570" t="s">
        <v>2515</v>
      </c>
      <c r="G19" s="569" t="s">
        <v>2561</v>
      </c>
      <c r="H19" s="569" t="s">
        <v>2562</v>
      </c>
      <c r="I19" s="571">
        <v>0.85599999999999987</v>
      </c>
      <c r="J19" s="571">
        <v>691</v>
      </c>
      <c r="K19" s="572">
        <v>591.75</v>
      </c>
    </row>
    <row r="20" spans="1:11" ht="14.4" customHeight="1" x14ac:dyDescent="0.3">
      <c r="A20" s="567" t="s">
        <v>439</v>
      </c>
      <c r="B20" s="568" t="s">
        <v>441</v>
      </c>
      <c r="C20" s="569" t="s">
        <v>2532</v>
      </c>
      <c r="D20" s="570" t="s">
        <v>2533</v>
      </c>
      <c r="E20" s="569" t="s">
        <v>2514</v>
      </c>
      <c r="F20" s="570" t="s">
        <v>2515</v>
      </c>
      <c r="G20" s="569" t="s">
        <v>2563</v>
      </c>
      <c r="H20" s="569" t="s">
        <v>2564</v>
      </c>
      <c r="I20" s="571">
        <v>1.5149999999999999</v>
      </c>
      <c r="J20" s="571">
        <v>600</v>
      </c>
      <c r="K20" s="572">
        <v>909.1</v>
      </c>
    </row>
    <row r="21" spans="1:11" ht="14.4" customHeight="1" x14ac:dyDescent="0.3">
      <c r="A21" s="567" t="s">
        <v>439</v>
      </c>
      <c r="B21" s="568" t="s">
        <v>441</v>
      </c>
      <c r="C21" s="569" t="s">
        <v>2532</v>
      </c>
      <c r="D21" s="570" t="s">
        <v>2533</v>
      </c>
      <c r="E21" s="569" t="s">
        <v>2514</v>
      </c>
      <c r="F21" s="570" t="s">
        <v>2515</v>
      </c>
      <c r="G21" s="569" t="s">
        <v>2565</v>
      </c>
      <c r="H21" s="569" t="s">
        <v>2566</v>
      </c>
      <c r="I21" s="571">
        <v>2.0699999999999998</v>
      </c>
      <c r="J21" s="571">
        <v>30</v>
      </c>
      <c r="K21" s="572">
        <v>62.1</v>
      </c>
    </row>
    <row r="22" spans="1:11" ht="14.4" customHeight="1" x14ac:dyDescent="0.3">
      <c r="A22" s="567" t="s">
        <v>439</v>
      </c>
      <c r="B22" s="568" t="s">
        <v>441</v>
      </c>
      <c r="C22" s="569" t="s">
        <v>2532</v>
      </c>
      <c r="D22" s="570" t="s">
        <v>2533</v>
      </c>
      <c r="E22" s="569" t="s">
        <v>2514</v>
      </c>
      <c r="F22" s="570" t="s">
        <v>2515</v>
      </c>
      <c r="G22" s="569" t="s">
        <v>2567</v>
      </c>
      <c r="H22" s="569" t="s">
        <v>2568</v>
      </c>
      <c r="I22" s="571">
        <v>39.799999999999997</v>
      </c>
      <c r="J22" s="571">
        <v>50</v>
      </c>
      <c r="K22" s="572">
        <v>1990.09</v>
      </c>
    </row>
    <row r="23" spans="1:11" ht="14.4" customHeight="1" x14ac:dyDescent="0.3">
      <c r="A23" s="567" t="s">
        <v>439</v>
      </c>
      <c r="B23" s="568" t="s">
        <v>441</v>
      </c>
      <c r="C23" s="569" t="s">
        <v>2532</v>
      </c>
      <c r="D23" s="570" t="s">
        <v>2533</v>
      </c>
      <c r="E23" s="569" t="s">
        <v>2514</v>
      </c>
      <c r="F23" s="570" t="s">
        <v>2515</v>
      </c>
      <c r="G23" s="569" t="s">
        <v>2569</v>
      </c>
      <c r="H23" s="569" t="s">
        <v>2570</v>
      </c>
      <c r="I23" s="571">
        <v>91.9</v>
      </c>
      <c r="J23" s="571">
        <v>1</v>
      </c>
      <c r="K23" s="572">
        <v>91.9</v>
      </c>
    </row>
    <row r="24" spans="1:11" ht="14.4" customHeight="1" x14ac:dyDescent="0.3">
      <c r="A24" s="567" t="s">
        <v>439</v>
      </c>
      <c r="B24" s="568" t="s">
        <v>441</v>
      </c>
      <c r="C24" s="569" t="s">
        <v>2532</v>
      </c>
      <c r="D24" s="570" t="s">
        <v>2533</v>
      </c>
      <c r="E24" s="569" t="s">
        <v>2514</v>
      </c>
      <c r="F24" s="570" t="s">
        <v>2515</v>
      </c>
      <c r="G24" s="569" t="s">
        <v>2571</v>
      </c>
      <c r="H24" s="569" t="s">
        <v>2572</v>
      </c>
      <c r="I24" s="571">
        <v>0.36</v>
      </c>
      <c r="J24" s="571">
        <v>1000</v>
      </c>
      <c r="K24" s="572">
        <v>362</v>
      </c>
    </row>
    <row r="25" spans="1:11" ht="14.4" customHeight="1" x14ac:dyDescent="0.3">
      <c r="A25" s="567" t="s">
        <v>439</v>
      </c>
      <c r="B25" s="568" t="s">
        <v>441</v>
      </c>
      <c r="C25" s="569" t="s">
        <v>2532</v>
      </c>
      <c r="D25" s="570" t="s">
        <v>2533</v>
      </c>
      <c r="E25" s="569" t="s">
        <v>2516</v>
      </c>
      <c r="F25" s="570" t="s">
        <v>2517</v>
      </c>
      <c r="G25" s="569" t="s">
        <v>2573</v>
      </c>
      <c r="H25" s="569" t="s">
        <v>2574</v>
      </c>
      <c r="I25" s="571">
        <v>5.2</v>
      </c>
      <c r="J25" s="571">
        <v>20</v>
      </c>
      <c r="K25" s="572">
        <v>104</v>
      </c>
    </row>
    <row r="26" spans="1:11" ht="14.4" customHeight="1" x14ac:dyDescent="0.3">
      <c r="A26" s="567" t="s">
        <v>439</v>
      </c>
      <c r="B26" s="568" t="s">
        <v>441</v>
      </c>
      <c r="C26" s="569" t="s">
        <v>2532</v>
      </c>
      <c r="D26" s="570" t="s">
        <v>2533</v>
      </c>
      <c r="E26" s="569" t="s">
        <v>2516</v>
      </c>
      <c r="F26" s="570" t="s">
        <v>2517</v>
      </c>
      <c r="G26" s="569" t="s">
        <v>2575</v>
      </c>
      <c r="H26" s="569" t="s">
        <v>2576</v>
      </c>
      <c r="I26" s="571">
        <v>3.508</v>
      </c>
      <c r="J26" s="571">
        <v>70</v>
      </c>
      <c r="K26" s="572">
        <v>245.39999999999998</v>
      </c>
    </row>
    <row r="27" spans="1:11" ht="14.4" customHeight="1" x14ac:dyDescent="0.3">
      <c r="A27" s="567" t="s">
        <v>439</v>
      </c>
      <c r="B27" s="568" t="s">
        <v>441</v>
      </c>
      <c r="C27" s="569" t="s">
        <v>2532</v>
      </c>
      <c r="D27" s="570" t="s">
        <v>2533</v>
      </c>
      <c r="E27" s="569" t="s">
        <v>2516</v>
      </c>
      <c r="F27" s="570" t="s">
        <v>2517</v>
      </c>
      <c r="G27" s="569" t="s">
        <v>2577</v>
      </c>
      <c r="H27" s="569" t="s">
        <v>2578</v>
      </c>
      <c r="I27" s="571">
        <v>11.125</v>
      </c>
      <c r="J27" s="571">
        <v>350</v>
      </c>
      <c r="K27" s="572">
        <v>3893</v>
      </c>
    </row>
    <row r="28" spans="1:11" ht="14.4" customHeight="1" x14ac:dyDescent="0.3">
      <c r="A28" s="567" t="s">
        <v>439</v>
      </c>
      <c r="B28" s="568" t="s">
        <v>441</v>
      </c>
      <c r="C28" s="569" t="s">
        <v>2532</v>
      </c>
      <c r="D28" s="570" t="s">
        <v>2533</v>
      </c>
      <c r="E28" s="569" t="s">
        <v>2516</v>
      </c>
      <c r="F28" s="570" t="s">
        <v>2517</v>
      </c>
      <c r="G28" s="569" t="s">
        <v>2579</v>
      </c>
      <c r="H28" s="569" t="s">
        <v>2580</v>
      </c>
      <c r="I28" s="571">
        <v>342.47</v>
      </c>
      <c r="J28" s="571">
        <v>1</v>
      </c>
      <c r="K28" s="572">
        <v>342.47</v>
      </c>
    </row>
    <row r="29" spans="1:11" ht="14.4" customHeight="1" x14ac:dyDescent="0.3">
      <c r="A29" s="567" t="s">
        <v>439</v>
      </c>
      <c r="B29" s="568" t="s">
        <v>441</v>
      </c>
      <c r="C29" s="569" t="s">
        <v>2532</v>
      </c>
      <c r="D29" s="570" t="s">
        <v>2533</v>
      </c>
      <c r="E29" s="569" t="s">
        <v>2516</v>
      </c>
      <c r="F29" s="570" t="s">
        <v>2517</v>
      </c>
      <c r="G29" s="569" t="s">
        <v>2581</v>
      </c>
      <c r="H29" s="569" t="s">
        <v>2582</v>
      </c>
      <c r="I29" s="571">
        <v>0.926111111111111</v>
      </c>
      <c r="J29" s="571">
        <v>4520</v>
      </c>
      <c r="K29" s="572">
        <v>4170.9000000000005</v>
      </c>
    </row>
    <row r="30" spans="1:11" ht="14.4" customHeight="1" x14ac:dyDescent="0.3">
      <c r="A30" s="567" t="s">
        <v>439</v>
      </c>
      <c r="B30" s="568" t="s">
        <v>441</v>
      </c>
      <c r="C30" s="569" t="s">
        <v>2532</v>
      </c>
      <c r="D30" s="570" t="s">
        <v>2533</v>
      </c>
      <c r="E30" s="569" t="s">
        <v>2516</v>
      </c>
      <c r="F30" s="570" t="s">
        <v>2517</v>
      </c>
      <c r="G30" s="569" t="s">
        <v>2583</v>
      </c>
      <c r="H30" s="569" t="s">
        <v>2584</v>
      </c>
      <c r="I30" s="571">
        <v>1.4371428571428573</v>
      </c>
      <c r="J30" s="571">
        <v>1995</v>
      </c>
      <c r="K30" s="572">
        <v>2868.7000000000003</v>
      </c>
    </row>
    <row r="31" spans="1:11" ht="14.4" customHeight="1" x14ac:dyDescent="0.3">
      <c r="A31" s="567" t="s">
        <v>439</v>
      </c>
      <c r="B31" s="568" t="s">
        <v>441</v>
      </c>
      <c r="C31" s="569" t="s">
        <v>2532</v>
      </c>
      <c r="D31" s="570" t="s">
        <v>2533</v>
      </c>
      <c r="E31" s="569" t="s">
        <v>2516</v>
      </c>
      <c r="F31" s="570" t="s">
        <v>2517</v>
      </c>
      <c r="G31" s="569" t="s">
        <v>2585</v>
      </c>
      <c r="H31" s="569" t="s">
        <v>2586</v>
      </c>
      <c r="I31" s="571">
        <v>0.57666666666666666</v>
      </c>
      <c r="J31" s="571">
        <v>810</v>
      </c>
      <c r="K31" s="572">
        <v>466.8</v>
      </c>
    </row>
    <row r="32" spans="1:11" ht="14.4" customHeight="1" x14ac:dyDescent="0.3">
      <c r="A32" s="567" t="s">
        <v>439</v>
      </c>
      <c r="B32" s="568" t="s">
        <v>441</v>
      </c>
      <c r="C32" s="569" t="s">
        <v>2532</v>
      </c>
      <c r="D32" s="570" t="s">
        <v>2533</v>
      </c>
      <c r="E32" s="569" t="s">
        <v>2516</v>
      </c>
      <c r="F32" s="570" t="s">
        <v>2517</v>
      </c>
      <c r="G32" s="569" t="s">
        <v>2587</v>
      </c>
      <c r="H32" s="569" t="s">
        <v>2588</v>
      </c>
      <c r="I32" s="571">
        <v>2.64</v>
      </c>
      <c r="J32" s="571">
        <v>135</v>
      </c>
      <c r="K32" s="572">
        <v>356.15000000000003</v>
      </c>
    </row>
    <row r="33" spans="1:11" ht="14.4" customHeight="1" x14ac:dyDescent="0.3">
      <c r="A33" s="567" t="s">
        <v>439</v>
      </c>
      <c r="B33" s="568" t="s">
        <v>441</v>
      </c>
      <c r="C33" s="569" t="s">
        <v>2532</v>
      </c>
      <c r="D33" s="570" t="s">
        <v>2533</v>
      </c>
      <c r="E33" s="569" t="s">
        <v>2516</v>
      </c>
      <c r="F33" s="570" t="s">
        <v>2517</v>
      </c>
      <c r="G33" s="569" t="s">
        <v>2589</v>
      </c>
      <c r="H33" s="569" t="s">
        <v>2590</v>
      </c>
      <c r="I33" s="571">
        <v>10.89</v>
      </c>
      <c r="J33" s="571">
        <v>100</v>
      </c>
      <c r="K33" s="572">
        <v>1089</v>
      </c>
    </row>
    <row r="34" spans="1:11" ht="14.4" customHeight="1" x14ac:dyDescent="0.3">
      <c r="A34" s="567" t="s">
        <v>439</v>
      </c>
      <c r="B34" s="568" t="s">
        <v>441</v>
      </c>
      <c r="C34" s="569" t="s">
        <v>2532</v>
      </c>
      <c r="D34" s="570" t="s">
        <v>2533</v>
      </c>
      <c r="E34" s="569" t="s">
        <v>2516</v>
      </c>
      <c r="F34" s="570" t="s">
        <v>2517</v>
      </c>
      <c r="G34" s="569" t="s">
        <v>2591</v>
      </c>
      <c r="H34" s="569" t="s">
        <v>2592</v>
      </c>
      <c r="I34" s="571">
        <v>2.85</v>
      </c>
      <c r="J34" s="571">
        <v>40</v>
      </c>
      <c r="K34" s="572">
        <v>114</v>
      </c>
    </row>
    <row r="35" spans="1:11" ht="14.4" customHeight="1" x14ac:dyDescent="0.3">
      <c r="A35" s="567" t="s">
        <v>439</v>
      </c>
      <c r="B35" s="568" t="s">
        <v>441</v>
      </c>
      <c r="C35" s="569" t="s">
        <v>2532</v>
      </c>
      <c r="D35" s="570" t="s">
        <v>2533</v>
      </c>
      <c r="E35" s="569" t="s">
        <v>2516</v>
      </c>
      <c r="F35" s="570" t="s">
        <v>2517</v>
      </c>
      <c r="G35" s="569" t="s">
        <v>2593</v>
      </c>
      <c r="H35" s="569" t="s">
        <v>2594</v>
      </c>
      <c r="I35" s="571">
        <v>5.0903999999999989</v>
      </c>
      <c r="J35" s="571">
        <v>1250</v>
      </c>
      <c r="K35" s="572">
        <v>6353.2999999999993</v>
      </c>
    </row>
    <row r="36" spans="1:11" ht="14.4" customHeight="1" x14ac:dyDescent="0.3">
      <c r="A36" s="567" t="s">
        <v>439</v>
      </c>
      <c r="B36" s="568" t="s">
        <v>441</v>
      </c>
      <c r="C36" s="569" t="s">
        <v>2532</v>
      </c>
      <c r="D36" s="570" t="s">
        <v>2533</v>
      </c>
      <c r="E36" s="569" t="s">
        <v>2516</v>
      </c>
      <c r="F36" s="570" t="s">
        <v>2517</v>
      </c>
      <c r="G36" s="569" t="s">
        <v>2595</v>
      </c>
      <c r="H36" s="569" t="s">
        <v>2596</v>
      </c>
      <c r="I36" s="571">
        <v>7.9929999999999994</v>
      </c>
      <c r="J36" s="571">
        <v>1165</v>
      </c>
      <c r="K36" s="572">
        <v>9335.0499999999993</v>
      </c>
    </row>
    <row r="37" spans="1:11" ht="14.4" customHeight="1" x14ac:dyDescent="0.3">
      <c r="A37" s="567" t="s">
        <v>439</v>
      </c>
      <c r="B37" s="568" t="s">
        <v>441</v>
      </c>
      <c r="C37" s="569" t="s">
        <v>2532</v>
      </c>
      <c r="D37" s="570" t="s">
        <v>2533</v>
      </c>
      <c r="E37" s="569" t="s">
        <v>2516</v>
      </c>
      <c r="F37" s="570" t="s">
        <v>2517</v>
      </c>
      <c r="G37" s="569" t="s">
        <v>2597</v>
      </c>
      <c r="H37" s="569" t="s">
        <v>2598</v>
      </c>
      <c r="I37" s="571">
        <v>34.97</v>
      </c>
      <c r="J37" s="571">
        <v>160</v>
      </c>
      <c r="K37" s="572">
        <v>5595.2</v>
      </c>
    </row>
    <row r="38" spans="1:11" ht="14.4" customHeight="1" x14ac:dyDescent="0.3">
      <c r="A38" s="567" t="s">
        <v>439</v>
      </c>
      <c r="B38" s="568" t="s">
        <v>441</v>
      </c>
      <c r="C38" s="569" t="s">
        <v>2532</v>
      </c>
      <c r="D38" s="570" t="s">
        <v>2533</v>
      </c>
      <c r="E38" s="569" t="s">
        <v>2516</v>
      </c>
      <c r="F38" s="570" t="s">
        <v>2517</v>
      </c>
      <c r="G38" s="569" t="s">
        <v>2599</v>
      </c>
      <c r="H38" s="569" t="s">
        <v>2600</v>
      </c>
      <c r="I38" s="571">
        <v>1.8988888888888888</v>
      </c>
      <c r="J38" s="571">
        <v>670</v>
      </c>
      <c r="K38" s="572">
        <v>1264.6000000000001</v>
      </c>
    </row>
    <row r="39" spans="1:11" ht="14.4" customHeight="1" x14ac:dyDescent="0.3">
      <c r="A39" s="567" t="s">
        <v>439</v>
      </c>
      <c r="B39" s="568" t="s">
        <v>441</v>
      </c>
      <c r="C39" s="569" t="s">
        <v>2532</v>
      </c>
      <c r="D39" s="570" t="s">
        <v>2533</v>
      </c>
      <c r="E39" s="569" t="s">
        <v>2516</v>
      </c>
      <c r="F39" s="570" t="s">
        <v>2517</v>
      </c>
      <c r="G39" s="569" t="s">
        <v>2601</v>
      </c>
      <c r="H39" s="569" t="s">
        <v>2602</v>
      </c>
      <c r="I39" s="571">
        <v>196.15827586206896</v>
      </c>
      <c r="J39" s="571">
        <v>731</v>
      </c>
      <c r="K39" s="572">
        <v>143506.35999999996</v>
      </c>
    </row>
    <row r="40" spans="1:11" ht="14.4" customHeight="1" x14ac:dyDescent="0.3">
      <c r="A40" s="567" t="s">
        <v>439</v>
      </c>
      <c r="B40" s="568" t="s">
        <v>441</v>
      </c>
      <c r="C40" s="569" t="s">
        <v>2532</v>
      </c>
      <c r="D40" s="570" t="s">
        <v>2533</v>
      </c>
      <c r="E40" s="569" t="s">
        <v>2516</v>
      </c>
      <c r="F40" s="570" t="s">
        <v>2517</v>
      </c>
      <c r="G40" s="569" t="s">
        <v>2603</v>
      </c>
      <c r="H40" s="569" t="s">
        <v>2604</v>
      </c>
      <c r="I40" s="571">
        <v>0.46764705882352925</v>
      </c>
      <c r="J40" s="571">
        <v>1145</v>
      </c>
      <c r="K40" s="572">
        <v>534.95000000000005</v>
      </c>
    </row>
    <row r="41" spans="1:11" ht="14.4" customHeight="1" x14ac:dyDescent="0.3">
      <c r="A41" s="567" t="s">
        <v>439</v>
      </c>
      <c r="B41" s="568" t="s">
        <v>441</v>
      </c>
      <c r="C41" s="569" t="s">
        <v>2532</v>
      </c>
      <c r="D41" s="570" t="s">
        <v>2533</v>
      </c>
      <c r="E41" s="569" t="s">
        <v>2516</v>
      </c>
      <c r="F41" s="570" t="s">
        <v>2517</v>
      </c>
      <c r="G41" s="569" t="s">
        <v>2605</v>
      </c>
      <c r="H41" s="569" t="s">
        <v>2606</v>
      </c>
      <c r="I41" s="571">
        <v>9.68</v>
      </c>
      <c r="J41" s="571">
        <v>30</v>
      </c>
      <c r="K41" s="572">
        <v>290.39999999999998</v>
      </c>
    </row>
    <row r="42" spans="1:11" ht="14.4" customHeight="1" x14ac:dyDescent="0.3">
      <c r="A42" s="567" t="s">
        <v>439</v>
      </c>
      <c r="B42" s="568" t="s">
        <v>441</v>
      </c>
      <c r="C42" s="569" t="s">
        <v>2532</v>
      </c>
      <c r="D42" s="570" t="s">
        <v>2533</v>
      </c>
      <c r="E42" s="569" t="s">
        <v>2522</v>
      </c>
      <c r="F42" s="570" t="s">
        <v>2523</v>
      </c>
      <c r="G42" s="569" t="s">
        <v>2607</v>
      </c>
      <c r="H42" s="569" t="s">
        <v>2608</v>
      </c>
      <c r="I42" s="571">
        <v>4509.9549999999999</v>
      </c>
      <c r="J42" s="571">
        <v>2</v>
      </c>
      <c r="K42" s="572">
        <v>9019.91</v>
      </c>
    </row>
    <row r="43" spans="1:11" ht="14.4" customHeight="1" x14ac:dyDescent="0.3">
      <c r="A43" s="567" t="s">
        <v>439</v>
      </c>
      <c r="B43" s="568" t="s">
        <v>441</v>
      </c>
      <c r="C43" s="569" t="s">
        <v>2532</v>
      </c>
      <c r="D43" s="570" t="s">
        <v>2533</v>
      </c>
      <c r="E43" s="569" t="s">
        <v>2522</v>
      </c>
      <c r="F43" s="570" t="s">
        <v>2523</v>
      </c>
      <c r="G43" s="569" t="s">
        <v>2609</v>
      </c>
      <c r="H43" s="569" t="s">
        <v>2610</v>
      </c>
      <c r="I43" s="571">
        <v>4629.26</v>
      </c>
      <c r="J43" s="571">
        <v>1</v>
      </c>
      <c r="K43" s="572">
        <v>4629.26</v>
      </c>
    </row>
    <row r="44" spans="1:11" ht="14.4" customHeight="1" x14ac:dyDescent="0.3">
      <c r="A44" s="567" t="s">
        <v>439</v>
      </c>
      <c r="B44" s="568" t="s">
        <v>441</v>
      </c>
      <c r="C44" s="569" t="s">
        <v>2532</v>
      </c>
      <c r="D44" s="570" t="s">
        <v>2533</v>
      </c>
      <c r="E44" s="569" t="s">
        <v>2524</v>
      </c>
      <c r="F44" s="570" t="s">
        <v>2525</v>
      </c>
      <c r="G44" s="569" t="s">
        <v>2611</v>
      </c>
      <c r="H44" s="569" t="s">
        <v>2612</v>
      </c>
      <c r="I44" s="571">
        <v>8.1269999999999989</v>
      </c>
      <c r="J44" s="571">
        <v>1145</v>
      </c>
      <c r="K44" s="572">
        <v>9301.2999999999993</v>
      </c>
    </row>
    <row r="45" spans="1:11" ht="14.4" customHeight="1" x14ac:dyDescent="0.3">
      <c r="A45" s="567" t="s">
        <v>439</v>
      </c>
      <c r="B45" s="568" t="s">
        <v>441</v>
      </c>
      <c r="C45" s="569" t="s">
        <v>2532</v>
      </c>
      <c r="D45" s="570" t="s">
        <v>2533</v>
      </c>
      <c r="E45" s="569" t="s">
        <v>2524</v>
      </c>
      <c r="F45" s="570" t="s">
        <v>2525</v>
      </c>
      <c r="G45" s="569" t="s">
        <v>2613</v>
      </c>
      <c r="H45" s="569" t="s">
        <v>2614</v>
      </c>
      <c r="I45" s="571">
        <v>162.62</v>
      </c>
      <c r="J45" s="571">
        <v>60</v>
      </c>
      <c r="K45" s="572">
        <v>9757.2000000000007</v>
      </c>
    </row>
    <row r="46" spans="1:11" ht="14.4" customHeight="1" x14ac:dyDescent="0.3">
      <c r="A46" s="567" t="s">
        <v>439</v>
      </c>
      <c r="B46" s="568" t="s">
        <v>441</v>
      </c>
      <c r="C46" s="569" t="s">
        <v>2532</v>
      </c>
      <c r="D46" s="570" t="s">
        <v>2533</v>
      </c>
      <c r="E46" s="569" t="s">
        <v>2524</v>
      </c>
      <c r="F46" s="570" t="s">
        <v>2525</v>
      </c>
      <c r="G46" s="569" t="s">
        <v>2615</v>
      </c>
      <c r="H46" s="569" t="s">
        <v>2616</v>
      </c>
      <c r="I46" s="571">
        <v>73.81</v>
      </c>
      <c r="J46" s="571">
        <v>100</v>
      </c>
      <c r="K46" s="572">
        <v>7381</v>
      </c>
    </row>
    <row r="47" spans="1:11" ht="14.4" customHeight="1" x14ac:dyDescent="0.3">
      <c r="A47" s="567" t="s">
        <v>439</v>
      </c>
      <c r="B47" s="568" t="s">
        <v>441</v>
      </c>
      <c r="C47" s="569" t="s">
        <v>2532</v>
      </c>
      <c r="D47" s="570" t="s">
        <v>2533</v>
      </c>
      <c r="E47" s="569" t="s">
        <v>2524</v>
      </c>
      <c r="F47" s="570" t="s">
        <v>2525</v>
      </c>
      <c r="G47" s="569" t="s">
        <v>2615</v>
      </c>
      <c r="H47" s="569" t="s">
        <v>2617</v>
      </c>
      <c r="I47" s="571">
        <v>73.81</v>
      </c>
      <c r="J47" s="571">
        <v>100</v>
      </c>
      <c r="K47" s="572">
        <v>7381</v>
      </c>
    </row>
    <row r="48" spans="1:11" ht="14.4" customHeight="1" x14ac:dyDescent="0.3">
      <c r="A48" s="567" t="s">
        <v>439</v>
      </c>
      <c r="B48" s="568" t="s">
        <v>441</v>
      </c>
      <c r="C48" s="569" t="s">
        <v>2532</v>
      </c>
      <c r="D48" s="570" t="s">
        <v>2533</v>
      </c>
      <c r="E48" s="569" t="s">
        <v>2528</v>
      </c>
      <c r="F48" s="570" t="s">
        <v>2529</v>
      </c>
      <c r="G48" s="569" t="s">
        <v>2618</v>
      </c>
      <c r="H48" s="569" t="s">
        <v>2619</v>
      </c>
      <c r="I48" s="571">
        <v>0.68</v>
      </c>
      <c r="J48" s="571">
        <v>150</v>
      </c>
      <c r="K48" s="572">
        <v>102</v>
      </c>
    </row>
    <row r="49" spans="1:11" ht="14.4" customHeight="1" x14ac:dyDescent="0.3">
      <c r="A49" s="567" t="s">
        <v>439</v>
      </c>
      <c r="B49" s="568" t="s">
        <v>441</v>
      </c>
      <c r="C49" s="569" t="s">
        <v>2532</v>
      </c>
      <c r="D49" s="570" t="s">
        <v>2533</v>
      </c>
      <c r="E49" s="569" t="s">
        <v>2528</v>
      </c>
      <c r="F49" s="570" t="s">
        <v>2529</v>
      </c>
      <c r="G49" s="569" t="s">
        <v>2620</v>
      </c>
      <c r="H49" s="569" t="s">
        <v>2621</v>
      </c>
      <c r="I49" s="571">
        <v>0.46499999999999997</v>
      </c>
      <c r="J49" s="571">
        <v>200</v>
      </c>
      <c r="K49" s="572">
        <v>93</v>
      </c>
    </row>
    <row r="50" spans="1:11" ht="14.4" customHeight="1" x14ac:dyDescent="0.3">
      <c r="A50" s="567" t="s">
        <v>439</v>
      </c>
      <c r="B50" s="568" t="s">
        <v>441</v>
      </c>
      <c r="C50" s="569" t="s">
        <v>2532</v>
      </c>
      <c r="D50" s="570" t="s">
        <v>2533</v>
      </c>
      <c r="E50" s="569" t="s">
        <v>2528</v>
      </c>
      <c r="F50" s="570" t="s">
        <v>2529</v>
      </c>
      <c r="G50" s="569" t="s">
        <v>2622</v>
      </c>
      <c r="H50" s="569" t="s">
        <v>2623</v>
      </c>
      <c r="I50" s="571">
        <v>0.30111111111111111</v>
      </c>
      <c r="J50" s="571">
        <v>1240</v>
      </c>
      <c r="K50" s="572">
        <v>373.8</v>
      </c>
    </row>
    <row r="51" spans="1:11" ht="14.4" customHeight="1" x14ac:dyDescent="0.3">
      <c r="A51" s="567" t="s">
        <v>439</v>
      </c>
      <c r="B51" s="568" t="s">
        <v>441</v>
      </c>
      <c r="C51" s="569" t="s">
        <v>2532</v>
      </c>
      <c r="D51" s="570" t="s">
        <v>2533</v>
      </c>
      <c r="E51" s="569" t="s">
        <v>2528</v>
      </c>
      <c r="F51" s="570" t="s">
        <v>2529</v>
      </c>
      <c r="G51" s="569" t="s">
        <v>2624</v>
      </c>
      <c r="H51" s="569" t="s">
        <v>2625</v>
      </c>
      <c r="I51" s="571">
        <v>31.46</v>
      </c>
      <c r="J51" s="571">
        <v>150</v>
      </c>
      <c r="K51" s="572">
        <v>4719</v>
      </c>
    </row>
    <row r="52" spans="1:11" ht="14.4" customHeight="1" x14ac:dyDescent="0.3">
      <c r="A52" s="567" t="s">
        <v>439</v>
      </c>
      <c r="B52" s="568" t="s">
        <v>441</v>
      </c>
      <c r="C52" s="569" t="s">
        <v>2532</v>
      </c>
      <c r="D52" s="570" t="s">
        <v>2533</v>
      </c>
      <c r="E52" s="569" t="s">
        <v>2530</v>
      </c>
      <c r="F52" s="570" t="s">
        <v>2531</v>
      </c>
      <c r="G52" s="569" t="s">
        <v>2626</v>
      </c>
      <c r="H52" s="569" t="s">
        <v>2627</v>
      </c>
      <c r="I52" s="571">
        <v>7.46</v>
      </c>
      <c r="J52" s="571">
        <v>40</v>
      </c>
      <c r="K52" s="572">
        <v>298.39999999999998</v>
      </c>
    </row>
    <row r="53" spans="1:11" ht="14.4" customHeight="1" x14ac:dyDescent="0.3">
      <c r="A53" s="567" t="s">
        <v>439</v>
      </c>
      <c r="B53" s="568" t="s">
        <v>441</v>
      </c>
      <c r="C53" s="569" t="s">
        <v>2532</v>
      </c>
      <c r="D53" s="570" t="s">
        <v>2533</v>
      </c>
      <c r="E53" s="569" t="s">
        <v>2530</v>
      </c>
      <c r="F53" s="570" t="s">
        <v>2531</v>
      </c>
      <c r="G53" s="569" t="s">
        <v>2628</v>
      </c>
      <c r="H53" s="569" t="s">
        <v>2629</v>
      </c>
      <c r="I53" s="571">
        <v>7.4266666666666667</v>
      </c>
      <c r="J53" s="571">
        <v>1531</v>
      </c>
      <c r="K53" s="572">
        <v>11404.07</v>
      </c>
    </row>
    <row r="54" spans="1:11" ht="14.4" customHeight="1" x14ac:dyDescent="0.3">
      <c r="A54" s="567" t="s">
        <v>439</v>
      </c>
      <c r="B54" s="568" t="s">
        <v>441</v>
      </c>
      <c r="C54" s="569" t="s">
        <v>2532</v>
      </c>
      <c r="D54" s="570" t="s">
        <v>2533</v>
      </c>
      <c r="E54" s="569" t="s">
        <v>2530</v>
      </c>
      <c r="F54" s="570" t="s">
        <v>2531</v>
      </c>
      <c r="G54" s="569" t="s">
        <v>2628</v>
      </c>
      <c r="H54" s="569" t="s">
        <v>2627</v>
      </c>
      <c r="I54" s="571">
        <v>7.5049999999999999</v>
      </c>
      <c r="J54" s="571">
        <v>310</v>
      </c>
      <c r="K54" s="572">
        <v>2327.5</v>
      </c>
    </row>
    <row r="55" spans="1:11" ht="14.4" customHeight="1" x14ac:dyDescent="0.3">
      <c r="A55" s="567" t="s">
        <v>439</v>
      </c>
      <c r="B55" s="568" t="s">
        <v>441</v>
      </c>
      <c r="C55" s="569" t="s">
        <v>2532</v>
      </c>
      <c r="D55" s="570" t="s">
        <v>2533</v>
      </c>
      <c r="E55" s="569" t="s">
        <v>2530</v>
      </c>
      <c r="F55" s="570" t="s">
        <v>2531</v>
      </c>
      <c r="G55" s="569" t="s">
        <v>2630</v>
      </c>
      <c r="H55" s="569" t="s">
        <v>2627</v>
      </c>
      <c r="I55" s="571">
        <v>7.5</v>
      </c>
      <c r="J55" s="571">
        <v>40</v>
      </c>
      <c r="K55" s="572">
        <v>300</v>
      </c>
    </row>
    <row r="56" spans="1:11" ht="14.4" customHeight="1" x14ac:dyDescent="0.3">
      <c r="A56" s="567" t="s">
        <v>439</v>
      </c>
      <c r="B56" s="568" t="s">
        <v>441</v>
      </c>
      <c r="C56" s="569" t="s">
        <v>457</v>
      </c>
      <c r="D56" s="570" t="s">
        <v>458</v>
      </c>
      <c r="E56" s="569" t="s">
        <v>2514</v>
      </c>
      <c r="F56" s="570" t="s">
        <v>2515</v>
      </c>
      <c r="G56" s="569" t="s">
        <v>2631</v>
      </c>
      <c r="H56" s="569" t="s">
        <v>2632</v>
      </c>
      <c r="I56" s="571">
        <v>156.43333333333334</v>
      </c>
      <c r="J56" s="571">
        <v>3</v>
      </c>
      <c r="K56" s="572">
        <v>469.3</v>
      </c>
    </row>
    <row r="57" spans="1:11" ht="14.4" customHeight="1" x14ac:dyDescent="0.3">
      <c r="A57" s="567" t="s">
        <v>439</v>
      </c>
      <c r="B57" s="568" t="s">
        <v>441</v>
      </c>
      <c r="C57" s="569" t="s">
        <v>457</v>
      </c>
      <c r="D57" s="570" t="s">
        <v>458</v>
      </c>
      <c r="E57" s="569" t="s">
        <v>2514</v>
      </c>
      <c r="F57" s="570" t="s">
        <v>2515</v>
      </c>
      <c r="G57" s="569" t="s">
        <v>2633</v>
      </c>
      <c r="H57" s="569" t="s">
        <v>2634</v>
      </c>
      <c r="I57" s="571">
        <v>4.3133333333333335</v>
      </c>
      <c r="J57" s="571">
        <v>228</v>
      </c>
      <c r="K57" s="572">
        <v>983.2800000000002</v>
      </c>
    </row>
    <row r="58" spans="1:11" ht="14.4" customHeight="1" x14ac:dyDescent="0.3">
      <c r="A58" s="567" t="s">
        <v>439</v>
      </c>
      <c r="B58" s="568" t="s">
        <v>441</v>
      </c>
      <c r="C58" s="569" t="s">
        <v>457</v>
      </c>
      <c r="D58" s="570" t="s">
        <v>458</v>
      </c>
      <c r="E58" s="569" t="s">
        <v>2514</v>
      </c>
      <c r="F58" s="570" t="s">
        <v>2515</v>
      </c>
      <c r="G58" s="569" t="s">
        <v>2536</v>
      </c>
      <c r="H58" s="569" t="s">
        <v>2537</v>
      </c>
      <c r="I58" s="571">
        <v>4.4129999999999994</v>
      </c>
      <c r="J58" s="571">
        <v>560</v>
      </c>
      <c r="K58" s="572">
        <v>2469.1</v>
      </c>
    </row>
    <row r="59" spans="1:11" ht="14.4" customHeight="1" x14ac:dyDescent="0.3">
      <c r="A59" s="567" t="s">
        <v>439</v>
      </c>
      <c r="B59" s="568" t="s">
        <v>441</v>
      </c>
      <c r="C59" s="569" t="s">
        <v>457</v>
      </c>
      <c r="D59" s="570" t="s">
        <v>458</v>
      </c>
      <c r="E59" s="569" t="s">
        <v>2514</v>
      </c>
      <c r="F59" s="570" t="s">
        <v>2515</v>
      </c>
      <c r="G59" s="569" t="s">
        <v>2635</v>
      </c>
      <c r="H59" s="569" t="s">
        <v>2636</v>
      </c>
      <c r="I59" s="571">
        <v>82.690000000000012</v>
      </c>
      <c r="J59" s="571">
        <v>22</v>
      </c>
      <c r="K59" s="572">
        <v>1820.06</v>
      </c>
    </row>
    <row r="60" spans="1:11" ht="14.4" customHeight="1" x14ac:dyDescent="0.3">
      <c r="A60" s="567" t="s">
        <v>439</v>
      </c>
      <c r="B60" s="568" t="s">
        <v>441</v>
      </c>
      <c r="C60" s="569" t="s">
        <v>457</v>
      </c>
      <c r="D60" s="570" t="s">
        <v>458</v>
      </c>
      <c r="E60" s="569" t="s">
        <v>2514</v>
      </c>
      <c r="F60" s="570" t="s">
        <v>2515</v>
      </c>
      <c r="G60" s="569" t="s">
        <v>2637</v>
      </c>
      <c r="H60" s="569" t="s">
        <v>2638</v>
      </c>
      <c r="I60" s="571">
        <v>3.5866666666666664</v>
      </c>
      <c r="J60" s="571">
        <v>90</v>
      </c>
      <c r="K60" s="572">
        <v>322.89999999999998</v>
      </c>
    </row>
    <row r="61" spans="1:11" ht="14.4" customHeight="1" x14ac:dyDescent="0.3">
      <c r="A61" s="567" t="s">
        <v>439</v>
      </c>
      <c r="B61" s="568" t="s">
        <v>441</v>
      </c>
      <c r="C61" s="569" t="s">
        <v>457</v>
      </c>
      <c r="D61" s="570" t="s">
        <v>458</v>
      </c>
      <c r="E61" s="569" t="s">
        <v>2514</v>
      </c>
      <c r="F61" s="570" t="s">
        <v>2515</v>
      </c>
      <c r="G61" s="569" t="s">
        <v>2639</v>
      </c>
      <c r="H61" s="569" t="s">
        <v>2640</v>
      </c>
      <c r="I61" s="571">
        <v>7.3200000000000012</v>
      </c>
      <c r="J61" s="571">
        <v>480</v>
      </c>
      <c r="K61" s="572">
        <v>3514.2999999999997</v>
      </c>
    </row>
    <row r="62" spans="1:11" ht="14.4" customHeight="1" x14ac:dyDescent="0.3">
      <c r="A62" s="567" t="s">
        <v>439</v>
      </c>
      <c r="B62" s="568" t="s">
        <v>441</v>
      </c>
      <c r="C62" s="569" t="s">
        <v>457</v>
      </c>
      <c r="D62" s="570" t="s">
        <v>458</v>
      </c>
      <c r="E62" s="569" t="s">
        <v>2514</v>
      </c>
      <c r="F62" s="570" t="s">
        <v>2515</v>
      </c>
      <c r="G62" s="569" t="s">
        <v>2639</v>
      </c>
      <c r="H62" s="569" t="s">
        <v>2641</v>
      </c>
      <c r="I62" s="571">
        <v>7.31</v>
      </c>
      <c r="J62" s="571">
        <v>80</v>
      </c>
      <c r="K62" s="572">
        <v>584.79999999999995</v>
      </c>
    </row>
    <row r="63" spans="1:11" ht="14.4" customHeight="1" x14ac:dyDescent="0.3">
      <c r="A63" s="567" t="s">
        <v>439</v>
      </c>
      <c r="B63" s="568" t="s">
        <v>441</v>
      </c>
      <c r="C63" s="569" t="s">
        <v>457</v>
      </c>
      <c r="D63" s="570" t="s">
        <v>458</v>
      </c>
      <c r="E63" s="569" t="s">
        <v>2514</v>
      </c>
      <c r="F63" s="570" t="s">
        <v>2515</v>
      </c>
      <c r="G63" s="569" t="s">
        <v>2642</v>
      </c>
      <c r="H63" s="569" t="s">
        <v>2643</v>
      </c>
      <c r="I63" s="571">
        <v>9.2916666666666661</v>
      </c>
      <c r="J63" s="571">
        <v>300</v>
      </c>
      <c r="K63" s="572">
        <v>2787.5</v>
      </c>
    </row>
    <row r="64" spans="1:11" ht="14.4" customHeight="1" x14ac:dyDescent="0.3">
      <c r="A64" s="567" t="s">
        <v>439</v>
      </c>
      <c r="B64" s="568" t="s">
        <v>441</v>
      </c>
      <c r="C64" s="569" t="s">
        <v>457</v>
      </c>
      <c r="D64" s="570" t="s">
        <v>458</v>
      </c>
      <c r="E64" s="569" t="s">
        <v>2514</v>
      </c>
      <c r="F64" s="570" t="s">
        <v>2515</v>
      </c>
      <c r="G64" s="569" t="s">
        <v>2644</v>
      </c>
      <c r="H64" s="569" t="s">
        <v>2645</v>
      </c>
      <c r="I64" s="571">
        <v>54.449999999999996</v>
      </c>
      <c r="J64" s="571">
        <v>45</v>
      </c>
      <c r="K64" s="572">
        <v>2450.25</v>
      </c>
    </row>
    <row r="65" spans="1:11" ht="14.4" customHeight="1" x14ac:dyDescent="0.3">
      <c r="A65" s="567" t="s">
        <v>439</v>
      </c>
      <c r="B65" s="568" t="s">
        <v>441</v>
      </c>
      <c r="C65" s="569" t="s">
        <v>457</v>
      </c>
      <c r="D65" s="570" t="s">
        <v>458</v>
      </c>
      <c r="E65" s="569" t="s">
        <v>2514</v>
      </c>
      <c r="F65" s="570" t="s">
        <v>2515</v>
      </c>
      <c r="G65" s="569" t="s">
        <v>2646</v>
      </c>
      <c r="H65" s="569" t="s">
        <v>2647</v>
      </c>
      <c r="I65" s="571">
        <v>10.436666666666667</v>
      </c>
      <c r="J65" s="571">
        <v>160</v>
      </c>
      <c r="K65" s="572">
        <v>1677.3000000000002</v>
      </c>
    </row>
    <row r="66" spans="1:11" ht="14.4" customHeight="1" x14ac:dyDescent="0.3">
      <c r="A66" s="567" t="s">
        <v>439</v>
      </c>
      <c r="B66" s="568" t="s">
        <v>441</v>
      </c>
      <c r="C66" s="569" t="s">
        <v>457</v>
      </c>
      <c r="D66" s="570" t="s">
        <v>458</v>
      </c>
      <c r="E66" s="569" t="s">
        <v>2514</v>
      </c>
      <c r="F66" s="570" t="s">
        <v>2515</v>
      </c>
      <c r="G66" s="569" t="s">
        <v>2648</v>
      </c>
      <c r="H66" s="569" t="s">
        <v>2649</v>
      </c>
      <c r="I66" s="571">
        <v>12.08</v>
      </c>
      <c r="J66" s="571">
        <v>60</v>
      </c>
      <c r="K66" s="572">
        <v>724.8</v>
      </c>
    </row>
    <row r="67" spans="1:11" ht="14.4" customHeight="1" x14ac:dyDescent="0.3">
      <c r="A67" s="567" t="s">
        <v>439</v>
      </c>
      <c r="B67" s="568" t="s">
        <v>441</v>
      </c>
      <c r="C67" s="569" t="s">
        <v>457</v>
      </c>
      <c r="D67" s="570" t="s">
        <v>458</v>
      </c>
      <c r="E67" s="569" t="s">
        <v>2514</v>
      </c>
      <c r="F67" s="570" t="s">
        <v>2515</v>
      </c>
      <c r="G67" s="569" t="s">
        <v>2648</v>
      </c>
      <c r="H67" s="569" t="s">
        <v>2650</v>
      </c>
      <c r="I67" s="571">
        <v>12.08</v>
      </c>
      <c r="J67" s="571">
        <v>50</v>
      </c>
      <c r="K67" s="572">
        <v>604</v>
      </c>
    </row>
    <row r="68" spans="1:11" ht="14.4" customHeight="1" x14ac:dyDescent="0.3">
      <c r="A68" s="567" t="s">
        <v>439</v>
      </c>
      <c r="B68" s="568" t="s">
        <v>441</v>
      </c>
      <c r="C68" s="569" t="s">
        <v>457</v>
      </c>
      <c r="D68" s="570" t="s">
        <v>458</v>
      </c>
      <c r="E68" s="569" t="s">
        <v>2514</v>
      </c>
      <c r="F68" s="570" t="s">
        <v>2515</v>
      </c>
      <c r="G68" s="569" t="s">
        <v>2651</v>
      </c>
      <c r="H68" s="569" t="s">
        <v>2652</v>
      </c>
      <c r="I68" s="571">
        <v>2.96</v>
      </c>
      <c r="J68" s="571">
        <v>30</v>
      </c>
      <c r="K68" s="572">
        <v>88.8</v>
      </c>
    </row>
    <row r="69" spans="1:11" ht="14.4" customHeight="1" x14ac:dyDescent="0.3">
      <c r="A69" s="567" t="s">
        <v>439</v>
      </c>
      <c r="B69" s="568" t="s">
        <v>441</v>
      </c>
      <c r="C69" s="569" t="s">
        <v>457</v>
      </c>
      <c r="D69" s="570" t="s">
        <v>458</v>
      </c>
      <c r="E69" s="569" t="s">
        <v>2514</v>
      </c>
      <c r="F69" s="570" t="s">
        <v>2515</v>
      </c>
      <c r="G69" s="569" t="s">
        <v>2653</v>
      </c>
      <c r="H69" s="569" t="s">
        <v>2654</v>
      </c>
      <c r="I69" s="571">
        <v>210.63</v>
      </c>
      <c r="J69" s="571">
        <v>1</v>
      </c>
      <c r="K69" s="572">
        <v>210.63</v>
      </c>
    </row>
    <row r="70" spans="1:11" ht="14.4" customHeight="1" x14ac:dyDescent="0.3">
      <c r="A70" s="567" t="s">
        <v>439</v>
      </c>
      <c r="B70" s="568" t="s">
        <v>441</v>
      </c>
      <c r="C70" s="569" t="s">
        <v>457</v>
      </c>
      <c r="D70" s="570" t="s">
        <v>458</v>
      </c>
      <c r="E70" s="569" t="s">
        <v>2514</v>
      </c>
      <c r="F70" s="570" t="s">
        <v>2515</v>
      </c>
      <c r="G70" s="569" t="s">
        <v>2655</v>
      </c>
      <c r="H70" s="569" t="s">
        <v>2656</v>
      </c>
      <c r="I70" s="571">
        <v>0.39769230769230773</v>
      </c>
      <c r="J70" s="571">
        <v>32500</v>
      </c>
      <c r="K70" s="572">
        <v>12955</v>
      </c>
    </row>
    <row r="71" spans="1:11" ht="14.4" customHeight="1" x14ac:dyDescent="0.3">
      <c r="A71" s="567" t="s">
        <v>439</v>
      </c>
      <c r="B71" s="568" t="s">
        <v>441</v>
      </c>
      <c r="C71" s="569" t="s">
        <v>457</v>
      </c>
      <c r="D71" s="570" t="s">
        <v>458</v>
      </c>
      <c r="E71" s="569" t="s">
        <v>2514</v>
      </c>
      <c r="F71" s="570" t="s">
        <v>2515</v>
      </c>
      <c r="G71" s="569" t="s">
        <v>2657</v>
      </c>
      <c r="H71" s="569" t="s">
        <v>2658</v>
      </c>
      <c r="I71" s="571">
        <v>27.286666666666672</v>
      </c>
      <c r="J71" s="571">
        <v>804</v>
      </c>
      <c r="K71" s="572">
        <v>21933.479999999996</v>
      </c>
    </row>
    <row r="72" spans="1:11" ht="14.4" customHeight="1" x14ac:dyDescent="0.3">
      <c r="A72" s="567" t="s">
        <v>439</v>
      </c>
      <c r="B72" s="568" t="s">
        <v>441</v>
      </c>
      <c r="C72" s="569" t="s">
        <v>457</v>
      </c>
      <c r="D72" s="570" t="s">
        <v>458</v>
      </c>
      <c r="E72" s="569" t="s">
        <v>2514</v>
      </c>
      <c r="F72" s="570" t="s">
        <v>2515</v>
      </c>
      <c r="G72" s="569" t="s">
        <v>2659</v>
      </c>
      <c r="H72" s="569" t="s">
        <v>2660</v>
      </c>
      <c r="I72" s="571">
        <v>1.32</v>
      </c>
      <c r="J72" s="571">
        <v>700</v>
      </c>
      <c r="K72" s="572">
        <v>924</v>
      </c>
    </row>
    <row r="73" spans="1:11" ht="14.4" customHeight="1" x14ac:dyDescent="0.3">
      <c r="A73" s="567" t="s">
        <v>439</v>
      </c>
      <c r="B73" s="568" t="s">
        <v>441</v>
      </c>
      <c r="C73" s="569" t="s">
        <v>457</v>
      </c>
      <c r="D73" s="570" t="s">
        <v>458</v>
      </c>
      <c r="E73" s="569" t="s">
        <v>2514</v>
      </c>
      <c r="F73" s="570" t="s">
        <v>2515</v>
      </c>
      <c r="G73" s="569" t="s">
        <v>2661</v>
      </c>
      <c r="H73" s="569" t="s">
        <v>2662</v>
      </c>
      <c r="I73" s="571">
        <v>39.755000000000003</v>
      </c>
      <c r="J73" s="571">
        <v>24</v>
      </c>
      <c r="K73" s="572">
        <v>953.65</v>
      </c>
    </row>
    <row r="74" spans="1:11" ht="14.4" customHeight="1" x14ac:dyDescent="0.3">
      <c r="A74" s="567" t="s">
        <v>439</v>
      </c>
      <c r="B74" s="568" t="s">
        <v>441</v>
      </c>
      <c r="C74" s="569" t="s">
        <v>457</v>
      </c>
      <c r="D74" s="570" t="s">
        <v>458</v>
      </c>
      <c r="E74" s="569" t="s">
        <v>2514</v>
      </c>
      <c r="F74" s="570" t="s">
        <v>2515</v>
      </c>
      <c r="G74" s="569" t="s">
        <v>2661</v>
      </c>
      <c r="H74" s="569" t="s">
        <v>2663</v>
      </c>
      <c r="I74" s="571">
        <v>39.657499999999999</v>
      </c>
      <c r="J74" s="571">
        <v>10</v>
      </c>
      <c r="K74" s="572">
        <v>396.58</v>
      </c>
    </row>
    <row r="75" spans="1:11" ht="14.4" customHeight="1" x14ac:dyDescent="0.3">
      <c r="A75" s="567" t="s">
        <v>439</v>
      </c>
      <c r="B75" s="568" t="s">
        <v>441</v>
      </c>
      <c r="C75" s="569" t="s">
        <v>457</v>
      </c>
      <c r="D75" s="570" t="s">
        <v>458</v>
      </c>
      <c r="E75" s="569" t="s">
        <v>2514</v>
      </c>
      <c r="F75" s="570" t="s">
        <v>2515</v>
      </c>
      <c r="G75" s="569" t="s">
        <v>2664</v>
      </c>
      <c r="H75" s="569" t="s">
        <v>2665</v>
      </c>
      <c r="I75" s="571">
        <v>3.91</v>
      </c>
      <c r="J75" s="571">
        <v>100</v>
      </c>
      <c r="K75" s="572">
        <v>391</v>
      </c>
    </row>
    <row r="76" spans="1:11" ht="14.4" customHeight="1" x14ac:dyDescent="0.3">
      <c r="A76" s="567" t="s">
        <v>439</v>
      </c>
      <c r="B76" s="568" t="s">
        <v>441</v>
      </c>
      <c r="C76" s="569" t="s">
        <v>457</v>
      </c>
      <c r="D76" s="570" t="s">
        <v>458</v>
      </c>
      <c r="E76" s="569" t="s">
        <v>2514</v>
      </c>
      <c r="F76" s="570" t="s">
        <v>2515</v>
      </c>
      <c r="G76" s="569" t="s">
        <v>2664</v>
      </c>
      <c r="H76" s="569" t="s">
        <v>2666</v>
      </c>
      <c r="I76" s="571">
        <v>3.91</v>
      </c>
      <c r="J76" s="571">
        <v>200</v>
      </c>
      <c r="K76" s="572">
        <v>782</v>
      </c>
    </row>
    <row r="77" spans="1:11" ht="14.4" customHeight="1" x14ac:dyDescent="0.3">
      <c r="A77" s="567" t="s">
        <v>439</v>
      </c>
      <c r="B77" s="568" t="s">
        <v>441</v>
      </c>
      <c r="C77" s="569" t="s">
        <v>457</v>
      </c>
      <c r="D77" s="570" t="s">
        <v>458</v>
      </c>
      <c r="E77" s="569" t="s">
        <v>2514</v>
      </c>
      <c r="F77" s="570" t="s">
        <v>2515</v>
      </c>
      <c r="G77" s="569" t="s">
        <v>2667</v>
      </c>
      <c r="H77" s="569" t="s">
        <v>2668</v>
      </c>
      <c r="I77" s="571">
        <v>5.9083333333333341</v>
      </c>
      <c r="J77" s="571">
        <v>950</v>
      </c>
      <c r="K77" s="572">
        <v>5612.5</v>
      </c>
    </row>
    <row r="78" spans="1:11" ht="14.4" customHeight="1" x14ac:dyDescent="0.3">
      <c r="A78" s="567" t="s">
        <v>439</v>
      </c>
      <c r="B78" s="568" t="s">
        <v>441</v>
      </c>
      <c r="C78" s="569" t="s">
        <v>457</v>
      </c>
      <c r="D78" s="570" t="s">
        <v>458</v>
      </c>
      <c r="E78" s="569" t="s">
        <v>2514</v>
      </c>
      <c r="F78" s="570" t="s">
        <v>2515</v>
      </c>
      <c r="G78" s="569" t="s">
        <v>2669</v>
      </c>
      <c r="H78" s="569" t="s">
        <v>2670</v>
      </c>
      <c r="I78" s="571">
        <v>3.01</v>
      </c>
      <c r="J78" s="571">
        <v>200</v>
      </c>
      <c r="K78" s="572">
        <v>602</v>
      </c>
    </row>
    <row r="79" spans="1:11" ht="14.4" customHeight="1" x14ac:dyDescent="0.3">
      <c r="A79" s="567" t="s">
        <v>439</v>
      </c>
      <c r="B79" s="568" t="s">
        <v>441</v>
      </c>
      <c r="C79" s="569" t="s">
        <v>457</v>
      </c>
      <c r="D79" s="570" t="s">
        <v>458</v>
      </c>
      <c r="E79" s="569" t="s">
        <v>2514</v>
      </c>
      <c r="F79" s="570" t="s">
        <v>2515</v>
      </c>
      <c r="G79" s="569" t="s">
        <v>2540</v>
      </c>
      <c r="H79" s="569" t="s">
        <v>2671</v>
      </c>
      <c r="I79" s="571">
        <v>1.4219999999999999</v>
      </c>
      <c r="J79" s="571">
        <v>1000</v>
      </c>
      <c r="K79" s="572">
        <v>1422.31</v>
      </c>
    </row>
    <row r="80" spans="1:11" ht="14.4" customHeight="1" x14ac:dyDescent="0.3">
      <c r="A80" s="567" t="s">
        <v>439</v>
      </c>
      <c r="B80" s="568" t="s">
        <v>441</v>
      </c>
      <c r="C80" s="569" t="s">
        <v>457</v>
      </c>
      <c r="D80" s="570" t="s">
        <v>458</v>
      </c>
      <c r="E80" s="569" t="s">
        <v>2514</v>
      </c>
      <c r="F80" s="570" t="s">
        <v>2515</v>
      </c>
      <c r="G80" s="569" t="s">
        <v>2672</v>
      </c>
      <c r="H80" s="569" t="s">
        <v>2673</v>
      </c>
      <c r="I80" s="571">
        <v>0.14000000000000001</v>
      </c>
      <c r="J80" s="571">
        <v>400</v>
      </c>
      <c r="K80" s="572">
        <v>56</v>
      </c>
    </row>
    <row r="81" spans="1:11" ht="14.4" customHeight="1" x14ac:dyDescent="0.3">
      <c r="A81" s="567" t="s">
        <v>439</v>
      </c>
      <c r="B81" s="568" t="s">
        <v>441</v>
      </c>
      <c r="C81" s="569" t="s">
        <v>457</v>
      </c>
      <c r="D81" s="570" t="s">
        <v>458</v>
      </c>
      <c r="E81" s="569" t="s">
        <v>2514</v>
      </c>
      <c r="F81" s="570" t="s">
        <v>2515</v>
      </c>
      <c r="G81" s="569" t="s">
        <v>2674</v>
      </c>
      <c r="H81" s="569" t="s">
        <v>2675</v>
      </c>
      <c r="I81" s="571">
        <v>86.38</v>
      </c>
      <c r="J81" s="571">
        <v>100</v>
      </c>
      <c r="K81" s="572">
        <v>8637.6</v>
      </c>
    </row>
    <row r="82" spans="1:11" ht="14.4" customHeight="1" x14ac:dyDescent="0.3">
      <c r="A82" s="567" t="s">
        <v>439</v>
      </c>
      <c r="B82" s="568" t="s">
        <v>441</v>
      </c>
      <c r="C82" s="569" t="s">
        <v>457</v>
      </c>
      <c r="D82" s="570" t="s">
        <v>458</v>
      </c>
      <c r="E82" s="569" t="s">
        <v>2514</v>
      </c>
      <c r="F82" s="570" t="s">
        <v>2515</v>
      </c>
      <c r="G82" s="569" t="s">
        <v>2674</v>
      </c>
      <c r="H82" s="569" t="s">
        <v>2676</v>
      </c>
      <c r="I82" s="571">
        <v>86.377499999999998</v>
      </c>
      <c r="J82" s="571">
        <v>60</v>
      </c>
      <c r="K82" s="572">
        <v>5182.55</v>
      </c>
    </row>
    <row r="83" spans="1:11" ht="14.4" customHeight="1" x14ac:dyDescent="0.3">
      <c r="A83" s="567" t="s">
        <v>439</v>
      </c>
      <c r="B83" s="568" t="s">
        <v>441</v>
      </c>
      <c r="C83" s="569" t="s">
        <v>457</v>
      </c>
      <c r="D83" s="570" t="s">
        <v>458</v>
      </c>
      <c r="E83" s="569" t="s">
        <v>2514</v>
      </c>
      <c r="F83" s="570" t="s">
        <v>2515</v>
      </c>
      <c r="G83" s="569" t="s">
        <v>2677</v>
      </c>
      <c r="H83" s="569" t="s">
        <v>2678</v>
      </c>
      <c r="I83" s="571">
        <v>61.53</v>
      </c>
      <c r="J83" s="571">
        <v>20</v>
      </c>
      <c r="K83" s="572">
        <v>1230.5</v>
      </c>
    </row>
    <row r="84" spans="1:11" ht="14.4" customHeight="1" x14ac:dyDescent="0.3">
      <c r="A84" s="567" t="s">
        <v>439</v>
      </c>
      <c r="B84" s="568" t="s">
        <v>441</v>
      </c>
      <c r="C84" s="569" t="s">
        <v>457</v>
      </c>
      <c r="D84" s="570" t="s">
        <v>458</v>
      </c>
      <c r="E84" s="569" t="s">
        <v>2514</v>
      </c>
      <c r="F84" s="570" t="s">
        <v>2515</v>
      </c>
      <c r="G84" s="569" t="s">
        <v>2679</v>
      </c>
      <c r="H84" s="569" t="s">
        <v>2680</v>
      </c>
      <c r="I84" s="571">
        <v>0.27200000000000002</v>
      </c>
      <c r="J84" s="571">
        <v>3700</v>
      </c>
      <c r="K84" s="572">
        <v>1009</v>
      </c>
    </row>
    <row r="85" spans="1:11" ht="14.4" customHeight="1" x14ac:dyDescent="0.3">
      <c r="A85" s="567" t="s">
        <v>439</v>
      </c>
      <c r="B85" s="568" t="s">
        <v>441</v>
      </c>
      <c r="C85" s="569" t="s">
        <v>457</v>
      </c>
      <c r="D85" s="570" t="s">
        <v>458</v>
      </c>
      <c r="E85" s="569" t="s">
        <v>2514</v>
      </c>
      <c r="F85" s="570" t="s">
        <v>2515</v>
      </c>
      <c r="G85" s="569" t="s">
        <v>2681</v>
      </c>
      <c r="H85" s="569" t="s">
        <v>2682</v>
      </c>
      <c r="I85" s="571">
        <v>0.99333333333333329</v>
      </c>
      <c r="J85" s="571">
        <v>220</v>
      </c>
      <c r="K85" s="572">
        <v>218.4</v>
      </c>
    </row>
    <row r="86" spans="1:11" ht="14.4" customHeight="1" x14ac:dyDescent="0.3">
      <c r="A86" s="567" t="s">
        <v>439</v>
      </c>
      <c r="B86" s="568" t="s">
        <v>441</v>
      </c>
      <c r="C86" s="569" t="s">
        <v>457</v>
      </c>
      <c r="D86" s="570" t="s">
        <v>458</v>
      </c>
      <c r="E86" s="569" t="s">
        <v>2514</v>
      </c>
      <c r="F86" s="570" t="s">
        <v>2515</v>
      </c>
      <c r="G86" s="569" t="s">
        <v>2681</v>
      </c>
      <c r="H86" s="569" t="s">
        <v>2683</v>
      </c>
      <c r="I86" s="571">
        <v>0.995</v>
      </c>
      <c r="J86" s="571">
        <v>200</v>
      </c>
      <c r="K86" s="572">
        <v>198.4</v>
      </c>
    </row>
    <row r="87" spans="1:11" ht="14.4" customHeight="1" x14ac:dyDescent="0.3">
      <c r="A87" s="567" t="s">
        <v>439</v>
      </c>
      <c r="B87" s="568" t="s">
        <v>441</v>
      </c>
      <c r="C87" s="569" t="s">
        <v>457</v>
      </c>
      <c r="D87" s="570" t="s">
        <v>458</v>
      </c>
      <c r="E87" s="569" t="s">
        <v>2514</v>
      </c>
      <c r="F87" s="570" t="s">
        <v>2515</v>
      </c>
      <c r="G87" s="569" t="s">
        <v>2684</v>
      </c>
      <c r="H87" s="569" t="s">
        <v>2685</v>
      </c>
      <c r="I87" s="571">
        <v>134.88499999999999</v>
      </c>
      <c r="J87" s="571">
        <v>30</v>
      </c>
      <c r="K87" s="572">
        <v>3057.5499999999997</v>
      </c>
    </row>
    <row r="88" spans="1:11" ht="14.4" customHeight="1" x14ac:dyDescent="0.3">
      <c r="A88" s="567" t="s">
        <v>439</v>
      </c>
      <c r="B88" s="568" t="s">
        <v>441</v>
      </c>
      <c r="C88" s="569" t="s">
        <v>457</v>
      </c>
      <c r="D88" s="570" t="s">
        <v>458</v>
      </c>
      <c r="E88" s="569" t="s">
        <v>2514</v>
      </c>
      <c r="F88" s="570" t="s">
        <v>2515</v>
      </c>
      <c r="G88" s="569" t="s">
        <v>2686</v>
      </c>
      <c r="H88" s="569" t="s">
        <v>2687</v>
      </c>
      <c r="I88" s="571">
        <v>0.2385714285714286</v>
      </c>
      <c r="J88" s="571">
        <v>6300</v>
      </c>
      <c r="K88" s="572">
        <v>1531</v>
      </c>
    </row>
    <row r="89" spans="1:11" ht="14.4" customHeight="1" x14ac:dyDescent="0.3">
      <c r="A89" s="567" t="s">
        <v>439</v>
      </c>
      <c r="B89" s="568" t="s">
        <v>441</v>
      </c>
      <c r="C89" s="569" t="s">
        <v>457</v>
      </c>
      <c r="D89" s="570" t="s">
        <v>458</v>
      </c>
      <c r="E89" s="569" t="s">
        <v>2514</v>
      </c>
      <c r="F89" s="570" t="s">
        <v>2515</v>
      </c>
      <c r="G89" s="569" t="s">
        <v>2688</v>
      </c>
      <c r="H89" s="569" t="s">
        <v>2689</v>
      </c>
      <c r="I89" s="571">
        <v>23.298666666666669</v>
      </c>
      <c r="J89" s="571">
        <v>605</v>
      </c>
      <c r="K89" s="572">
        <v>13808.95</v>
      </c>
    </row>
    <row r="90" spans="1:11" ht="14.4" customHeight="1" x14ac:dyDescent="0.3">
      <c r="A90" s="567" t="s">
        <v>439</v>
      </c>
      <c r="B90" s="568" t="s">
        <v>441</v>
      </c>
      <c r="C90" s="569" t="s">
        <v>457</v>
      </c>
      <c r="D90" s="570" t="s">
        <v>458</v>
      </c>
      <c r="E90" s="569" t="s">
        <v>2514</v>
      </c>
      <c r="F90" s="570" t="s">
        <v>2515</v>
      </c>
      <c r="G90" s="569" t="s">
        <v>2690</v>
      </c>
      <c r="H90" s="569" t="s">
        <v>2691</v>
      </c>
      <c r="I90" s="571">
        <v>30.170000000000005</v>
      </c>
      <c r="J90" s="571">
        <v>550</v>
      </c>
      <c r="K90" s="572">
        <v>16593.550000000003</v>
      </c>
    </row>
    <row r="91" spans="1:11" ht="14.4" customHeight="1" x14ac:dyDescent="0.3">
      <c r="A91" s="567" t="s">
        <v>439</v>
      </c>
      <c r="B91" s="568" t="s">
        <v>441</v>
      </c>
      <c r="C91" s="569" t="s">
        <v>457</v>
      </c>
      <c r="D91" s="570" t="s">
        <v>458</v>
      </c>
      <c r="E91" s="569" t="s">
        <v>2514</v>
      </c>
      <c r="F91" s="570" t="s">
        <v>2515</v>
      </c>
      <c r="G91" s="569" t="s">
        <v>2692</v>
      </c>
      <c r="H91" s="569" t="s">
        <v>2693</v>
      </c>
      <c r="I91" s="571">
        <v>246.09666666666666</v>
      </c>
      <c r="J91" s="571">
        <v>34</v>
      </c>
      <c r="K91" s="572">
        <v>8367.2999999999993</v>
      </c>
    </row>
    <row r="92" spans="1:11" ht="14.4" customHeight="1" x14ac:dyDescent="0.3">
      <c r="A92" s="567" t="s">
        <v>439</v>
      </c>
      <c r="B92" s="568" t="s">
        <v>441</v>
      </c>
      <c r="C92" s="569" t="s">
        <v>457</v>
      </c>
      <c r="D92" s="570" t="s">
        <v>458</v>
      </c>
      <c r="E92" s="569" t="s">
        <v>2514</v>
      </c>
      <c r="F92" s="570" t="s">
        <v>2515</v>
      </c>
      <c r="G92" s="569" t="s">
        <v>2694</v>
      </c>
      <c r="H92" s="569" t="s">
        <v>2695</v>
      </c>
      <c r="I92" s="571">
        <v>1.2553846153846153</v>
      </c>
      <c r="J92" s="571">
        <v>4625</v>
      </c>
      <c r="K92" s="572">
        <v>5864.9999999999982</v>
      </c>
    </row>
    <row r="93" spans="1:11" ht="14.4" customHeight="1" x14ac:dyDescent="0.3">
      <c r="A93" s="567" t="s">
        <v>439</v>
      </c>
      <c r="B93" s="568" t="s">
        <v>441</v>
      </c>
      <c r="C93" s="569" t="s">
        <v>457</v>
      </c>
      <c r="D93" s="570" t="s">
        <v>458</v>
      </c>
      <c r="E93" s="569" t="s">
        <v>2514</v>
      </c>
      <c r="F93" s="570" t="s">
        <v>2515</v>
      </c>
      <c r="G93" s="569" t="s">
        <v>2696</v>
      </c>
      <c r="H93" s="569" t="s">
        <v>2697</v>
      </c>
      <c r="I93" s="571">
        <v>12.31</v>
      </c>
      <c r="J93" s="571">
        <v>100</v>
      </c>
      <c r="K93" s="572">
        <v>1231</v>
      </c>
    </row>
    <row r="94" spans="1:11" ht="14.4" customHeight="1" x14ac:dyDescent="0.3">
      <c r="A94" s="567" t="s">
        <v>439</v>
      </c>
      <c r="B94" s="568" t="s">
        <v>441</v>
      </c>
      <c r="C94" s="569" t="s">
        <v>457</v>
      </c>
      <c r="D94" s="570" t="s">
        <v>458</v>
      </c>
      <c r="E94" s="569" t="s">
        <v>2514</v>
      </c>
      <c r="F94" s="570" t="s">
        <v>2515</v>
      </c>
      <c r="G94" s="569" t="s">
        <v>2698</v>
      </c>
      <c r="H94" s="569" t="s">
        <v>2699</v>
      </c>
      <c r="I94" s="571">
        <v>1.4799999999999998</v>
      </c>
      <c r="J94" s="571">
        <v>1750</v>
      </c>
      <c r="K94" s="572">
        <v>2587.5</v>
      </c>
    </row>
    <row r="95" spans="1:11" ht="14.4" customHeight="1" x14ac:dyDescent="0.3">
      <c r="A95" s="567" t="s">
        <v>439</v>
      </c>
      <c r="B95" s="568" t="s">
        <v>441</v>
      </c>
      <c r="C95" s="569" t="s">
        <v>457</v>
      </c>
      <c r="D95" s="570" t="s">
        <v>458</v>
      </c>
      <c r="E95" s="569" t="s">
        <v>2514</v>
      </c>
      <c r="F95" s="570" t="s">
        <v>2515</v>
      </c>
      <c r="G95" s="569" t="s">
        <v>2700</v>
      </c>
      <c r="H95" s="569" t="s">
        <v>2701</v>
      </c>
      <c r="I95" s="571">
        <v>8.16</v>
      </c>
      <c r="J95" s="571">
        <v>200</v>
      </c>
      <c r="K95" s="572">
        <v>1632</v>
      </c>
    </row>
    <row r="96" spans="1:11" ht="14.4" customHeight="1" x14ac:dyDescent="0.3">
      <c r="A96" s="567" t="s">
        <v>439</v>
      </c>
      <c r="B96" s="568" t="s">
        <v>441</v>
      </c>
      <c r="C96" s="569" t="s">
        <v>457</v>
      </c>
      <c r="D96" s="570" t="s">
        <v>458</v>
      </c>
      <c r="E96" s="569" t="s">
        <v>2514</v>
      </c>
      <c r="F96" s="570" t="s">
        <v>2515</v>
      </c>
      <c r="G96" s="569" t="s">
        <v>2700</v>
      </c>
      <c r="H96" s="569" t="s">
        <v>2702</v>
      </c>
      <c r="I96" s="571">
        <v>8.18</v>
      </c>
      <c r="J96" s="571">
        <v>240</v>
      </c>
      <c r="K96" s="572">
        <v>1963.2</v>
      </c>
    </row>
    <row r="97" spans="1:11" ht="14.4" customHeight="1" x14ac:dyDescent="0.3">
      <c r="A97" s="567" t="s">
        <v>439</v>
      </c>
      <c r="B97" s="568" t="s">
        <v>441</v>
      </c>
      <c r="C97" s="569" t="s">
        <v>457</v>
      </c>
      <c r="D97" s="570" t="s">
        <v>458</v>
      </c>
      <c r="E97" s="569" t="s">
        <v>2514</v>
      </c>
      <c r="F97" s="570" t="s">
        <v>2515</v>
      </c>
      <c r="G97" s="569" t="s">
        <v>2703</v>
      </c>
      <c r="H97" s="569" t="s">
        <v>2704</v>
      </c>
      <c r="I97" s="571">
        <v>109.31</v>
      </c>
      <c r="J97" s="571">
        <v>3</v>
      </c>
      <c r="K97" s="572">
        <v>327.93</v>
      </c>
    </row>
    <row r="98" spans="1:11" ht="14.4" customHeight="1" x14ac:dyDescent="0.3">
      <c r="A98" s="567" t="s">
        <v>439</v>
      </c>
      <c r="B98" s="568" t="s">
        <v>441</v>
      </c>
      <c r="C98" s="569" t="s">
        <v>457</v>
      </c>
      <c r="D98" s="570" t="s">
        <v>458</v>
      </c>
      <c r="E98" s="569" t="s">
        <v>2514</v>
      </c>
      <c r="F98" s="570" t="s">
        <v>2515</v>
      </c>
      <c r="G98" s="569" t="s">
        <v>2705</v>
      </c>
      <c r="H98" s="569" t="s">
        <v>2706</v>
      </c>
      <c r="I98" s="571">
        <v>109.30500000000001</v>
      </c>
      <c r="J98" s="571">
        <v>3</v>
      </c>
      <c r="K98" s="572">
        <v>327.93</v>
      </c>
    </row>
    <row r="99" spans="1:11" ht="14.4" customHeight="1" x14ac:dyDescent="0.3">
      <c r="A99" s="567" t="s">
        <v>439</v>
      </c>
      <c r="B99" s="568" t="s">
        <v>441</v>
      </c>
      <c r="C99" s="569" t="s">
        <v>457</v>
      </c>
      <c r="D99" s="570" t="s">
        <v>458</v>
      </c>
      <c r="E99" s="569" t="s">
        <v>2514</v>
      </c>
      <c r="F99" s="570" t="s">
        <v>2515</v>
      </c>
      <c r="G99" s="569" t="s">
        <v>2707</v>
      </c>
      <c r="H99" s="569" t="s">
        <v>2708</v>
      </c>
      <c r="I99" s="571">
        <v>48.22</v>
      </c>
      <c r="J99" s="571">
        <v>10</v>
      </c>
      <c r="K99" s="572">
        <v>482.18</v>
      </c>
    </row>
    <row r="100" spans="1:11" ht="14.4" customHeight="1" x14ac:dyDescent="0.3">
      <c r="A100" s="567" t="s">
        <v>439</v>
      </c>
      <c r="B100" s="568" t="s">
        <v>441</v>
      </c>
      <c r="C100" s="569" t="s">
        <v>457</v>
      </c>
      <c r="D100" s="570" t="s">
        <v>458</v>
      </c>
      <c r="E100" s="569" t="s">
        <v>2514</v>
      </c>
      <c r="F100" s="570" t="s">
        <v>2515</v>
      </c>
      <c r="G100" s="569" t="s">
        <v>2709</v>
      </c>
      <c r="H100" s="569" t="s">
        <v>2710</v>
      </c>
      <c r="I100" s="571">
        <v>3.9000000000000008</v>
      </c>
      <c r="J100" s="571">
        <v>2250</v>
      </c>
      <c r="K100" s="572">
        <v>8779.8499999999985</v>
      </c>
    </row>
    <row r="101" spans="1:11" ht="14.4" customHeight="1" x14ac:dyDescent="0.3">
      <c r="A101" s="567" t="s">
        <v>439</v>
      </c>
      <c r="B101" s="568" t="s">
        <v>441</v>
      </c>
      <c r="C101" s="569" t="s">
        <v>457</v>
      </c>
      <c r="D101" s="570" t="s">
        <v>458</v>
      </c>
      <c r="E101" s="569" t="s">
        <v>2514</v>
      </c>
      <c r="F101" s="570" t="s">
        <v>2515</v>
      </c>
      <c r="G101" s="569" t="s">
        <v>2711</v>
      </c>
      <c r="H101" s="569" t="s">
        <v>2712</v>
      </c>
      <c r="I101" s="571">
        <v>101.25</v>
      </c>
      <c r="J101" s="571">
        <v>20</v>
      </c>
      <c r="K101" s="572">
        <v>2025</v>
      </c>
    </row>
    <row r="102" spans="1:11" ht="14.4" customHeight="1" x14ac:dyDescent="0.3">
      <c r="A102" s="567" t="s">
        <v>439</v>
      </c>
      <c r="B102" s="568" t="s">
        <v>441</v>
      </c>
      <c r="C102" s="569" t="s">
        <v>457</v>
      </c>
      <c r="D102" s="570" t="s">
        <v>458</v>
      </c>
      <c r="E102" s="569" t="s">
        <v>2514</v>
      </c>
      <c r="F102" s="570" t="s">
        <v>2515</v>
      </c>
      <c r="G102" s="569" t="s">
        <v>2713</v>
      </c>
      <c r="H102" s="569" t="s">
        <v>2714</v>
      </c>
      <c r="I102" s="571">
        <v>0.44</v>
      </c>
      <c r="J102" s="571">
        <v>6700</v>
      </c>
      <c r="K102" s="572">
        <v>2948</v>
      </c>
    </row>
    <row r="103" spans="1:11" ht="14.4" customHeight="1" x14ac:dyDescent="0.3">
      <c r="A103" s="567" t="s">
        <v>439</v>
      </c>
      <c r="B103" s="568" t="s">
        <v>441</v>
      </c>
      <c r="C103" s="569" t="s">
        <v>457</v>
      </c>
      <c r="D103" s="570" t="s">
        <v>458</v>
      </c>
      <c r="E103" s="569" t="s">
        <v>2514</v>
      </c>
      <c r="F103" s="570" t="s">
        <v>2515</v>
      </c>
      <c r="G103" s="569" t="s">
        <v>2715</v>
      </c>
      <c r="H103" s="569" t="s">
        <v>2716</v>
      </c>
      <c r="I103" s="571">
        <v>407.61799999999999</v>
      </c>
      <c r="J103" s="571">
        <v>10</v>
      </c>
      <c r="K103" s="572">
        <v>4076.1899999999996</v>
      </c>
    </row>
    <row r="104" spans="1:11" ht="14.4" customHeight="1" x14ac:dyDescent="0.3">
      <c r="A104" s="567" t="s">
        <v>439</v>
      </c>
      <c r="B104" s="568" t="s">
        <v>441</v>
      </c>
      <c r="C104" s="569" t="s">
        <v>457</v>
      </c>
      <c r="D104" s="570" t="s">
        <v>458</v>
      </c>
      <c r="E104" s="569" t="s">
        <v>2514</v>
      </c>
      <c r="F104" s="570" t="s">
        <v>2515</v>
      </c>
      <c r="G104" s="569" t="s">
        <v>2546</v>
      </c>
      <c r="H104" s="569" t="s">
        <v>2547</v>
      </c>
      <c r="I104" s="571">
        <v>8.6</v>
      </c>
      <c r="J104" s="571">
        <v>192</v>
      </c>
      <c r="K104" s="572">
        <v>1651.2000000000003</v>
      </c>
    </row>
    <row r="105" spans="1:11" ht="14.4" customHeight="1" x14ac:dyDescent="0.3">
      <c r="A105" s="567" t="s">
        <v>439</v>
      </c>
      <c r="B105" s="568" t="s">
        <v>441</v>
      </c>
      <c r="C105" s="569" t="s">
        <v>457</v>
      </c>
      <c r="D105" s="570" t="s">
        <v>458</v>
      </c>
      <c r="E105" s="569" t="s">
        <v>2514</v>
      </c>
      <c r="F105" s="570" t="s">
        <v>2515</v>
      </c>
      <c r="G105" s="569" t="s">
        <v>2546</v>
      </c>
      <c r="H105" s="569" t="s">
        <v>2548</v>
      </c>
      <c r="I105" s="571">
        <v>8.5783333333333331</v>
      </c>
      <c r="J105" s="571">
        <v>204</v>
      </c>
      <c r="K105" s="572">
        <v>1749.84</v>
      </c>
    </row>
    <row r="106" spans="1:11" ht="14.4" customHeight="1" x14ac:dyDescent="0.3">
      <c r="A106" s="567" t="s">
        <v>439</v>
      </c>
      <c r="B106" s="568" t="s">
        <v>441</v>
      </c>
      <c r="C106" s="569" t="s">
        <v>457</v>
      </c>
      <c r="D106" s="570" t="s">
        <v>458</v>
      </c>
      <c r="E106" s="569" t="s">
        <v>2514</v>
      </c>
      <c r="F106" s="570" t="s">
        <v>2515</v>
      </c>
      <c r="G106" s="569" t="s">
        <v>2717</v>
      </c>
      <c r="H106" s="569" t="s">
        <v>2718</v>
      </c>
      <c r="I106" s="571">
        <v>13.059999999999999</v>
      </c>
      <c r="J106" s="571">
        <v>3</v>
      </c>
      <c r="K106" s="572">
        <v>39.14</v>
      </c>
    </row>
    <row r="107" spans="1:11" ht="14.4" customHeight="1" x14ac:dyDescent="0.3">
      <c r="A107" s="567" t="s">
        <v>439</v>
      </c>
      <c r="B107" s="568" t="s">
        <v>441</v>
      </c>
      <c r="C107" s="569" t="s">
        <v>457</v>
      </c>
      <c r="D107" s="570" t="s">
        <v>458</v>
      </c>
      <c r="E107" s="569" t="s">
        <v>2514</v>
      </c>
      <c r="F107" s="570" t="s">
        <v>2515</v>
      </c>
      <c r="G107" s="569" t="s">
        <v>2717</v>
      </c>
      <c r="H107" s="569" t="s">
        <v>2719</v>
      </c>
      <c r="I107" s="571">
        <v>13.01</v>
      </c>
      <c r="J107" s="571">
        <v>1</v>
      </c>
      <c r="K107" s="572">
        <v>13.01</v>
      </c>
    </row>
    <row r="108" spans="1:11" ht="14.4" customHeight="1" x14ac:dyDescent="0.3">
      <c r="A108" s="567" t="s">
        <v>439</v>
      </c>
      <c r="B108" s="568" t="s">
        <v>441</v>
      </c>
      <c r="C108" s="569" t="s">
        <v>457</v>
      </c>
      <c r="D108" s="570" t="s">
        <v>458</v>
      </c>
      <c r="E108" s="569" t="s">
        <v>2514</v>
      </c>
      <c r="F108" s="570" t="s">
        <v>2515</v>
      </c>
      <c r="G108" s="569" t="s">
        <v>2549</v>
      </c>
      <c r="H108" s="569" t="s">
        <v>2550</v>
      </c>
      <c r="I108" s="571">
        <v>26.868999999999993</v>
      </c>
      <c r="J108" s="571">
        <v>71</v>
      </c>
      <c r="K108" s="572">
        <v>1889.78</v>
      </c>
    </row>
    <row r="109" spans="1:11" ht="14.4" customHeight="1" x14ac:dyDescent="0.3">
      <c r="A109" s="567" t="s">
        <v>439</v>
      </c>
      <c r="B109" s="568" t="s">
        <v>441</v>
      </c>
      <c r="C109" s="569" t="s">
        <v>457</v>
      </c>
      <c r="D109" s="570" t="s">
        <v>458</v>
      </c>
      <c r="E109" s="569" t="s">
        <v>2514</v>
      </c>
      <c r="F109" s="570" t="s">
        <v>2515</v>
      </c>
      <c r="G109" s="569" t="s">
        <v>2720</v>
      </c>
      <c r="H109" s="569" t="s">
        <v>2721</v>
      </c>
      <c r="I109" s="571">
        <v>133.09</v>
      </c>
      <c r="J109" s="571">
        <v>15</v>
      </c>
      <c r="K109" s="572">
        <v>1996.34</v>
      </c>
    </row>
    <row r="110" spans="1:11" ht="14.4" customHeight="1" x14ac:dyDescent="0.3">
      <c r="A110" s="567" t="s">
        <v>439</v>
      </c>
      <c r="B110" s="568" t="s">
        <v>441</v>
      </c>
      <c r="C110" s="569" t="s">
        <v>457</v>
      </c>
      <c r="D110" s="570" t="s">
        <v>458</v>
      </c>
      <c r="E110" s="569" t="s">
        <v>2514</v>
      </c>
      <c r="F110" s="570" t="s">
        <v>2515</v>
      </c>
      <c r="G110" s="569" t="s">
        <v>2722</v>
      </c>
      <c r="H110" s="569" t="s">
        <v>2723</v>
      </c>
      <c r="I110" s="571">
        <v>1.2314285714285715</v>
      </c>
      <c r="J110" s="571">
        <v>17800</v>
      </c>
      <c r="K110" s="572">
        <v>21919</v>
      </c>
    </row>
    <row r="111" spans="1:11" ht="14.4" customHeight="1" x14ac:dyDescent="0.3">
      <c r="A111" s="567" t="s">
        <v>439</v>
      </c>
      <c r="B111" s="568" t="s">
        <v>441</v>
      </c>
      <c r="C111" s="569" t="s">
        <v>457</v>
      </c>
      <c r="D111" s="570" t="s">
        <v>458</v>
      </c>
      <c r="E111" s="569" t="s">
        <v>2514</v>
      </c>
      <c r="F111" s="570" t="s">
        <v>2515</v>
      </c>
      <c r="G111" s="569" t="s">
        <v>2724</v>
      </c>
      <c r="H111" s="569" t="s">
        <v>2725</v>
      </c>
      <c r="I111" s="571">
        <v>8.56</v>
      </c>
      <c r="J111" s="571">
        <v>500</v>
      </c>
      <c r="K111" s="572">
        <v>4283</v>
      </c>
    </row>
    <row r="112" spans="1:11" ht="14.4" customHeight="1" x14ac:dyDescent="0.3">
      <c r="A112" s="567" t="s">
        <v>439</v>
      </c>
      <c r="B112" s="568" t="s">
        <v>441</v>
      </c>
      <c r="C112" s="569" t="s">
        <v>457</v>
      </c>
      <c r="D112" s="570" t="s">
        <v>458</v>
      </c>
      <c r="E112" s="569" t="s">
        <v>2514</v>
      </c>
      <c r="F112" s="570" t="s">
        <v>2515</v>
      </c>
      <c r="G112" s="569" t="s">
        <v>2724</v>
      </c>
      <c r="H112" s="569" t="s">
        <v>2726</v>
      </c>
      <c r="I112" s="571">
        <v>8.59</v>
      </c>
      <c r="J112" s="571">
        <v>280</v>
      </c>
      <c r="K112" s="572">
        <v>2405.1999999999998</v>
      </c>
    </row>
    <row r="113" spans="1:11" ht="14.4" customHeight="1" x14ac:dyDescent="0.3">
      <c r="A113" s="567" t="s">
        <v>439</v>
      </c>
      <c r="B113" s="568" t="s">
        <v>441</v>
      </c>
      <c r="C113" s="569" t="s">
        <v>457</v>
      </c>
      <c r="D113" s="570" t="s">
        <v>458</v>
      </c>
      <c r="E113" s="569" t="s">
        <v>2514</v>
      </c>
      <c r="F113" s="570" t="s">
        <v>2515</v>
      </c>
      <c r="G113" s="569" t="s">
        <v>2727</v>
      </c>
      <c r="H113" s="569" t="s">
        <v>2728</v>
      </c>
      <c r="I113" s="571">
        <v>9.985384615384616</v>
      </c>
      <c r="J113" s="571">
        <v>680</v>
      </c>
      <c r="K113" s="572">
        <v>6790.2</v>
      </c>
    </row>
    <row r="114" spans="1:11" ht="14.4" customHeight="1" x14ac:dyDescent="0.3">
      <c r="A114" s="567" t="s">
        <v>439</v>
      </c>
      <c r="B114" s="568" t="s">
        <v>441</v>
      </c>
      <c r="C114" s="569" t="s">
        <v>457</v>
      </c>
      <c r="D114" s="570" t="s">
        <v>458</v>
      </c>
      <c r="E114" s="569" t="s">
        <v>2514</v>
      </c>
      <c r="F114" s="570" t="s">
        <v>2515</v>
      </c>
      <c r="G114" s="569" t="s">
        <v>2729</v>
      </c>
      <c r="H114" s="569" t="s">
        <v>2730</v>
      </c>
      <c r="I114" s="571">
        <v>46.097777777777779</v>
      </c>
      <c r="J114" s="571">
        <v>10</v>
      </c>
      <c r="K114" s="572">
        <v>461.36999999999995</v>
      </c>
    </row>
    <row r="115" spans="1:11" ht="14.4" customHeight="1" x14ac:dyDescent="0.3">
      <c r="A115" s="567" t="s">
        <v>439</v>
      </c>
      <c r="B115" s="568" t="s">
        <v>441</v>
      </c>
      <c r="C115" s="569" t="s">
        <v>457</v>
      </c>
      <c r="D115" s="570" t="s">
        <v>458</v>
      </c>
      <c r="E115" s="569" t="s">
        <v>2514</v>
      </c>
      <c r="F115" s="570" t="s">
        <v>2515</v>
      </c>
      <c r="G115" s="569" t="s">
        <v>2731</v>
      </c>
      <c r="H115" s="569" t="s">
        <v>2732</v>
      </c>
      <c r="I115" s="571">
        <v>98.5</v>
      </c>
      <c r="J115" s="571">
        <v>3</v>
      </c>
      <c r="K115" s="572">
        <v>295.5</v>
      </c>
    </row>
    <row r="116" spans="1:11" ht="14.4" customHeight="1" x14ac:dyDescent="0.3">
      <c r="A116" s="567" t="s">
        <v>439</v>
      </c>
      <c r="B116" s="568" t="s">
        <v>441</v>
      </c>
      <c r="C116" s="569" t="s">
        <v>457</v>
      </c>
      <c r="D116" s="570" t="s">
        <v>458</v>
      </c>
      <c r="E116" s="569" t="s">
        <v>2514</v>
      </c>
      <c r="F116" s="570" t="s">
        <v>2515</v>
      </c>
      <c r="G116" s="569" t="s">
        <v>2733</v>
      </c>
      <c r="H116" s="569" t="s">
        <v>2734</v>
      </c>
      <c r="I116" s="571">
        <v>176.33</v>
      </c>
      <c r="J116" s="571">
        <v>8</v>
      </c>
      <c r="K116" s="572">
        <v>1410.64</v>
      </c>
    </row>
    <row r="117" spans="1:11" ht="14.4" customHeight="1" x14ac:dyDescent="0.3">
      <c r="A117" s="567" t="s">
        <v>439</v>
      </c>
      <c r="B117" s="568" t="s">
        <v>441</v>
      </c>
      <c r="C117" s="569" t="s">
        <v>457</v>
      </c>
      <c r="D117" s="570" t="s">
        <v>458</v>
      </c>
      <c r="E117" s="569" t="s">
        <v>2514</v>
      </c>
      <c r="F117" s="570" t="s">
        <v>2515</v>
      </c>
      <c r="G117" s="569" t="s">
        <v>2735</v>
      </c>
      <c r="H117" s="569" t="s">
        <v>2736</v>
      </c>
      <c r="I117" s="571">
        <v>26.68</v>
      </c>
      <c r="J117" s="571">
        <v>40</v>
      </c>
      <c r="K117" s="572">
        <v>1067.2</v>
      </c>
    </row>
    <row r="118" spans="1:11" ht="14.4" customHeight="1" x14ac:dyDescent="0.3">
      <c r="A118" s="567" t="s">
        <v>439</v>
      </c>
      <c r="B118" s="568" t="s">
        <v>441</v>
      </c>
      <c r="C118" s="569" t="s">
        <v>457</v>
      </c>
      <c r="D118" s="570" t="s">
        <v>458</v>
      </c>
      <c r="E118" s="569" t="s">
        <v>2514</v>
      </c>
      <c r="F118" s="570" t="s">
        <v>2515</v>
      </c>
      <c r="G118" s="569" t="s">
        <v>2735</v>
      </c>
      <c r="H118" s="569" t="s">
        <v>2737</v>
      </c>
      <c r="I118" s="571">
        <v>26.68</v>
      </c>
      <c r="J118" s="571">
        <v>20</v>
      </c>
      <c r="K118" s="572">
        <v>533.6</v>
      </c>
    </row>
    <row r="119" spans="1:11" ht="14.4" customHeight="1" x14ac:dyDescent="0.3">
      <c r="A119" s="567" t="s">
        <v>439</v>
      </c>
      <c r="B119" s="568" t="s">
        <v>441</v>
      </c>
      <c r="C119" s="569" t="s">
        <v>457</v>
      </c>
      <c r="D119" s="570" t="s">
        <v>458</v>
      </c>
      <c r="E119" s="569" t="s">
        <v>2514</v>
      </c>
      <c r="F119" s="570" t="s">
        <v>2515</v>
      </c>
      <c r="G119" s="569" t="s">
        <v>2738</v>
      </c>
      <c r="H119" s="569" t="s">
        <v>2739</v>
      </c>
      <c r="I119" s="571">
        <v>188.69666666666663</v>
      </c>
      <c r="J119" s="571">
        <v>30</v>
      </c>
      <c r="K119" s="572">
        <v>5660.8099999999995</v>
      </c>
    </row>
    <row r="120" spans="1:11" ht="14.4" customHeight="1" x14ac:dyDescent="0.3">
      <c r="A120" s="567" t="s">
        <v>439</v>
      </c>
      <c r="B120" s="568" t="s">
        <v>441</v>
      </c>
      <c r="C120" s="569" t="s">
        <v>457</v>
      </c>
      <c r="D120" s="570" t="s">
        <v>458</v>
      </c>
      <c r="E120" s="569" t="s">
        <v>2514</v>
      </c>
      <c r="F120" s="570" t="s">
        <v>2515</v>
      </c>
      <c r="G120" s="569" t="s">
        <v>2738</v>
      </c>
      <c r="H120" s="569" t="s">
        <v>2740</v>
      </c>
      <c r="I120" s="571">
        <v>283.02</v>
      </c>
      <c r="J120" s="571">
        <v>15</v>
      </c>
      <c r="K120" s="572">
        <v>4245.2299999999996</v>
      </c>
    </row>
    <row r="121" spans="1:11" ht="14.4" customHeight="1" x14ac:dyDescent="0.3">
      <c r="A121" s="567" t="s">
        <v>439</v>
      </c>
      <c r="B121" s="568" t="s">
        <v>441</v>
      </c>
      <c r="C121" s="569" t="s">
        <v>457</v>
      </c>
      <c r="D121" s="570" t="s">
        <v>458</v>
      </c>
      <c r="E121" s="569" t="s">
        <v>2514</v>
      </c>
      <c r="F121" s="570" t="s">
        <v>2515</v>
      </c>
      <c r="G121" s="569" t="s">
        <v>2741</v>
      </c>
      <c r="H121" s="569" t="s">
        <v>2742</v>
      </c>
      <c r="I121" s="571">
        <v>380.88</v>
      </c>
      <c r="J121" s="571">
        <v>50</v>
      </c>
      <c r="K121" s="572">
        <v>19044.009999999998</v>
      </c>
    </row>
    <row r="122" spans="1:11" ht="14.4" customHeight="1" x14ac:dyDescent="0.3">
      <c r="A122" s="567" t="s">
        <v>439</v>
      </c>
      <c r="B122" s="568" t="s">
        <v>441</v>
      </c>
      <c r="C122" s="569" t="s">
        <v>457</v>
      </c>
      <c r="D122" s="570" t="s">
        <v>458</v>
      </c>
      <c r="E122" s="569" t="s">
        <v>2514</v>
      </c>
      <c r="F122" s="570" t="s">
        <v>2515</v>
      </c>
      <c r="G122" s="569" t="s">
        <v>2741</v>
      </c>
      <c r="H122" s="569" t="s">
        <v>2743</v>
      </c>
      <c r="I122" s="571">
        <v>380.88</v>
      </c>
      <c r="J122" s="571">
        <v>10</v>
      </c>
      <c r="K122" s="572">
        <v>3808.8</v>
      </c>
    </row>
    <row r="123" spans="1:11" ht="14.4" customHeight="1" x14ac:dyDescent="0.3">
      <c r="A123" s="567" t="s">
        <v>439</v>
      </c>
      <c r="B123" s="568" t="s">
        <v>441</v>
      </c>
      <c r="C123" s="569" t="s">
        <v>457</v>
      </c>
      <c r="D123" s="570" t="s">
        <v>458</v>
      </c>
      <c r="E123" s="569" t="s">
        <v>2514</v>
      </c>
      <c r="F123" s="570" t="s">
        <v>2515</v>
      </c>
      <c r="G123" s="569" t="s">
        <v>2744</v>
      </c>
      <c r="H123" s="569" t="s">
        <v>2745</v>
      </c>
      <c r="I123" s="571">
        <v>122.07</v>
      </c>
      <c r="J123" s="571">
        <v>30</v>
      </c>
      <c r="K123" s="572">
        <v>3662.18</v>
      </c>
    </row>
    <row r="124" spans="1:11" ht="14.4" customHeight="1" x14ac:dyDescent="0.3">
      <c r="A124" s="567" t="s">
        <v>439</v>
      </c>
      <c r="B124" s="568" t="s">
        <v>441</v>
      </c>
      <c r="C124" s="569" t="s">
        <v>457</v>
      </c>
      <c r="D124" s="570" t="s">
        <v>458</v>
      </c>
      <c r="E124" s="569" t="s">
        <v>2514</v>
      </c>
      <c r="F124" s="570" t="s">
        <v>2515</v>
      </c>
      <c r="G124" s="569" t="s">
        <v>2746</v>
      </c>
      <c r="H124" s="569" t="s">
        <v>2747</v>
      </c>
      <c r="I124" s="571">
        <v>106.685</v>
      </c>
      <c r="J124" s="571">
        <v>20</v>
      </c>
      <c r="K124" s="572">
        <v>2133.71</v>
      </c>
    </row>
    <row r="125" spans="1:11" ht="14.4" customHeight="1" x14ac:dyDescent="0.3">
      <c r="A125" s="567" t="s">
        <v>439</v>
      </c>
      <c r="B125" s="568" t="s">
        <v>441</v>
      </c>
      <c r="C125" s="569" t="s">
        <v>457</v>
      </c>
      <c r="D125" s="570" t="s">
        <v>458</v>
      </c>
      <c r="E125" s="569" t="s">
        <v>2514</v>
      </c>
      <c r="F125" s="570" t="s">
        <v>2515</v>
      </c>
      <c r="G125" s="569" t="s">
        <v>2748</v>
      </c>
      <c r="H125" s="569" t="s">
        <v>2749</v>
      </c>
      <c r="I125" s="571">
        <v>95.61</v>
      </c>
      <c r="J125" s="571">
        <v>5</v>
      </c>
      <c r="K125" s="572">
        <v>478.03</v>
      </c>
    </row>
    <row r="126" spans="1:11" ht="14.4" customHeight="1" x14ac:dyDescent="0.3">
      <c r="A126" s="567" t="s">
        <v>439</v>
      </c>
      <c r="B126" s="568" t="s">
        <v>441</v>
      </c>
      <c r="C126" s="569" t="s">
        <v>457</v>
      </c>
      <c r="D126" s="570" t="s">
        <v>458</v>
      </c>
      <c r="E126" s="569" t="s">
        <v>2514</v>
      </c>
      <c r="F126" s="570" t="s">
        <v>2515</v>
      </c>
      <c r="G126" s="569" t="s">
        <v>2559</v>
      </c>
      <c r="H126" s="569" t="s">
        <v>2560</v>
      </c>
      <c r="I126" s="571">
        <v>9.7866666666666671</v>
      </c>
      <c r="J126" s="571">
        <v>112</v>
      </c>
      <c r="K126" s="572">
        <v>1097.28</v>
      </c>
    </row>
    <row r="127" spans="1:11" ht="14.4" customHeight="1" x14ac:dyDescent="0.3">
      <c r="A127" s="567" t="s">
        <v>439</v>
      </c>
      <c r="B127" s="568" t="s">
        <v>441</v>
      </c>
      <c r="C127" s="569" t="s">
        <v>457</v>
      </c>
      <c r="D127" s="570" t="s">
        <v>458</v>
      </c>
      <c r="E127" s="569" t="s">
        <v>2514</v>
      </c>
      <c r="F127" s="570" t="s">
        <v>2515</v>
      </c>
      <c r="G127" s="569" t="s">
        <v>2750</v>
      </c>
      <c r="H127" s="569" t="s">
        <v>2751</v>
      </c>
      <c r="I127" s="571">
        <v>7.2383333333333333</v>
      </c>
      <c r="J127" s="571">
        <v>192</v>
      </c>
      <c r="K127" s="572">
        <v>1393.4399999999998</v>
      </c>
    </row>
    <row r="128" spans="1:11" ht="14.4" customHeight="1" x14ac:dyDescent="0.3">
      <c r="A128" s="567" t="s">
        <v>439</v>
      </c>
      <c r="B128" s="568" t="s">
        <v>441</v>
      </c>
      <c r="C128" s="569" t="s">
        <v>457</v>
      </c>
      <c r="D128" s="570" t="s">
        <v>458</v>
      </c>
      <c r="E128" s="569" t="s">
        <v>2514</v>
      </c>
      <c r="F128" s="570" t="s">
        <v>2515</v>
      </c>
      <c r="G128" s="569" t="s">
        <v>2750</v>
      </c>
      <c r="H128" s="569" t="s">
        <v>2752</v>
      </c>
      <c r="I128" s="571">
        <v>7.17</v>
      </c>
      <c r="J128" s="571">
        <v>64</v>
      </c>
      <c r="K128" s="572">
        <v>458.88</v>
      </c>
    </row>
    <row r="129" spans="1:11" ht="14.4" customHeight="1" x14ac:dyDescent="0.3">
      <c r="A129" s="567" t="s">
        <v>439</v>
      </c>
      <c r="B129" s="568" t="s">
        <v>441</v>
      </c>
      <c r="C129" s="569" t="s">
        <v>457</v>
      </c>
      <c r="D129" s="570" t="s">
        <v>458</v>
      </c>
      <c r="E129" s="569" t="s">
        <v>2514</v>
      </c>
      <c r="F129" s="570" t="s">
        <v>2515</v>
      </c>
      <c r="G129" s="569" t="s">
        <v>2561</v>
      </c>
      <c r="H129" s="569" t="s">
        <v>2562</v>
      </c>
      <c r="I129" s="571">
        <v>0.8553846153846153</v>
      </c>
      <c r="J129" s="571">
        <v>1700</v>
      </c>
      <c r="K129" s="572">
        <v>1452</v>
      </c>
    </row>
    <row r="130" spans="1:11" ht="14.4" customHeight="1" x14ac:dyDescent="0.3">
      <c r="A130" s="567" t="s">
        <v>439</v>
      </c>
      <c r="B130" s="568" t="s">
        <v>441</v>
      </c>
      <c r="C130" s="569" t="s">
        <v>457</v>
      </c>
      <c r="D130" s="570" t="s">
        <v>458</v>
      </c>
      <c r="E130" s="569" t="s">
        <v>2514</v>
      </c>
      <c r="F130" s="570" t="s">
        <v>2515</v>
      </c>
      <c r="G130" s="569" t="s">
        <v>2563</v>
      </c>
      <c r="H130" s="569" t="s">
        <v>2564</v>
      </c>
      <c r="I130" s="571">
        <v>1.5125</v>
      </c>
      <c r="J130" s="571">
        <v>1200</v>
      </c>
      <c r="K130" s="572">
        <v>1814</v>
      </c>
    </row>
    <row r="131" spans="1:11" ht="14.4" customHeight="1" x14ac:dyDescent="0.3">
      <c r="A131" s="567" t="s">
        <v>439</v>
      </c>
      <c r="B131" s="568" t="s">
        <v>441</v>
      </c>
      <c r="C131" s="569" t="s">
        <v>457</v>
      </c>
      <c r="D131" s="570" t="s">
        <v>458</v>
      </c>
      <c r="E131" s="569" t="s">
        <v>2514</v>
      </c>
      <c r="F131" s="570" t="s">
        <v>2515</v>
      </c>
      <c r="G131" s="569" t="s">
        <v>2565</v>
      </c>
      <c r="H131" s="569" t="s">
        <v>2566</v>
      </c>
      <c r="I131" s="571">
        <v>2.0630000000000002</v>
      </c>
      <c r="J131" s="571">
        <v>650</v>
      </c>
      <c r="K131" s="572">
        <v>1341</v>
      </c>
    </row>
    <row r="132" spans="1:11" ht="14.4" customHeight="1" x14ac:dyDescent="0.3">
      <c r="A132" s="567" t="s">
        <v>439</v>
      </c>
      <c r="B132" s="568" t="s">
        <v>441</v>
      </c>
      <c r="C132" s="569" t="s">
        <v>457</v>
      </c>
      <c r="D132" s="570" t="s">
        <v>458</v>
      </c>
      <c r="E132" s="569" t="s">
        <v>2514</v>
      </c>
      <c r="F132" s="570" t="s">
        <v>2515</v>
      </c>
      <c r="G132" s="569" t="s">
        <v>2753</v>
      </c>
      <c r="H132" s="569" t="s">
        <v>2754</v>
      </c>
      <c r="I132" s="571">
        <v>3.36</v>
      </c>
      <c r="J132" s="571">
        <v>200</v>
      </c>
      <c r="K132" s="572">
        <v>672</v>
      </c>
    </row>
    <row r="133" spans="1:11" ht="14.4" customHeight="1" x14ac:dyDescent="0.3">
      <c r="A133" s="567" t="s">
        <v>439</v>
      </c>
      <c r="B133" s="568" t="s">
        <v>441</v>
      </c>
      <c r="C133" s="569" t="s">
        <v>457</v>
      </c>
      <c r="D133" s="570" t="s">
        <v>458</v>
      </c>
      <c r="E133" s="569" t="s">
        <v>2514</v>
      </c>
      <c r="F133" s="570" t="s">
        <v>2515</v>
      </c>
      <c r="G133" s="569" t="s">
        <v>2755</v>
      </c>
      <c r="H133" s="569" t="s">
        <v>2756</v>
      </c>
      <c r="I133" s="571">
        <v>5.87</v>
      </c>
      <c r="J133" s="571">
        <v>100</v>
      </c>
      <c r="K133" s="572">
        <v>587</v>
      </c>
    </row>
    <row r="134" spans="1:11" ht="14.4" customHeight="1" x14ac:dyDescent="0.3">
      <c r="A134" s="567" t="s">
        <v>439</v>
      </c>
      <c r="B134" s="568" t="s">
        <v>441</v>
      </c>
      <c r="C134" s="569" t="s">
        <v>457</v>
      </c>
      <c r="D134" s="570" t="s">
        <v>458</v>
      </c>
      <c r="E134" s="569" t="s">
        <v>2514</v>
      </c>
      <c r="F134" s="570" t="s">
        <v>2515</v>
      </c>
      <c r="G134" s="569" t="s">
        <v>2757</v>
      </c>
      <c r="H134" s="569" t="s">
        <v>2758</v>
      </c>
      <c r="I134" s="571">
        <v>1101.73</v>
      </c>
      <c r="J134" s="571">
        <v>1</v>
      </c>
      <c r="K134" s="572">
        <v>1101.73</v>
      </c>
    </row>
    <row r="135" spans="1:11" ht="14.4" customHeight="1" x14ac:dyDescent="0.3">
      <c r="A135" s="567" t="s">
        <v>439</v>
      </c>
      <c r="B135" s="568" t="s">
        <v>441</v>
      </c>
      <c r="C135" s="569" t="s">
        <v>457</v>
      </c>
      <c r="D135" s="570" t="s">
        <v>458</v>
      </c>
      <c r="E135" s="569" t="s">
        <v>2514</v>
      </c>
      <c r="F135" s="570" t="s">
        <v>2515</v>
      </c>
      <c r="G135" s="569" t="s">
        <v>2757</v>
      </c>
      <c r="H135" s="569" t="s">
        <v>2759</v>
      </c>
      <c r="I135" s="571">
        <v>991.56</v>
      </c>
      <c r="J135" s="571">
        <v>4</v>
      </c>
      <c r="K135" s="572">
        <v>3966.24</v>
      </c>
    </row>
    <row r="136" spans="1:11" ht="14.4" customHeight="1" x14ac:dyDescent="0.3">
      <c r="A136" s="567" t="s">
        <v>439</v>
      </c>
      <c r="B136" s="568" t="s">
        <v>441</v>
      </c>
      <c r="C136" s="569" t="s">
        <v>457</v>
      </c>
      <c r="D136" s="570" t="s">
        <v>458</v>
      </c>
      <c r="E136" s="569" t="s">
        <v>2514</v>
      </c>
      <c r="F136" s="570" t="s">
        <v>2515</v>
      </c>
      <c r="G136" s="569" t="s">
        <v>2760</v>
      </c>
      <c r="H136" s="569" t="s">
        <v>2761</v>
      </c>
      <c r="I136" s="571">
        <v>1253.3</v>
      </c>
      <c r="J136" s="571">
        <v>5</v>
      </c>
      <c r="K136" s="572">
        <v>6266.49</v>
      </c>
    </row>
    <row r="137" spans="1:11" ht="14.4" customHeight="1" x14ac:dyDescent="0.3">
      <c r="A137" s="567" t="s">
        <v>439</v>
      </c>
      <c r="B137" s="568" t="s">
        <v>441</v>
      </c>
      <c r="C137" s="569" t="s">
        <v>457</v>
      </c>
      <c r="D137" s="570" t="s">
        <v>458</v>
      </c>
      <c r="E137" s="569" t="s">
        <v>2514</v>
      </c>
      <c r="F137" s="570" t="s">
        <v>2515</v>
      </c>
      <c r="G137" s="569" t="s">
        <v>2762</v>
      </c>
      <c r="H137" s="569" t="s">
        <v>2763</v>
      </c>
      <c r="I137" s="571">
        <v>1490.21</v>
      </c>
      <c r="J137" s="571">
        <v>2</v>
      </c>
      <c r="K137" s="572">
        <v>2980.42</v>
      </c>
    </row>
    <row r="138" spans="1:11" ht="14.4" customHeight="1" x14ac:dyDescent="0.3">
      <c r="A138" s="567" t="s">
        <v>439</v>
      </c>
      <c r="B138" s="568" t="s">
        <v>441</v>
      </c>
      <c r="C138" s="569" t="s">
        <v>457</v>
      </c>
      <c r="D138" s="570" t="s">
        <v>458</v>
      </c>
      <c r="E138" s="569" t="s">
        <v>2514</v>
      </c>
      <c r="F138" s="570" t="s">
        <v>2515</v>
      </c>
      <c r="G138" s="569" t="s">
        <v>2764</v>
      </c>
      <c r="H138" s="569" t="s">
        <v>2765</v>
      </c>
      <c r="I138" s="571">
        <v>1367.0966666666666</v>
      </c>
      <c r="J138" s="571">
        <v>9</v>
      </c>
      <c r="K138" s="572">
        <v>12157.380000000001</v>
      </c>
    </row>
    <row r="139" spans="1:11" ht="14.4" customHeight="1" x14ac:dyDescent="0.3">
      <c r="A139" s="567" t="s">
        <v>439</v>
      </c>
      <c r="B139" s="568" t="s">
        <v>441</v>
      </c>
      <c r="C139" s="569" t="s">
        <v>457</v>
      </c>
      <c r="D139" s="570" t="s">
        <v>458</v>
      </c>
      <c r="E139" s="569" t="s">
        <v>2514</v>
      </c>
      <c r="F139" s="570" t="s">
        <v>2515</v>
      </c>
      <c r="G139" s="569" t="s">
        <v>2766</v>
      </c>
      <c r="H139" s="569" t="s">
        <v>2767</v>
      </c>
      <c r="I139" s="571">
        <v>873.60666666666657</v>
      </c>
      <c r="J139" s="571">
        <v>14</v>
      </c>
      <c r="K139" s="572">
        <v>12230.439999999999</v>
      </c>
    </row>
    <row r="140" spans="1:11" ht="14.4" customHeight="1" x14ac:dyDescent="0.3">
      <c r="A140" s="567" t="s">
        <v>439</v>
      </c>
      <c r="B140" s="568" t="s">
        <v>441</v>
      </c>
      <c r="C140" s="569" t="s">
        <v>457</v>
      </c>
      <c r="D140" s="570" t="s">
        <v>458</v>
      </c>
      <c r="E140" s="569" t="s">
        <v>2514</v>
      </c>
      <c r="F140" s="570" t="s">
        <v>2515</v>
      </c>
      <c r="G140" s="569" t="s">
        <v>2768</v>
      </c>
      <c r="H140" s="569" t="s">
        <v>2769</v>
      </c>
      <c r="I140" s="571">
        <v>314.80333333333334</v>
      </c>
      <c r="J140" s="571">
        <v>7</v>
      </c>
      <c r="K140" s="572">
        <v>2203.6400000000003</v>
      </c>
    </row>
    <row r="141" spans="1:11" ht="14.4" customHeight="1" x14ac:dyDescent="0.3">
      <c r="A141" s="567" t="s">
        <v>439</v>
      </c>
      <c r="B141" s="568" t="s">
        <v>441</v>
      </c>
      <c r="C141" s="569" t="s">
        <v>457</v>
      </c>
      <c r="D141" s="570" t="s">
        <v>458</v>
      </c>
      <c r="E141" s="569" t="s">
        <v>2514</v>
      </c>
      <c r="F141" s="570" t="s">
        <v>2515</v>
      </c>
      <c r="G141" s="569" t="s">
        <v>2770</v>
      </c>
      <c r="H141" s="569" t="s">
        <v>2771</v>
      </c>
      <c r="I141" s="571">
        <v>314.80333333333334</v>
      </c>
      <c r="J141" s="571">
        <v>7</v>
      </c>
      <c r="K141" s="572">
        <v>2203.6400000000003</v>
      </c>
    </row>
    <row r="142" spans="1:11" ht="14.4" customHeight="1" x14ac:dyDescent="0.3">
      <c r="A142" s="567" t="s">
        <v>439</v>
      </c>
      <c r="B142" s="568" t="s">
        <v>441</v>
      </c>
      <c r="C142" s="569" t="s">
        <v>457</v>
      </c>
      <c r="D142" s="570" t="s">
        <v>458</v>
      </c>
      <c r="E142" s="569" t="s">
        <v>2514</v>
      </c>
      <c r="F142" s="570" t="s">
        <v>2515</v>
      </c>
      <c r="G142" s="569" t="s">
        <v>2772</v>
      </c>
      <c r="H142" s="569" t="s">
        <v>2773</v>
      </c>
      <c r="I142" s="571">
        <v>314.80333333333334</v>
      </c>
      <c r="J142" s="571">
        <v>7</v>
      </c>
      <c r="K142" s="572">
        <v>2203.6400000000003</v>
      </c>
    </row>
    <row r="143" spans="1:11" ht="14.4" customHeight="1" x14ac:dyDescent="0.3">
      <c r="A143" s="567" t="s">
        <v>439</v>
      </c>
      <c r="B143" s="568" t="s">
        <v>441</v>
      </c>
      <c r="C143" s="569" t="s">
        <v>457</v>
      </c>
      <c r="D143" s="570" t="s">
        <v>458</v>
      </c>
      <c r="E143" s="569" t="s">
        <v>2514</v>
      </c>
      <c r="F143" s="570" t="s">
        <v>2515</v>
      </c>
      <c r="G143" s="569" t="s">
        <v>2774</v>
      </c>
      <c r="H143" s="569" t="s">
        <v>2775</v>
      </c>
      <c r="I143" s="571">
        <v>243.63</v>
      </c>
      <c r="J143" s="571">
        <v>1</v>
      </c>
      <c r="K143" s="572">
        <v>243.63</v>
      </c>
    </row>
    <row r="144" spans="1:11" ht="14.4" customHeight="1" x14ac:dyDescent="0.3">
      <c r="A144" s="567" t="s">
        <v>439</v>
      </c>
      <c r="B144" s="568" t="s">
        <v>441</v>
      </c>
      <c r="C144" s="569" t="s">
        <v>457</v>
      </c>
      <c r="D144" s="570" t="s">
        <v>458</v>
      </c>
      <c r="E144" s="569" t="s">
        <v>2514</v>
      </c>
      <c r="F144" s="570" t="s">
        <v>2515</v>
      </c>
      <c r="G144" s="569" t="s">
        <v>2776</v>
      </c>
      <c r="H144" s="569" t="s">
        <v>2777</v>
      </c>
      <c r="I144" s="571">
        <v>2.78</v>
      </c>
      <c r="J144" s="571">
        <v>50</v>
      </c>
      <c r="K144" s="572">
        <v>139.15</v>
      </c>
    </row>
    <row r="145" spans="1:11" ht="14.4" customHeight="1" x14ac:dyDescent="0.3">
      <c r="A145" s="567" t="s">
        <v>439</v>
      </c>
      <c r="B145" s="568" t="s">
        <v>441</v>
      </c>
      <c r="C145" s="569" t="s">
        <v>457</v>
      </c>
      <c r="D145" s="570" t="s">
        <v>458</v>
      </c>
      <c r="E145" s="569" t="s">
        <v>2514</v>
      </c>
      <c r="F145" s="570" t="s">
        <v>2515</v>
      </c>
      <c r="G145" s="569" t="s">
        <v>2778</v>
      </c>
      <c r="H145" s="569" t="s">
        <v>2779</v>
      </c>
      <c r="I145" s="571">
        <v>124.55</v>
      </c>
      <c r="J145" s="571">
        <v>120</v>
      </c>
      <c r="K145" s="572">
        <v>14945.9</v>
      </c>
    </row>
    <row r="146" spans="1:11" ht="14.4" customHeight="1" x14ac:dyDescent="0.3">
      <c r="A146" s="567" t="s">
        <v>439</v>
      </c>
      <c r="B146" s="568" t="s">
        <v>441</v>
      </c>
      <c r="C146" s="569" t="s">
        <v>457</v>
      </c>
      <c r="D146" s="570" t="s">
        <v>458</v>
      </c>
      <c r="E146" s="569" t="s">
        <v>2514</v>
      </c>
      <c r="F146" s="570" t="s">
        <v>2515</v>
      </c>
      <c r="G146" s="569" t="s">
        <v>2780</v>
      </c>
      <c r="H146" s="569" t="s">
        <v>2781</v>
      </c>
      <c r="I146" s="571">
        <v>99.71</v>
      </c>
      <c r="J146" s="571">
        <v>60</v>
      </c>
      <c r="K146" s="572">
        <v>5982.55</v>
      </c>
    </row>
    <row r="147" spans="1:11" ht="14.4" customHeight="1" x14ac:dyDescent="0.3">
      <c r="A147" s="567" t="s">
        <v>439</v>
      </c>
      <c r="B147" s="568" t="s">
        <v>441</v>
      </c>
      <c r="C147" s="569" t="s">
        <v>457</v>
      </c>
      <c r="D147" s="570" t="s">
        <v>458</v>
      </c>
      <c r="E147" s="569" t="s">
        <v>2514</v>
      </c>
      <c r="F147" s="570" t="s">
        <v>2515</v>
      </c>
      <c r="G147" s="569" t="s">
        <v>2782</v>
      </c>
      <c r="H147" s="569" t="s">
        <v>2783</v>
      </c>
      <c r="I147" s="571">
        <v>307.05</v>
      </c>
      <c r="J147" s="571">
        <v>45</v>
      </c>
      <c r="K147" s="572">
        <v>13299.76</v>
      </c>
    </row>
    <row r="148" spans="1:11" ht="14.4" customHeight="1" x14ac:dyDescent="0.3">
      <c r="A148" s="567" t="s">
        <v>439</v>
      </c>
      <c r="B148" s="568" t="s">
        <v>441</v>
      </c>
      <c r="C148" s="569" t="s">
        <v>457</v>
      </c>
      <c r="D148" s="570" t="s">
        <v>458</v>
      </c>
      <c r="E148" s="569" t="s">
        <v>2514</v>
      </c>
      <c r="F148" s="570" t="s">
        <v>2515</v>
      </c>
      <c r="G148" s="569" t="s">
        <v>2784</v>
      </c>
      <c r="H148" s="569" t="s">
        <v>2785</v>
      </c>
      <c r="I148" s="571">
        <v>0.16</v>
      </c>
      <c r="J148" s="571">
        <v>200</v>
      </c>
      <c r="K148" s="572">
        <v>32</v>
      </c>
    </row>
    <row r="149" spans="1:11" ht="14.4" customHeight="1" x14ac:dyDescent="0.3">
      <c r="A149" s="567" t="s">
        <v>439</v>
      </c>
      <c r="B149" s="568" t="s">
        <v>441</v>
      </c>
      <c r="C149" s="569" t="s">
        <v>457</v>
      </c>
      <c r="D149" s="570" t="s">
        <v>458</v>
      </c>
      <c r="E149" s="569" t="s">
        <v>2514</v>
      </c>
      <c r="F149" s="570" t="s">
        <v>2515</v>
      </c>
      <c r="G149" s="569" t="s">
        <v>2786</v>
      </c>
      <c r="H149" s="569" t="s">
        <v>2787</v>
      </c>
      <c r="I149" s="571">
        <v>115.1</v>
      </c>
      <c r="J149" s="571">
        <v>10</v>
      </c>
      <c r="K149" s="572">
        <v>1151.01</v>
      </c>
    </row>
    <row r="150" spans="1:11" ht="14.4" customHeight="1" x14ac:dyDescent="0.3">
      <c r="A150" s="567" t="s">
        <v>439</v>
      </c>
      <c r="B150" s="568" t="s">
        <v>441</v>
      </c>
      <c r="C150" s="569" t="s">
        <v>457</v>
      </c>
      <c r="D150" s="570" t="s">
        <v>458</v>
      </c>
      <c r="E150" s="569" t="s">
        <v>2514</v>
      </c>
      <c r="F150" s="570" t="s">
        <v>2515</v>
      </c>
      <c r="G150" s="569" t="s">
        <v>2788</v>
      </c>
      <c r="H150" s="569" t="s">
        <v>2789</v>
      </c>
      <c r="I150" s="571">
        <v>2.76</v>
      </c>
      <c r="J150" s="571">
        <v>200</v>
      </c>
      <c r="K150" s="572">
        <v>552</v>
      </c>
    </row>
    <row r="151" spans="1:11" ht="14.4" customHeight="1" x14ac:dyDescent="0.3">
      <c r="A151" s="567" t="s">
        <v>439</v>
      </c>
      <c r="B151" s="568" t="s">
        <v>441</v>
      </c>
      <c r="C151" s="569" t="s">
        <v>457</v>
      </c>
      <c r="D151" s="570" t="s">
        <v>458</v>
      </c>
      <c r="E151" s="569" t="s">
        <v>2514</v>
      </c>
      <c r="F151" s="570" t="s">
        <v>2515</v>
      </c>
      <c r="G151" s="569" t="s">
        <v>2790</v>
      </c>
      <c r="H151" s="569" t="s">
        <v>2791</v>
      </c>
      <c r="I151" s="571">
        <v>110.75</v>
      </c>
      <c r="J151" s="571">
        <v>10</v>
      </c>
      <c r="K151" s="572">
        <v>1107.45</v>
      </c>
    </row>
    <row r="152" spans="1:11" ht="14.4" customHeight="1" x14ac:dyDescent="0.3">
      <c r="A152" s="567" t="s">
        <v>439</v>
      </c>
      <c r="B152" s="568" t="s">
        <v>441</v>
      </c>
      <c r="C152" s="569" t="s">
        <v>457</v>
      </c>
      <c r="D152" s="570" t="s">
        <v>458</v>
      </c>
      <c r="E152" s="569" t="s">
        <v>2514</v>
      </c>
      <c r="F152" s="570" t="s">
        <v>2515</v>
      </c>
      <c r="G152" s="569" t="s">
        <v>2792</v>
      </c>
      <c r="H152" s="569" t="s">
        <v>2793</v>
      </c>
      <c r="I152" s="571">
        <v>134.32</v>
      </c>
      <c r="J152" s="571">
        <v>10</v>
      </c>
      <c r="K152" s="572">
        <v>1343.2</v>
      </c>
    </row>
    <row r="153" spans="1:11" ht="14.4" customHeight="1" x14ac:dyDescent="0.3">
      <c r="A153" s="567" t="s">
        <v>439</v>
      </c>
      <c r="B153" s="568" t="s">
        <v>441</v>
      </c>
      <c r="C153" s="569" t="s">
        <v>457</v>
      </c>
      <c r="D153" s="570" t="s">
        <v>458</v>
      </c>
      <c r="E153" s="569" t="s">
        <v>2514</v>
      </c>
      <c r="F153" s="570" t="s">
        <v>2515</v>
      </c>
      <c r="G153" s="569" t="s">
        <v>2794</v>
      </c>
      <c r="H153" s="569" t="s">
        <v>2795</v>
      </c>
      <c r="I153" s="571">
        <v>159.46</v>
      </c>
      <c r="J153" s="571">
        <v>12</v>
      </c>
      <c r="K153" s="572">
        <v>1913.51</v>
      </c>
    </row>
    <row r="154" spans="1:11" ht="14.4" customHeight="1" x14ac:dyDescent="0.3">
      <c r="A154" s="567" t="s">
        <v>439</v>
      </c>
      <c r="B154" s="568" t="s">
        <v>441</v>
      </c>
      <c r="C154" s="569" t="s">
        <v>457</v>
      </c>
      <c r="D154" s="570" t="s">
        <v>458</v>
      </c>
      <c r="E154" s="569" t="s">
        <v>2516</v>
      </c>
      <c r="F154" s="570" t="s">
        <v>2517</v>
      </c>
      <c r="G154" s="569" t="s">
        <v>2796</v>
      </c>
      <c r="H154" s="569" t="s">
        <v>2797</v>
      </c>
      <c r="I154" s="571">
        <v>467.26</v>
      </c>
      <c r="J154" s="571">
        <v>23</v>
      </c>
      <c r="K154" s="572">
        <v>10764.06</v>
      </c>
    </row>
    <row r="155" spans="1:11" ht="14.4" customHeight="1" x14ac:dyDescent="0.3">
      <c r="A155" s="567" t="s">
        <v>439</v>
      </c>
      <c r="B155" s="568" t="s">
        <v>441</v>
      </c>
      <c r="C155" s="569" t="s">
        <v>457</v>
      </c>
      <c r="D155" s="570" t="s">
        <v>458</v>
      </c>
      <c r="E155" s="569" t="s">
        <v>2516</v>
      </c>
      <c r="F155" s="570" t="s">
        <v>2517</v>
      </c>
      <c r="G155" s="569" t="s">
        <v>2798</v>
      </c>
      <c r="H155" s="569" t="s">
        <v>2799</v>
      </c>
      <c r="I155" s="571">
        <v>285.19499999999999</v>
      </c>
      <c r="J155" s="571">
        <v>100</v>
      </c>
      <c r="K155" s="572">
        <v>27224.799999999999</v>
      </c>
    </row>
    <row r="156" spans="1:11" ht="14.4" customHeight="1" x14ac:dyDescent="0.3">
      <c r="A156" s="567" t="s">
        <v>439</v>
      </c>
      <c r="B156" s="568" t="s">
        <v>441</v>
      </c>
      <c r="C156" s="569" t="s">
        <v>457</v>
      </c>
      <c r="D156" s="570" t="s">
        <v>458</v>
      </c>
      <c r="E156" s="569" t="s">
        <v>2516</v>
      </c>
      <c r="F156" s="570" t="s">
        <v>2517</v>
      </c>
      <c r="G156" s="569" t="s">
        <v>2800</v>
      </c>
      <c r="H156" s="569" t="s">
        <v>2801</v>
      </c>
      <c r="I156" s="571">
        <v>266.51187499999997</v>
      </c>
      <c r="J156" s="571">
        <v>660</v>
      </c>
      <c r="K156" s="572">
        <v>177448</v>
      </c>
    </row>
    <row r="157" spans="1:11" ht="14.4" customHeight="1" x14ac:dyDescent="0.3">
      <c r="A157" s="567" t="s">
        <v>439</v>
      </c>
      <c r="B157" s="568" t="s">
        <v>441</v>
      </c>
      <c r="C157" s="569" t="s">
        <v>457</v>
      </c>
      <c r="D157" s="570" t="s">
        <v>458</v>
      </c>
      <c r="E157" s="569" t="s">
        <v>2516</v>
      </c>
      <c r="F157" s="570" t="s">
        <v>2517</v>
      </c>
      <c r="G157" s="569" t="s">
        <v>2802</v>
      </c>
      <c r="H157" s="569" t="s">
        <v>2803</v>
      </c>
      <c r="I157" s="571">
        <v>58.37</v>
      </c>
      <c r="J157" s="571">
        <v>250</v>
      </c>
      <c r="K157" s="572">
        <v>14592.5</v>
      </c>
    </row>
    <row r="158" spans="1:11" ht="14.4" customHeight="1" x14ac:dyDescent="0.3">
      <c r="A158" s="567" t="s">
        <v>439</v>
      </c>
      <c r="B158" s="568" t="s">
        <v>441</v>
      </c>
      <c r="C158" s="569" t="s">
        <v>457</v>
      </c>
      <c r="D158" s="570" t="s">
        <v>458</v>
      </c>
      <c r="E158" s="569" t="s">
        <v>2516</v>
      </c>
      <c r="F158" s="570" t="s">
        <v>2517</v>
      </c>
      <c r="G158" s="569" t="s">
        <v>2573</v>
      </c>
      <c r="H158" s="569" t="s">
        <v>2574</v>
      </c>
      <c r="I158" s="571">
        <v>5.5592857142857151</v>
      </c>
      <c r="J158" s="571">
        <v>9000</v>
      </c>
      <c r="K158" s="572">
        <v>50548</v>
      </c>
    </row>
    <row r="159" spans="1:11" ht="14.4" customHeight="1" x14ac:dyDescent="0.3">
      <c r="A159" s="567" t="s">
        <v>439</v>
      </c>
      <c r="B159" s="568" t="s">
        <v>441</v>
      </c>
      <c r="C159" s="569" t="s">
        <v>457</v>
      </c>
      <c r="D159" s="570" t="s">
        <v>458</v>
      </c>
      <c r="E159" s="569" t="s">
        <v>2516</v>
      </c>
      <c r="F159" s="570" t="s">
        <v>2517</v>
      </c>
      <c r="G159" s="569" t="s">
        <v>2804</v>
      </c>
      <c r="H159" s="569" t="s">
        <v>2805</v>
      </c>
      <c r="I159" s="571">
        <v>37.252666666666663</v>
      </c>
      <c r="J159" s="571">
        <v>1913</v>
      </c>
      <c r="K159" s="572">
        <v>71835.39</v>
      </c>
    </row>
    <row r="160" spans="1:11" ht="14.4" customHeight="1" x14ac:dyDescent="0.3">
      <c r="A160" s="567" t="s">
        <v>439</v>
      </c>
      <c r="B160" s="568" t="s">
        <v>441</v>
      </c>
      <c r="C160" s="569" t="s">
        <v>457</v>
      </c>
      <c r="D160" s="570" t="s">
        <v>458</v>
      </c>
      <c r="E160" s="569" t="s">
        <v>2516</v>
      </c>
      <c r="F160" s="570" t="s">
        <v>2517</v>
      </c>
      <c r="G160" s="569" t="s">
        <v>2806</v>
      </c>
      <c r="H160" s="569" t="s">
        <v>2807</v>
      </c>
      <c r="I160" s="571">
        <v>0.21400000000000002</v>
      </c>
      <c r="J160" s="571">
        <v>500</v>
      </c>
      <c r="K160" s="572">
        <v>107</v>
      </c>
    </row>
    <row r="161" spans="1:11" ht="14.4" customHeight="1" x14ac:dyDescent="0.3">
      <c r="A161" s="567" t="s">
        <v>439</v>
      </c>
      <c r="B161" s="568" t="s">
        <v>441</v>
      </c>
      <c r="C161" s="569" t="s">
        <v>457</v>
      </c>
      <c r="D161" s="570" t="s">
        <v>458</v>
      </c>
      <c r="E161" s="569" t="s">
        <v>2516</v>
      </c>
      <c r="F161" s="570" t="s">
        <v>2517</v>
      </c>
      <c r="G161" s="569" t="s">
        <v>2806</v>
      </c>
      <c r="H161" s="569" t="s">
        <v>2808</v>
      </c>
      <c r="I161" s="571">
        <v>0.22</v>
      </c>
      <c r="J161" s="571">
        <v>100</v>
      </c>
      <c r="K161" s="572">
        <v>22</v>
      </c>
    </row>
    <row r="162" spans="1:11" ht="14.4" customHeight="1" x14ac:dyDescent="0.3">
      <c r="A162" s="567" t="s">
        <v>439</v>
      </c>
      <c r="B162" s="568" t="s">
        <v>441</v>
      </c>
      <c r="C162" s="569" t="s">
        <v>457</v>
      </c>
      <c r="D162" s="570" t="s">
        <v>458</v>
      </c>
      <c r="E162" s="569" t="s">
        <v>2516</v>
      </c>
      <c r="F162" s="570" t="s">
        <v>2517</v>
      </c>
      <c r="G162" s="569" t="s">
        <v>2577</v>
      </c>
      <c r="H162" s="569" t="s">
        <v>2578</v>
      </c>
      <c r="I162" s="571">
        <v>11.076666666666664</v>
      </c>
      <c r="J162" s="571">
        <v>3100</v>
      </c>
      <c r="K162" s="572">
        <v>34437.5</v>
      </c>
    </row>
    <row r="163" spans="1:11" ht="14.4" customHeight="1" x14ac:dyDescent="0.3">
      <c r="A163" s="567" t="s">
        <v>439</v>
      </c>
      <c r="B163" s="568" t="s">
        <v>441</v>
      </c>
      <c r="C163" s="569" t="s">
        <v>457</v>
      </c>
      <c r="D163" s="570" t="s">
        <v>458</v>
      </c>
      <c r="E163" s="569" t="s">
        <v>2516</v>
      </c>
      <c r="F163" s="570" t="s">
        <v>2517</v>
      </c>
      <c r="G163" s="569" t="s">
        <v>2579</v>
      </c>
      <c r="H163" s="569" t="s">
        <v>2580</v>
      </c>
      <c r="I163" s="571">
        <v>342.47</v>
      </c>
      <c r="J163" s="571">
        <v>10</v>
      </c>
      <c r="K163" s="572">
        <v>3424.7</v>
      </c>
    </row>
    <row r="164" spans="1:11" ht="14.4" customHeight="1" x14ac:dyDescent="0.3">
      <c r="A164" s="567" t="s">
        <v>439</v>
      </c>
      <c r="B164" s="568" t="s">
        <v>441</v>
      </c>
      <c r="C164" s="569" t="s">
        <v>457</v>
      </c>
      <c r="D164" s="570" t="s">
        <v>458</v>
      </c>
      <c r="E164" s="569" t="s">
        <v>2516</v>
      </c>
      <c r="F164" s="570" t="s">
        <v>2517</v>
      </c>
      <c r="G164" s="569" t="s">
        <v>2809</v>
      </c>
      <c r="H164" s="569" t="s">
        <v>2810</v>
      </c>
      <c r="I164" s="571">
        <v>24.556666666666668</v>
      </c>
      <c r="J164" s="571">
        <v>13</v>
      </c>
      <c r="K164" s="572">
        <v>318.28999999999996</v>
      </c>
    </row>
    <row r="165" spans="1:11" ht="14.4" customHeight="1" x14ac:dyDescent="0.3">
      <c r="A165" s="567" t="s">
        <v>439</v>
      </c>
      <c r="B165" s="568" t="s">
        <v>441</v>
      </c>
      <c r="C165" s="569" t="s">
        <v>457</v>
      </c>
      <c r="D165" s="570" t="s">
        <v>458</v>
      </c>
      <c r="E165" s="569" t="s">
        <v>2516</v>
      </c>
      <c r="F165" s="570" t="s">
        <v>2517</v>
      </c>
      <c r="G165" s="569" t="s">
        <v>2581</v>
      </c>
      <c r="H165" s="569" t="s">
        <v>2582</v>
      </c>
      <c r="I165" s="571">
        <v>0.92294117647058815</v>
      </c>
      <c r="J165" s="571">
        <v>22900</v>
      </c>
      <c r="K165" s="572">
        <v>21112</v>
      </c>
    </row>
    <row r="166" spans="1:11" ht="14.4" customHeight="1" x14ac:dyDescent="0.3">
      <c r="A166" s="567" t="s">
        <v>439</v>
      </c>
      <c r="B166" s="568" t="s">
        <v>441</v>
      </c>
      <c r="C166" s="569" t="s">
        <v>457</v>
      </c>
      <c r="D166" s="570" t="s">
        <v>458</v>
      </c>
      <c r="E166" s="569" t="s">
        <v>2516</v>
      </c>
      <c r="F166" s="570" t="s">
        <v>2517</v>
      </c>
      <c r="G166" s="569" t="s">
        <v>2583</v>
      </c>
      <c r="H166" s="569" t="s">
        <v>2584</v>
      </c>
      <c r="I166" s="571">
        <v>1.4291666666666665</v>
      </c>
      <c r="J166" s="571">
        <v>25300</v>
      </c>
      <c r="K166" s="572">
        <v>36080</v>
      </c>
    </row>
    <row r="167" spans="1:11" ht="14.4" customHeight="1" x14ac:dyDescent="0.3">
      <c r="A167" s="567" t="s">
        <v>439</v>
      </c>
      <c r="B167" s="568" t="s">
        <v>441</v>
      </c>
      <c r="C167" s="569" t="s">
        <v>457</v>
      </c>
      <c r="D167" s="570" t="s">
        <v>458</v>
      </c>
      <c r="E167" s="569" t="s">
        <v>2516</v>
      </c>
      <c r="F167" s="570" t="s">
        <v>2517</v>
      </c>
      <c r="G167" s="569" t="s">
        <v>2811</v>
      </c>
      <c r="H167" s="569" t="s">
        <v>2812</v>
      </c>
      <c r="I167" s="571">
        <v>0.41307692307692306</v>
      </c>
      <c r="J167" s="571">
        <v>19500</v>
      </c>
      <c r="K167" s="572">
        <v>8079</v>
      </c>
    </row>
    <row r="168" spans="1:11" ht="14.4" customHeight="1" x14ac:dyDescent="0.3">
      <c r="A168" s="567" t="s">
        <v>439</v>
      </c>
      <c r="B168" s="568" t="s">
        <v>441</v>
      </c>
      <c r="C168" s="569" t="s">
        <v>457</v>
      </c>
      <c r="D168" s="570" t="s">
        <v>458</v>
      </c>
      <c r="E168" s="569" t="s">
        <v>2516</v>
      </c>
      <c r="F168" s="570" t="s">
        <v>2517</v>
      </c>
      <c r="G168" s="569" t="s">
        <v>2585</v>
      </c>
      <c r="H168" s="569" t="s">
        <v>2586</v>
      </c>
      <c r="I168" s="571">
        <v>0.57363636363636361</v>
      </c>
      <c r="J168" s="571">
        <v>10500</v>
      </c>
      <c r="K168" s="572">
        <v>5990</v>
      </c>
    </row>
    <row r="169" spans="1:11" ht="14.4" customHeight="1" x14ac:dyDescent="0.3">
      <c r="A169" s="567" t="s">
        <v>439</v>
      </c>
      <c r="B169" s="568" t="s">
        <v>441</v>
      </c>
      <c r="C169" s="569" t="s">
        <v>457</v>
      </c>
      <c r="D169" s="570" t="s">
        <v>458</v>
      </c>
      <c r="E169" s="569" t="s">
        <v>2516</v>
      </c>
      <c r="F169" s="570" t="s">
        <v>2517</v>
      </c>
      <c r="G169" s="569" t="s">
        <v>2813</v>
      </c>
      <c r="H169" s="569" t="s">
        <v>2814</v>
      </c>
      <c r="I169" s="571">
        <v>3.0991666666666666</v>
      </c>
      <c r="J169" s="571">
        <v>1350</v>
      </c>
      <c r="K169" s="572">
        <v>4197.5</v>
      </c>
    </row>
    <row r="170" spans="1:11" ht="14.4" customHeight="1" x14ac:dyDescent="0.3">
      <c r="A170" s="567" t="s">
        <v>439</v>
      </c>
      <c r="B170" s="568" t="s">
        <v>441</v>
      </c>
      <c r="C170" s="569" t="s">
        <v>457</v>
      </c>
      <c r="D170" s="570" t="s">
        <v>458</v>
      </c>
      <c r="E170" s="569" t="s">
        <v>2516</v>
      </c>
      <c r="F170" s="570" t="s">
        <v>2517</v>
      </c>
      <c r="G170" s="569" t="s">
        <v>2815</v>
      </c>
      <c r="H170" s="569" t="s">
        <v>2816</v>
      </c>
      <c r="I170" s="571">
        <v>23.35</v>
      </c>
      <c r="J170" s="571">
        <v>200</v>
      </c>
      <c r="K170" s="572">
        <v>4670.6000000000004</v>
      </c>
    </row>
    <row r="171" spans="1:11" ht="14.4" customHeight="1" x14ac:dyDescent="0.3">
      <c r="A171" s="567" t="s">
        <v>439</v>
      </c>
      <c r="B171" s="568" t="s">
        <v>441</v>
      </c>
      <c r="C171" s="569" t="s">
        <v>457</v>
      </c>
      <c r="D171" s="570" t="s">
        <v>458</v>
      </c>
      <c r="E171" s="569" t="s">
        <v>2516</v>
      </c>
      <c r="F171" s="570" t="s">
        <v>2517</v>
      </c>
      <c r="G171" s="569" t="s">
        <v>2817</v>
      </c>
      <c r="H171" s="569" t="s">
        <v>2818</v>
      </c>
      <c r="I171" s="571">
        <v>6.1933333333333342</v>
      </c>
      <c r="J171" s="571">
        <v>30</v>
      </c>
      <c r="K171" s="572">
        <v>185.8</v>
      </c>
    </row>
    <row r="172" spans="1:11" ht="14.4" customHeight="1" x14ac:dyDescent="0.3">
      <c r="A172" s="567" t="s">
        <v>439</v>
      </c>
      <c r="B172" s="568" t="s">
        <v>441</v>
      </c>
      <c r="C172" s="569" t="s">
        <v>457</v>
      </c>
      <c r="D172" s="570" t="s">
        <v>458</v>
      </c>
      <c r="E172" s="569" t="s">
        <v>2516</v>
      </c>
      <c r="F172" s="570" t="s">
        <v>2517</v>
      </c>
      <c r="G172" s="569" t="s">
        <v>2819</v>
      </c>
      <c r="H172" s="569" t="s">
        <v>2820</v>
      </c>
      <c r="I172" s="571">
        <v>6.28</v>
      </c>
      <c r="J172" s="571">
        <v>10</v>
      </c>
      <c r="K172" s="572">
        <v>62.8</v>
      </c>
    </row>
    <row r="173" spans="1:11" ht="14.4" customHeight="1" x14ac:dyDescent="0.3">
      <c r="A173" s="567" t="s">
        <v>439</v>
      </c>
      <c r="B173" s="568" t="s">
        <v>441</v>
      </c>
      <c r="C173" s="569" t="s">
        <v>457</v>
      </c>
      <c r="D173" s="570" t="s">
        <v>458</v>
      </c>
      <c r="E173" s="569" t="s">
        <v>2516</v>
      </c>
      <c r="F173" s="570" t="s">
        <v>2517</v>
      </c>
      <c r="G173" s="569" t="s">
        <v>2821</v>
      </c>
      <c r="H173" s="569" t="s">
        <v>2822</v>
      </c>
      <c r="I173" s="571">
        <v>6.5249999999999986</v>
      </c>
      <c r="J173" s="571">
        <v>1750</v>
      </c>
      <c r="K173" s="572">
        <v>11472.5</v>
      </c>
    </row>
    <row r="174" spans="1:11" ht="14.4" customHeight="1" x14ac:dyDescent="0.3">
      <c r="A174" s="567" t="s">
        <v>439</v>
      </c>
      <c r="B174" s="568" t="s">
        <v>441</v>
      </c>
      <c r="C174" s="569" t="s">
        <v>457</v>
      </c>
      <c r="D174" s="570" t="s">
        <v>458</v>
      </c>
      <c r="E174" s="569" t="s">
        <v>2516</v>
      </c>
      <c r="F174" s="570" t="s">
        <v>2517</v>
      </c>
      <c r="G174" s="569" t="s">
        <v>2823</v>
      </c>
      <c r="H174" s="569" t="s">
        <v>2824</v>
      </c>
      <c r="I174" s="571">
        <v>195.9088888888889</v>
      </c>
      <c r="J174" s="571">
        <v>310</v>
      </c>
      <c r="K174" s="572">
        <v>61201.899999999994</v>
      </c>
    </row>
    <row r="175" spans="1:11" ht="14.4" customHeight="1" x14ac:dyDescent="0.3">
      <c r="A175" s="567" t="s">
        <v>439</v>
      </c>
      <c r="B175" s="568" t="s">
        <v>441</v>
      </c>
      <c r="C175" s="569" t="s">
        <v>457</v>
      </c>
      <c r="D175" s="570" t="s">
        <v>458</v>
      </c>
      <c r="E175" s="569" t="s">
        <v>2516</v>
      </c>
      <c r="F175" s="570" t="s">
        <v>2517</v>
      </c>
      <c r="G175" s="569" t="s">
        <v>2825</v>
      </c>
      <c r="H175" s="569" t="s">
        <v>2826</v>
      </c>
      <c r="I175" s="571">
        <v>81.738</v>
      </c>
      <c r="J175" s="571">
        <v>225</v>
      </c>
      <c r="K175" s="572">
        <v>18390.3</v>
      </c>
    </row>
    <row r="176" spans="1:11" ht="14.4" customHeight="1" x14ac:dyDescent="0.3">
      <c r="A176" s="567" t="s">
        <v>439</v>
      </c>
      <c r="B176" s="568" t="s">
        <v>441</v>
      </c>
      <c r="C176" s="569" t="s">
        <v>457</v>
      </c>
      <c r="D176" s="570" t="s">
        <v>458</v>
      </c>
      <c r="E176" s="569" t="s">
        <v>2516</v>
      </c>
      <c r="F176" s="570" t="s">
        <v>2517</v>
      </c>
      <c r="G176" s="569" t="s">
        <v>2827</v>
      </c>
      <c r="H176" s="569" t="s">
        <v>2828</v>
      </c>
      <c r="I176" s="571">
        <v>80.077692307692303</v>
      </c>
      <c r="J176" s="571">
        <v>542</v>
      </c>
      <c r="K176" s="572">
        <v>43348.639999999999</v>
      </c>
    </row>
    <row r="177" spans="1:11" ht="14.4" customHeight="1" x14ac:dyDescent="0.3">
      <c r="A177" s="567" t="s">
        <v>439</v>
      </c>
      <c r="B177" s="568" t="s">
        <v>441</v>
      </c>
      <c r="C177" s="569" t="s">
        <v>457</v>
      </c>
      <c r="D177" s="570" t="s">
        <v>458</v>
      </c>
      <c r="E177" s="569" t="s">
        <v>2516</v>
      </c>
      <c r="F177" s="570" t="s">
        <v>2517</v>
      </c>
      <c r="G177" s="569" t="s">
        <v>2829</v>
      </c>
      <c r="H177" s="569" t="s">
        <v>2830</v>
      </c>
      <c r="I177" s="571">
        <v>94.376666666666665</v>
      </c>
      <c r="J177" s="571">
        <v>20</v>
      </c>
      <c r="K177" s="572">
        <v>1887.5</v>
      </c>
    </row>
    <row r="178" spans="1:11" ht="14.4" customHeight="1" x14ac:dyDescent="0.3">
      <c r="A178" s="567" t="s">
        <v>439</v>
      </c>
      <c r="B178" s="568" t="s">
        <v>441</v>
      </c>
      <c r="C178" s="569" t="s">
        <v>457</v>
      </c>
      <c r="D178" s="570" t="s">
        <v>458</v>
      </c>
      <c r="E178" s="569" t="s">
        <v>2516</v>
      </c>
      <c r="F178" s="570" t="s">
        <v>2517</v>
      </c>
      <c r="G178" s="569" t="s">
        <v>2831</v>
      </c>
      <c r="H178" s="569" t="s">
        <v>2832</v>
      </c>
      <c r="I178" s="571">
        <v>5.548571428571428</v>
      </c>
      <c r="J178" s="571">
        <v>1400</v>
      </c>
      <c r="K178" s="572">
        <v>7768</v>
      </c>
    </row>
    <row r="179" spans="1:11" ht="14.4" customHeight="1" x14ac:dyDescent="0.3">
      <c r="A179" s="567" t="s">
        <v>439</v>
      </c>
      <c r="B179" s="568" t="s">
        <v>441</v>
      </c>
      <c r="C179" s="569" t="s">
        <v>457</v>
      </c>
      <c r="D179" s="570" t="s">
        <v>458</v>
      </c>
      <c r="E179" s="569" t="s">
        <v>2516</v>
      </c>
      <c r="F179" s="570" t="s">
        <v>2517</v>
      </c>
      <c r="G179" s="569" t="s">
        <v>2831</v>
      </c>
      <c r="H179" s="569" t="s">
        <v>2833</v>
      </c>
      <c r="I179" s="571">
        <v>5.5633333333333326</v>
      </c>
      <c r="J179" s="571">
        <v>600</v>
      </c>
      <c r="K179" s="572">
        <v>3338</v>
      </c>
    </row>
    <row r="180" spans="1:11" ht="14.4" customHeight="1" x14ac:dyDescent="0.3">
      <c r="A180" s="567" t="s">
        <v>439</v>
      </c>
      <c r="B180" s="568" t="s">
        <v>441</v>
      </c>
      <c r="C180" s="569" t="s">
        <v>457</v>
      </c>
      <c r="D180" s="570" t="s">
        <v>458</v>
      </c>
      <c r="E180" s="569" t="s">
        <v>2516</v>
      </c>
      <c r="F180" s="570" t="s">
        <v>2517</v>
      </c>
      <c r="G180" s="569" t="s">
        <v>2831</v>
      </c>
      <c r="H180" s="569" t="s">
        <v>2834</v>
      </c>
      <c r="I180" s="571">
        <v>5.57</v>
      </c>
      <c r="J180" s="571">
        <v>400</v>
      </c>
      <c r="K180" s="572">
        <v>2228</v>
      </c>
    </row>
    <row r="181" spans="1:11" ht="14.4" customHeight="1" x14ac:dyDescent="0.3">
      <c r="A181" s="567" t="s">
        <v>439</v>
      </c>
      <c r="B181" s="568" t="s">
        <v>441</v>
      </c>
      <c r="C181" s="569" t="s">
        <v>457</v>
      </c>
      <c r="D181" s="570" t="s">
        <v>458</v>
      </c>
      <c r="E181" s="569" t="s">
        <v>2516</v>
      </c>
      <c r="F181" s="570" t="s">
        <v>2517</v>
      </c>
      <c r="G181" s="569" t="s">
        <v>2835</v>
      </c>
      <c r="H181" s="569" t="s">
        <v>2836</v>
      </c>
      <c r="I181" s="571">
        <v>108.3</v>
      </c>
      <c r="J181" s="571">
        <v>40</v>
      </c>
      <c r="K181" s="572">
        <v>4331.8</v>
      </c>
    </row>
    <row r="182" spans="1:11" ht="14.4" customHeight="1" x14ac:dyDescent="0.3">
      <c r="A182" s="567" t="s">
        <v>439</v>
      </c>
      <c r="B182" s="568" t="s">
        <v>441</v>
      </c>
      <c r="C182" s="569" t="s">
        <v>457</v>
      </c>
      <c r="D182" s="570" t="s">
        <v>458</v>
      </c>
      <c r="E182" s="569" t="s">
        <v>2516</v>
      </c>
      <c r="F182" s="570" t="s">
        <v>2517</v>
      </c>
      <c r="G182" s="569" t="s">
        <v>2837</v>
      </c>
      <c r="H182" s="569" t="s">
        <v>2838</v>
      </c>
      <c r="I182" s="571">
        <v>646.77</v>
      </c>
      <c r="J182" s="571">
        <v>4</v>
      </c>
      <c r="K182" s="572">
        <v>2587.1</v>
      </c>
    </row>
    <row r="183" spans="1:11" ht="14.4" customHeight="1" x14ac:dyDescent="0.3">
      <c r="A183" s="567" t="s">
        <v>439</v>
      </c>
      <c r="B183" s="568" t="s">
        <v>441</v>
      </c>
      <c r="C183" s="569" t="s">
        <v>457</v>
      </c>
      <c r="D183" s="570" t="s">
        <v>458</v>
      </c>
      <c r="E183" s="569" t="s">
        <v>2516</v>
      </c>
      <c r="F183" s="570" t="s">
        <v>2517</v>
      </c>
      <c r="G183" s="569" t="s">
        <v>2839</v>
      </c>
      <c r="H183" s="569" t="s">
        <v>2840</v>
      </c>
      <c r="I183" s="571">
        <v>2951.19</v>
      </c>
      <c r="J183" s="571">
        <v>3</v>
      </c>
      <c r="K183" s="572">
        <v>8853.57</v>
      </c>
    </row>
    <row r="184" spans="1:11" ht="14.4" customHeight="1" x14ac:dyDescent="0.3">
      <c r="A184" s="567" t="s">
        <v>439</v>
      </c>
      <c r="B184" s="568" t="s">
        <v>441</v>
      </c>
      <c r="C184" s="569" t="s">
        <v>457</v>
      </c>
      <c r="D184" s="570" t="s">
        <v>458</v>
      </c>
      <c r="E184" s="569" t="s">
        <v>2516</v>
      </c>
      <c r="F184" s="570" t="s">
        <v>2517</v>
      </c>
      <c r="G184" s="569" t="s">
        <v>2841</v>
      </c>
      <c r="H184" s="569" t="s">
        <v>2842</v>
      </c>
      <c r="I184" s="571">
        <v>101.22545454545455</v>
      </c>
      <c r="J184" s="571">
        <v>154</v>
      </c>
      <c r="K184" s="572">
        <v>15725.740000000002</v>
      </c>
    </row>
    <row r="185" spans="1:11" ht="14.4" customHeight="1" x14ac:dyDescent="0.3">
      <c r="A185" s="567" t="s">
        <v>439</v>
      </c>
      <c r="B185" s="568" t="s">
        <v>441</v>
      </c>
      <c r="C185" s="569" t="s">
        <v>457</v>
      </c>
      <c r="D185" s="570" t="s">
        <v>458</v>
      </c>
      <c r="E185" s="569" t="s">
        <v>2516</v>
      </c>
      <c r="F185" s="570" t="s">
        <v>2517</v>
      </c>
      <c r="G185" s="569" t="s">
        <v>2843</v>
      </c>
      <c r="H185" s="569" t="s">
        <v>2844</v>
      </c>
      <c r="I185" s="571">
        <v>16.97</v>
      </c>
      <c r="J185" s="571">
        <v>10</v>
      </c>
      <c r="K185" s="572">
        <v>169.7</v>
      </c>
    </row>
    <row r="186" spans="1:11" ht="14.4" customHeight="1" x14ac:dyDescent="0.3">
      <c r="A186" s="567" t="s">
        <v>439</v>
      </c>
      <c r="B186" s="568" t="s">
        <v>441</v>
      </c>
      <c r="C186" s="569" t="s">
        <v>457</v>
      </c>
      <c r="D186" s="570" t="s">
        <v>458</v>
      </c>
      <c r="E186" s="569" t="s">
        <v>2516</v>
      </c>
      <c r="F186" s="570" t="s">
        <v>2517</v>
      </c>
      <c r="G186" s="569" t="s">
        <v>2845</v>
      </c>
      <c r="H186" s="569" t="s">
        <v>2846</v>
      </c>
      <c r="I186" s="571">
        <v>18.05</v>
      </c>
      <c r="J186" s="571">
        <v>25</v>
      </c>
      <c r="K186" s="572">
        <v>440.75</v>
      </c>
    </row>
    <row r="187" spans="1:11" ht="14.4" customHeight="1" x14ac:dyDescent="0.3">
      <c r="A187" s="567" t="s">
        <v>439</v>
      </c>
      <c r="B187" s="568" t="s">
        <v>441</v>
      </c>
      <c r="C187" s="569" t="s">
        <v>457</v>
      </c>
      <c r="D187" s="570" t="s">
        <v>458</v>
      </c>
      <c r="E187" s="569" t="s">
        <v>2516</v>
      </c>
      <c r="F187" s="570" t="s">
        <v>2517</v>
      </c>
      <c r="G187" s="569" t="s">
        <v>2847</v>
      </c>
      <c r="H187" s="569" t="s">
        <v>2848</v>
      </c>
      <c r="I187" s="571">
        <v>18.568000000000001</v>
      </c>
      <c r="J187" s="571">
        <v>35</v>
      </c>
      <c r="K187" s="572">
        <v>636.1</v>
      </c>
    </row>
    <row r="188" spans="1:11" ht="14.4" customHeight="1" x14ac:dyDescent="0.3">
      <c r="A188" s="567" t="s">
        <v>439</v>
      </c>
      <c r="B188" s="568" t="s">
        <v>441</v>
      </c>
      <c r="C188" s="569" t="s">
        <v>457</v>
      </c>
      <c r="D188" s="570" t="s">
        <v>458</v>
      </c>
      <c r="E188" s="569" t="s">
        <v>2516</v>
      </c>
      <c r="F188" s="570" t="s">
        <v>2517</v>
      </c>
      <c r="G188" s="569" t="s">
        <v>2849</v>
      </c>
      <c r="H188" s="569" t="s">
        <v>2850</v>
      </c>
      <c r="I188" s="571">
        <v>5.41</v>
      </c>
      <c r="J188" s="571">
        <v>100</v>
      </c>
      <c r="K188" s="572">
        <v>541</v>
      </c>
    </row>
    <row r="189" spans="1:11" ht="14.4" customHeight="1" x14ac:dyDescent="0.3">
      <c r="A189" s="567" t="s">
        <v>439</v>
      </c>
      <c r="B189" s="568" t="s">
        <v>441</v>
      </c>
      <c r="C189" s="569" t="s">
        <v>457</v>
      </c>
      <c r="D189" s="570" t="s">
        <v>458</v>
      </c>
      <c r="E189" s="569" t="s">
        <v>2516</v>
      </c>
      <c r="F189" s="570" t="s">
        <v>2517</v>
      </c>
      <c r="G189" s="569" t="s">
        <v>2851</v>
      </c>
      <c r="H189" s="569" t="s">
        <v>2852</v>
      </c>
      <c r="I189" s="571">
        <v>18.844999999999999</v>
      </c>
      <c r="J189" s="571">
        <v>20</v>
      </c>
      <c r="K189" s="572">
        <v>376.9</v>
      </c>
    </row>
    <row r="190" spans="1:11" ht="14.4" customHeight="1" x14ac:dyDescent="0.3">
      <c r="A190" s="567" t="s">
        <v>439</v>
      </c>
      <c r="B190" s="568" t="s">
        <v>441</v>
      </c>
      <c r="C190" s="569" t="s">
        <v>457</v>
      </c>
      <c r="D190" s="570" t="s">
        <v>458</v>
      </c>
      <c r="E190" s="569" t="s">
        <v>2516</v>
      </c>
      <c r="F190" s="570" t="s">
        <v>2517</v>
      </c>
      <c r="G190" s="569" t="s">
        <v>2853</v>
      </c>
      <c r="H190" s="569" t="s">
        <v>2854</v>
      </c>
      <c r="I190" s="571">
        <v>108.88874999999999</v>
      </c>
      <c r="J190" s="571">
        <v>110</v>
      </c>
      <c r="K190" s="572">
        <v>11977.189999999999</v>
      </c>
    </row>
    <row r="191" spans="1:11" ht="14.4" customHeight="1" x14ac:dyDescent="0.3">
      <c r="A191" s="567" t="s">
        <v>439</v>
      </c>
      <c r="B191" s="568" t="s">
        <v>441</v>
      </c>
      <c r="C191" s="569" t="s">
        <v>457</v>
      </c>
      <c r="D191" s="570" t="s">
        <v>458</v>
      </c>
      <c r="E191" s="569" t="s">
        <v>2516</v>
      </c>
      <c r="F191" s="570" t="s">
        <v>2517</v>
      </c>
      <c r="G191" s="569" t="s">
        <v>2855</v>
      </c>
      <c r="H191" s="569" t="s">
        <v>2856</v>
      </c>
      <c r="I191" s="571">
        <v>194.26000000000002</v>
      </c>
      <c r="J191" s="571">
        <v>28</v>
      </c>
      <c r="K191" s="572">
        <v>5442.16</v>
      </c>
    </row>
    <row r="192" spans="1:11" ht="14.4" customHeight="1" x14ac:dyDescent="0.3">
      <c r="A192" s="567" t="s">
        <v>439</v>
      </c>
      <c r="B192" s="568" t="s">
        <v>441</v>
      </c>
      <c r="C192" s="569" t="s">
        <v>457</v>
      </c>
      <c r="D192" s="570" t="s">
        <v>458</v>
      </c>
      <c r="E192" s="569" t="s">
        <v>2516</v>
      </c>
      <c r="F192" s="570" t="s">
        <v>2517</v>
      </c>
      <c r="G192" s="569" t="s">
        <v>2857</v>
      </c>
      <c r="H192" s="569" t="s">
        <v>2858</v>
      </c>
      <c r="I192" s="571">
        <v>134.55000000000001</v>
      </c>
      <c r="J192" s="571">
        <v>8</v>
      </c>
      <c r="K192" s="572">
        <v>1076.4000000000001</v>
      </c>
    </row>
    <row r="193" spans="1:11" ht="14.4" customHeight="1" x14ac:dyDescent="0.3">
      <c r="A193" s="567" t="s">
        <v>439</v>
      </c>
      <c r="B193" s="568" t="s">
        <v>441</v>
      </c>
      <c r="C193" s="569" t="s">
        <v>457</v>
      </c>
      <c r="D193" s="570" t="s">
        <v>458</v>
      </c>
      <c r="E193" s="569" t="s">
        <v>2516</v>
      </c>
      <c r="F193" s="570" t="s">
        <v>2517</v>
      </c>
      <c r="G193" s="569" t="s">
        <v>2859</v>
      </c>
      <c r="H193" s="569" t="s">
        <v>2860</v>
      </c>
      <c r="I193" s="571">
        <v>19.845333333333333</v>
      </c>
      <c r="J193" s="571">
        <v>450</v>
      </c>
      <c r="K193" s="572">
        <v>9048.2999999999993</v>
      </c>
    </row>
    <row r="194" spans="1:11" ht="14.4" customHeight="1" x14ac:dyDescent="0.3">
      <c r="A194" s="567" t="s">
        <v>439</v>
      </c>
      <c r="B194" s="568" t="s">
        <v>441</v>
      </c>
      <c r="C194" s="569" t="s">
        <v>457</v>
      </c>
      <c r="D194" s="570" t="s">
        <v>458</v>
      </c>
      <c r="E194" s="569" t="s">
        <v>2516</v>
      </c>
      <c r="F194" s="570" t="s">
        <v>2517</v>
      </c>
      <c r="G194" s="569" t="s">
        <v>2861</v>
      </c>
      <c r="H194" s="569" t="s">
        <v>2862</v>
      </c>
      <c r="I194" s="571">
        <v>159.72</v>
      </c>
      <c r="J194" s="571">
        <v>250</v>
      </c>
      <c r="K194" s="572">
        <v>39930</v>
      </c>
    </row>
    <row r="195" spans="1:11" ht="14.4" customHeight="1" x14ac:dyDescent="0.3">
      <c r="A195" s="567" t="s">
        <v>439</v>
      </c>
      <c r="B195" s="568" t="s">
        <v>441</v>
      </c>
      <c r="C195" s="569" t="s">
        <v>457</v>
      </c>
      <c r="D195" s="570" t="s">
        <v>458</v>
      </c>
      <c r="E195" s="569" t="s">
        <v>2516</v>
      </c>
      <c r="F195" s="570" t="s">
        <v>2517</v>
      </c>
      <c r="G195" s="569" t="s">
        <v>2863</v>
      </c>
      <c r="H195" s="569" t="s">
        <v>2864</v>
      </c>
      <c r="I195" s="571">
        <v>8.8266666666666662</v>
      </c>
      <c r="J195" s="571">
        <v>40</v>
      </c>
      <c r="K195" s="572">
        <v>355.4</v>
      </c>
    </row>
    <row r="196" spans="1:11" ht="14.4" customHeight="1" x14ac:dyDescent="0.3">
      <c r="A196" s="567" t="s">
        <v>439</v>
      </c>
      <c r="B196" s="568" t="s">
        <v>441</v>
      </c>
      <c r="C196" s="569" t="s">
        <v>457</v>
      </c>
      <c r="D196" s="570" t="s">
        <v>458</v>
      </c>
      <c r="E196" s="569" t="s">
        <v>2516</v>
      </c>
      <c r="F196" s="570" t="s">
        <v>2517</v>
      </c>
      <c r="G196" s="569" t="s">
        <v>2865</v>
      </c>
      <c r="H196" s="569" t="s">
        <v>2866</v>
      </c>
      <c r="I196" s="571">
        <v>114</v>
      </c>
      <c r="J196" s="571">
        <v>60</v>
      </c>
      <c r="K196" s="572">
        <v>6840</v>
      </c>
    </row>
    <row r="197" spans="1:11" ht="14.4" customHeight="1" x14ac:dyDescent="0.3">
      <c r="A197" s="567" t="s">
        <v>439</v>
      </c>
      <c r="B197" s="568" t="s">
        <v>441</v>
      </c>
      <c r="C197" s="569" t="s">
        <v>457</v>
      </c>
      <c r="D197" s="570" t="s">
        <v>458</v>
      </c>
      <c r="E197" s="569" t="s">
        <v>2516</v>
      </c>
      <c r="F197" s="570" t="s">
        <v>2517</v>
      </c>
      <c r="G197" s="569" t="s">
        <v>2865</v>
      </c>
      <c r="H197" s="569" t="s">
        <v>2867</v>
      </c>
      <c r="I197" s="571">
        <v>119.67999999999999</v>
      </c>
      <c r="J197" s="571">
        <v>60</v>
      </c>
      <c r="K197" s="572">
        <v>7180.8</v>
      </c>
    </row>
    <row r="198" spans="1:11" ht="14.4" customHeight="1" x14ac:dyDescent="0.3">
      <c r="A198" s="567" t="s">
        <v>439</v>
      </c>
      <c r="B198" s="568" t="s">
        <v>441</v>
      </c>
      <c r="C198" s="569" t="s">
        <v>457</v>
      </c>
      <c r="D198" s="570" t="s">
        <v>458</v>
      </c>
      <c r="E198" s="569" t="s">
        <v>2516</v>
      </c>
      <c r="F198" s="570" t="s">
        <v>2517</v>
      </c>
      <c r="G198" s="569" t="s">
        <v>2868</v>
      </c>
      <c r="H198" s="569" t="s">
        <v>2869</v>
      </c>
      <c r="I198" s="571">
        <v>4788</v>
      </c>
      <c r="J198" s="571">
        <v>1</v>
      </c>
      <c r="K198" s="572">
        <v>4788</v>
      </c>
    </row>
    <row r="199" spans="1:11" ht="14.4" customHeight="1" x14ac:dyDescent="0.3">
      <c r="A199" s="567" t="s">
        <v>439</v>
      </c>
      <c r="B199" s="568" t="s">
        <v>441</v>
      </c>
      <c r="C199" s="569" t="s">
        <v>457</v>
      </c>
      <c r="D199" s="570" t="s">
        <v>458</v>
      </c>
      <c r="E199" s="569" t="s">
        <v>2516</v>
      </c>
      <c r="F199" s="570" t="s">
        <v>2517</v>
      </c>
      <c r="G199" s="569" t="s">
        <v>2589</v>
      </c>
      <c r="H199" s="569" t="s">
        <v>2590</v>
      </c>
      <c r="I199" s="571">
        <v>10.820833333333333</v>
      </c>
      <c r="J199" s="571">
        <v>4000</v>
      </c>
      <c r="K199" s="572">
        <v>43606</v>
      </c>
    </row>
    <row r="200" spans="1:11" ht="14.4" customHeight="1" x14ac:dyDescent="0.3">
      <c r="A200" s="567" t="s">
        <v>439</v>
      </c>
      <c r="B200" s="568" t="s">
        <v>441</v>
      </c>
      <c r="C200" s="569" t="s">
        <v>457</v>
      </c>
      <c r="D200" s="570" t="s">
        <v>458</v>
      </c>
      <c r="E200" s="569" t="s">
        <v>2516</v>
      </c>
      <c r="F200" s="570" t="s">
        <v>2517</v>
      </c>
      <c r="G200" s="569" t="s">
        <v>2870</v>
      </c>
      <c r="H200" s="569" t="s">
        <v>2871</v>
      </c>
      <c r="I200" s="571">
        <v>1.7933333333333332</v>
      </c>
      <c r="J200" s="571">
        <v>60</v>
      </c>
      <c r="K200" s="572">
        <v>107.5</v>
      </c>
    </row>
    <row r="201" spans="1:11" ht="14.4" customHeight="1" x14ac:dyDescent="0.3">
      <c r="A201" s="567" t="s">
        <v>439</v>
      </c>
      <c r="B201" s="568" t="s">
        <v>441</v>
      </c>
      <c r="C201" s="569" t="s">
        <v>457</v>
      </c>
      <c r="D201" s="570" t="s">
        <v>458</v>
      </c>
      <c r="E201" s="569" t="s">
        <v>2516</v>
      </c>
      <c r="F201" s="570" t="s">
        <v>2517</v>
      </c>
      <c r="G201" s="569" t="s">
        <v>2872</v>
      </c>
      <c r="H201" s="569" t="s">
        <v>2873</v>
      </c>
      <c r="I201" s="571">
        <v>14.455</v>
      </c>
      <c r="J201" s="571">
        <v>300</v>
      </c>
      <c r="K201" s="572">
        <v>4336.7199999999993</v>
      </c>
    </row>
    <row r="202" spans="1:11" ht="14.4" customHeight="1" x14ac:dyDescent="0.3">
      <c r="A202" s="567" t="s">
        <v>439</v>
      </c>
      <c r="B202" s="568" t="s">
        <v>441</v>
      </c>
      <c r="C202" s="569" t="s">
        <v>457</v>
      </c>
      <c r="D202" s="570" t="s">
        <v>458</v>
      </c>
      <c r="E202" s="569" t="s">
        <v>2516</v>
      </c>
      <c r="F202" s="570" t="s">
        <v>2517</v>
      </c>
      <c r="G202" s="569" t="s">
        <v>2874</v>
      </c>
      <c r="H202" s="569" t="s">
        <v>2875</v>
      </c>
      <c r="I202" s="571">
        <v>23.420666666666669</v>
      </c>
      <c r="J202" s="571">
        <v>510</v>
      </c>
      <c r="K202" s="572">
        <v>11947.9</v>
      </c>
    </row>
    <row r="203" spans="1:11" ht="14.4" customHeight="1" x14ac:dyDescent="0.3">
      <c r="A203" s="567" t="s">
        <v>439</v>
      </c>
      <c r="B203" s="568" t="s">
        <v>441</v>
      </c>
      <c r="C203" s="569" t="s">
        <v>457</v>
      </c>
      <c r="D203" s="570" t="s">
        <v>458</v>
      </c>
      <c r="E203" s="569" t="s">
        <v>2516</v>
      </c>
      <c r="F203" s="570" t="s">
        <v>2517</v>
      </c>
      <c r="G203" s="569" t="s">
        <v>2876</v>
      </c>
      <c r="H203" s="569" t="s">
        <v>2877</v>
      </c>
      <c r="I203" s="571">
        <v>1.7666666666666666</v>
      </c>
      <c r="J203" s="571">
        <v>150</v>
      </c>
      <c r="K203" s="572">
        <v>265</v>
      </c>
    </row>
    <row r="204" spans="1:11" ht="14.4" customHeight="1" x14ac:dyDescent="0.3">
      <c r="A204" s="567" t="s">
        <v>439</v>
      </c>
      <c r="B204" s="568" t="s">
        <v>441</v>
      </c>
      <c r="C204" s="569" t="s">
        <v>457</v>
      </c>
      <c r="D204" s="570" t="s">
        <v>458</v>
      </c>
      <c r="E204" s="569" t="s">
        <v>2516</v>
      </c>
      <c r="F204" s="570" t="s">
        <v>2517</v>
      </c>
      <c r="G204" s="569" t="s">
        <v>2878</v>
      </c>
      <c r="H204" s="569" t="s">
        <v>2879</v>
      </c>
      <c r="I204" s="571">
        <v>1.7744444444444447</v>
      </c>
      <c r="J204" s="571">
        <v>4700</v>
      </c>
      <c r="K204" s="572">
        <v>8344</v>
      </c>
    </row>
    <row r="205" spans="1:11" ht="14.4" customHeight="1" x14ac:dyDescent="0.3">
      <c r="A205" s="567" t="s">
        <v>439</v>
      </c>
      <c r="B205" s="568" t="s">
        <v>441</v>
      </c>
      <c r="C205" s="569" t="s">
        <v>457</v>
      </c>
      <c r="D205" s="570" t="s">
        <v>458</v>
      </c>
      <c r="E205" s="569" t="s">
        <v>2516</v>
      </c>
      <c r="F205" s="570" t="s">
        <v>2517</v>
      </c>
      <c r="G205" s="569" t="s">
        <v>2880</v>
      </c>
      <c r="H205" s="569" t="s">
        <v>2881</v>
      </c>
      <c r="I205" s="571">
        <v>1.7683333333333333</v>
      </c>
      <c r="J205" s="571">
        <v>500</v>
      </c>
      <c r="K205" s="572">
        <v>885.5</v>
      </c>
    </row>
    <row r="206" spans="1:11" ht="14.4" customHeight="1" x14ac:dyDescent="0.3">
      <c r="A206" s="567" t="s">
        <v>439</v>
      </c>
      <c r="B206" s="568" t="s">
        <v>441</v>
      </c>
      <c r="C206" s="569" t="s">
        <v>457</v>
      </c>
      <c r="D206" s="570" t="s">
        <v>458</v>
      </c>
      <c r="E206" s="569" t="s">
        <v>2516</v>
      </c>
      <c r="F206" s="570" t="s">
        <v>2517</v>
      </c>
      <c r="G206" s="569" t="s">
        <v>2882</v>
      </c>
      <c r="H206" s="569" t="s">
        <v>2883</v>
      </c>
      <c r="I206" s="571">
        <v>2.7458333333333336</v>
      </c>
      <c r="J206" s="571">
        <v>1850</v>
      </c>
      <c r="K206" s="572">
        <v>5079.88</v>
      </c>
    </row>
    <row r="207" spans="1:11" ht="14.4" customHeight="1" x14ac:dyDescent="0.3">
      <c r="A207" s="567" t="s">
        <v>439</v>
      </c>
      <c r="B207" s="568" t="s">
        <v>441</v>
      </c>
      <c r="C207" s="569" t="s">
        <v>457</v>
      </c>
      <c r="D207" s="570" t="s">
        <v>458</v>
      </c>
      <c r="E207" s="569" t="s">
        <v>2516</v>
      </c>
      <c r="F207" s="570" t="s">
        <v>2517</v>
      </c>
      <c r="G207" s="569" t="s">
        <v>2884</v>
      </c>
      <c r="H207" s="569" t="s">
        <v>2885</v>
      </c>
      <c r="I207" s="571">
        <v>1.7566666666666666</v>
      </c>
      <c r="J207" s="571">
        <v>150</v>
      </c>
      <c r="K207" s="572">
        <v>263.5</v>
      </c>
    </row>
    <row r="208" spans="1:11" ht="14.4" customHeight="1" x14ac:dyDescent="0.3">
      <c r="A208" s="567" t="s">
        <v>439</v>
      </c>
      <c r="B208" s="568" t="s">
        <v>441</v>
      </c>
      <c r="C208" s="569" t="s">
        <v>457</v>
      </c>
      <c r="D208" s="570" t="s">
        <v>458</v>
      </c>
      <c r="E208" s="569" t="s">
        <v>2516</v>
      </c>
      <c r="F208" s="570" t="s">
        <v>2517</v>
      </c>
      <c r="G208" s="569" t="s">
        <v>2886</v>
      </c>
      <c r="H208" s="569" t="s">
        <v>2887</v>
      </c>
      <c r="I208" s="571">
        <v>2.42</v>
      </c>
      <c r="J208" s="571">
        <v>50</v>
      </c>
      <c r="K208" s="572">
        <v>121</v>
      </c>
    </row>
    <row r="209" spans="1:11" ht="14.4" customHeight="1" x14ac:dyDescent="0.3">
      <c r="A209" s="567" t="s">
        <v>439</v>
      </c>
      <c r="B209" s="568" t="s">
        <v>441</v>
      </c>
      <c r="C209" s="569" t="s">
        <v>457</v>
      </c>
      <c r="D209" s="570" t="s">
        <v>458</v>
      </c>
      <c r="E209" s="569" t="s">
        <v>2516</v>
      </c>
      <c r="F209" s="570" t="s">
        <v>2517</v>
      </c>
      <c r="G209" s="569" t="s">
        <v>2888</v>
      </c>
      <c r="H209" s="569" t="s">
        <v>2889</v>
      </c>
      <c r="I209" s="571">
        <v>1.76</v>
      </c>
      <c r="J209" s="571">
        <v>250</v>
      </c>
      <c r="K209" s="572">
        <v>440</v>
      </c>
    </row>
    <row r="210" spans="1:11" ht="14.4" customHeight="1" x14ac:dyDescent="0.3">
      <c r="A210" s="567" t="s">
        <v>439</v>
      </c>
      <c r="B210" s="568" t="s">
        <v>441</v>
      </c>
      <c r="C210" s="569" t="s">
        <v>457</v>
      </c>
      <c r="D210" s="570" t="s">
        <v>458</v>
      </c>
      <c r="E210" s="569" t="s">
        <v>2516</v>
      </c>
      <c r="F210" s="570" t="s">
        <v>2517</v>
      </c>
      <c r="G210" s="569" t="s">
        <v>2890</v>
      </c>
      <c r="H210" s="569" t="s">
        <v>2891</v>
      </c>
      <c r="I210" s="571">
        <v>1.72</v>
      </c>
      <c r="J210" s="571">
        <v>300</v>
      </c>
      <c r="K210" s="572">
        <v>514</v>
      </c>
    </row>
    <row r="211" spans="1:11" ht="14.4" customHeight="1" x14ac:dyDescent="0.3">
      <c r="A211" s="567" t="s">
        <v>439</v>
      </c>
      <c r="B211" s="568" t="s">
        <v>441</v>
      </c>
      <c r="C211" s="569" t="s">
        <v>457</v>
      </c>
      <c r="D211" s="570" t="s">
        <v>458</v>
      </c>
      <c r="E211" s="569" t="s">
        <v>2516</v>
      </c>
      <c r="F211" s="570" t="s">
        <v>2517</v>
      </c>
      <c r="G211" s="569" t="s">
        <v>2892</v>
      </c>
      <c r="H211" s="569" t="s">
        <v>2893</v>
      </c>
      <c r="I211" s="571">
        <v>4.7954545454545459</v>
      </c>
      <c r="J211" s="571">
        <v>4500</v>
      </c>
      <c r="K211" s="572">
        <v>21611</v>
      </c>
    </row>
    <row r="212" spans="1:11" ht="14.4" customHeight="1" x14ac:dyDescent="0.3">
      <c r="A212" s="567" t="s">
        <v>439</v>
      </c>
      <c r="B212" s="568" t="s">
        <v>441</v>
      </c>
      <c r="C212" s="569" t="s">
        <v>457</v>
      </c>
      <c r="D212" s="570" t="s">
        <v>458</v>
      </c>
      <c r="E212" s="569" t="s">
        <v>2516</v>
      </c>
      <c r="F212" s="570" t="s">
        <v>2517</v>
      </c>
      <c r="G212" s="569" t="s">
        <v>2894</v>
      </c>
      <c r="H212" s="569" t="s">
        <v>2895</v>
      </c>
      <c r="I212" s="571">
        <v>1.6666666666666666E-2</v>
      </c>
      <c r="J212" s="571">
        <v>90</v>
      </c>
      <c r="K212" s="572">
        <v>1.5</v>
      </c>
    </row>
    <row r="213" spans="1:11" ht="14.4" customHeight="1" x14ac:dyDescent="0.3">
      <c r="A213" s="567" t="s">
        <v>439</v>
      </c>
      <c r="B213" s="568" t="s">
        <v>441</v>
      </c>
      <c r="C213" s="569" t="s">
        <v>457</v>
      </c>
      <c r="D213" s="570" t="s">
        <v>458</v>
      </c>
      <c r="E213" s="569" t="s">
        <v>2516</v>
      </c>
      <c r="F213" s="570" t="s">
        <v>2517</v>
      </c>
      <c r="G213" s="569" t="s">
        <v>2896</v>
      </c>
      <c r="H213" s="569" t="s">
        <v>2897</v>
      </c>
      <c r="I213" s="571">
        <v>1.9816666666666667</v>
      </c>
      <c r="J213" s="571">
        <v>400</v>
      </c>
      <c r="K213" s="572">
        <v>790.5</v>
      </c>
    </row>
    <row r="214" spans="1:11" ht="14.4" customHeight="1" x14ac:dyDescent="0.3">
      <c r="A214" s="567" t="s">
        <v>439</v>
      </c>
      <c r="B214" s="568" t="s">
        <v>441</v>
      </c>
      <c r="C214" s="569" t="s">
        <v>457</v>
      </c>
      <c r="D214" s="570" t="s">
        <v>458</v>
      </c>
      <c r="E214" s="569" t="s">
        <v>2516</v>
      </c>
      <c r="F214" s="570" t="s">
        <v>2517</v>
      </c>
      <c r="G214" s="569" t="s">
        <v>2898</v>
      </c>
      <c r="H214" s="569" t="s">
        <v>2899</v>
      </c>
      <c r="I214" s="571">
        <v>1.9893333333333332</v>
      </c>
      <c r="J214" s="571">
        <v>2500</v>
      </c>
      <c r="K214" s="572">
        <v>4975</v>
      </c>
    </row>
    <row r="215" spans="1:11" ht="14.4" customHeight="1" x14ac:dyDescent="0.3">
      <c r="A215" s="567" t="s">
        <v>439</v>
      </c>
      <c r="B215" s="568" t="s">
        <v>441</v>
      </c>
      <c r="C215" s="569" t="s">
        <v>457</v>
      </c>
      <c r="D215" s="570" t="s">
        <v>458</v>
      </c>
      <c r="E215" s="569" t="s">
        <v>2516</v>
      </c>
      <c r="F215" s="570" t="s">
        <v>2517</v>
      </c>
      <c r="G215" s="569" t="s">
        <v>2900</v>
      </c>
      <c r="H215" s="569" t="s">
        <v>2901</v>
      </c>
      <c r="I215" s="571">
        <v>2.3966666666666669</v>
      </c>
      <c r="J215" s="571">
        <v>3050</v>
      </c>
      <c r="K215" s="572">
        <v>7308.5</v>
      </c>
    </row>
    <row r="216" spans="1:11" ht="14.4" customHeight="1" x14ac:dyDescent="0.3">
      <c r="A216" s="567" t="s">
        <v>439</v>
      </c>
      <c r="B216" s="568" t="s">
        <v>441</v>
      </c>
      <c r="C216" s="569" t="s">
        <v>457</v>
      </c>
      <c r="D216" s="570" t="s">
        <v>458</v>
      </c>
      <c r="E216" s="569" t="s">
        <v>2516</v>
      </c>
      <c r="F216" s="570" t="s">
        <v>2517</v>
      </c>
      <c r="G216" s="569" t="s">
        <v>2902</v>
      </c>
      <c r="H216" s="569" t="s">
        <v>2903</v>
      </c>
      <c r="I216" s="571">
        <v>4.2307692307692317</v>
      </c>
      <c r="J216" s="571">
        <v>350</v>
      </c>
      <c r="K216" s="572">
        <v>1480.4</v>
      </c>
    </row>
    <row r="217" spans="1:11" ht="14.4" customHeight="1" x14ac:dyDescent="0.3">
      <c r="A217" s="567" t="s">
        <v>439</v>
      </c>
      <c r="B217" s="568" t="s">
        <v>441</v>
      </c>
      <c r="C217" s="569" t="s">
        <v>457</v>
      </c>
      <c r="D217" s="570" t="s">
        <v>458</v>
      </c>
      <c r="E217" s="569" t="s">
        <v>2516</v>
      </c>
      <c r="F217" s="570" t="s">
        <v>2517</v>
      </c>
      <c r="G217" s="569" t="s">
        <v>2904</v>
      </c>
      <c r="H217" s="569" t="s">
        <v>2905</v>
      </c>
      <c r="I217" s="571">
        <v>89.723571428571432</v>
      </c>
      <c r="J217" s="571">
        <v>850</v>
      </c>
      <c r="K217" s="572">
        <v>76453</v>
      </c>
    </row>
    <row r="218" spans="1:11" ht="14.4" customHeight="1" x14ac:dyDescent="0.3">
      <c r="A218" s="567" t="s">
        <v>439</v>
      </c>
      <c r="B218" s="568" t="s">
        <v>441</v>
      </c>
      <c r="C218" s="569" t="s">
        <v>457</v>
      </c>
      <c r="D218" s="570" t="s">
        <v>458</v>
      </c>
      <c r="E218" s="569" t="s">
        <v>2516</v>
      </c>
      <c r="F218" s="570" t="s">
        <v>2517</v>
      </c>
      <c r="G218" s="569" t="s">
        <v>2906</v>
      </c>
      <c r="H218" s="569" t="s">
        <v>2907</v>
      </c>
      <c r="I218" s="571">
        <v>36.675454545454542</v>
      </c>
      <c r="J218" s="571">
        <v>1000</v>
      </c>
      <c r="K218" s="572">
        <v>36633</v>
      </c>
    </row>
    <row r="219" spans="1:11" ht="14.4" customHeight="1" x14ac:dyDescent="0.3">
      <c r="A219" s="567" t="s">
        <v>439</v>
      </c>
      <c r="B219" s="568" t="s">
        <v>441</v>
      </c>
      <c r="C219" s="569" t="s">
        <v>457</v>
      </c>
      <c r="D219" s="570" t="s">
        <v>458</v>
      </c>
      <c r="E219" s="569" t="s">
        <v>2516</v>
      </c>
      <c r="F219" s="570" t="s">
        <v>2517</v>
      </c>
      <c r="G219" s="569" t="s">
        <v>2908</v>
      </c>
      <c r="H219" s="569" t="s">
        <v>2909</v>
      </c>
      <c r="I219" s="571">
        <v>2.4185714285714286</v>
      </c>
      <c r="J219" s="571">
        <v>2800</v>
      </c>
      <c r="K219" s="572">
        <v>6616</v>
      </c>
    </row>
    <row r="220" spans="1:11" ht="14.4" customHeight="1" x14ac:dyDescent="0.3">
      <c r="A220" s="567" t="s">
        <v>439</v>
      </c>
      <c r="B220" s="568" t="s">
        <v>441</v>
      </c>
      <c r="C220" s="569" t="s">
        <v>457</v>
      </c>
      <c r="D220" s="570" t="s">
        <v>458</v>
      </c>
      <c r="E220" s="569" t="s">
        <v>2516</v>
      </c>
      <c r="F220" s="570" t="s">
        <v>2517</v>
      </c>
      <c r="G220" s="569" t="s">
        <v>2908</v>
      </c>
      <c r="H220" s="569" t="s">
        <v>2910</v>
      </c>
      <c r="I220" s="571">
        <v>2.1749999999999998</v>
      </c>
      <c r="J220" s="571">
        <v>400</v>
      </c>
      <c r="K220" s="572">
        <v>870</v>
      </c>
    </row>
    <row r="221" spans="1:11" ht="14.4" customHeight="1" x14ac:dyDescent="0.3">
      <c r="A221" s="567" t="s">
        <v>439</v>
      </c>
      <c r="B221" s="568" t="s">
        <v>441</v>
      </c>
      <c r="C221" s="569" t="s">
        <v>457</v>
      </c>
      <c r="D221" s="570" t="s">
        <v>458</v>
      </c>
      <c r="E221" s="569" t="s">
        <v>2516</v>
      </c>
      <c r="F221" s="570" t="s">
        <v>2517</v>
      </c>
      <c r="G221" s="569" t="s">
        <v>2911</v>
      </c>
      <c r="H221" s="569" t="s">
        <v>2912</v>
      </c>
      <c r="I221" s="571">
        <v>1234.2</v>
      </c>
      <c r="J221" s="571">
        <v>10</v>
      </c>
      <c r="K221" s="572">
        <v>12342</v>
      </c>
    </row>
    <row r="222" spans="1:11" ht="14.4" customHeight="1" x14ac:dyDescent="0.3">
      <c r="A222" s="567" t="s">
        <v>439</v>
      </c>
      <c r="B222" s="568" t="s">
        <v>441</v>
      </c>
      <c r="C222" s="569" t="s">
        <v>457</v>
      </c>
      <c r="D222" s="570" t="s">
        <v>458</v>
      </c>
      <c r="E222" s="569" t="s">
        <v>2516</v>
      </c>
      <c r="F222" s="570" t="s">
        <v>2517</v>
      </c>
      <c r="G222" s="569" t="s">
        <v>2913</v>
      </c>
      <c r="H222" s="569" t="s">
        <v>2914</v>
      </c>
      <c r="I222" s="571">
        <v>51.550000000000004</v>
      </c>
      <c r="J222" s="571">
        <v>300</v>
      </c>
      <c r="K222" s="572">
        <v>15463.7</v>
      </c>
    </row>
    <row r="223" spans="1:11" ht="14.4" customHeight="1" x14ac:dyDescent="0.3">
      <c r="A223" s="567" t="s">
        <v>439</v>
      </c>
      <c r="B223" s="568" t="s">
        <v>441</v>
      </c>
      <c r="C223" s="569" t="s">
        <v>457</v>
      </c>
      <c r="D223" s="570" t="s">
        <v>458</v>
      </c>
      <c r="E223" s="569" t="s">
        <v>2516</v>
      </c>
      <c r="F223" s="570" t="s">
        <v>2517</v>
      </c>
      <c r="G223" s="569" t="s">
        <v>2915</v>
      </c>
      <c r="H223" s="569" t="s">
        <v>2916</v>
      </c>
      <c r="I223" s="571">
        <v>58.918000000000006</v>
      </c>
      <c r="J223" s="571">
        <v>550</v>
      </c>
      <c r="K223" s="572">
        <v>32403.23</v>
      </c>
    </row>
    <row r="224" spans="1:11" ht="14.4" customHeight="1" x14ac:dyDescent="0.3">
      <c r="A224" s="567" t="s">
        <v>439</v>
      </c>
      <c r="B224" s="568" t="s">
        <v>441</v>
      </c>
      <c r="C224" s="569" t="s">
        <v>457</v>
      </c>
      <c r="D224" s="570" t="s">
        <v>458</v>
      </c>
      <c r="E224" s="569" t="s">
        <v>2516</v>
      </c>
      <c r="F224" s="570" t="s">
        <v>2517</v>
      </c>
      <c r="G224" s="569" t="s">
        <v>2917</v>
      </c>
      <c r="H224" s="569" t="s">
        <v>2918</v>
      </c>
      <c r="I224" s="571">
        <v>81.61</v>
      </c>
      <c r="J224" s="571">
        <v>20</v>
      </c>
      <c r="K224" s="572">
        <v>1632.29</v>
      </c>
    </row>
    <row r="225" spans="1:11" ht="14.4" customHeight="1" x14ac:dyDescent="0.3">
      <c r="A225" s="567" t="s">
        <v>439</v>
      </c>
      <c r="B225" s="568" t="s">
        <v>441</v>
      </c>
      <c r="C225" s="569" t="s">
        <v>457</v>
      </c>
      <c r="D225" s="570" t="s">
        <v>458</v>
      </c>
      <c r="E225" s="569" t="s">
        <v>2516</v>
      </c>
      <c r="F225" s="570" t="s">
        <v>2517</v>
      </c>
      <c r="G225" s="569" t="s">
        <v>2919</v>
      </c>
      <c r="H225" s="569" t="s">
        <v>2920</v>
      </c>
      <c r="I225" s="571">
        <v>34.729999999999997</v>
      </c>
      <c r="J225" s="571">
        <v>320</v>
      </c>
      <c r="K225" s="572">
        <v>11112.7</v>
      </c>
    </row>
    <row r="226" spans="1:11" ht="14.4" customHeight="1" x14ac:dyDescent="0.3">
      <c r="A226" s="567" t="s">
        <v>439</v>
      </c>
      <c r="B226" s="568" t="s">
        <v>441</v>
      </c>
      <c r="C226" s="569" t="s">
        <v>457</v>
      </c>
      <c r="D226" s="570" t="s">
        <v>458</v>
      </c>
      <c r="E226" s="569" t="s">
        <v>2516</v>
      </c>
      <c r="F226" s="570" t="s">
        <v>2517</v>
      </c>
      <c r="G226" s="569" t="s">
        <v>2921</v>
      </c>
      <c r="H226" s="569" t="s">
        <v>2922</v>
      </c>
      <c r="I226" s="571">
        <v>29.890909090909087</v>
      </c>
      <c r="J226" s="571">
        <v>1100</v>
      </c>
      <c r="K226" s="572">
        <v>32880.11</v>
      </c>
    </row>
    <row r="227" spans="1:11" ht="14.4" customHeight="1" x14ac:dyDescent="0.3">
      <c r="A227" s="567" t="s">
        <v>439</v>
      </c>
      <c r="B227" s="568" t="s">
        <v>441</v>
      </c>
      <c r="C227" s="569" t="s">
        <v>457</v>
      </c>
      <c r="D227" s="570" t="s">
        <v>458</v>
      </c>
      <c r="E227" s="569" t="s">
        <v>2516</v>
      </c>
      <c r="F227" s="570" t="s">
        <v>2517</v>
      </c>
      <c r="G227" s="569" t="s">
        <v>2923</v>
      </c>
      <c r="H227" s="569" t="s">
        <v>2924</v>
      </c>
      <c r="I227" s="571">
        <v>439.04</v>
      </c>
      <c r="J227" s="571">
        <v>6</v>
      </c>
      <c r="K227" s="572">
        <v>2634.22</v>
      </c>
    </row>
    <row r="228" spans="1:11" ht="14.4" customHeight="1" x14ac:dyDescent="0.3">
      <c r="A228" s="567" t="s">
        <v>439</v>
      </c>
      <c r="B228" s="568" t="s">
        <v>441</v>
      </c>
      <c r="C228" s="569" t="s">
        <v>457</v>
      </c>
      <c r="D228" s="570" t="s">
        <v>458</v>
      </c>
      <c r="E228" s="569" t="s">
        <v>2516</v>
      </c>
      <c r="F228" s="570" t="s">
        <v>2517</v>
      </c>
      <c r="G228" s="569" t="s">
        <v>2923</v>
      </c>
      <c r="H228" s="569" t="s">
        <v>2925</v>
      </c>
      <c r="I228" s="571">
        <v>379.49</v>
      </c>
      <c r="J228" s="571">
        <v>10</v>
      </c>
      <c r="K228" s="572">
        <v>3794.86</v>
      </c>
    </row>
    <row r="229" spans="1:11" ht="14.4" customHeight="1" x14ac:dyDescent="0.3">
      <c r="A229" s="567" t="s">
        <v>439</v>
      </c>
      <c r="B229" s="568" t="s">
        <v>441</v>
      </c>
      <c r="C229" s="569" t="s">
        <v>457</v>
      </c>
      <c r="D229" s="570" t="s">
        <v>458</v>
      </c>
      <c r="E229" s="569" t="s">
        <v>2516</v>
      </c>
      <c r="F229" s="570" t="s">
        <v>2517</v>
      </c>
      <c r="G229" s="569" t="s">
        <v>2926</v>
      </c>
      <c r="H229" s="569" t="s">
        <v>2927</v>
      </c>
      <c r="I229" s="571">
        <v>266.2</v>
      </c>
      <c r="J229" s="571">
        <v>100</v>
      </c>
      <c r="K229" s="572">
        <v>26620</v>
      </c>
    </row>
    <row r="230" spans="1:11" ht="14.4" customHeight="1" x14ac:dyDescent="0.3">
      <c r="A230" s="567" t="s">
        <v>439</v>
      </c>
      <c r="B230" s="568" t="s">
        <v>441</v>
      </c>
      <c r="C230" s="569" t="s">
        <v>457</v>
      </c>
      <c r="D230" s="570" t="s">
        <v>458</v>
      </c>
      <c r="E230" s="569" t="s">
        <v>2516</v>
      </c>
      <c r="F230" s="570" t="s">
        <v>2517</v>
      </c>
      <c r="G230" s="569" t="s">
        <v>2926</v>
      </c>
      <c r="H230" s="569" t="s">
        <v>2928</v>
      </c>
      <c r="I230" s="571">
        <v>264.01333333333332</v>
      </c>
      <c r="J230" s="571">
        <v>110</v>
      </c>
      <c r="K230" s="572">
        <v>29019.5</v>
      </c>
    </row>
    <row r="231" spans="1:11" ht="14.4" customHeight="1" x14ac:dyDescent="0.3">
      <c r="A231" s="567" t="s">
        <v>439</v>
      </c>
      <c r="B231" s="568" t="s">
        <v>441</v>
      </c>
      <c r="C231" s="569" t="s">
        <v>457</v>
      </c>
      <c r="D231" s="570" t="s">
        <v>458</v>
      </c>
      <c r="E231" s="569" t="s">
        <v>2516</v>
      </c>
      <c r="F231" s="570" t="s">
        <v>2517</v>
      </c>
      <c r="G231" s="569" t="s">
        <v>2929</v>
      </c>
      <c r="H231" s="569" t="s">
        <v>2930</v>
      </c>
      <c r="I231" s="571">
        <v>0.65999999999999992</v>
      </c>
      <c r="J231" s="571">
        <v>12200</v>
      </c>
      <c r="K231" s="572">
        <v>8074</v>
      </c>
    </row>
    <row r="232" spans="1:11" ht="14.4" customHeight="1" x14ac:dyDescent="0.3">
      <c r="A232" s="567" t="s">
        <v>439</v>
      </c>
      <c r="B232" s="568" t="s">
        <v>441</v>
      </c>
      <c r="C232" s="569" t="s">
        <v>457</v>
      </c>
      <c r="D232" s="570" t="s">
        <v>458</v>
      </c>
      <c r="E232" s="569" t="s">
        <v>2516</v>
      </c>
      <c r="F232" s="570" t="s">
        <v>2517</v>
      </c>
      <c r="G232" s="569" t="s">
        <v>2929</v>
      </c>
      <c r="H232" s="569" t="s">
        <v>2931</v>
      </c>
      <c r="I232" s="571">
        <v>0.6</v>
      </c>
      <c r="J232" s="571">
        <v>4500</v>
      </c>
      <c r="K232" s="572">
        <v>2700</v>
      </c>
    </row>
    <row r="233" spans="1:11" ht="14.4" customHeight="1" x14ac:dyDescent="0.3">
      <c r="A233" s="567" t="s">
        <v>439</v>
      </c>
      <c r="B233" s="568" t="s">
        <v>441</v>
      </c>
      <c r="C233" s="569" t="s">
        <v>457</v>
      </c>
      <c r="D233" s="570" t="s">
        <v>458</v>
      </c>
      <c r="E233" s="569" t="s">
        <v>2516</v>
      </c>
      <c r="F233" s="570" t="s">
        <v>2517</v>
      </c>
      <c r="G233" s="569" t="s">
        <v>2932</v>
      </c>
      <c r="H233" s="569" t="s">
        <v>2933</v>
      </c>
      <c r="I233" s="571">
        <v>1.5550000000000004</v>
      </c>
      <c r="J233" s="571">
        <v>5500</v>
      </c>
      <c r="K233" s="572">
        <v>8545</v>
      </c>
    </row>
    <row r="234" spans="1:11" ht="14.4" customHeight="1" x14ac:dyDescent="0.3">
      <c r="A234" s="567" t="s">
        <v>439</v>
      </c>
      <c r="B234" s="568" t="s">
        <v>441</v>
      </c>
      <c r="C234" s="569" t="s">
        <v>457</v>
      </c>
      <c r="D234" s="570" t="s">
        <v>458</v>
      </c>
      <c r="E234" s="569" t="s">
        <v>2516</v>
      </c>
      <c r="F234" s="570" t="s">
        <v>2517</v>
      </c>
      <c r="G234" s="569" t="s">
        <v>2932</v>
      </c>
      <c r="H234" s="569" t="s">
        <v>2934</v>
      </c>
      <c r="I234" s="571">
        <v>1.57</v>
      </c>
      <c r="J234" s="571">
        <v>1000</v>
      </c>
      <c r="K234" s="572">
        <v>1570</v>
      </c>
    </row>
    <row r="235" spans="1:11" ht="14.4" customHeight="1" x14ac:dyDescent="0.3">
      <c r="A235" s="567" t="s">
        <v>439</v>
      </c>
      <c r="B235" s="568" t="s">
        <v>441</v>
      </c>
      <c r="C235" s="569" t="s">
        <v>457</v>
      </c>
      <c r="D235" s="570" t="s">
        <v>458</v>
      </c>
      <c r="E235" s="569" t="s">
        <v>2516</v>
      </c>
      <c r="F235" s="570" t="s">
        <v>2517</v>
      </c>
      <c r="G235" s="569" t="s">
        <v>2935</v>
      </c>
      <c r="H235" s="569" t="s">
        <v>2936</v>
      </c>
      <c r="I235" s="571">
        <v>31.07</v>
      </c>
      <c r="J235" s="571">
        <v>650</v>
      </c>
      <c r="K235" s="572">
        <v>20197.32</v>
      </c>
    </row>
    <row r="236" spans="1:11" ht="14.4" customHeight="1" x14ac:dyDescent="0.3">
      <c r="A236" s="567" t="s">
        <v>439</v>
      </c>
      <c r="B236" s="568" t="s">
        <v>441</v>
      </c>
      <c r="C236" s="569" t="s">
        <v>457</v>
      </c>
      <c r="D236" s="570" t="s">
        <v>458</v>
      </c>
      <c r="E236" s="569" t="s">
        <v>2516</v>
      </c>
      <c r="F236" s="570" t="s">
        <v>2517</v>
      </c>
      <c r="G236" s="569" t="s">
        <v>2937</v>
      </c>
      <c r="H236" s="569" t="s">
        <v>2938</v>
      </c>
      <c r="I236" s="571">
        <v>2.8166666666666669</v>
      </c>
      <c r="J236" s="571">
        <v>160</v>
      </c>
      <c r="K236" s="572">
        <v>455.8</v>
      </c>
    </row>
    <row r="237" spans="1:11" ht="14.4" customHeight="1" x14ac:dyDescent="0.3">
      <c r="A237" s="567" t="s">
        <v>439</v>
      </c>
      <c r="B237" s="568" t="s">
        <v>441</v>
      </c>
      <c r="C237" s="569" t="s">
        <v>457</v>
      </c>
      <c r="D237" s="570" t="s">
        <v>458</v>
      </c>
      <c r="E237" s="569" t="s">
        <v>2516</v>
      </c>
      <c r="F237" s="570" t="s">
        <v>2517</v>
      </c>
      <c r="G237" s="569" t="s">
        <v>2939</v>
      </c>
      <c r="H237" s="569" t="s">
        <v>2940</v>
      </c>
      <c r="I237" s="571">
        <v>2.9</v>
      </c>
      <c r="J237" s="571">
        <v>20</v>
      </c>
      <c r="K237" s="572">
        <v>58</v>
      </c>
    </row>
    <row r="238" spans="1:11" ht="14.4" customHeight="1" x14ac:dyDescent="0.3">
      <c r="A238" s="567" t="s">
        <v>439</v>
      </c>
      <c r="B238" s="568" t="s">
        <v>441</v>
      </c>
      <c r="C238" s="569" t="s">
        <v>457</v>
      </c>
      <c r="D238" s="570" t="s">
        <v>458</v>
      </c>
      <c r="E238" s="569" t="s">
        <v>2516</v>
      </c>
      <c r="F238" s="570" t="s">
        <v>2517</v>
      </c>
      <c r="G238" s="569" t="s">
        <v>2941</v>
      </c>
      <c r="H238" s="569" t="s">
        <v>2942</v>
      </c>
      <c r="I238" s="571">
        <v>188.21</v>
      </c>
      <c r="J238" s="571">
        <v>5</v>
      </c>
      <c r="K238" s="572">
        <v>946.64</v>
      </c>
    </row>
    <row r="239" spans="1:11" ht="14.4" customHeight="1" x14ac:dyDescent="0.3">
      <c r="A239" s="567" t="s">
        <v>439</v>
      </c>
      <c r="B239" s="568" t="s">
        <v>441</v>
      </c>
      <c r="C239" s="569" t="s">
        <v>457</v>
      </c>
      <c r="D239" s="570" t="s">
        <v>458</v>
      </c>
      <c r="E239" s="569" t="s">
        <v>2516</v>
      </c>
      <c r="F239" s="570" t="s">
        <v>2517</v>
      </c>
      <c r="G239" s="569" t="s">
        <v>2595</v>
      </c>
      <c r="H239" s="569" t="s">
        <v>2596</v>
      </c>
      <c r="I239" s="571">
        <v>8.01</v>
      </c>
      <c r="J239" s="571">
        <v>2600</v>
      </c>
      <c r="K239" s="572">
        <v>20922</v>
      </c>
    </row>
    <row r="240" spans="1:11" ht="14.4" customHeight="1" x14ac:dyDescent="0.3">
      <c r="A240" s="567" t="s">
        <v>439</v>
      </c>
      <c r="B240" s="568" t="s">
        <v>441</v>
      </c>
      <c r="C240" s="569" t="s">
        <v>457</v>
      </c>
      <c r="D240" s="570" t="s">
        <v>458</v>
      </c>
      <c r="E240" s="569" t="s">
        <v>2516</v>
      </c>
      <c r="F240" s="570" t="s">
        <v>2517</v>
      </c>
      <c r="G240" s="569" t="s">
        <v>2943</v>
      </c>
      <c r="H240" s="569" t="s">
        <v>2944</v>
      </c>
      <c r="I240" s="571">
        <v>121.41499999999999</v>
      </c>
      <c r="J240" s="571">
        <v>7</v>
      </c>
      <c r="K240" s="572">
        <v>855.58999999999992</v>
      </c>
    </row>
    <row r="241" spans="1:11" ht="14.4" customHeight="1" x14ac:dyDescent="0.3">
      <c r="A241" s="567" t="s">
        <v>439</v>
      </c>
      <c r="B241" s="568" t="s">
        <v>441</v>
      </c>
      <c r="C241" s="569" t="s">
        <v>457</v>
      </c>
      <c r="D241" s="570" t="s">
        <v>458</v>
      </c>
      <c r="E241" s="569" t="s">
        <v>2516</v>
      </c>
      <c r="F241" s="570" t="s">
        <v>2517</v>
      </c>
      <c r="G241" s="569" t="s">
        <v>2945</v>
      </c>
      <c r="H241" s="569" t="s">
        <v>2946</v>
      </c>
      <c r="I241" s="571">
        <v>86.844999999999999</v>
      </c>
      <c r="J241" s="571">
        <v>48</v>
      </c>
      <c r="K241" s="572">
        <v>4168.55</v>
      </c>
    </row>
    <row r="242" spans="1:11" ht="14.4" customHeight="1" x14ac:dyDescent="0.3">
      <c r="A242" s="567" t="s">
        <v>439</v>
      </c>
      <c r="B242" s="568" t="s">
        <v>441</v>
      </c>
      <c r="C242" s="569" t="s">
        <v>457</v>
      </c>
      <c r="D242" s="570" t="s">
        <v>458</v>
      </c>
      <c r="E242" s="569" t="s">
        <v>2516</v>
      </c>
      <c r="F242" s="570" t="s">
        <v>2517</v>
      </c>
      <c r="G242" s="569" t="s">
        <v>2947</v>
      </c>
      <c r="H242" s="569" t="s">
        <v>2948</v>
      </c>
      <c r="I242" s="571">
        <v>314.60000000000002</v>
      </c>
      <c r="J242" s="571">
        <v>10</v>
      </c>
      <c r="K242" s="572">
        <v>3146</v>
      </c>
    </row>
    <row r="243" spans="1:11" ht="14.4" customHeight="1" x14ac:dyDescent="0.3">
      <c r="A243" s="567" t="s">
        <v>439</v>
      </c>
      <c r="B243" s="568" t="s">
        <v>441</v>
      </c>
      <c r="C243" s="569" t="s">
        <v>457</v>
      </c>
      <c r="D243" s="570" t="s">
        <v>458</v>
      </c>
      <c r="E243" s="569" t="s">
        <v>2516</v>
      </c>
      <c r="F243" s="570" t="s">
        <v>2517</v>
      </c>
      <c r="G243" s="569" t="s">
        <v>2949</v>
      </c>
      <c r="H243" s="569" t="s">
        <v>2950</v>
      </c>
      <c r="I243" s="571">
        <v>59.010000000000005</v>
      </c>
      <c r="J243" s="571">
        <v>700</v>
      </c>
      <c r="K243" s="572">
        <v>41305.950000000004</v>
      </c>
    </row>
    <row r="244" spans="1:11" ht="14.4" customHeight="1" x14ac:dyDescent="0.3">
      <c r="A244" s="567" t="s">
        <v>439</v>
      </c>
      <c r="B244" s="568" t="s">
        <v>441</v>
      </c>
      <c r="C244" s="569" t="s">
        <v>457</v>
      </c>
      <c r="D244" s="570" t="s">
        <v>458</v>
      </c>
      <c r="E244" s="569" t="s">
        <v>2516</v>
      </c>
      <c r="F244" s="570" t="s">
        <v>2517</v>
      </c>
      <c r="G244" s="569" t="s">
        <v>2951</v>
      </c>
      <c r="H244" s="569" t="s">
        <v>2952</v>
      </c>
      <c r="I244" s="571">
        <v>84.909999999999982</v>
      </c>
      <c r="J244" s="571">
        <v>340</v>
      </c>
      <c r="K244" s="572">
        <v>28868.260000000002</v>
      </c>
    </row>
    <row r="245" spans="1:11" ht="14.4" customHeight="1" x14ac:dyDescent="0.3">
      <c r="A245" s="567" t="s">
        <v>439</v>
      </c>
      <c r="B245" s="568" t="s">
        <v>441</v>
      </c>
      <c r="C245" s="569" t="s">
        <v>457</v>
      </c>
      <c r="D245" s="570" t="s">
        <v>458</v>
      </c>
      <c r="E245" s="569" t="s">
        <v>2516</v>
      </c>
      <c r="F245" s="570" t="s">
        <v>2517</v>
      </c>
      <c r="G245" s="569" t="s">
        <v>2951</v>
      </c>
      <c r="H245" s="569" t="s">
        <v>2953</v>
      </c>
      <c r="I245" s="571">
        <v>84.91</v>
      </c>
      <c r="J245" s="571">
        <v>60</v>
      </c>
      <c r="K245" s="572">
        <v>5094.34</v>
      </c>
    </row>
    <row r="246" spans="1:11" ht="14.4" customHeight="1" x14ac:dyDescent="0.3">
      <c r="A246" s="567" t="s">
        <v>439</v>
      </c>
      <c r="B246" s="568" t="s">
        <v>441</v>
      </c>
      <c r="C246" s="569" t="s">
        <v>457</v>
      </c>
      <c r="D246" s="570" t="s">
        <v>458</v>
      </c>
      <c r="E246" s="569" t="s">
        <v>2516</v>
      </c>
      <c r="F246" s="570" t="s">
        <v>2517</v>
      </c>
      <c r="G246" s="569" t="s">
        <v>2954</v>
      </c>
      <c r="H246" s="569" t="s">
        <v>2955</v>
      </c>
      <c r="I246" s="571">
        <v>17.974</v>
      </c>
      <c r="J246" s="571">
        <v>250</v>
      </c>
      <c r="K246" s="572">
        <v>4493.5</v>
      </c>
    </row>
    <row r="247" spans="1:11" ht="14.4" customHeight="1" x14ac:dyDescent="0.3">
      <c r="A247" s="567" t="s">
        <v>439</v>
      </c>
      <c r="B247" s="568" t="s">
        <v>441</v>
      </c>
      <c r="C247" s="569" t="s">
        <v>457</v>
      </c>
      <c r="D247" s="570" t="s">
        <v>458</v>
      </c>
      <c r="E247" s="569" t="s">
        <v>2516</v>
      </c>
      <c r="F247" s="570" t="s">
        <v>2517</v>
      </c>
      <c r="G247" s="569" t="s">
        <v>2956</v>
      </c>
      <c r="H247" s="569" t="s">
        <v>2957</v>
      </c>
      <c r="I247" s="571">
        <v>17.923333333333328</v>
      </c>
      <c r="J247" s="571">
        <v>650</v>
      </c>
      <c r="K247" s="572">
        <v>11653</v>
      </c>
    </row>
    <row r="248" spans="1:11" ht="14.4" customHeight="1" x14ac:dyDescent="0.3">
      <c r="A248" s="567" t="s">
        <v>439</v>
      </c>
      <c r="B248" s="568" t="s">
        <v>441</v>
      </c>
      <c r="C248" s="569" t="s">
        <v>457</v>
      </c>
      <c r="D248" s="570" t="s">
        <v>458</v>
      </c>
      <c r="E248" s="569" t="s">
        <v>2516</v>
      </c>
      <c r="F248" s="570" t="s">
        <v>2517</v>
      </c>
      <c r="G248" s="569" t="s">
        <v>2958</v>
      </c>
      <c r="H248" s="569" t="s">
        <v>2959</v>
      </c>
      <c r="I248" s="571">
        <v>17.682500000000001</v>
      </c>
      <c r="J248" s="571">
        <v>200</v>
      </c>
      <c r="K248" s="572">
        <v>3536.5</v>
      </c>
    </row>
    <row r="249" spans="1:11" ht="14.4" customHeight="1" x14ac:dyDescent="0.3">
      <c r="A249" s="567" t="s">
        <v>439</v>
      </c>
      <c r="B249" s="568" t="s">
        <v>441</v>
      </c>
      <c r="C249" s="569" t="s">
        <v>457</v>
      </c>
      <c r="D249" s="570" t="s">
        <v>458</v>
      </c>
      <c r="E249" s="569" t="s">
        <v>2516</v>
      </c>
      <c r="F249" s="570" t="s">
        <v>2517</v>
      </c>
      <c r="G249" s="569" t="s">
        <v>2960</v>
      </c>
      <c r="H249" s="569" t="s">
        <v>2961</v>
      </c>
      <c r="I249" s="571">
        <v>10.29</v>
      </c>
      <c r="J249" s="571">
        <v>100</v>
      </c>
      <c r="K249" s="572">
        <v>1028.5</v>
      </c>
    </row>
    <row r="250" spans="1:11" ht="14.4" customHeight="1" x14ac:dyDescent="0.3">
      <c r="A250" s="567" t="s">
        <v>439</v>
      </c>
      <c r="B250" s="568" t="s">
        <v>441</v>
      </c>
      <c r="C250" s="569" t="s">
        <v>457</v>
      </c>
      <c r="D250" s="570" t="s">
        <v>458</v>
      </c>
      <c r="E250" s="569" t="s">
        <v>2516</v>
      </c>
      <c r="F250" s="570" t="s">
        <v>2517</v>
      </c>
      <c r="G250" s="569" t="s">
        <v>2962</v>
      </c>
      <c r="H250" s="569" t="s">
        <v>2963</v>
      </c>
      <c r="I250" s="571">
        <v>123.18</v>
      </c>
      <c r="J250" s="571">
        <v>150</v>
      </c>
      <c r="K250" s="572">
        <v>18476.809999999998</v>
      </c>
    </row>
    <row r="251" spans="1:11" ht="14.4" customHeight="1" x14ac:dyDescent="0.3">
      <c r="A251" s="567" t="s">
        <v>439</v>
      </c>
      <c r="B251" s="568" t="s">
        <v>441</v>
      </c>
      <c r="C251" s="569" t="s">
        <v>457</v>
      </c>
      <c r="D251" s="570" t="s">
        <v>458</v>
      </c>
      <c r="E251" s="569" t="s">
        <v>2516</v>
      </c>
      <c r="F251" s="570" t="s">
        <v>2517</v>
      </c>
      <c r="G251" s="569" t="s">
        <v>2964</v>
      </c>
      <c r="H251" s="569" t="s">
        <v>2965</v>
      </c>
      <c r="I251" s="571">
        <v>14.973333333333334</v>
      </c>
      <c r="J251" s="571">
        <v>300</v>
      </c>
      <c r="K251" s="572">
        <v>4492</v>
      </c>
    </row>
    <row r="252" spans="1:11" ht="14.4" customHeight="1" x14ac:dyDescent="0.3">
      <c r="A252" s="567" t="s">
        <v>439</v>
      </c>
      <c r="B252" s="568" t="s">
        <v>441</v>
      </c>
      <c r="C252" s="569" t="s">
        <v>457</v>
      </c>
      <c r="D252" s="570" t="s">
        <v>458</v>
      </c>
      <c r="E252" s="569" t="s">
        <v>2516</v>
      </c>
      <c r="F252" s="570" t="s">
        <v>2517</v>
      </c>
      <c r="G252" s="569" t="s">
        <v>2966</v>
      </c>
      <c r="H252" s="569" t="s">
        <v>2967</v>
      </c>
      <c r="I252" s="571">
        <v>5693.09</v>
      </c>
      <c r="J252" s="571">
        <v>2</v>
      </c>
      <c r="K252" s="572">
        <v>11386.18</v>
      </c>
    </row>
    <row r="253" spans="1:11" ht="14.4" customHeight="1" x14ac:dyDescent="0.3">
      <c r="A253" s="567" t="s">
        <v>439</v>
      </c>
      <c r="B253" s="568" t="s">
        <v>441</v>
      </c>
      <c r="C253" s="569" t="s">
        <v>457</v>
      </c>
      <c r="D253" s="570" t="s">
        <v>458</v>
      </c>
      <c r="E253" s="569" t="s">
        <v>2516</v>
      </c>
      <c r="F253" s="570" t="s">
        <v>2517</v>
      </c>
      <c r="G253" s="569" t="s">
        <v>2968</v>
      </c>
      <c r="H253" s="569" t="s">
        <v>2969</v>
      </c>
      <c r="I253" s="571">
        <v>12.104999999999999</v>
      </c>
      <c r="J253" s="571">
        <v>600</v>
      </c>
      <c r="K253" s="572">
        <v>7263</v>
      </c>
    </row>
    <row r="254" spans="1:11" ht="14.4" customHeight="1" x14ac:dyDescent="0.3">
      <c r="A254" s="567" t="s">
        <v>439</v>
      </c>
      <c r="B254" s="568" t="s">
        <v>441</v>
      </c>
      <c r="C254" s="569" t="s">
        <v>457</v>
      </c>
      <c r="D254" s="570" t="s">
        <v>458</v>
      </c>
      <c r="E254" s="569" t="s">
        <v>2516</v>
      </c>
      <c r="F254" s="570" t="s">
        <v>2517</v>
      </c>
      <c r="G254" s="569" t="s">
        <v>2970</v>
      </c>
      <c r="H254" s="569" t="s">
        <v>2971</v>
      </c>
      <c r="I254" s="571">
        <v>8.9542857142857155</v>
      </c>
      <c r="J254" s="571">
        <v>2170</v>
      </c>
      <c r="K254" s="572">
        <v>19433.2</v>
      </c>
    </row>
    <row r="255" spans="1:11" ht="14.4" customHeight="1" x14ac:dyDescent="0.3">
      <c r="A255" s="567" t="s">
        <v>439</v>
      </c>
      <c r="B255" s="568" t="s">
        <v>441</v>
      </c>
      <c r="C255" s="569" t="s">
        <v>457</v>
      </c>
      <c r="D255" s="570" t="s">
        <v>458</v>
      </c>
      <c r="E255" s="569" t="s">
        <v>2516</v>
      </c>
      <c r="F255" s="570" t="s">
        <v>2517</v>
      </c>
      <c r="G255" s="569" t="s">
        <v>2970</v>
      </c>
      <c r="H255" s="569" t="s">
        <v>2972</v>
      </c>
      <c r="I255" s="571">
        <v>8.9499999999999993</v>
      </c>
      <c r="J255" s="571">
        <v>2200</v>
      </c>
      <c r="K255" s="572">
        <v>19690</v>
      </c>
    </row>
    <row r="256" spans="1:11" ht="14.4" customHeight="1" x14ac:dyDescent="0.3">
      <c r="A256" s="567" t="s">
        <v>439</v>
      </c>
      <c r="B256" s="568" t="s">
        <v>441</v>
      </c>
      <c r="C256" s="569" t="s">
        <v>457</v>
      </c>
      <c r="D256" s="570" t="s">
        <v>458</v>
      </c>
      <c r="E256" s="569" t="s">
        <v>2516</v>
      </c>
      <c r="F256" s="570" t="s">
        <v>2517</v>
      </c>
      <c r="G256" s="569" t="s">
        <v>2973</v>
      </c>
      <c r="H256" s="569" t="s">
        <v>2974</v>
      </c>
      <c r="I256" s="571">
        <v>456.47500000000002</v>
      </c>
      <c r="J256" s="571">
        <v>8</v>
      </c>
      <c r="K256" s="572">
        <v>3651.82</v>
      </c>
    </row>
    <row r="257" spans="1:11" ht="14.4" customHeight="1" x14ac:dyDescent="0.3">
      <c r="A257" s="567" t="s">
        <v>439</v>
      </c>
      <c r="B257" s="568" t="s">
        <v>441</v>
      </c>
      <c r="C257" s="569" t="s">
        <v>457</v>
      </c>
      <c r="D257" s="570" t="s">
        <v>458</v>
      </c>
      <c r="E257" s="569" t="s">
        <v>2516</v>
      </c>
      <c r="F257" s="570" t="s">
        <v>2517</v>
      </c>
      <c r="G257" s="569" t="s">
        <v>2975</v>
      </c>
      <c r="H257" s="569" t="s">
        <v>2976</v>
      </c>
      <c r="I257" s="571">
        <v>2.831428571428571</v>
      </c>
      <c r="J257" s="571">
        <v>500</v>
      </c>
      <c r="K257" s="572">
        <v>1417.5</v>
      </c>
    </row>
    <row r="258" spans="1:11" ht="14.4" customHeight="1" x14ac:dyDescent="0.3">
      <c r="A258" s="567" t="s">
        <v>439</v>
      </c>
      <c r="B258" s="568" t="s">
        <v>441</v>
      </c>
      <c r="C258" s="569" t="s">
        <v>457</v>
      </c>
      <c r="D258" s="570" t="s">
        <v>458</v>
      </c>
      <c r="E258" s="569" t="s">
        <v>2516</v>
      </c>
      <c r="F258" s="570" t="s">
        <v>2517</v>
      </c>
      <c r="G258" s="569" t="s">
        <v>2975</v>
      </c>
      <c r="H258" s="569" t="s">
        <v>2977</v>
      </c>
      <c r="I258" s="571">
        <v>2.8250000000000002</v>
      </c>
      <c r="J258" s="571">
        <v>200</v>
      </c>
      <c r="K258" s="572">
        <v>565</v>
      </c>
    </row>
    <row r="259" spans="1:11" ht="14.4" customHeight="1" x14ac:dyDescent="0.3">
      <c r="A259" s="567" t="s">
        <v>439</v>
      </c>
      <c r="B259" s="568" t="s">
        <v>441</v>
      </c>
      <c r="C259" s="569" t="s">
        <v>457</v>
      </c>
      <c r="D259" s="570" t="s">
        <v>458</v>
      </c>
      <c r="E259" s="569" t="s">
        <v>2516</v>
      </c>
      <c r="F259" s="570" t="s">
        <v>2517</v>
      </c>
      <c r="G259" s="569" t="s">
        <v>2599</v>
      </c>
      <c r="H259" s="569" t="s">
        <v>2600</v>
      </c>
      <c r="I259" s="571">
        <v>1.8861538461538463</v>
      </c>
      <c r="J259" s="571">
        <v>4400</v>
      </c>
      <c r="K259" s="572">
        <v>8321</v>
      </c>
    </row>
    <row r="260" spans="1:11" ht="14.4" customHeight="1" x14ac:dyDescent="0.3">
      <c r="A260" s="567" t="s">
        <v>439</v>
      </c>
      <c r="B260" s="568" t="s">
        <v>441</v>
      </c>
      <c r="C260" s="569" t="s">
        <v>457</v>
      </c>
      <c r="D260" s="570" t="s">
        <v>458</v>
      </c>
      <c r="E260" s="569" t="s">
        <v>2516</v>
      </c>
      <c r="F260" s="570" t="s">
        <v>2517</v>
      </c>
      <c r="G260" s="569" t="s">
        <v>2978</v>
      </c>
      <c r="H260" s="569" t="s">
        <v>2979</v>
      </c>
      <c r="I260" s="571">
        <v>5.4653846153846155</v>
      </c>
      <c r="J260" s="571">
        <v>6490</v>
      </c>
      <c r="K260" s="572">
        <v>34766.700000000004</v>
      </c>
    </row>
    <row r="261" spans="1:11" ht="14.4" customHeight="1" x14ac:dyDescent="0.3">
      <c r="A261" s="567" t="s">
        <v>439</v>
      </c>
      <c r="B261" s="568" t="s">
        <v>441</v>
      </c>
      <c r="C261" s="569" t="s">
        <v>457</v>
      </c>
      <c r="D261" s="570" t="s">
        <v>458</v>
      </c>
      <c r="E261" s="569" t="s">
        <v>2516</v>
      </c>
      <c r="F261" s="570" t="s">
        <v>2517</v>
      </c>
      <c r="G261" s="569" t="s">
        <v>2980</v>
      </c>
      <c r="H261" s="569" t="s">
        <v>2981</v>
      </c>
      <c r="I261" s="571">
        <v>13.159999999999998</v>
      </c>
      <c r="J261" s="571">
        <v>80</v>
      </c>
      <c r="K261" s="572">
        <v>1053.5999999999999</v>
      </c>
    </row>
    <row r="262" spans="1:11" ht="14.4" customHeight="1" x14ac:dyDescent="0.3">
      <c r="A262" s="567" t="s">
        <v>439</v>
      </c>
      <c r="B262" s="568" t="s">
        <v>441</v>
      </c>
      <c r="C262" s="569" t="s">
        <v>457</v>
      </c>
      <c r="D262" s="570" t="s">
        <v>458</v>
      </c>
      <c r="E262" s="569" t="s">
        <v>2516</v>
      </c>
      <c r="F262" s="570" t="s">
        <v>2517</v>
      </c>
      <c r="G262" s="569" t="s">
        <v>2982</v>
      </c>
      <c r="H262" s="569" t="s">
        <v>2983</v>
      </c>
      <c r="I262" s="571">
        <v>13.199999999999998</v>
      </c>
      <c r="J262" s="571">
        <v>40</v>
      </c>
      <c r="K262" s="572">
        <v>528</v>
      </c>
    </row>
    <row r="263" spans="1:11" ht="14.4" customHeight="1" x14ac:dyDescent="0.3">
      <c r="A263" s="567" t="s">
        <v>439</v>
      </c>
      <c r="B263" s="568" t="s">
        <v>441</v>
      </c>
      <c r="C263" s="569" t="s">
        <v>457</v>
      </c>
      <c r="D263" s="570" t="s">
        <v>458</v>
      </c>
      <c r="E263" s="569" t="s">
        <v>2516</v>
      </c>
      <c r="F263" s="570" t="s">
        <v>2517</v>
      </c>
      <c r="G263" s="569" t="s">
        <v>2984</v>
      </c>
      <c r="H263" s="569" t="s">
        <v>2985</v>
      </c>
      <c r="I263" s="571">
        <v>13.2</v>
      </c>
      <c r="J263" s="571">
        <v>10</v>
      </c>
      <c r="K263" s="572">
        <v>132</v>
      </c>
    </row>
    <row r="264" spans="1:11" ht="14.4" customHeight="1" x14ac:dyDescent="0.3">
      <c r="A264" s="567" t="s">
        <v>439</v>
      </c>
      <c r="B264" s="568" t="s">
        <v>441</v>
      </c>
      <c r="C264" s="569" t="s">
        <v>457</v>
      </c>
      <c r="D264" s="570" t="s">
        <v>458</v>
      </c>
      <c r="E264" s="569" t="s">
        <v>2516</v>
      </c>
      <c r="F264" s="570" t="s">
        <v>2517</v>
      </c>
      <c r="G264" s="569" t="s">
        <v>2986</v>
      </c>
      <c r="H264" s="569" t="s">
        <v>2987</v>
      </c>
      <c r="I264" s="571">
        <v>1.5525000000000002</v>
      </c>
      <c r="J264" s="571">
        <v>1200</v>
      </c>
      <c r="K264" s="572">
        <v>1863</v>
      </c>
    </row>
    <row r="265" spans="1:11" ht="14.4" customHeight="1" x14ac:dyDescent="0.3">
      <c r="A265" s="567" t="s">
        <v>439</v>
      </c>
      <c r="B265" s="568" t="s">
        <v>441</v>
      </c>
      <c r="C265" s="569" t="s">
        <v>457</v>
      </c>
      <c r="D265" s="570" t="s">
        <v>458</v>
      </c>
      <c r="E265" s="569" t="s">
        <v>2516</v>
      </c>
      <c r="F265" s="570" t="s">
        <v>2517</v>
      </c>
      <c r="G265" s="569" t="s">
        <v>2986</v>
      </c>
      <c r="H265" s="569" t="s">
        <v>2988</v>
      </c>
      <c r="I265" s="571">
        <v>1.5550000000000002</v>
      </c>
      <c r="J265" s="571">
        <v>300</v>
      </c>
      <c r="K265" s="572">
        <v>466.5</v>
      </c>
    </row>
    <row r="266" spans="1:11" ht="14.4" customHeight="1" x14ac:dyDescent="0.3">
      <c r="A266" s="567" t="s">
        <v>439</v>
      </c>
      <c r="B266" s="568" t="s">
        <v>441</v>
      </c>
      <c r="C266" s="569" t="s">
        <v>457</v>
      </c>
      <c r="D266" s="570" t="s">
        <v>458</v>
      </c>
      <c r="E266" s="569" t="s">
        <v>2516</v>
      </c>
      <c r="F266" s="570" t="s">
        <v>2517</v>
      </c>
      <c r="G266" s="569" t="s">
        <v>2989</v>
      </c>
      <c r="H266" s="569" t="s">
        <v>2990</v>
      </c>
      <c r="I266" s="571">
        <v>21.21</v>
      </c>
      <c r="J266" s="571">
        <v>350</v>
      </c>
      <c r="K266" s="572">
        <v>7423.47</v>
      </c>
    </row>
    <row r="267" spans="1:11" ht="14.4" customHeight="1" x14ac:dyDescent="0.3">
      <c r="A267" s="567" t="s">
        <v>439</v>
      </c>
      <c r="B267" s="568" t="s">
        <v>441</v>
      </c>
      <c r="C267" s="569" t="s">
        <v>457</v>
      </c>
      <c r="D267" s="570" t="s">
        <v>458</v>
      </c>
      <c r="E267" s="569" t="s">
        <v>2516</v>
      </c>
      <c r="F267" s="570" t="s">
        <v>2517</v>
      </c>
      <c r="G267" s="569" t="s">
        <v>2989</v>
      </c>
      <c r="H267" s="569" t="s">
        <v>2991</v>
      </c>
      <c r="I267" s="571">
        <v>21.234999999999999</v>
      </c>
      <c r="J267" s="571">
        <v>100</v>
      </c>
      <c r="K267" s="572">
        <v>2123.5</v>
      </c>
    </row>
    <row r="268" spans="1:11" ht="14.4" customHeight="1" x14ac:dyDescent="0.3">
      <c r="A268" s="567" t="s">
        <v>439</v>
      </c>
      <c r="B268" s="568" t="s">
        <v>441</v>
      </c>
      <c r="C268" s="569" t="s">
        <v>457</v>
      </c>
      <c r="D268" s="570" t="s">
        <v>458</v>
      </c>
      <c r="E268" s="569" t="s">
        <v>2516</v>
      </c>
      <c r="F268" s="570" t="s">
        <v>2517</v>
      </c>
      <c r="G268" s="569" t="s">
        <v>2992</v>
      </c>
      <c r="H268" s="569" t="s">
        <v>2993</v>
      </c>
      <c r="I268" s="571">
        <v>21.132857142857144</v>
      </c>
      <c r="J268" s="571">
        <v>400</v>
      </c>
      <c r="K268" s="572">
        <v>8458.5</v>
      </c>
    </row>
    <row r="269" spans="1:11" ht="14.4" customHeight="1" x14ac:dyDescent="0.3">
      <c r="A269" s="567" t="s">
        <v>439</v>
      </c>
      <c r="B269" s="568" t="s">
        <v>441</v>
      </c>
      <c r="C269" s="569" t="s">
        <v>457</v>
      </c>
      <c r="D269" s="570" t="s">
        <v>458</v>
      </c>
      <c r="E269" s="569" t="s">
        <v>2516</v>
      </c>
      <c r="F269" s="570" t="s">
        <v>2517</v>
      </c>
      <c r="G269" s="569" t="s">
        <v>2992</v>
      </c>
      <c r="H269" s="569" t="s">
        <v>2994</v>
      </c>
      <c r="I269" s="571">
        <v>21.23</v>
      </c>
      <c r="J269" s="571">
        <v>100</v>
      </c>
      <c r="K269" s="572">
        <v>2123</v>
      </c>
    </row>
    <row r="270" spans="1:11" ht="14.4" customHeight="1" x14ac:dyDescent="0.3">
      <c r="A270" s="567" t="s">
        <v>439</v>
      </c>
      <c r="B270" s="568" t="s">
        <v>441</v>
      </c>
      <c r="C270" s="569" t="s">
        <v>457</v>
      </c>
      <c r="D270" s="570" t="s">
        <v>458</v>
      </c>
      <c r="E270" s="569" t="s">
        <v>2516</v>
      </c>
      <c r="F270" s="570" t="s">
        <v>2517</v>
      </c>
      <c r="G270" s="569" t="s">
        <v>2995</v>
      </c>
      <c r="H270" s="569" t="s">
        <v>2996</v>
      </c>
      <c r="I270" s="571">
        <v>8.3212500000000009</v>
      </c>
      <c r="J270" s="571">
        <v>800</v>
      </c>
      <c r="K270" s="572">
        <v>6661</v>
      </c>
    </row>
    <row r="271" spans="1:11" ht="14.4" customHeight="1" x14ac:dyDescent="0.3">
      <c r="A271" s="567" t="s">
        <v>439</v>
      </c>
      <c r="B271" s="568" t="s">
        <v>441</v>
      </c>
      <c r="C271" s="569" t="s">
        <v>457</v>
      </c>
      <c r="D271" s="570" t="s">
        <v>458</v>
      </c>
      <c r="E271" s="569" t="s">
        <v>2516</v>
      </c>
      <c r="F271" s="570" t="s">
        <v>2517</v>
      </c>
      <c r="G271" s="569" t="s">
        <v>2997</v>
      </c>
      <c r="H271" s="569" t="s">
        <v>2998</v>
      </c>
      <c r="I271" s="571">
        <v>6.33</v>
      </c>
      <c r="J271" s="571">
        <v>10</v>
      </c>
      <c r="K271" s="572">
        <v>63.3</v>
      </c>
    </row>
    <row r="272" spans="1:11" ht="14.4" customHeight="1" x14ac:dyDescent="0.3">
      <c r="A272" s="567" t="s">
        <v>439</v>
      </c>
      <c r="B272" s="568" t="s">
        <v>441</v>
      </c>
      <c r="C272" s="569" t="s">
        <v>457</v>
      </c>
      <c r="D272" s="570" t="s">
        <v>458</v>
      </c>
      <c r="E272" s="569" t="s">
        <v>2516</v>
      </c>
      <c r="F272" s="570" t="s">
        <v>2517</v>
      </c>
      <c r="G272" s="569" t="s">
        <v>2999</v>
      </c>
      <c r="H272" s="569" t="s">
        <v>3000</v>
      </c>
      <c r="I272" s="571">
        <v>11.277142857142858</v>
      </c>
      <c r="J272" s="571">
        <v>3300</v>
      </c>
      <c r="K272" s="572">
        <v>37188</v>
      </c>
    </row>
    <row r="273" spans="1:11" ht="14.4" customHeight="1" x14ac:dyDescent="0.3">
      <c r="A273" s="567" t="s">
        <v>439</v>
      </c>
      <c r="B273" s="568" t="s">
        <v>441</v>
      </c>
      <c r="C273" s="569" t="s">
        <v>457</v>
      </c>
      <c r="D273" s="570" t="s">
        <v>458</v>
      </c>
      <c r="E273" s="569" t="s">
        <v>2516</v>
      </c>
      <c r="F273" s="570" t="s">
        <v>2517</v>
      </c>
      <c r="G273" s="569" t="s">
        <v>2999</v>
      </c>
      <c r="H273" s="569" t="s">
        <v>3001</v>
      </c>
      <c r="I273" s="571">
        <v>11.42</v>
      </c>
      <c r="J273" s="571">
        <v>800</v>
      </c>
      <c r="K273" s="572">
        <v>9136</v>
      </c>
    </row>
    <row r="274" spans="1:11" ht="14.4" customHeight="1" x14ac:dyDescent="0.3">
      <c r="A274" s="567" t="s">
        <v>439</v>
      </c>
      <c r="B274" s="568" t="s">
        <v>441</v>
      </c>
      <c r="C274" s="569" t="s">
        <v>457</v>
      </c>
      <c r="D274" s="570" t="s">
        <v>458</v>
      </c>
      <c r="E274" s="569" t="s">
        <v>2516</v>
      </c>
      <c r="F274" s="570" t="s">
        <v>2517</v>
      </c>
      <c r="G274" s="569" t="s">
        <v>3002</v>
      </c>
      <c r="H274" s="569" t="s">
        <v>3003</v>
      </c>
      <c r="I274" s="571">
        <v>18.149999999999999</v>
      </c>
      <c r="J274" s="571">
        <v>100</v>
      </c>
      <c r="K274" s="572">
        <v>1815</v>
      </c>
    </row>
    <row r="275" spans="1:11" ht="14.4" customHeight="1" x14ac:dyDescent="0.3">
      <c r="A275" s="567" t="s">
        <v>439</v>
      </c>
      <c r="B275" s="568" t="s">
        <v>441</v>
      </c>
      <c r="C275" s="569" t="s">
        <v>457</v>
      </c>
      <c r="D275" s="570" t="s">
        <v>458</v>
      </c>
      <c r="E275" s="569" t="s">
        <v>2516</v>
      </c>
      <c r="F275" s="570" t="s">
        <v>2517</v>
      </c>
      <c r="G275" s="569" t="s">
        <v>3004</v>
      </c>
      <c r="H275" s="569" t="s">
        <v>3005</v>
      </c>
      <c r="I275" s="571">
        <v>6.3833333333333329</v>
      </c>
      <c r="J275" s="571">
        <v>40</v>
      </c>
      <c r="K275" s="572">
        <v>254.7</v>
      </c>
    </row>
    <row r="276" spans="1:11" ht="14.4" customHeight="1" x14ac:dyDescent="0.3">
      <c r="A276" s="567" t="s">
        <v>439</v>
      </c>
      <c r="B276" s="568" t="s">
        <v>441</v>
      </c>
      <c r="C276" s="569" t="s">
        <v>457</v>
      </c>
      <c r="D276" s="570" t="s">
        <v>458</v>
      </c>
      <c r="E276" s="569" t="s">
        <v>2516</v>
      </c>
      <c r="F276" s="570" t="s">
        <v>2517</v>
      </c>
      <c r="G276" s="569" t="s">
        <v>3004</v>
      </c>
      <c r="H276" s="569" t="s">
        <v>3006</v>
      </c>
      <c r="I276" s="571">
        <v>6.6066666666666665</v>
      </c>
      <c r="J276" s="571">
        <v>50</v>
      </c>
      <c r="K276" s="572">
        <v>330.6</v>
      </c>
    </row>
    <row r="277" spans="1:11" ht="14.4" customHeight="1" x14ac:dyDescent="0.3">
      <c r="A277" s="567" t="s">
        <v>439</v>
      </c>
      <c r="B277" s="568" t="s">
        <v>441</v>
      </c>
      <c r="C277" s="569" t="s">
        <v>457</v>
      </c>
      <c r="D277" s="570" t="s">
        <v>458</v>
      </c>
      <c r="E277" s="569" t="s">
        <v>2516</v>
      </c>
      <c r="F277" s="570" t="s">
        <v>2517</v>
      </c>
      <c r="G277" s="569" t="s">
        <v>3004</v>
      </c>
      <c r="H277" s="569" t="s">
        <v>3007</v>
      </c>
      <c r="I277" s="571">
        <v>6.65</v>
      </c>
      <c r="J277" s="571">
        <v>30</v>
      </c>
      <c r="K277" s="572">
        <v>199.5</v>
      </c>
    </row>
    <row r="278" spans="1:11" ht="14.4" customHeight="1" x14ac:dyDescent="0.3">
      <c r="A278" s="567" t="s">
        <v>439</v>
      </c>
      <c r="B278" s="568" t="s">
        <v>441</v>
      </c>
      <c r="C278" s="569" t="s">
        <v>457</v>
      </c>
      <c r="D278" s="570" t="s">
        <v>458</v>
      </c>
      <c r="E278" s="569" t="s">
        <v>2516</v>
      </c>
      <c r="F278" s="570" t="s">
        <v>2517</v>
      </c>
      <c r="G278" s="569" t="s">
        <v>3008</v>
      </c>
      <c r="H278" s="569" t="s">
        <v>3009</v>
      </c>
      <c r="I278" s="571">
        <v>6.3833333333333329</v>
      </c>
      <c r="J278" s="571">
        <v>25</v>
      </c>
      <c r="K278" s="572">
        <v>158.9</v>
      </c>
    </row>
    <row r="279" spans="1:11" ht="14.4" customHeight="1" x14ac:dyDescent="0.3">
      <c r="A279" s="567" t="s">
        <v>439</v>
      </c>
      <c r="B279" s="568" t="s">
        <v>441</v>
      </c>
      <c r="C279" s="569" t="s">
        <v>457</v>
      </c>
      <c r="D279" s="570" t="s">
        <v>458</v>
      </c>
      <c r="E279" s="569" t="s">
        <v>2516</v>
      </c>
      <c r="F279" s="570" t="s">
        <v>2517</v>
      </c>
      <c r="G279" s="569" t="s">
        <v>3008</v>
      </c>
      <c r="H279" s="569" t="s">
        <v>3010</v>
      </c>
      <c r="I279" s="571">
        <v>6.6099999999999994</v>
      </c>
      <c r="J279" s="571">
        <v>30</v>
      </c>
      <c r="K279" s="572">
        <v>198.3</v>
      </c>
    </row>
    <row r="280" spans="1:11" ht="14.4" customHeight="1" x14ac:dyDescent="0.3">
      <c r="A280" s="567" t="s">
        <v>439</v>
      </c>
      <c r="B280" s="568" t="s">
        <v>441</v>
      </c>
      <c r="C280" s="569" t="s">
        <v>457</v>
      </c>
      <c r="D280" s="570" t="s">
        <v>458</v>
      </c>
      <c r="E280" s="569" t="s">
        <v>2516</v>
      </c>
      <c r="F280" s="570" t="s">
        <v>2517</v>
      </c>
      <c r="G280" s="569" t="s">
        <v>3008</v>
      </c>
      <c r="H280" s="569" t="s">
        <v>3011</v>
      </c>
      <c r="I280" s="571">
        <v>6.65</v>
      </c>
      <c r="J280" s="571">
        <v>10</v>
      </c>
      <c r="K280" s="572">
        <v>66.5</v>
      </c>
    </row>
    <row r="281" spans="1:11" ht="14.4" customHeight="1" x14ac:dyDescent="0.3">
      <c r="A281" s="567" t="s">
        <v>439</v>
      </c>
      <c r="B281" s="568" t="s">
        <v>441</v>
      </c>
      <c r="C281" s="569" t="s">
        <v>457</v>
      </c>
      <c r="D281" s="570" t="s">
        <v>458</v>
      </c>
      <c r="E281" s="569" t="s">
        <v>2516</v>
      </c>
      <c r="F281" s="570" t="s">
        <v>2517</v>
      </c>
      <c r="G281" s="569" t="s">
        <v>3012</v>
      </c>
      <c r="H281" s="569" t="s">
        <v>3013</v>
      </c>
      <c r="I281" s="571">
        <v>261.5</v>
      </c>
      <c r="J281" s="571">
        <v>2</v>
      </c>
      <c r="K281" s="572">
        <v>523</v>
      </c>
    </row>
    <row r="282" spans="1:11" ht="14.4" customHeight="1" x14ac:dyDescent="0.3">
      <c r="A282" s="567" t="s">
        <v>439</v>
      </c>
      <c r="B282" s="568" t="s">
        <v>441</v>
      </c>
      <c r="C282" s="569" t="s">
        <v>457</v>
      </c>
      <c r="D282" s="570" t="s">
        <v>458</v>
      </c>
      <c r="E282" s="569" t="s">
        <v>2516</v>
      </c>
      <c r="F282" s="570" t="s">
        <v>2517</v>
      </c>
      <c r="G282" s="569" t="s">
        <v>3014</v>
      </c>
      <c r="H282" s="569" t="s">
        <v>3015</v>
      </c>
      <c r="I282" s="571">
        <v>6.49</v>
      </c>
      <c r="J282" s="571">
        <v>20</v>
      </c>
      <c r="K282" s="572">
        <v>129.80000000000001</v>
      </c>
    </row>
    <row r="283" spans="1:11" ht="14.4" customHeight="1" x14ac:dyDescent="0.3">
      <c r="A283" s="567" t="s">
        <v>439</v>
      </c>
      <c r="B283" s="568" t="s">
        <v>441</v>
      </c>
      <c r="C283" s="569" t="s">
        <v>457</v>
      </c>
      <c r="D283" s="570" t="s">
        <v>458</v>
      </c>
      <c r="E283" s="569" t="s">
        <v>2516</v>
      </c>
      <c r="F283" s="570" t="s">
        <v>2517</v>
      </c>
      <c r="G283" s="569" t="s">
        <v>3014</v>
      </c>
      <c r="H283" s="569" t="s">
        <v>3016</v>
      </c>
      <c r="I283" s="571">
        <v>6.66</v>
      </c>
      <c r="J283" s="571">
        <v>10</v>
      </c>
      <c r="K283" s="572">
        <v>66.599999999999994</v>
      </c>
    </row>
    <row r="284" spans="1:11" ht="14.4" customHeight="1" x14ac:dyDescent="0.3">
      <c r="A284" s="567" t="s">
        <v>439</v>
      </c>
      <c r="B284" s="568" t="s">
        <v>441</v>
      </c>
      <c r="C284" s="569" t="s">
        <v>457</v>
      </c>
      <c r="D284" s="570" t="s">
        <v>458</v>
      </c>
      <c r="E284" s="569" t="s">
        <v>2516</v>
      </c>
      <c r="F284" s="570" t="s">
        <v>2517</v>
      </c>
      <c r="G284" s="569" t="s">
        <v>3014</v>
      </c>
      <c r="H284" s="569" t="s">
        <v>3017</v>
      </c>
      <c r="I284" s="571">
        <v>6.6550000000000002</v>
      </c>
      <c r="J284" s="571">
        <v>20</v>
      </c>
      <c r="K284" s="572">
        <v>133.12</v>
      </c>
    </row>
    <row r="285" spans="1:11" ht="14.4" customHeight="1" x14ac:dyDescent="0.3">
      <c r="A285" s="567" t="s">
        <v>439</v>
      </c>
      <c r="B285" s="568" t="s">
        <v>441</v>
      </c>
      <c r="C285" s="569" t="s">
        <v>457</v>
      </c>
      <c r="D285" s="570" t="s">
        <v>458</v>
      </c>
      <c r="E285" s="569" t="s">
        <v>2516</v>
      </c>
      <c r="F285" s="570" t="s">
        <v>2517</v>
      </c>
      <c r="G285" s="569" t="s">
        <v>3018</v>
      </c>
      <c r="H285" s="569" t="s">
        <v>3019</v>
      </c>
      <c r="I285" s="571">
        <v>106.14</v>
      </c>
      <c r="J285" s="571">
        <v>500</v>
      </c>
      <c r="K285" s="572">
        <v>53070.639999999992</v>
      </c>
    </row>
    <row r="286" spans="1:11" ht="14.4" customHeight="1" x14ac:dyDescent="0.3">
      <c r="A286" s="567" t="s">
        <v>439</v>
      </c>
      <c r="B286" s="568" t="s">
        <v>441</v>
      </c>
      <c r="C286" s="569" t="s">
        <v>457</v>
      </c>
      <c r="D286" s="570" t="s">
        <v>458</v>
      </c>
      <c r="E286" s="569" t="s">
        <v>2516</v>
      </c>
      <c r="F286" s="570" t="s">
        <v>2517</v>
      </c>
      <c r="G286" s="569" t="s">
        <v>3020</v>
      </c>
      <c r="H286" s="569" t="s">
        <v>3021</v>
      </c>
      <c r="I286" s="571">
        <v>114.95</v>
      </c>
      <c r="J286" s="571">
        <v>250</v>
      </c>
      <c r="K286" s="572">
        <v>28737.5</v>
      </c>
    </row>
    <row r="287" spans="1:11" ht="14.4" customHeight="1" x14ac:dyDescent="0.3">
      <c r="A287" s="567" t="s">
        <v>439</v>
      </c>
      <c r="B287" s="568" t="s">
        <v>441</v>
      </c>
      <c r="C287" s="569" t="s">
        <v>457</v>
      </c>
      <c r="D287" s="570" t="s">
        <v>458</v>
      </c>
      <c r="E287" s="569" t="s">
        <v>2516</v>
      </c>
      <c r="F287" s="570" t="s">
        <v>2517</v>
      </c>
      <c r="G287" s="569" t="s">
        <v>3022</v>
      </c>
      <c r="H287" s="569" t="s">
        <v>3023</v>
      </c>
      <c r="I287" s="571">
        <v>0.47428571428571431</v>
      </c>
      <c r="J287" s="571">
        <v>6800</v>
      </c>
      <c r="K287" s="572">
        <v>3226</v>
      </c>
    </row>
    <row r="288" spans="1:11" ht="14.4" customHeight="1" x14ac:dyDescent="0.3">
      <c r="A288" s="567" t="s">
        <v>439</v>
      </c>
      <c r="B288" s="568" t="s">
        <v>441</v>
      </c>
      <c r="C288" s="569" t="s">
        <v>457</v>
      </c>
      <c r="D288" s="570" t="s">
        <v>458</v>
      </c>
      <c r="E288" s="569" t="s">
        <v>2516</v>
      </c>
      <c r="F288" s="570" t="s">
        <v>2517</v>
      </c>
      <c r="G288" s="569" t="s">
        <v>3024</v>
      </c>
      <c r="H288" s="569" t="s">
        <v>3025</v>
      </c>
      <c r="I288" s="571">
        <v>3.9133333333333336</v>
      </c>
      <c r="J288" s="571">
        <v>1500</v>
      </c>
      <c r="K288" s="572">
        <v>5870</v>
      </c>
    </row>
    <row r="289" spans="1:11" ht="14.4" customHeight="1" x14ac:dyDescent="0.3">
      <c r="A289" s="567" t="s">
        <v>439</v>
      </c>
      <c r="B289" s="568" t="s">
        <v>441</v>
      </c>
      <c r="C289" s="569" t="s">
        <v>457</v>
      </c>
      <c r="D289" s="570" t="s">
        <v>458</v>
      </c>
      <c r="E289" s="569" t="s">
        <v>2516</v>
      </c>
      <c r="F289" s="570" t="s">
        <v>2517</v>
      </c>
      <c r="G289" s="569" t="s">
        <v>3026</v>
      </c>
      <c r="H289" s="569" t="s">
        <v>3027</v>
      </c>
      <c r="I289" s="571">
        <v>2.571538461538462</v>
      </c>
      <c r="J289" s="571">
        <v>1650</v>
      </c>
      <c r="K289" s="572">
        <v>4250</v>
      </c>
    </row>
    <row r="290" spans="1:11" ht="14.4" customHeight="1" x14ac:dyDescent="0.3">
      <c r="A290" s="567" t="s">
        <v>439</v>
      </c>
      <c r="B290" s="568" t="s">
        <v>441</v>
      </c>
      <c r="C290" s="569" t="s">
        <v>457</v>
      </c>
      <c r="D290" s="570" t="s">
        <v>458</v>
      </c>
      <c r="E290" s="569" t="s">
        <v>2516</v>
      </c>
      <c r="F290" s="570" t="s">
        <v>2517</v>
      </c>
      <c r="G290" s="569" t="s">
        <v>3028</v>
      </c>
      <c r="H290" s="569" t="s">
        <v>3029</v>
      </c>
      <c r="I290" s="571">
        <v>2.5852631578947376</v>
      </c>
      <c r="J290" s="571">
        <v>3500</v>
      </c>
      <c r="K290" s="572">
        <v>9043.5</v>
      </c>
    </row>
    <row r="291" spans="1:11" ht="14.4" customHeight="1" x14ac:dyDescent="0.3">
      <c r="A291" s="567" t="s">
        <v>439</v>
      </c>
      <c r="B291" s="568" t="s">
        <v>441</v>
      </c>
      <c r="C291" s="569" t="s">
        <v>457</v>
      </c>
      <c r="D291" s="570" t="s">
        <v>458</v>
      </c>
      <c r="E291" s="569" t="s">
        <v>2516</v>
      </c>
      <c r="F291" s="570" t="s">
        <v>2517</v>
      </c>
      <c r="G291" s="569" t="s">
        <v>3030</v>
      </c>
      <c r="H291" s="569" t="s">
        <v>3031</v>
      </c>
      <c r="I291" s="571">
        <v>2.5750000000000006</v>
      </c>
      <c r="J291" s="571">
        <v>2150</v>
      </c>
      <c r="K291" s="572">
        <v>5531</v>
      </c>
    </row>
    <row r="292" spans="1:11" ht="14.4" customHeight="1" x14ac:dyDescent="0.3">
      <c r="A292" s="567" t="s">
        <v>439</v>
      </c>
      <c r="B292" s="568" t="s">
        <v>441</v>
      </c>
      <c r="C292" s="569" t="s">
        <v>457</v>
      </c>
      <c r="D292" s="570" t="s">
        <v>458</v>
      </c>
      <c r="E292" s="569" t="s">
        <v>2516</v>
      </c>
      <c r="F292" s="570" t="s">
        <v>2517</v>
      </c>
      <c r="G292" s="569" t="s">
        <v>3032</v>
      </c>
      <c r="H292" s="569" t="s">
        <v>3033</v>
      </c>
      <c r="I292" s="571">
        <v>2.5831250000000008</v>
      </c>
      <c r="J292" s="571">
        <v>2600</v>
      </c>
      <c r="K292" s="572">
        <v>6710</v>
      </c>
    </row>
    <row r="293" spans="1:11" ht="14.4" customHeight="1" x14ac:dyDescent="0.3">
      <c r="A293" s="567" t="s">
        <v>439</v>
      </c>
      <c r="B293" s="568" t="s">
        <v>441</v>
      </c>
      <c r="C293" s="569" t="s">
        <v>457</v>
      </c>
      <c r="D293" s="570" t="s">
        <v>458</v>
      </c>
      <c r="E293" s="569" t="s">
        <v>2516</v>
      </c>
      <c r="F293" s="570" t="s">
        <v>2517</v>
      </c>
      <c r="G293" s="569" t="s">
        <v>3034</v>
      </c>
      <c r="H293" s="569" t="s">
        <v>3035</v>
      </c>
      <c r="I293" s="571">
        <v>227.48</v>
      </c>
      <c r="J293" s="571">
        <v>50</v>
      </c>
      <c r="K293" s="572">
        <v>11374</v>
      </c>
    </row>
    <row r="294" spans="1:11" ht="14.4" customHeight="1" x14ac:dyDescent="0.3">
      <c r="A294" s="567" t="s">
        <v>439</v>
      </c>
      <c r="B294" s="568" t="s">
        <v>441</v>
      </c>
      <c r="C294" s="569" t="s">
        <v>457</v>
      </c>
      <c r="D294" s="570" t="s">
        <v>458</v>
      </c>
      <c r="E294" s="569" t="s">
        <v>2516</v>
      </c>
      <c r="F294" s="570" t="s">
        <v>2517</v>
      </c>
      <c r="G294" s="569" t="s">
        <v>3034</v>
      </c>
      <c r="H294" s="569" t="s">
        <v>3036</v>
      </c>
      <c r="I294" s="571">
        <v>227.48</v>
      </c>
      <c r="J294" s="571">
        <v>20</v>
      </c>
      <c r="K294" s="572">
        <v>4549.6000000000004</v>
      </c>
    </row>
    <row r="295" spans="1:11" ht="14.4" customHeight="1" x14ac:dyDescent="0.3">
      <c r="A295" s="567" t="s">
        <v>439</v>
      </c>
      <c r="B295" s="568" t="s">
        <v>441</v>
      </c>
      <c r="C295" s="569" t="s">
        <v>457</v>
      </c>
      <c r="D295" s="570" t="s">
        <v>458</v>
      </c>
      <c r="E295" s="569" t="s">
        <v>2516</v>
      </c>
      <c r="F295" s="570" t="s">
        <v>2517</v>
      </c>
      <c r="G295" s="569" t="s">
        <v>3037</v>
      </c>
      <c r="H295" s="569" t="s">
        <v>3038</v>
      </c>
      <c r="I295" s="571">
        <v>16.46</v>
      </c>
      <c r="J295" s="571">
        <v>30</v>
      </c>
      <c r="K295" s="572">
        <v>493.83000000000004</v>
      </c>
    </row>
    <row r="296" spans="1:11" ht="14.4" customHeight="1" x14ac:dyDescent="0.3">
      <c r="A296" s="567" t="s">
        <v>439</v>
      </c>
      <c r="B296" s="568" t="s">
        <v>441</v>
      </c>
      <c r="C296" s="569" t="s">
        <v>457</v>
      </c>
      <c r="D296" s="570" t="s">
        <v>458</v>
      </c>
      <c r="E296" s="569" t="s">
        <v>2516</v>
      </c>
      <c r="F296" s="570" t="s">
        <v>2517</v>
      </c>
      <c r="G296" s="569" t="s">
        <v>3037</v>
      </c>
      <c r="H296" s="569" t="s">
        <v>3039</v>
      </c>
      <c r="I296" s="571">
        <v>16.46</v>
      </c>
      <c r="J296" s="571">
        <v>20</v>
      </c>
      <c r="K296" s="572">
        <v>329.22</v>
      </c>
    </row>
    <row r="297" spans="1:11" ht="14.4" customHeight="1" x14ac:dyDescent="0.3">
      <c r="A297" s="567" t="s">
        <v>439</v>
      </c>
      <c r="B297" s="568" t="s">
        <v>441</v>
      </c>
      <c r="C297" s="569" t="s">
        <v>457</v>
      </c>
      <c r="D297" s="570" t="s">
        <v>458</v>
      </c>
      <c r="E297" s="569" t="s">
        <v>2516</v>
      </c>
      <c r="F297" s="570" t="s">
        <v>2517</v>
      </c>
      <c r="G297" s="569" t="s">
        <v>3040</v>
      </c>
      <c r="H297" s="569" t="s">
        <v>3041</v>
      </c>
      <c r="I297" s="571">
        <v>484.05</v>
      </c>
      <c r="J297" s="571">
        <v>4</v>
      </c>
      <c r="K297" s="572">
        <v>1936.2</v>
      </c>
    </row>
    <row r="298" spans="1:11" ht="14.4" customHeight="1" x14ac:dyDescent="0.3">
      <c r="A298" s="567" t="s">
        <v>439</v>
      </c>
      <c r="B298" s="568" t="s">
        <v>441</v>
      </c>
      <c r="C298" s="569" t="s">
        <v>457</v>
      </c>
      <c r="D298" s="570" t="s">
        <v>458</v>
      </c>
      <c r="E298" s="569" t="s">
        <v>2516</v>
      </c>
      <c r="F298" s="570" t="s">
        <v>2517</v>
      </c>
      <c r="G298" s="569" t="s">
        <v>3042</v>
      </c>
      <c r="H298" s="569" t="s">
        <v>3043</v>
      </c>
      <c r="I298" s="571">
        <v>527.97</v>
      </c>
      <c r="J298" s="571">
        <v>40</v>
      </c>
      <c r="K298" s="572">
        <v>21118.799999999999</v>
      </c>
    </row>
    <row r="299" spans="1:11" ht="14.4" customHeight="1" x14ac:dyDescent="0.3">
      <c r="A299" s="567" t="s">
        <v>439</v>
      </c>
      <c r="B299" s="568" t="s">
        <v>441</v>
      </c>
      <c r="C299" s="569" t="s">
        <v>457</v>
      </c>
      <c r="D299" s="570" t="s">
        <v>458</v>
      </c>
      <c r="E299" s="569" t="s">
        <v>2516</v>
      </c>
      <c r="F299" s="570" t="s">
        <v>2517</v>
      </c>
      <c r="G299" s="569" t="s">
        <v>3044</v>
      </c>
      <c r="H299" s="569" t="s">
        <v>3045</v>
      </c>
      <c r="I299" s="571">
        <v>168.19</v>
      </c>
      <c r="J299" s="571">
        <v>10</v>
      </c>
      <c r="K299" s="572">
        <v>1681.9</v>
      </c>
    </row>
    <row r="300" spans="1:11" ht="14.4" customHeight="1" x14ac:dyDescent="0.3">
      <c r="A300" s="567" t="s">
        <v>439</v>
      </c>
      <c r="B300" s="568" t="s">
        <v>441</v>
      </c>
      <c r="C300" s="569" t="s">
        <v>457</v>
      </c>
      <c r="D300" s="570" t="s">
        <v>458</v>
      </c>
      <c r="E300" s="569" t="s">
        <v>2516</v>
      </c>
      <c r="F300" s="570" t="s">
        <v>2517</v>
      </c>
      <c r="G300" s="569" t="s">
        <v>3046</v>
      </c>
      <c r="H300" s="569" t="s">
        <v>3047</v>
      </c>
      <c r="I300" s="571">
        <v>37.51</v>
      </c>
      <c r="J300" s="571">
        <v>10</v>
      </c>
      <c r="K300" s="572">
        <v>375.1</v>
      </c>
    </row>
    <row r="301" spans="1:11" ht="14.4" customHeight="1" x14ac:dyDescent="0.3">
      <c r="A301" s="567" t="s">
        <v>439</v>
      </c>
      <c r="B301" s="568" t="s">
        <v>441</v>
      </c>
      <c r="C301" s="569" t="s">
        <v>457</v>
      </c>
      <c r="D301" s="570" t="s">
        <v>458</v>
      </c>
      <c r="E301" s="569" t="s">
        <v>2516</v>
      </c>
      <c r="F301" s="570" t="s">
        <v>2517</v>
      </c>
      <c r="G301" s="569" t="s">
        <v>3048</v>
      </c>
      <c r="H301" s="569" t="s">
        <v>3049</v>
      </c>
      <c r="I301" s="571">
        <v>319.31</v>
      </c>
      <c r="J301" s="571">
        <v>6</v>
      </c>
      <c r="K301" s="572">
        <v>1915.85</v>
      </c>
    </row>
    <row r="302" spans="1:11" ht="14.4" customHeight="1" x14ac:dyDescent="0.3">
      <c r="A302" s="567" t="s">
        <v>439</v>
      </c>
      <c r="B302" s="568" t="s">
        <v>441</v>
      </c>
      <c r="C302" s="569" t="s">
        <v>457</v>
      </c>
      <c r="D302" s="570" t="s">
        <v>458</v>
      </c>
      <c r="E302" s="569" t="s">
        <v>2516</v>
      </c>
      <c r="F302" s="570" t="s">
        <v>2517</v>
      </c>
      <c r="G302" s="569" t="s">
        <v>3050</v>
      </c>
      <c r="H302" s="569" t="s">
        <v>3051</v>
      </c>
      <c r="I302" s="571">
        <v>112.654</v>
      </c>
      <c r="J302" s="571">
        <v>190</v>
      </c>
      <c r="K302" s="572">
        <v>21404.68</v>
      </c>
    </row>
    <row r="303" spans="1:11" ht="14.4" customHeight="1" x14ac:dyDescent="0.3">
      <c r="A303" s="567" t="s">
        <v>439</v>
      </c>
      <c r="B303" s="568" t="s">
        <v>441</v>
      </c>
      <c r="C303" s="569" t="s">
        <v>457</v>
      </c>
      <c r="D303" s="570" t="s">
        <v>458</v>
      </c>
      <c r="E303" s="569" t="s">
        <v>2516</v>
      </c>
      <c r="F303" s="570" t="s">
        <v>2517</v>
      </c>
      <c r="G303" s="569" t="s">
        <v>3052</v>
      </c>
      <c r="H303" s="569" t="s">
        <v>3053</v>
      </c>
      <c r="I303" s="571">
        <v>24.400000000000002</v>
      </c>
      <c r="J303" s="571">
        <v>400</v>
      </c>
      <c r="K303" s="572">
        <v>9761.6</v>
      </c>
    </row>
    <row r="304" spans="1:11" ht="14.4" customHeight="1" x14ac:dyDescent="0.3">
      <c r="A304" s="567" t="s">
        <v>439</v>
      </c>
      <c r="B304" s="568" t="s">
        <v>441</v>
      </c>
      <c r="C304" s="569" t="s">
        <v>457</v>
      </c>
      <c r="D304" s="570" t="s">
        <v>458</v>
      </c>
      <c r="E304" s="569" t="s">
        <v>2516</v>
      </c>
      <c r="F304" s="570" t="s">
        <v>2517</v>
      </c>
      <c r="G304" s="569" t="s">
        <v>3054</v>
      </c>
      <c r="H304" s="569" t="s">
        <v>3055</v>
      </c>
      <c r="I304" s="571">
        <v>1109.27</v>
      </c>
      <c r="J304" s="571">
        <v>6</v>
      </c>
      <c r="K304" s="572">
        <v>6655.6</v>
      </c>
    </row>
    <row r="305" spans="1:11" ht="14.4" customHeight="1" x14ac:dyDescent="0.3">
      <c r="A305" s="567" t="s">
        <v>439</v>
      </c>
      <c r="B305" s="568" t="s">
        <v>441</v>
      </c>
      <c r="C305" s="569" t="s">
        <v>457</v>
      </c>
      <c r="D305" s="570" t="s">
        <v>458</v>
      </c>
      <c r="E305" s="569" t="s">
        <v>2516</v>
      </c>
      <c r="F305" s="570" t="s">
        <v>2517</v>
      </c>
      <c r="G305" s="569" t="s">
        <v>3056</v>
      </c>
      <c r="H305" s="569" t="s">
        <v>3057</v>
      </c>
      <c r="I305" s="571">
        <v>484.03666666666663</v>
      </c>
      <c r="J305" s="571">
        <v>30</v>
      </c>
      <c r="K305" s="572">
        <v>14521.13</v>
      </c>
    </row>
    <row r="306" spans="1:11" ht="14.4" customHeight="1" x14ac:dyDescent="0.3">
      <c r="A306" s="567" t="s">
        <v>439</v>
      </c>
      <c r="B306" s="568" t="s">
        <v>441</v>
      </c>
      <c r="C306" s="569" t="s">
        <v>457</v>
      </c>
      <c r="D306" s="570" t="s">
        <v>458</v>
      </c>
      <c r="E306" s="569" t="s">
        <v>2516</v>
      </c>
      <c r="F306" s="570" t="s">
        <v>2517</v>
      </c>
      <c r="G306" s="569" t="s">
        <v>3058</v>
      </c>
      <c r="H306" s="569" t="s">
        <v>3059</v>
      </c>
      <c r="I306" s="571">
        <v>484.05</v>
      </c>
      <c r="J306" s="571">
        <v>14</v>
      </c>
      <c r="K306" s="572">
        <v>6776.7</v>
      </c>
    </row>
    <row r="307" spans="1:11" ht="14.4" customHeight="1" x14ac:dyDescent="0.3">
      <c r="A307" s="567" t="s">
        <v>439</v>
      </c>
      <c r="B307" s="568" t="s">
        <v>441</v>
      </c>
      <c r="C307" s="569" t="s">
        <v>457</v>
      </c>
      <c r="D307" s="570" t="s">
        <v>458</v>
      </c>
      <c r="E307" s="569" t="s">
        <v>2516</v>
      </c>
      <c r="F307" s="570" t="s">
        <v>2517</v>
      </c>
      <c r="G307" s="569" t="s">
        <v>3060</v>
      </c>
      <c r="H307" s="569" t="s">
        <v>3061</v>
      </c>
      <c r="I307" s="571">
        <v>249.44</v>
      </c>
      <c r="J307" s="571">
        <v>5</v>
      </c>
      <c r="K307" s="572">
        <v>1247.21</v>
      </c>
    </row>
    <row r="308" spans="1:11" ht="14.4" customHeight="1" x14ac:dyDescent="0.3">
      <c r="A308" s="567" t="s">
        <v>439</v>
      </c>
      <c r="B308" s="568" t="s">
        <v>441</v>
      </c>
      <c r="C308" s="569" t="s">
        <v>457</v>
      </c>
      <c r="D308" s="570" t="s">
        <v>458</v>
      </c>
      <c r="E308" s="569" t="s">
        <v>2516</v>
      </c>
      <c r="F308" s="570" t="s">
        <v>2517</v>
      </c>
      <c r="G308" s="569" t="s">
        <v>3062</v>
      </c>
      <c r="H308" s="569" t="s">
        <v>3063</v>
      </c>
      <c r="I308" s="571">
        <v>3115.9</v>
      </c>
      <c r="J308" s="571">
        <v>2</v>
      </c>
      <c r="K308" s="572">
        <v>6231.8</v>
      </c>
    </row>
    <row r="309" spans="1:11" ht="14.4" customHeight="1" x14ac:dyDescent="0.3">
      <c r="A309" s="567" t="s">
        <v>439</v>
      </c>
      <c r="B309" s="568" t="s">
        <v>441</v>
      </c>
      <c r="C309" s="569" t="s">
        <v>457</v>
      </c>
      <c r="D309" s="570" t="s">
        <v>458</v>
      </c>
      <c r="E309" s="569" t="s">
        <v>2516</v>
      </c>
      <c r="F309" s="570" t="s">
        <v>2517</v>
      </c>
      <c r="G309" s="569" t="s">
        <v>3064</v>
      </c>
      <c r="H309" s="569" t="s">
        <v>3065</v>
      </c>
      <c r="I309" s="571">
        <v>4.59</v>
      </c>
      <c r="J309" s="571">
        <v>5</v>
      </c>
      <c r="K309" s="572">
        <v>22.95</v>
      </c>
    </row>
    <row r="310" spans="1:11" ht="14.4" customHeight="1" x14ac:dyDescent="0.3">
      <c r="A310" s="567" t="s">
        <v>439</v>
      </c>
      <c r="B310" s="568" t="s">
        <v>441</v>
      </c>
      <c r="C310" s="569" t="s">
        <v>457</v>
      </c>
      <c r="D310" s="570" t="s">
        <v>458</v>
      </c>
      <c r="E310" s="569" t="s">
        <v>2516</v>
      </c>
      <c r="F310" s="570" t="s">
        <v>2517</v>
      </c>
      <c r="G310" s="569" t="s">
        <v>3066</v>
      </c>
      <c r="H310" s="569" t="s">
        <v>3067</v>
      </c>
      <c r="I310" s="571">
        <v>484.04666666666668</v>
      </c>
      <c r="J310" s="571">
        <v>30</v>
      </c>
      <c r="K310" s="572">
        <v>14521.349999999999</v>
      </c>
    </row>
    <row r="311" spans="1:11" ht="14.4" customHeight="1" x14ac:dyDescent="0.3">
      <c r="A311" s="567" t="s">
        <v>439</v>
      </c>
      <c r="B311" s="568" t="s">
        <v>441</v>
      </c>
      <c r="C311" s="569" t="s">
        <v>457</v>
      </c>
      <c r="D311" s="570" t="s">
        <v>458</v>
      </c>
      <c r="E311" s="569" t="s">
        <v>2516</v>
      </c>
      <c r="F311" s="570" t="s">
        <v>2517</v>
      </c>
      <c r="G311" s="569" t="s">
        <v>3068</v>
      </c>
      <c r="H311" s="569" t="s">
        <v>3069</v>
      </c>
      <c r="I311" s="571">
        <v>1672</v>
      </c>
      <c r="J311" s="571">
        <v>1</v>
      </c>
      <c r="K311" s="572">
        <v>1672</v>
      </c>
    </row>
    <row r="312" spans="1:11" ht="14.4" customHeight="1" x14ac:dyDescent="0.3">
      <c r="A312" s="567" t="s">
        <v>439</v>
      </c>
      <c r="B312" s="568" t="s">
        <v>441</v>
      </c>
      <c r="C312" s="569" t="s">
        <v>457</v>
      </c>
      <c r="D312" s="570" t="s">
        <v>458</v>
      </c>
      <c r="E312" s="569" t="s">
        <v>2516</v>
      </c>
      <c r="F312" s="570" t="s">
        <v>2517</v>
      </c>
      <c r="G312" s="569" t="s">
        <v>3070</v>
      </c>
      <c r="H312" s="569" t="s">
        <v>3071</v>
      </c>
      <c r="I312" s="571">
        <v>158.38749999999999</v>
      </c>
      <c r="J312" s="571">
        <v>46</v>
      </c>
      <c r="K312" s="572">
        <v>7285.9000000000005</v>
      </c>
    </row>
    <row r="313" spans="1:11" ht="14.4" customHeight="1" x14ac:dyDescent="0.3">
      <c r="A313" s="567" t="s">
        <v>439</v>
      </c>
      <c r="B313" s="568" t="s">
        <v>441</v>
      </c>
      <c r="C313" s="569" t="s">
        <v>457</v>
      </c>
      <c r="D313" s="570" t="s">
        <v>458</v>
      </c>
      <c r="E313" s="569" t="s">
        <v>2516</v>
      </c>
      <c r="F313" s="570" t="s">
        <v>2517</v>
      </c>
      <c r="G313" s="569" t="s">
        <v>3072</v>
      </c>
      <c r="H313" s="569" t="s">
        <v>3073</v>
      </c>
      <c r="I313" s="571">
        <v>22.33</v>
      </c>
      <c r="J313" s="571">
        <v>20</v>
      </c>
      <c r="K313" s="572">
        <v>446.5</v>
      </c>
    </row>
    <row r="314" spans="1:11" ht="14.4" customHeight="1" x14ac:dyDescent="0.3">
      <c r="A314" s="567" t="s">
        <v>439</v>
      </c>
      <c r="B314" s="568" t="s">
        <v>441</v>
      </c>
      <c r="C314" s="569" t="s">
        <v>457</v>
      </c>
      <c r="D314" s="570" t="s">
        <v>458</v>
      </c>
      <c r="E314" s="569" t="s">
        <v>2516</v>
      </c>
      <c r="F314" s="570" t="s">
        <v>2517</v>
      </c>
      <c r="G314" s="569" t="s">
        <v>3074</v>
      </c>
      <c r="H314" s="569" t="s">
        <v>3075</v>
      </c>
      <c r="I314" s="571">
        <v>37.51</v>
      </c>
      <c r="J314" s="571">
        <v>10</v>
      </c>
      <c r="K314" s="572">
        <v>375.1</v>
      </c>
    </row>
    <row r="315" spans="1:11" ht="14.4" customHeight="1" x14ac:dyDescent="0.3">
      <c r="A315" s="567" t="s">
        <v>439</v>
      </c>
      <c r="B315" s="568" t="s">
        <v>441</v>
      </c>
      <c r="C315" s="569" t="s">
        <v>457</v>
      </c>
      <c r="D315" s="570" t="s">
        <v>458</v>
      </c>
      <c r="E315" s="569" t="s">
        <v>2516</v>
      </c>
      <c r="F315" s="570" t="s">
        <v>2517</v>
      </c>
      <c r="G315" s="569" t="s">
        <v>3076</v>
      </c>
      <c r="H315" s="569" t="s">
        <v>3077</v>
      </c>
      <c r="I315" s="571">
        <v>186.46</v>
      </c>
      <c r="J315" s="571">
        <v>20</v>
      </c>
      <c r="K315" s="572">
        <v>3734.1</v>
      </c>
    </row>
    <row r="316" spans="1:11" ht="14.4" customHeight="1" x14ac:dyDescent="0.3">
      <c r="A316" s="567" t="s">
        <v>439</v>
      </c>
      <c r="B316" s="568" t="s">
        <v>441</v>
      </c>
      <c r="C316" s="569" t="s">
        <v>457</v>
      </c>
      <c r="D316" s="570" t="s">
        <v>458</v>
      </c>
      <c r="E316" s="569" t="s">
        <v>2516</v>
      </c>
      <c r="F316" s="570" t="s">
        <v>2517</v>
      </c>
      <c r="G316" s="569" t="s">
        <v>3078</v>
      </c>
      <c r="H316" s="569" t="s">
        <v>3079</v>
      </c>
      <c r="I316" s="571">
        <v>2400.64</v>
      </c>
      <c r="J316" s="571">
        <v>1</v>
      </c>
      <c r="K316" s="572">
        <v>2400.64</v>
      </c>
    </row>
    <row r="317" spans="1:11" ht="14.4" customHeight="1" x14ac:dyDescent="0.3">
      <c r="A317" s="567" t="s">
        <v>439</v>
      </c>
      <c r="B317" s="568" t="s">
        <v>441</v>
      </c>
      <c r="C317" s="569" t="s">
        <v>457</v>
      </c>
      <c r="D317" s="570" t="s">
        <v>458</v>
      </c>
      <c r="E317" s="569" t="s">
        <v>2516</v>
      </c>
      <c r="F317" s="570" t="s">
        <v>2517</v>
      </c>
      <c r="G317" s="569" t="s">
        <v>3080</v>
      </c>
      <c r="H317" s="569" t="s">
        <v>3081</v>
      </c>
      <c r="I317" s="571">
        <v>251.07499999999999</v>
      </c>
      <c r="J317" s="571">
        <v>40</v>
      </c>
      <c r="K317" s="572">
        <v>10043</v>
      </c>
    </row>
    <row r="318" spans="1:11" ht="14.4" customHeight="1" x14ac:dyDescent="0.3">
      <c r="A318" s="567" t="s">
        <v>439</v>
      </c>
      <c r="B318" s="568" t="s">
        <v>441</v>
      </c>
      <c r="C318" s="569" t="s">
        <v>457</v>
      </c>
      <c r="D318" s="570" t="s">
        <v>458</v>
      </c>
      <c r="E318" s="569" t="s">
        <v>2516</v>
      </c>
      <c r="F318" s="570" t="s">
        <v>2517</v>
      </c>
      <c r="G318" s="569" t="s">
        <v>3082</v>
      </c>
      <c r="H318" s="569" t="s">
        <v>3083</v>
      </c>
      <c r="I318" s="571">
        <v>1264.46</v>
      </c>
      <c r="J318" s="571">
        <v>2</v>
      </c>
      <c r="K318" s="572">
        <v>2528.92</v>
      </c>
    </row>
    <row r="319" spans="1:11" ht="14.4" customHeight="1" x14ac:dyDescent="0.3">
      <c r="A319" s="567" t="s">
        <v>439</v>
      </c>
      <c r="B319" s="568" t="s">
        <v>441</v>
      </c>
      <c r="C319" s="569" t="s">
        <v>457</v>
      </c>
      <c r="D319" s="570" t="s">
        <v>458</v>
      </c>
      <c r="E319" s="569" t="s">
        <v>2516</v>
      </c>
      <c r="F319" s="570" t="s">
        <v>2517</v>
      </c>
      <c r="G319" s="569" t="s">
        <v>3084</v>
      </c>
      <c r="H319" s="569" t="s">
        <v>3085</v>
      </c>
      <c r="I319" s="571">
        <v>37.51</v>
      </c>
      <c r="J319" s="571">
        <v>10</v>
      </c>
      <c r="K319" s="572">
        <v>375.1</v>
      </c>
    </row>
    <row r="320" spans="1:11" ht="14.4" customHeight="1" x14ac:dyDescent="0.3">
      <c r="A320" s="567" t="s">
        <v>439</v>
      </c>
      <c r="B320" s="568" t="s">
        <v>441</v>
      </c>
      <c r="C320" s="569" t="s">
        <v>457</v>
      </c>
      <c r="D320" s="570" t="s">
        <v>458</v>
      </c>
      <c r="E320" s="569" t="s">
        <v>2516</v>
      </c>
      <c r="F320" s="570" t="s">
        <v>2517</v>
      </c>
      <c r="G320" s="569" t="s">
        <v>3086</v>
      </c>
      <c r="H320" s="569" t="s">
        <v>3087</v>
      </c>
      <c r="I320" s="571">
        <v>176.23</v>
      </c>
      <c r="J320" s="571">
        <v>10</v>
      </c>
      <c r="K320" s="572">
        <v>1762.34</v>
      </c>
    </row>
    <row r="321" spans="1:11" ht="14.4" customHeight="1" x14ac:dyDescent="0.3">
      <c r="A321" s="567" t="s">
        <v>439</v>
      </c>
      <c r="B321" s="568" t="s">
        <v>441</v>
      </c>
      <c r="C321" s="569" t="s">
        <v>457</v>
      </c>
      <c r="D321" s="570" t="s">
        <v>458</v>
      </c>
      <c r="E321" s="569" t="s">
        <v>2516</v>
      </c>
      <c r="F321" s="570" t="s">
        <v>2517</v>
      </c>
      <c r="G321" s="569" t="s">
        <v>3088</v>
      </c>
      <c r="H321" s="569" t="s">
        <v>3089</v>
      </c>
      <c r="I321" s="571">
        <v>273.12</v>
      </c>
      <c r="J321" s="571">
        <v>10</v>
      </c>
      <c r="K321" s="572">
        <v>2731.2</v>
      </c>
    </row>
    <row r="322" spans="1:11" ht="14.4" customHeight="1" x14ac:dyDescent="0.3">
      <c r="A322" s="567" t="s">
        <v>439</v>
      </c>
      <c r="B322" s="568" t="s">
        <v>441</v>
      </c>
      <c r="C322" s="569" t="s">
        <v>457</v>
      </c>
      <c r="D322" s="570" t="s">
        <v>458</v>
      </c>
      <c r="E322" s="569" t="s">
        <v>2516</v>
      </c>
      <c r="F322" s="570" t="s">
        <v>2517</v>
      </c>
      <c r="G322" s="569" t="s">
        <v>3090</v>
      </c>
      <c r="H322" s="569" t="s">
        <v>3091</v>
      </c>
      <c r="I322" s="571">
        <v>1300</v>
      </c>
      <c r="J322" s="571">
        <v>1</v>
      </c>
      <c r="K322" s="572">
        <v>1300</v>
      </c>
    </row>
    <row r="323" spans="1:11" ht="14.4" customHeight="1" x14ac:dyDescent="0.3">
      <c r="A323" s="567" t="s">
        <v>439</v>
      </c>
      <c r="B323" s="568" t="s">
        <v>441</v>
      </c>
      <c r="C323" s="569" t="s">
        <v>457</v>
      </c>
      <c r="D323" s="570" t="s">
        <v>458</v>
      </c>
      <c r="E323" s="569" t="s">
        <v>2516</v>
      </c>
      <c r="F323" s="570" t="s">
        <v>2517</v>
      </c>
      <c r="G323" s="569" t="s">
        <v>3092</v>
      </c>
      <c r="H323" s="569" t="s">
        <v>3093</v>
      </c>
      <c r="I323" s="571">
        <v>79</v>
      </c>
      <c r="J323" s="571">
        <v>10</v>
      </c>
      <c r="K323" s="572">
        <v>790.05</v>
      </c>
    </row>
    <row r="324" spans="1:11" ht="14.4" customHeight="1" x14ac:dyDescent="0.3">
      <c r="A324" s="567" t="s">
        <v>439</v>
      </c>
      <c r="B324" s="568" t="s">
        <v>441</v>
      </c>
      <c r="C324" s="569" t="s">
        <v>457</v>
      </c>
      <c r="D324" s="570" t="s">
        <v>458</v>
      </c>
      <c r="E324" s="569" t="s">
        <v>2516</v>
      </c>
      <c r="F324" s="570" t="s">
        <v>2517</v>
      </c>
      <c r="G324" s="569" t="s">
        <v>3094</v>
      </c>
      <c r="H324" s="569" t="s">
        <v>3095</v>
      </c>
      <c r="I324" s="571">
        <v>86.432499999999976</v>
      </c>
      <c r="J324" s="571">
        <v>108</v>
      </c>
      <c r="K324" s="572">
        <v>9286.6</v>
      </c>
    </row>
    <row r="325" spans="1:11" ht="14.4" customHeight="1" x14ac:dyDescent="0.3">
      <c r="A325" s="567" t="s">
        <v>439</v>
      </c>
      <c r="B325" s="568" t="s">
        <v>441</v>
      </c>
      <c r="C325" s="569" t="s">
        <v>457</v>
      </c>
      <c r="D325" s="570" t="s">
        <v>458</v>
      </c>
      <c r="E325" s="569" t="s">
        <v>2516</v>
      </c>
      <c r="F325" s="570" t="s">
        <v>2517</v>
      </c>
      <c r="G325" s="569" t="s">
        <v>3096</v>
      </c>
      <c r="H325" s="569" t="s">
        <v>3097</v>
      </c>
      <c r="I325" s="571">
        <v>845.8</v>
      </c>
      <c r="J325" s="571">
        <v>5</v>
      </c>
      <c r="K325" s="572">
        <v>4019.33</v>
      </c>
    </row>
    <row r="326" spans="1:11" ht="14.4" customHeight="1" x14ac:dyDescent="0.3">
      <c r="A326" s="567" t="s">
        <v>439</v>
      </c>
      <c r="B326" s="568" t="s">
        <v>441</v>
      </c>
      <c r="C326" s="569" t="s">
        <v>457</v>
      </c>
      <c r="D326" s="570" t="s">
        <v>458</v>
      </c>
      <c r="E326" s="569" t="s">
        <v>2516</v>
      </c>
      <c r="F326" s="570" t="s">
        <v>2517</v>
      </c>
      <c r="G326" s="569" t="s">
        <v>3098</v>
      </c>
      <c r="H326" s="569" t="s">
        <v>3099</v>
      </c>
      <c r="I326" s="571">
        <v>646.76</v>
      </c>
      <c r="J326" s="571">
        <v>2</v>
      </c>
      <c r="K326" s="572">
        <v>1293.52</v>
      </c>
    </row>
    <row r="327" spans="1:11" ht="14.4" customHeight="1" x14ac:dyDescent="0.3">
      <c r="A327" s="567" t="s">
        <v>439</v>
      </c>
      <c r="B327" s="568" t="s">
        <v>441</v>
      </c>
      <c r="C327" s="569" t="s">
        <v>457</v>
      </c>
      <c r="D327" s="570" t="s">
        <v>458</v>
      </c>
      <c r="E327" s="569" t="s">
        <v>2516</v>
      </c>
      <c r="F327" s="570" t="s">
        <v>2517</v>
      </c>
      <c r="G327" s="569" t="s">
        <v>3100</v>
      </c>
      <c r="H327" s="569" t="s">
        <v>3101</v>
      </c>
      <c r="I327" s="571">
        <v>68.64</v>
      </c>
      <c r="J327" s="571">
        <v>40</v>
      </c>
      <c r="K327" s="572">
        <v>2745.52</v>
      </c>
    </row>
    <row r="328" spans="1:11" ht="14.4" customHeight="1" x14ac:dyDescent="0.3">
      <c r="A328" s="567" t="s">
        <v>439</v>
      </c>
      <c r="B328" s="568" t="s">
        <v>441</v>
      </c>
      <c r="C328" s="569" t="s">
        <v>457</v>
      </c>
      <c r="D328" s="570" t="s">
        <v>458</v>
      </c>
      <c r="E328" s="569" t="s">
        <v>2516</v>
      </c>
      <c r="F328" s="570" t="s">
        <v>2517</v>
      </c>
      <c r="G328" s="569" t="s">
        <v>3100</v>
      </c>
      <c r="H328" s="569" t="s">
        <v>3102</v>
      </c>
      <c r="I328" s="571">
        <v>68.64</v>
      </c>
      <c r="J328" s="571">
        <v>20</v>
      </c>
      <c r="K328" s="572">
        <v>1372.76</v>
      </c>
    </row>
    <row r="329" spans="1:11" ht="14.4" customHeight="1" x14ac:dyDescent="0.3">
      <c r="A329" s="567" t="s">
        <v>439</v>
      </c>
      <c r="B329" s="568" t="s">
        <v>441</v>
      </c>
      <c r="C329" s="569" t="s">
        <v>457</v>
      </c>
      <c r="D329" s="570" t="s">
        <v>458</v>
      </c>
      <c r="E329" s="569" t="s">
        <v>2516</v>
      </c>
      <c r="F329" s="570" t="s">
        <v>2517</v>
      </c>
      <c r="G329" s="569" t="s">
        <v>3103</v>
      </c>
      <c r="H329" s="569" t="s">
        <v>3104</v>
      </c>
      <c r="I329" s="571">
        <v>172.56000000000003</v>
      </c>
      <c r="J329" s="571">
        <v>40</v>
      </c>
      <c r="K329" s="572">
        <v>6902.3499999999995</v>
      </c>
    </row>
    <row r="330" spans="1:11" ht="14.4" customHeight="1" x14ac:dyDescent="0.3">
      <c r="A330" s="567" t="s">
        <v>439</v>
      </c>
      <c r="B330" s="568" t="s">
        <v>441</v>
      </c>
      <c r="C330" s="569" t="s">
        <v>457</v>
      </c>
      <c r="D330" s="570" t="s">
        <v>458</v>
      </c>
      <c r="E330" s="569" t="s">
        <v>2516</v>
      </c>
      <c r="F330" s="570" t="s">
        <v>2517</v>
      </c>
      <c r="G330" s="569" t="s">
        <v>3103</v>
      </c>
      <c r="H330" s="569" t="s">
        <v>3105</v>
      </c>
      <c r="I330" s="571">
        <v>172.56</v>
      </c>
      <c r="J330" s="571">
        <v>30</v>
      </c>
      <c r="K330" s="572">
        <v>5176.76</v>
      </c>
    </row>
    <row r="331" spans="1:11" ht="14.4" customHeight="1" x14ac:dyDescent="0.3">
      <c r="A331" s="567" t="s">
        <v>439</v>
      </c>
      <c r="B331" s="568" t="s">
        <v>441</v>
      </c>
      <c r="C331" s="569" t="s">
        <v>457</v>
      </c>
      <c r="D331" s="570" t="s">
        <v>458</v>
      </c>
      <c r="E331" s="569" t="s">
        <v>2516</v>
      </c>
      <c r="F331" s="570" t="s">
        <v>2517</v>
      </c>
      <c r="G331" s="569" t="s">
        <v>3106</v>
      </c>
      <c r="H331" s="569" t="s">
        <v>3107</v>
      </c>
      <c r="I331" s="571">
        <v>172.56</v>
      </c>
      <c r="J331" s="571">
        <v>15</v>
      </c>
      <c r="K331" s="572">
        <v>2588.39</v>
      </c>
    </row>
    <row r="332" spans="1:11" ht="14.4" customHeight="1" x14ac:dyDescent="0.3">
      <c r="A332" s="567" t="s">
        <v>439</v>
      </c>
      <c r="B332" s="568" t="s">
        <v>441</v>
      </c>
      <c r="C332" s="569" t="s">
        <v>457</v>
      </c>
      <c r="D332" s="570" t="s">
        <v>458</v>
      </c>
      <c r="E332" s="569" t="s">
        <v>2516</v>
      </c>
      <c r="F332" s="570" t="s">
        <v>2517</v>
      </c>
      <c r="G332" s="569" t="s">
        <v>3106</v>
      </c>
      <c r="H332" s="569" t="s">
        <v>3108</v>
      </c>
      <c r="I332" s="571">
        <v>172.56</v>
      </c>
      <c r="J332" s="571">
        <v>30</v>
      </c>
      <c r="K332" s="572">
        <v>5176.75</v>
      </c>
    </row>
    <row r="333" spans="1:11" ht="14.4" customHeight="1" x14ac:dyDescent="0.3">
      <c r="A333" s="567" t="s">
        <v>439</v>
      </c>
      <c r="B333" s="568" t="s">
        <v>441</v>
      </c>
      <c r="C333" s="569" t="s">
        <v>457</v>
      </c>
      <c r="D333" s="570" t="s">
        <v>458</v>
      </c>
      <c r="E333" s="569" t="s">
        <v>2516</v>
      </c>
      <c r="F333" s="570" t="s">
        <v>2517</v>
      </c>
      <c r="G333" s="569" t="s">
        <v>3109</v>
      </c>
      <c r="H333" s="569" t="s">
        <v>3110</v>
      </c>
      <c r="I333" s="571">
        <v>271.97333333333336</v>
      </c>
      <c r="J333" s="571">
        <v>18</v>
      </c>
      <c r="K333" s="572">
        <v>4895.3999999999996</v>
      </c>
    </row>
    <row r="334" spans="1:11" ht="14.4" customHeight="1" x14ac:dyDescent="0.3">
      <c r="A334" s="567" t="s">
        <v>439</v>
      </c>
      <c r="B334" s="568" t="s">
        <v>441</v>
      </c>
      <c r="C334" s="569" t="s">
        <v>457</v>
      </c>
      <c r="D334" s="570" t="s">
        <v>458</v>
      </c>
      <c r="E334" s="569" t="s">
        <v>2516</v>
      </c>
      <c r="F334" s="570" t="s">
        <v>2517</v>
      </c>
      <c r="G334" s="569" t="s">
        <v>3111</v>
      </c>
      <c r="H334" s="569" t="s">
        <v>3112</v>
      </c>
      <c r="I334" s="571">
        <v>15.76</v>
      </c>
      <c r="J334" s="571">
        <v>150</v>
      </c>
      <c r="K334" s="572">
        <v>2364.5</v>
      </c>
    </row>
    <row r="335" spans="1:11" ht="14.4" customHeight="1" x14ac:dyDescent="0.3">
      <c r="A335" s="567" t="s">
        <v>439</v>
      </c>
      <c r="B335" s="568" t="s">
        <v>441</v>
      </c>
      <c r="C335" s="569" t="s">
        <v>457</v>
      </c>
      <c r="D335" s="570" t="s">
        <v>458</v>
      </c>
      <c r="E335" s="569" t="s">
        <v>2516</v>
      </c>
      <c r="F335" s="570" t="s">
        <v>2517</v>
      </c>
      <c r="G335" s="569" t="s">
        <v>3113</v>
      </c>
      <c r="H335" s="569" t="s">
        <v>3114</v>
      </c>
      <c r="I335" s="571">
        <v>9.1999999999999993</v>
      </c>
      <c r="J335" s="571">
        <v>2000</v>
      </c>
      <c r="K335" s="572">
        <v>18400</v>
      </c>
    </row>
    <row r="336" spans="1:11" ht="14.4" customHeight="1" x14ac:dyDescent="0.3">
      <c r="A336" s="567" t="s">
        <v>439</v>
      </c>
      <c r="B336" s="568" t="s">
        <v>441</v>
      </c>
      <c r="C336" s="569" t="s">
        <v>457</v>
      </c>
      <c r="D336" s="570" t="s">
        <v>458</v>
      </c>
      <c r="E336" s="569" t="s">
        <v>2516</v>
      </c>
      <c r="F336" s="570" t="s">
        <v>2517</v>
      </c>
      <c r="G336" s="569" t="s">
        <v>2605</v>
      </c>
      <c r="H336" s="569" t="s">
        <v>2606</v>
      </c>
      <c r="I336" s="571">
        <v>9.6799999999999979</v>
      </c>
      <c r="J336" s="571">
        <v>1500</v>
      </c>
      <c r="K336" s="572">
        <v>14520</v>
      </c>
    </row>
    <row r="337" spans="1:11" ht="14.4" customHeight="1" x14ac:dyDescent="0.3">
      <c r="A337" s="567" t="s">
        <v>439</v>
      </c>
      <c r="B337" s="568" t="s">
        <v>441</v>
      </c>
      <c r="C337" s="569" t="s">
        <v>457</v>
      </c>
      <c r="D337" s="570" t="s">
        <v>458</v>
      </c>
      <c r="E337" s="569" t="s">
        <v>2516</v>
      </c>
      <c r="F337" s="570" t="s">
        <v>2517</v>
      </c>
      <c r="G337" s="569" t="s">
        <v>3115</v>
      </c>
      <c r="H337" s="569" t="s">
        <v>3116</v>
      </c>
      <c r="I337" s="571">
        <v>35.03</v>
      </c>
      <c r="J337" s="571">
        <v>20</v>
      </c>
      <c r="K337" s="572">
        <v>700.59</v>
      </c>
    </row>
    <row r="338" spans="1:11" ht="14.4" customHeight="1" x14ac:dyDescent="0.3">
      <c r="A338" s="567" t="s">
        <v>439</v>
      </c>
      <c r="B338" s="568" t="s">
        <v>441</v>
      </c>
      <c r="C338" s="569" t="s">
        <v>457</v>
      </c>
      <c r="D338" s="570" t="s">
        <v>458</v>
      </c>
      <c r="E338" s="569" t="s">
        <v>2516</v>
      </c>
      <c r="F338" s="570" t="s">
        <v>2517</v>
      </c>
      <c r="G338" s="569" t="s">
        <v>3117</v>
      </c>
      <c r="H338" s="569" t="s">
        <v>3118</v>
      </c>
      <c r="I338" s="571">
        <v>35.03</v>
      </c>
      <c r="J338" s="571">
        <v>20</v>
      </c>
      <c r="K338" s="572">
        <v>700.59</v>
      </c>
    </row>
    <row r="339" spans="1:11" ht="14.4" customHeight="1" x14ac:dyDescent="0.3">
      <c r="A339" s="567" t="s">
        <v>439</v>
      </c>
      <c r="B339" s="568" t="s">
        <v>441</v>
      </c>
      <c r="C339" s="569" t="s">
        <v>457</v>
      </c>
      <c r="D339" s="570" t="s">
        <v>458</v>
      </c>
      <c r="E339" s="569" t="s">
        <v>2516</v>
      </c>
      <c r="F339" s="570" t="s">
        <v>2517</v>
      </c>
      <c r="G339" s="569" t="s">
        <v>3119</v>
      </c>
      <c r="H339" s="569" t="s">
        <v>3120</v>
      </c>
      <c r="I339" s="571">
        <v>94.62</v>
      </c>
      <c r="J339" s="571">
        <v>60</v>
      </c>
      <c r="K339" s="572">
        <v>5677.3</v>
      </c>
    </row>
    <row r="340" spans="1:11" ht="14.4" customHeight="1" x14ac:dyDescent="0.3">
      <c r="A340" s="567" t="s">
        <v>439</v>
      </c>
      <c r="B340" s="568" t="s">
        <v>441</v>
      </c>
      <c r="C340" s="569" t="s">
        <v>457</v>
      </c>
      <c r="D340" s="570" t="s">
        <v>458</v>
      </c>
      <c r="E340" s="569" t="s">
        <v>2516</v>
      </c>
      <c r="F340" s="570" t="s">
        <v>2517</v>
      </c>
      <c r="G340" s="569" t="s">
        <v>3119</v>
      </c>
      <c r="H340" s="569" t="s">
        <v>3121</v>
      </c>
      <c r="I340" s="571">
        <v>94.62</v>
      </c>
      <c r="J340" s="571">
        <v>60</v>
      </c>
      <c r="K340" s="572">
        <v>5677.3</v>
      </c>
    </row>
    <row r="341" spans="1:11" ht="14.4" customHeight="1" x14ac:dyDescent="0.3">
      <c r="A341" s="567" t="s">
        <v>439</v>
      </c>
      <c r="B341" s="568" t="s">
        <v>441</v>
      </c>
      <c r="C341" s="569" t="s">
        <v>457</v>
      </c>
      <c r="D341" s="570" t="s">
        <v>458</v>
      </c>
      <c r="E341" s="569" t="s">
        <v>2516</v>
      </c>
      <c r="F341" s="570" t="s">
        <v>2517</v>
      </c>
      <c r="G341" s="569" t="s">
        <v>3122</v>
      </c>
      <c r="H341" s="569" t="s">
        <v>3123</v>
      </c>
      <c r="I341" s="571">
        <v>1198.9000000000001</v>
      </c>
      <c r="J341" s="571">
        <v>4</v>
      </c>
      <c r="K341" s="572">
        <v>4795.6000000000004</v>
      </c>
    </row>
    <row r="342" spans="1:11" ht="14.4" customHeight="1" x14ac:dyDescent="0.3">
      <c r="A342" s="567" t="s">
        <v>439</v>
      </c>
      <c r="B342" s="568" t="s">
        <v>441</v>
      </c>
      <c r="C342" s="569" t="s">
        <v>457</v>
      </c>
      <c r="D342" s="570" t="s">
        <v>458</v>
      </c>
      <c r="E342" s="569" t="s">
        <v>2516</v>
      </c>
      <c r="F342" s="570" t="s">
        <v>2517</v>
      </c>
      <c r="G342" s="569" t="s">
        <v>3124</v>
      </c>
      <c r="H342" s="569" t="s">
        <v>3125</v>
      </c>
      <c r="I342" s="571">
        <v>337</v>
      </c>
      <c r="J342" s="571">
        <v>2</v>
      </c>
      <c r="K342" s="572">
        <v>674</v>
      </c>
    </row>
    <row r="343" spans="1:11" ht="14.4" customHeight="1" x14ac:dyDescent="0.3">
      <c r="A343" s="567" t="s">
        <v>439</v>
      </c>
      <c r="B343" s="568" t="s">
        <v>441</v>
      </c>
      <c r="C343" s="569" t="s">
        <v>457</v>
      </c>
      <c r="D343" s="570" t="s">
        <v>458</v>
      </c>
      <c r="E343" s="569" t="s">
        <v>2516</v>
      </c>
      <c r="F343" s="570" t="s">
        <v>2517</v>
      </c>
      <c r="G343" s="569" t="s">
        <v>3126</v>
      </c>
      <c r="H343" s="569" t="s">
        <v>3127</v>
      </c>
      <c r="I343" s="571">
        <v>852</v>
      </c>
      <c r="J343" s="571">
        <v>1</v>
      </c>
      <c r="K343" s="572">
        <v>852</v>
      </c>
    </row>
    <row r="344" spans="1:11" ht="14.4" customHeight="1" x14ac:dyDescent="0.3">
      <c r="A344" s="567" t="s">
        <v>439</v>
      </c>
      <c r="B344" s="568" t="s">
        <v>441</v>
      </c>
      <c r="C344" s="569" t="s">
        <v>457</v>
      </c>
      <c r="D344" s="570" t="s">
        <v>458</v>
      </c>
      <c r="E344" s="569" t="s">
        <v>2516</v>
      </c>
      <c r="F344" s="570" t="s">
        <v>2517</v>
      </c>
      <c r="G344" s="569" t="s">
        <v>3128</v>
      </c>
      <c r="H344" s="569" t="s">
        <v>3129</v>
      </c>
      <c r="I344" s="571">
        <v>18.88</v>
      </c>
      <c r="J344" s="571">
        <v>300</v>
      </c>
      <c r="K344" s="572">
        <v>5662.7999999999993</v>
      </c>
    </row>
    <row r="345" spans="1:11" ht="14.4" customHeight="1" x14ac:dyDescent="0.3">
      <c r="A345" s="567" t="s">
        <v>439</v>
      </c>
      <c r="B345" s="568" t="s">
        <v>441</v>
      </c>
      <c r="C345" s="569" t="s">
        <v>457</v>
      </c>
      <c r="D345" s="570" t="s">
        <v>458</v>
      </c>
      <c r="E345" s="569" t="s">
        <v>2516</v>
      </c>
      <c r="F345" s="570" t="s">
        <v>2517</v>
      </c>
      <c r="G345" s="569" t="s">
        <v>3130</v>
      </c>
      <c r="H345" s="569" t="s">
        <v>3131</v>
      </c>
      <c r="I345" s="571">
        <v>92.64</v>
      </c>
      <c r="J345" s="571">
        <v>20</v>
      </c>
      <c r="K345" s="572">
        <v>1852.75</v>
      </c>
    </row>
    <row r="346" spans="1:11" ht="14.4" customHeight="1" x14ac:dyDescent="0.3">
      <c r="A346" s="567" t="s">
        <v>439</v>
      </c>
      <c r="B346" s="568" t="s">
        <v>441</v>
      </c>
      <c r="C346" s="569" t="s">
        <v>457</v>
      </c>
      <c r="D346" s="570" t="s">
        <v>458</v>
      </c>
      <c r="E346" s="569" t="s">
        <v>2516</v>
      </c>
      <c r="F346" s="570" t="s">
        <v>2517</v>
      </c>
      <c r="G346" s="569" t="s">
        <v>3132</v>
      </c>
      <c r="H346" s="569" t="s">
        <v>3133</v>
      </c>
      <c r="I346" s="571">
        <v>116</v>
      </c>
      <c r="J346" s="571">
        <v>4</v>
      </c>
      <c r="K346" s="572">
        <v>464</v>
      </c>
    </row>
    <row r="347" spans="1:11" ht="14.4" customHeight="1" x14ac:dyDescent="0.3">
      <c r="A347" s="567" t="s">
        <v>439</v>
      </c>
      <c r="B347" s="568" t="s">
        <v>441</v>
      </c>
      <c r="C347" s="569" t="s">
        <v>457</v>
      </c>
      <c r="D347" s="570" t="s">
        <v>458</v>
      </c>
      <c r="E347" s="569" t="s">
        <v>2516</v>
      </c>
      <c r="F347" s="570" t="s">
        <v>2517</v>
      </c>
      <c r="G347" s="569" t="s">
        <v>3134</v>
      </c>
      <c r="H347" s="569" t="s">
        <v>3135</v>
      </c>
      <c r="I347" s="571">
        <v>784</v>
      </c>
      <c r="J347" s="571">
        <v>4</v>
      </c>
      <c r="K347" s="572">
        <v>3136</v>
      </c>
    </row>
    <row r="348" spans="1:11" ht="14.4" customHeight="1" x14ac:dyDescent="0.3">
      <c r="A348" s="567" t="s">
        <v>439</v>
      </c>
      <c r="B348" s="568" t="s">
        <v>441</v>
      </c>
      <c r="C348" s="569" t="s">
        <v>457</v>
      </c>
      <c r="D348" s="570" t="s">
        <v>458</v>
      </c>
      <c r="E348" s="569" t="s">
        <v>2516</v>
      </c>
      <c r="F348" s="570" t="s">
        <v>2517</v>
      </c>
      <c r="G348" s="569" t="s">
        <v>3136</v>
      </c>
      <c r="H348" s="569" t="s">
        <v>3137</v>
      </c>
      <c r="I348" s="571">
        <v>299</v>
      </c>
      <c r="J348" s="571">
        <v>1</v>
      </c>
      <c r="K348" s="572">
        <v>299</v>
      </c>
    </row>
    <row r="349" spans="1:11" ht="14.4" customHeight="1" x14ac:dyDescent="0.3">
      <c r="A349" s="567" t="s">
        <v>439</v>
      </c>
      <c r="B349" s="568" t="s">
        <v>441</v>
      </c>
      <c r="C349" s="569" t="s">
        <v>457</v>
      </c>
      <c r="D349" s="570" t="s">
        <v>458</v>
      </c>
      <c r="E349" s="569" t="s">
        <v>2516</v>
      </c>
      <c r="F349" s="570" t="s">
        <v>2517</v>
      </c>
      <c r="G349" s="569" t="s">
        <v>3138</v>
      </c>
      <c r="H349" s="569" t="s">
        <v>3139</v>
      </c>
      <c r="I349" s="571">
        <v>466.1</v>
      </c>
      <c r="J349" s="571">
        <v>2</v>
      </c>
      <c r="K349" s="572">
        <v>932.2</v>
      </c>
    </row>
    <row r="350" spans="1:11" ht="14.4" customHeight="1" x14ac:dyDescent="0.3">
      <c r="A350" s="567" t="s">
        <v>439</v>
      </c>
      <c r="B350" s="568" t="s">
        <v>441</v>
      </c>
      <c r="C350" s="569" t="s">
        <v>457</v>
      </c>
      <c r="D350" s="570" t="s">
        <v>458</v>
      </c>
      <c r="E350" s="569" t="s">
        <v>2516</v>
      </c>
      <c r="F350" s="570" t="s">
        <v>2517</v>
      </c>
      <c r="G350" s="569" t="s">
        <v>3140</v>
      </c>
      <c r="H350" s="569" t="s">
        <v>3141</v>
      </c>
      <c r="I350" s="571">
        <v>1078</v>
      </c>
      <c r="J350" s="571">
        <v>2</v>
      </c>
      <c r="K350" s="572">
        <v>2156</v>
      </c>
    </row>
    <row r="351" spans="1:11" ht="14.4" customHeight="1" x14ac:dyDescent="0.3">
      <c r="A351" s="567" t="s">
        <v>439</v>
      </c>
      <c r="B351" s="568" t="s">
        <v>441</v>
      </c>
      <c r="C351" s="569" t="s">
        <v>457</v>
      </c>
      <c r="D351" s="570" t="s">
        <v>458</v>
      </c>
      <c r="E351" s="569" t="s">
        <v>2516</v>
      </c>
      <c r="F351" s="570" t="s">
        <v>2517</v>
      </c>
      <c r="G351" s="569" t="s">
        <v>3142</v>
      </c>
      <c r="H351" s="569" t="s">
        <v>3143</v>
      </c>
      <c r="I351" s="571">
        <v>96.8</v>
      </c>
      <c r="J351" s="571">
        <v>150</v>
      </c>
      <c r="K351" s="572">
        <v>14520</v>
      </c>
    </row>
    <row r="352" spans="1:11" ht="14.4" customHeight="1" x14ac:dyDescent="0.3">
      <c r="A352" s="567" t="s">
        <v>439</v>
      </c>
      <c r="B352" s="568" t="s">
        <v>441</v>
      </c>
      <c r="C352" s="569" t="s">
        <v>457</v>
      </c>
      <c r="D352" s="570" t="s">
        <v>458</v>
      </c>
      <c r="E352" s="569" t="s">
        <v>2516</v>
      </c>
      <c r="F352" s="570" t="s">
        <v>2517</v>
      </c>
      <c r="G352" s="569" t="s">
        <v>3144</v>
      </c>
      <c r="H352" s="569" t="s">
        <v>3145</v>
      </c>
      <c r="I352" s="571">
        <v>226.64</v>
      </c>
      <c r="J352" s="571">
        <v>10</v>
      </c>
      <c r="K352" s="572">
        <v>2266.4</v>
      </c>
    </row>
    <row r="353" spans="1:11" ht="14.4" customHeight="1" x14ac:dyDescent="0.3">
      <c r="A353" s="567" t="s">
        <v>439</v>
      </c>
      <c r="B353" s="568" t="s">
        <v>441</v>
      </c>
      <c r="C353" s="569" t="s">
        <v>457</v>
      </c>
      <c r="D353" s="570" t="s">
        <v>458</v>
      </c>
      <c r="E353" s="569" t="s">
        <v>2516</v>
      </c>
      <c r="F353" s="570" t="s">
        <v>2517</v>
      </c>
      <c r="G353" s="569" t="s">
        <v>3146</v>
      </c>
      <c r="H353" s="569" t="s">
        <v>3147</v>
      </c>
      <c r="I353" s="571">
        <v>326.7</v>
      </c>
      <c r="J353" s="571">
        <v>5</v>
      </c>
      <c r="K353" s="572">
        <v>1633.5</v>
      </c>
    </row>
    <row r="354" spans="1:11" ht="14.4" customHeight="1" x14ac:dyDescent="0.3">
      <c r="A354" s="567" t="s">
        <v>439</v>
      </c>
      <c r="B354" s="568" t="s">
        <v>441</v>
      </c>
      <c r="C354" s="569" t="s">
        <v>457</v>
      </c>
      <c r="D354" s="570" t="s">
        <v>458</v>
      </c>
      <c r="E354" s="569" t="s">
        <v>2516</v>
      </c>
      <c r="F354" s="570" t="s">
        <v>2517</v>
      </c>
      <c r="G354" s="569" t="s">
        <v>3148</v>
      </c>
      <c r="H354" s="569" t="s">
        <v>3149</v>
      </c>
      <c r="I354" s="571">
        <v>510</v>
      </c>
      <c r="J354" s="571">
        <v>2</v>
      </c>
      <c r="K354" s="572">
        <v>1020</v>
      </c>
    </row>
    <row r="355" spans="1:11" ht="14.4" customHeight="1" x14ac:dyDescent="0.3">
      <c r="A355" s="567" t="s">
        <v>439</v>
      </c>
      <c r="B355" s="568" t="s">
        <v>441</v>
      </c>
      <c r="C355" s="569" t="s">
        <v>457</v>
      </c>
      <c r="D355" s="570" t="s">
        <v>458</v>
      </c>
      <c r="E355" s="569" t="s">
        <v>2516</v>
      </c>
      <c r="F355" s="570" t="s">
        <v>2517</v>
      </c>
      <c r="G355" s="569" t="s">
        <v>3150</v>
      </c>
      <c r="H355" s="569" t="s">
        <v>3151</v>
      </c>
      <c r="I355" s="571">
        <v>68.64</v>
      </c>
      <c r="J355" s="571">
        <v>10</v>
      </c>
      <c r="K355" s="572">
        <v>686.38</v>
      </c>
    </row>
    <row r="356" spans="1:11" ht="14.4" customHeight="1" x14ac:dyDescent="0.3">
      <c r="A356" s="567" t="s">
        <v>439</v>
      </c>
      <c r="B356" s="568" t="s">
        <v>441</v>
      </c>
      <c r="C356" s="569" t="s">
        <v>457</v>
      </c>
      <c r="D356" s="570" t="s">
        <v>458</v>
      </c>
      <c r="E356" s="569" t="s">
        <v>2516</v>
      </c>
      <c r="F356" s="570" t="s">
        <v>2517</v>
      </c>
      <c r="G356" s="569" t="s">
        <v>3152</v>
      </c>
      <c r="H356" s="569" t="s">
        <v>3153</v>
      </c>
      <c r="I356" s="571">
        <v>375.1</v>
      </c>
      <c r="J356" s="571">
        <v>2</v>
      </c>
      <c r="K356" s="572">
        <v>750.2</v>
      </c>
    </row>
    <row r="357" spans="1:11" ht="14.4" customHeight="1" x14ac:dyDescent="0.3">
      <c r="A357" s="567" t="s">
        <v>439</v>
      </c>
      <c r="B357" s="568" t="s">
        <v>441</v>
      </c>
      <c r="C357" s="569" t="s">
        <v>457</v>
      </c>
      <c r="D357" s="570" t="s">
        <v>458</v>
      </c>
      <c r="E357" s="569" t="s">
        <v>2516</v>
      </c>
      <c r="F357" s="570" t="s">
        <v>2517</v>
      </c>
      <c r="G357" s="569" t="s">
        <v>3154</v>
      </c>
      <c r="H357" s="569" t="s">
        <v>3155</v>
      </c>
      <c r="I357" s="571">
        <v>747</v>
      </c>
      <c r="J357" s="571">
        <v>2</v>
      </c>
      <c r="K357" s="572">
        <v>1494</v>
      </c>
    </row>
    <row r="358" spans="1:11" ht="14.4" customHeight="1" x14ac:dyDescent="0.3">
      <c r="A358" s="567" t="s">
        <v>439</v>
      </c>
      <c r="B358" s="568" t="s">
        <v>441</v>
      </c>
      <c r="C358" s="569" t="s">
        <v>457</v>
      </c>
      <c r="D358" s="570" t="s">
        <v>458</v>
      </c>
      <c r="E358" s="569" t="s">
        <v>2516</v>
      </c>
      <c r="F358" s="570" t="s">
        <v>2517</v>
      </c>
      <c r="G358" s="569" t="s">
        <v>3156</v>
      </c>
      <c r="H358" s="569" t="s">
        <v>3157</v>
      </c>
      <c r="I358" s="571">
        <v>193</v>
      </c>
      <c r="J358" s="571">
        <v>2</v>
      </c>
      <c r="K358" s="572">
        <v>386</v>
      </c>
    </row>
    <row r="359" spans="1:11" ht="14.4" customHeight="1" x14ac:dyDescent="0.3">
      <c r="A359" s="567" t="s">
        <v>439</v>
      </c>
      <c r="B359" s="568" t="s">
        <v>441</v>
      </c>
      <c r="C359" s="569" t="s">
        <v>457</v>
      </c>
      <c r="D359" s="570" t="s">
        <v>458</v>
      </c>
      <c r="E359" s="569" t="s">
        <v>2516</v>
      </c>
      <c r="F359" s="570" t="s">
        <v>2517</v>
      </c>
      <c r="G359" s="569" t="s">
        <v>3158</v>
      </c>
      <c r="H359" s="569" t="s">
        <v>3159</v>
      </c>
      <c r="I359" s="571">
        <v>24.2</v>
      </c>
      <c r="J359" s="571">
        <v>120</v>
      </c>
      <c r="K359" s="572">
        <v>2904</v>
      </c>
    </row>
    <row r="360" spans="1:11" ht="14.4" customHeight="1" x14ac:dyDescent="0.3">
      <c r="A360" s="567" t="s">
        <v>439</v>
      </c>
      <c r="B360" s="568" t="s">
        <v>441</v>
      </c>
      <c r="C360" s="569" t="s">
        <v>457</v>
      </c>
      <c r="D360" s="570" t="s">
        <v>458</v>
      </c>
      <c r="E360" s="569" t="s">
        <v>2516</v>
      </c>
      <c r="F360" s="570" t="s">
        <v>2517</v>
      </c>
      <c r="G360" s="569" t="s">
        <v>3160</v>
      </c>
      <c r="H360" s="569" t="s">
        <v>3161</v>
      </c>
      <c r="I360" s="571">
        <v>92.64</v>
      </c>
      <c r="J360" s="571">
        <v>10</v>
      </c>
      <c r="K360" s="572">
        <v>926.38</v>
      </c>
    </row>
    <row r="361" spans="1:11" ht="14.4" customHeight="1" x14ac:dyDescent="0.3">
      <c r="A361" s="567" t="s">
        <v>439</v>
      </c>
      <c r="B361" s="568" t="s">
        <v>441</v>
      </c>
      <c r="C361" s="569" t="s">
        <v>457</v>
      </c>
      <c r="D361" s="570" t="s">
        <v>458</v>
      </c>
      <c r="E361" s="569" t="s">
        <v>2516</v>
      </c>
      <c r="F361" s="570" t="s">
        <v>2517</v>
      </c>
      <c r="G361" s="569" t="s">
        <v>3162</v>
      </c>
      <c r="H361" s="569" t="s">
        <v>3163</v>
      </c>
      <c r="I361" s="571">
        <v>124.63</v>
      </c>
      <c r="J361" s="571">
        <v>150</v>
      </c>
      <c r="K361" s="572">
        <v>18694.5</v>
      </c>
    </row>
    <row r="362" spans="1:11" ht="14.4" customHeight="1" x14ac:dyDescent="0.3">
      <c r="A362" s="567" t="s">
        <v>439</v>
      </c>
      <c r="B362" s="568" t="s">
        <v>441</v>
      </c>
      <c r="C362" s="569" t="s">
        <v>457</v>
      </c>
      <c r="D362" s="570" t="s">
        <v>458</v>
      </c>
      <c r="E362" s="569" t="s">
        <v>2518</v>
      </c>
      <c r="F362" s="570" t="s">
        <v>2519</v>
      </c>
      <c r="G362" s="569" t="s">
        <v>3164</v>
      </c>
      <c r="H362" s="569" t="s">
        <v>3165</v>
      </c>
      <c r="I362" s="571">
        <v>152.16</v>
      </c>
      <c r="J362" s="571">
        <v>1</v>
      </c>
      <c r="K362" s="572">
        <v>152.16</v>
      </c>
    </row>
    <row r="363" spans="1:11" ht="14.4" customHeight="1" x14ac:dyDescent="0.3">
      <c r="A363" s="567" t="s">
        <v>439</v>
      </c>
      <c r="B363" s="568" t="s">
        <v>441</v>
      </c>
      <c r="C363" s="569" t="s">
        <v>457</v>
      </c>
      <c r="D363" s="570" t="s">
        <v>458</v>
      </c>
      <c r="E363" s="569" t="s">
        <v>2518</v>
      </c>
      <c r="F363" s="570" t="s">
        <v>2519</v>
      </c>
      <c r="G363" s="569" t="s">
        <v>3166</v>
      </c>
      <c r="H363" s="569" t="s">
        <v>3167</v>
      </c>
      <c r="I363" s="571">
        <v>87.12</v>
      </c>
      <c r="J363" s="571">
        <v>2</v>
      </c>
      <c r="K363" s="572">
        <v>174.24</v>
      </c>
    </row>
    <row r="364" spans="1:11" ht="14.4" customHeight="1" x14ac:dyDescent="0.3">
      <c r="A364" s="567" t="s">
        <v>439</v>
      </c>
      <c r="B364" s="568" t="s">
        <v>441</v>
      </c>
      <c r="C364" s="569" t="s">
        <v>457</v>
      </c>
      <c r="D364" s="570" t="s">
        <v>458</v>
      </c>
      <c r="E364" s="569" t="s">
        <v>2518</v>
      </c>
      <c r="F364" s="570" t="s">
        <v>2519</v>
      </c>
      <c r="G364" s="569" t="s">
        <v>3168</v>
      </c>
      <c r="H364" s="569" t="s">
        <v>3169</v>
      </c>
      <c r="I364" s="571">
        <v>50.82</v>
      </c>
      <c r="J364" s="571">
        <v>2</v>
      </c>
      <c r="K364" s="572">
        <v>101.64</v>
      </c>
    </row>
    <row r="365" spans="1:11" ht="14.4" customHeight="1" x14ac:dyDescent="0.3">
      <c r="A365" s="567" t="s">
        <v>439</v>
      </c>
      <c r="B365" s="568" t="s">
        <v>441</v>
      </c>
      <c r="C365" s="569" t="s">
        <v>457</v>
      </c>
      <c r="D365" s="570" t="s">
        <v>458</v>
      </c>
      <c r="E365" s="569" t="s">
        <v>2518</v>
      </c>
      <c r="F365" s="570" t="s">
        <v>2519</v>
      </c>
      <c r="G365" s="569" t="s">
        <v>3164</v>
      </c>
      <c r="H365" s="569" t="s">
        <v>3165</v>
      </c>
      <c r="I365" s="571">
        <v>153.375</v>
      </c>
      <c r="J365" s="571">
        <v>2</v>
      </c>
      <c r="K365" s="572">
        <v>306.75</v>
      </c>
    </row>
    <row r="366" spans="1:11" ht="14.4" customHeight="1" x14ac:dyDescent="0.3">
      <c r="A366" s="567" t="s">
        <v>439</v>
      </c>
      <c r="B366" s="568" t="s">
        <v>441</v>
      </c>
      <c r="C366" s="569" t="s">
        <v>457</v>
      </c>
      <c r="D366" s="570" t="s">
        <v>458</v>
      </c>
      <c r="E366" s="569" t="s">
        <v>2520</v>
      </c>
      <c r="F366" s="570" t="s">
        <v>2521</v>
      </c>
      <c r="G366" s="569" t="s">
        <v>3170</v>
      </c>
      <c r="H366" s="569" t="s">
        <v>3171</v>
      </c>
      <c r="I366" s="571">
        <v>160.2409090909091</v>
      </c>
      <c r="J366" s="571">
        <v>17</v>
      </c>
      <c r="K366" s="572">
        <v>2735.5</v>
      </c>
    </row>
    <row r="367" spans="1:11" ht="14.4" customHeight="1" x14ac:dyDescent="0.3">
      <c r="A367" s="567" t="s">
        <v>439</v>
      </c>
      <c r="B367" s="568" t="s">
        <v>441</v>
      </c>
      <c r="C367" s="569" t="s">
        <v>457</v>
      </c>
      <c r="D367" s="570" t="s">
        <v>458</v>
      </c>
      <c r="E367" s="569" t="s">
        <v>2522</v>
      </c>
      <c r="F367" s="570" t="s">
        <v>2523</v>
      </c>
      <c r="G367" s="569" t="s">
        <v>3172</v>
      </c>
      <c r="H367" s="569" t="s">
        <v>3173</v>
      </c>
      <c r="I367" s="571">
        <v>928.2</v>
      </c>
      <c r="J367" s="571">
        <v>10</v>
      </c>
      <c r="K367" s="572">
        <v>9282.0300000000007</v>
      </c>
    </row>
    <row r="368" spans="1:11" ht="14.4" customHeight="1" x14ac:dyDescent="0.3">
      <c r="A368" s="567" t="s">
        <v>439</v>
      </c>
      <c r="B368" s="568" t="s">
        <v>441</v>
      </c>
      <c r="C368" s="569" t="s">
        <v>457</v>
      </c>
      <c r="D368" s="570" t="s">
        <v>458</v>
      </c>
      <c r="E368" s="569" t="s">
        <v>2522</v>
      </c>
      <c r="F368" s="570" t="s">
        <v>2523</v>
      </c>
      <c r="G368" s="569" t="s">
        <v>3174</v>
      </c>
      <c r="H368" s="569" t="s">
        <v>3175</v>
      </c>
      <c r="I368" s="571">
        <v>319.91000000000003</v>
      </c>
      <c r="J368" s="571">
        <v>180</v>
      </c>
      <c r="K368" s="572">
        <v>57584.149999999994</v>
      </c>
    </row>
    <row r="369" spans="1:11" ht="14.4" customHeight="1" x14ac:dyDescent="0.3">
      <c r="A369" s="567" t="s">
        <v>439</v>
      </c>
      <c r="B369" s="568" t="s">
        <v>441</v>
      </c>
      <c r="C369" s="569" t="s">
        <v>457</v>
      </c>
      <c r="D369" s="570" t="s">
        <v>458</v>
      </c>
      <c r="E369" s="569" t="s">
        <v>2522</v>
      </c>
      <c r="F369" s="570" t="s">
        <v>2523</v>
      </c>
      <c r="G369" s="569" t="s">
        <v>3176</v>
      </c>
      <c r="H369" s="569" t="s">
        <v>3177</v>
      </c>
      <c r="I369" s="571">
        <v>19400</v>
      </c>
      <c r="J369" s="571">
        <v>1</v>
      </c>
      <c r="K369" s="572">
        <v>19400</v>
      </c>
    </row>
    <row r="370" spans="1:11" ht="14.4" customHeight="1" x14ac:dyDescent="0.3">
      <c r="A370" s="567" t="s">
        <v>439</v>
      </c>
      <c r="B370" s="568" t="s">
        <v>441</v>
      </c>
      <c r="C370" s="569" t="s">
        <v>457</v>
      </c>
      <c r="D370" s="570" t="s">
        <v>458</v>
      </c>
      <c r="E370" s="569" t="s">
        <v>2522</v>
      </c>
      <c r="F370" s="570" t="s">
        <v>2523</v>
      </c>
      <c r="G370" s="569" t="s">
        <v>3178</v>
      </c>
      <c r="H370" s="569" t="s">
        <v>3179</v>
      </c>
      <c r="I370" s="571">
        <v>568.78749999999991</v>
      </c>
      <c r="J370" s="571">
        <v>40</v>
      </c>
      <c r="K370" s="572">
        <v>22751.390000000003</v>
      </c>
    </row>
    <row r="371" spans="1:11" ht="14.4" customHeight="1" x14ac:dyDescent="0.3">
      <c r="A371" s="567" t="s">
        <v>439</v>
      </c>
      <c r="B371" s="568" t="s">
        <v>441</v>
      </c>
      <c r="C371" s="569" t="s">
        <v>457</v>
      </c>
      <c r="D371" s="570" t="s">
        <v>458</v>
      </c>
      <c r="E371" s="569" t="s">
        <v>2522</v>
      </c>
      <c r="F371" s="570" t="s">
        <v>2523</v>
      </c>
      <c r="G371" s="569" t="s">
        <v>3178</v>
      </c>
      <c r="H371" s="569" t="s">
        <v>3180</v>
      </c>
      <c r="I371" s="571">
        <v>568.78499999999997</v>
      </c>
      <c r="J371" s="571">
        <v>20</v>
      </c>
      <c r="K371" s="572">
        <v>11375.650000000001</v>
      </c>
    </row>
    <row r="372" spans="1:11" ht="14.4" customHeight="1" x14ac:dyDescent="0.3">
      <c r="A372" s="567" t="s">
        <v>439</v>
      </c>
      <c r="B372" s="568" t="s">
        <v>441</v>
      </c>
      <c r="C372" s="569" t="s">
        <v>457</v>
      </c>
      <c r="D372" s="570" t="s">
        <v>458</v>
      </c>
      <c r="E372" s="569" t="s">
        <v>2522</v>
      </c>
      <c r="F372" s="570" t="s">
        <v>2523</v>
      </c>
      <c r="G372" s="569" t="s">
        <v>3181</v>
      </c>
      <c r="H372" s="569" t="s">
        <v>3182</v>
      </c>
      <c r="I372" s="571">
        <v>267.77999999999997</v>
      </c>
      <c r="J372" s="571">
        <v>30</v>
      </c>
      <c r="K372" s="572">
        <v>8033.5499999999993</v>
      </c>
    </row>
    <row r="373" spans="1:11" ht="14.4" customHeight="1" x14ac:dyDescent="0.3">
      <c r="A373" s="567" t="s">
        <v>439</v>
      </c>
      <c r="B373" s="568" t="s">
        <v>441</v>
      </c>
      <c r="C373" s="569" t="s">
        <v>457</v>
      </c>
      <c r="D373" s="570" t="s">
        <v>458</v>
      </c>
      <c r="E373" s="569" t="s">
        <v>2522</v>
      </c>
      <c r="F373" s="570" t="s">
        <v>2523</v>
      </c>
      <c r="G373" s="569" t="s">
        <v>3183</v>
      </c>
      <c r="H373" s="569" t="s">
        <v>3184</v>
      </c>
      <c r="I373" s="571">
        <v>442.38999999999993</v>
      </c>
      <c r="J373" s="571">
        <v>68</v>
      </c>
      <c r="K373" s="572">
        <v>30082.41</v>
      </c>
    </row>
    <row r="374" spans="1:11" ht="14.4" customHeight="1" x14ac:dyDescent="0.3">
      <c r="A374" s="567" t="s">
        <v>439</v>
      </c>
      <c r="B374" s="568" t="s">
        <v>441</v>
      </c>
      <c r="C374" s="569" t="s">
        <v>457</v>
      </c>
      <c r="D374" s="570" t="s">
        <v>458</v>
      </c>
      <c r="E374" s="569" t="s">
        <v>2524</v>
      </c>
      <c r="F374" s="570" t="s">
        <v>2525</v>
      </c>
      <c r="G374" s="569" t="s">
        <v>3185</v>
      </c>
      <c r="H374" s="569" t="s">
        <v>3186</v>
      </c>
      <c r="I374" s="571">
        <v>2299</v>
      </c>
      <c r="J374" s="571">
        <v>2</v>
      </c>
      <c r="K374" s="572">
        <v>4598</v>
      </c>
    </row>
    <row r="375" spans="1:11" ht="14.4" customHeight="1" x14ac:dyDescent="0.3">
      <c r="A375" s="567" t="s">
        <v>439</v>
      </c>
      <c r="B375" s="568" t="s">
        <v>441</v>
      </c>
      <c r="C375" s="569" t="s">
        <v>457</v>
      </c>
      <c r="D375" s="570" t="s">
        <v>458</v>
      </c>
      <c r="E375" s="569" t="s">
        <v>2524</v>
      </c>
      <c r="F375" s="570" t="s">
        <v>2525</v>
      </c>
      <c r="G375" s="569" t="s">
        <v>2611</v>
      </c>
      <c r="H375" s="569" t="s">
        <v>2612</v>
      </c>
      <c r="I375" s="571">
        <v>8.0876470588235296</v>
      </c>
      <c r="J375" s="571">
        <v>7900</v>
      </c>
      <c r="K375" s="572">
        <v>64029</v>
      </c>
    </row>
    <row r="376" spans="1:11" ht="14.4" customHeight="1" x14ac:dyDescent="0.3">
      <c r="A376" s="567" t="s">
        <v>439</v>
      </c>
      <c r="B376" s="568" t="s">
        <v>441</v>
      </c>
      <c r="C376" s="569" t="s">
        <v>457</v>
      </c>
      <c r="D376" s="570" t="s">
        <v>458</v>
      </c>
      <c r="E376" s="569" t="s">
        <v>2524</v>
      </c>
      <c r="F376" s="570" t="s">
        <v>2525</v>
      </c>
      <c r="G376" s="569" t="s">
        <v>3187</v>
      </c>
      <c r="H376" s="569" t="s">
        <v>3188</v>
      </c>
      <c r="I376" s="571">
        <v>12.417499999999999</v>
      </c>
      <c r="J376" s="571">
        <v>900</v>
      </c>
      <c r="K376" s="572">
        <v>11187</v>
      </c>
    </row>
    <row r="377" spans="1:11" ht="14.4" customHeight="1" x14ac:dyDescent="0.3">
      <c r="A377" s="567" t="s">
        <v>439</v>
      </c>
      <c r="B377" s="568" t="s">
        <v>441</v>
      </c>
      <c r="C377" s="569" t="s">
        <v>457</v>
      </c>
      <c r="D377" s="570" t="s">
        <v>458</v>
      </c>
      <c r="E377" s="569" t="s">
        <v>2524</v>
      </c>
      <c r="F377" s="570" t="s">
        <v>2525</v>
      </c>
      <c r="G377" s="569" t="s">
        <v>3189</v>
      </c>
      <c r="H377" s="569" t="s">
        <v>3190</v>
      </c>
      <c r="I377" s="571">
        <v>523.92999999999995</v>
      </c>
      <c r="J377" s="571">
        <v>30</v>
      </c>
      <c r="K377" s="572">
        <v>15717.900000000001</v>
      </c>
    </row>
    <row r="378" spans="1:11" ht="14.4" customHeight="1" x14ac:dyDescent="0.3">
      <c r="A378" s="567" t="s">
        <v>439</v>
      </c>
      <c r="B378" s="568" t="s">
        <v>441</v>
      </c>
      <c r="C378" s="569" t="s">
        <v>457</v>
      </c>
      <c r="D378" s="570" t="s">
        <v>458</v>
      </c>
      <c r="E378" s="569" t="s">
        <v>2524</v>
      </c>
      <c r="F378" s="570" t="s">
        <v>2525</v>
      </c>
      <c r="G378" s="569" t="s">
        <v>2613</v>
      </c>
      <c r="H378" s="569" t="s">
        <v>2614</v>
      </c>
      <c r="I378" s="571">
        <v>166.01333333333332</v>
      </c>
      <c r="J378" s="571">
        <v>210</v>
      </c>
      <c r="K378" s="572">
        <v>34761.380000000005</v>
      </c>
    </row>
    <row r="379" spans="1:11" ht="14.4" customHeight="1" x14ac:dyDescent="0.3">
      <c r="A379" s="567" t="s">
        <v>439</v>
      </c>
      <c r="B379" s="568" t="s">
        <v>441</v>
      </c>
      <c r="C379" s="569" t="s">
        <v>457</v>
      </c>
      <c r="D379" s="570" t="s">
        <v>458</v>
      </c>
      <c r="E379" s="569" t="s">
        <v>2524</v>
      </c>
      <c r="F379" s="570" t="s">
        <v>2525</v>
      </c>
      <c r="G379" s="569" t="s">
        <v>3191</v>
      </c>
      <c r="H379" s="569" t="s">
        <v>3192</v>
      </c>
      <c r="I379" s="571">
        <v>183.23</v>
      </c>
      <c r="J379" s="571">
        <v>70</v>
      </c>
      <c r="K379" s="572">
        <v>12826.119999999999</v>
      </c>
    </row>
    <row r="380" spans="1:11" ht="14.4" customHeight="1" x14ac:dyDescent="0.3">
      <c r="A380" s="567" t="s">
        <v>439</v>
      </c>
      <c r="B380" s="568" t="s">
        <v>441</v>
      </c>
      <c r="C380" s="569" t="s">
        <v>457</v>
      </c>
      <c r="D380" s="570" t="s">
        <v>458</v>
      </c>
      <c r="E380" s="569" t="s">
        <v>2524</v>
      </c>
      <c r="F380" s="570" t="s">
        <v>2525</v>
      </c>
      <c r="G380" s="569" t="s">
        <v>3193</v>
      </c>
      <c r="H380" s="569" t="s">
        <v>3194</v>
      </c>
      <c r="I380" s="571">
        <v>7.0060000000000002</v>
      </c>
      <c r="J380" s="571">
        <v>800</v>
      </c>
      <c r="K380" s="572">
        <v>5604.5</v>
      </c>
    </row>
    <row r="381" spans="1:11" ht="14.4" customHeight="1" x14ac:dyDescent="0.3">
      <c r="A381" s="567" t="s">
        <v>439</v>
      </c>
      <c r="B381" s="568" t="s">
        <v>441</v>
      </c>
      <c r="C381" s="569" t="s">
        <v>457</v>
      </c>
      <c r="D381" s="570" t="s">
        <v>458</v>
      </c>
      <c r="E381" s="569" t="s">
        <v>2524</v>
      </c>
      <c r="F381" s="570" t="s">
        <v>2525</v>
      </c>
      <c r="G381" s="569" t="s">
        <v>3193</v>
      </c>
      <c r="H381" s="569" t="s">
        <v>3195</v>
      </c>
      <c r="I381" s="571">
        <v>7.01</v>
      </c>
      <c r="J381" s="571">
        <v>400</v>
      </c>
      <c r="K381" s="572">
        <v>2804</v>
      </c>
    </row>
    <row r="382" spans="1:11" ht="14.4" customHeight="1" x14ac:dyDescent="0.3">
      <c r="A382" s="567" t="s">
        <v>439</v>
      </c>
      <c r="B382" s="568" t="s">
        <v>441</v>
      </c>
      <c r="C382" s="569" t="s">
        <v>457</v>
      </c>
      <c r="D382" s="570" t="s">
        <v>458</v>
      </c>
      <c r="E382" s="569" t="s">
        <v>2526</v>
      </c>
      <c r="F382" s="570" t="s">
        <v>2527</v>
      </c>
      <c r="G382" s="569" t="s">
        <v>3196</v>
      </c>
      <c r="H382" s="569" t="s">
        <v>3197</v>
      </c>
      <c r="I382" s="571">
        <v>27.49</v>
      </c>
      <c r="J382" s="571">
        <v>108</v>
      </c>
      <c r="K382" s="572">
        <v>2969.34</v>
      </c>
    </row>
    <row r="383" spans="1:11" ht="14.4" customHeight="1" x14ac:dyDescent="0.3">
      <c r="A383" s="567" t="s">
        <v>439</v>
      </c>
      <c r="B383" s="568" t="s">
        <v>441</v>
      </c>
      <c r="C383" s="569" t="s">
        <v>457</v>
      </c>
      <c r="D383" s="570" t="s">
        <v>458</v>
      </c>
      <c r="E383" s="569" t="s">
        <v>2526</v>
      </c>
      <c r="F383" s="570" t="s">
        <v>2527</v>
      </c>
      <c r="G383" s="569" t="s">
        <v>3198</v>
      </c>
      <c r="H383" s="569" t="s">
        <v>3199</v>
      </c>
      <c r="I383" s="571">
        <v>41.234999999999999</v>
      </c>
      <c r="J383" s="571">
        <v>108</v>
      </c>
      <c r="K383" s="572">
        <v>4340.1000000000004</v>
      </c>
    </row>
    <row r="384" spans="1:11" ht="14.4" customHeight="1" x14ac:dyDescent="0.3">
      <c r="A384" s="567" t="s">
        <v>439</v>
      </c>
      <c r="B384" s="568" t="s">
        <v>441</v>
      </c>
      <c r="C384" s="569" t="s">
        <v>457</v>
      </c>
      <c r="D384" s="570" t="s">
        <v>458</v>
      </c>
      <c r="E384" s="569" t="s">
        <v>2526</v>
      </c>
      <c r="F384" s="570" t="s">
        <v>2527</v>
      </c>
      <c r="G384" s="569" t="s">
        <v>3200</v>
      </c>
      <c r="H384" s="569" t="s">
        <v>3201</v>
      </c>
      <c r="I384" s="571">
        <v>32.520000000000003</v>
      </c>
      <c r="J384" s="571">
        <v>180</v>
      </c>
      <c r="K384" s="572">
        <v>5853.35</v>
      </c>
    </row>
    <row r="385" spans="1:11" ht="14.4" customHeight="1" x14ac:dyDescent="0.3">
      <c r="A385" s="567" t="s">
        <v>439</v>
      </c>
      <c r="B385" s="568" t="s">
        <v>441</v>
      </c>
      <c r="C385" s="569" t="s">
        <v>457</v>
      </c>
      <c r="D385" s="570" t="s">
        <v>458</v>
      </c>
      <c r="E385" s="569" t="s">
        <v>2526</v>
      </c>
      <c r="F385" s="570" t="s">
        <v>2527</v>
      </c>
      <c r="G385" s="569" t="s">
        <v>3202</v>
      </c>
      <c r="H385" s="569" t="s">
        <v>3203</v>
      </c>
      <c r="I385" s="571">
        <v>40.19</v>
      </c>
      <c r="J385" s="571">
        <v>180</v>
      </c>
      <c r="K385" s="572">
        <v>7233.5</v>
      </c>
    </row>
    <row r="386" spans="1:11" ht="14.4" customHeight="1" x14ac:dyDescent="0.3">
      <c r="A386" s="567" t="s">
        <v>439</v>
      </c>
      <c r="B386" s="568" t="s">
        <v>441</v>
      </c>
      <c r="C386" s="569" t="s">
        <v>457</v>
      </c>
      <c r="D386" s="570" t="s">
        <v>458</v>
      </c>
      <c r="E386" s="569" t="s">
        <v>2528</v>
      </c>
      <c r="F386" s="570" t="s">
        <v>2529</v>
      </c>
      <c r="G386" s="569" t="s">
        <v>3204</v>
      </c>
      <c r="H386" s="569" t="s">
        <v>3205</v>
      </c>
      <c r="I386" s="571">
        <v>0.29749999999999999</v>
      </c>
      <c r="J386" s="571">
        <v>4700</v>
      </c>
      <c r="K386" s="572">
        <v>1403</v>
      </c>
    </row>
    <row r="387" spans="1:11" ht="14.4" customHeight="1" x14ac:dyDescent="0.3">
      <c r="A387" s="567" t="s">
        <v>439</v>
      </c>
      <c r="B387" s="568" t="s">
        <v>441</v>
      </c>
      <c r="C387" s="569" t="s">
        <v>457</v>
      </c>
      <c r="D387" s="570" t="s">
        <v>458</v>
      </c>
      <c r="E387" s="569" t="s">
        <v>2528</v>
      </c>
      <c r="F387" s="570" t="s">
        <v>2529</v>
      </c>
      <c r="G387" s="569" t="s">
        <v>3206</v>
      </c>
      <c r="H387" s="569" t="s">
        <v>3207</v>
      </c>
      <c r="I387" s="571">
        <v>0.29799999999999999</v>
      </c>
      <c r="J387" s="571">
        <v>3200</v>
      </c>
      <c r="K387" s="572">
        <v>953</v>
      </c>
    </row>
    <row r="388" spans="1:11" ht="14.4" customHeight="1" x14ac:dyDescent="0.3">
      <c r="A388" s="567" t="s">
        <v>439</v>
      </c>
      <c r="B388" s="568" t="s">
        <v>441</v>
      </c>
      <c r="C388" s="569" t="s">
        <v>457</v>
      </c>
      <c r="D388" s="570" t="s">
        <v>458</v>
      </c>
      <c r="E388" s="569" t="s">
        <v>2528</v>
      </c>
      <c r="F388" s="570" t="s">
        <v>2529</v>
      </c>
      <c r="G388" s="569" t="s">
        <v>3208</v>
      </c>
      <c r="H388" s="569" t="s">
        <v>3209</v>
      </c>
      <c r="I388" s="571">
        <v>0.30083333333333334</v>
      </c>
      <c r="J388" s="571">
        <v>11200</v>
      </c>
      <c r="K388" s="572">
        <v>3355</v>
      </c>
    </row>
    <row r="389" spans="1:11" ht="14.4" customHeight="1" x14ac:dyDescent="0.3">
      <c r="A389" s="567" t="s">
        <v>439</v>
      </c>
      <c r="B389" s="568" t="s">
        <v>441</v>
      </c>
      <c r="C389" s="569" t="s">
        <v>457</v>
      </c>
      <c r="D389" s="570" t="s">
        <v>458</v>
      </c>
      <c r="E389" s="569" t="s">
        <v>2528</v>
      </c>
      <c r="F389" s="570" t="s">
        <v>2529</v>
      </c>
      <c r="G389" s="569" t="s">
        <v>3210</v>
      </c>
      <c r="H389" s="569" t="s">
        <v>3211</v>
      </c>
      <c r="I389" s="571">
        <v>0.28000000000000003</v>
      </c>
      <c r="J389" s="571">
        <v>500</v>
      </c>
      <c r="K389" s="572">
        <v>140</v>
      </c>
    </row>
    <row r="390" spans="1:11" ht="14.4" customHeight="1" x14ac:dyDescent="0.3">
      <c r="A390" s="567" t="s">
        <v>439</v>
      </c>
      <c r="B390" s="568" t="s">
        <v>441</v>
      </c>
      <c r="C390" s="569" t="s">
        <v>457</v>
      </c>
      <c r="D390" s="570" t="s">
        <v>458</v>
      </c>
      <c r="E390" s="569" t="s">
        <v>2528</v>
      </c>
      <c r="F390" s="570" t="s">
        <v>2529</v>
      </c>
      <c r="G390" s="569" t="s">
        <v>2618</v>
      </c>
      <c r="H390" s="569" t="s">
        <v>2619</v>
      </c>
      <c r="I390" s="571">
        <v>0.68</v>
      </c>
      <c r="J390" s="571">
        <v>50</v>
      </c>
      <c r="K390" s="572">
        <v>34</v>
      </c>
    </row>
    <row r="391" spans="1:11" ht="14.4" customHeight="1" x14ac:dyDescent="0.3">
      <c r="A391" s="567" t="s">
        <v>439</v>
      </c>
      <c r="B391" s="568" t="s">
        <v>441</v>
      </c>
      <c r="C391" s="569" t="s">
        <v>457</v>
      </c>
      <c r="D391" s="570" t="s">
        <v>458</v>
      </c>
      <c r="E391" s="569" t="s">
        <v>2528</v>
      </c>
      <c r="F391" s="570" t="s">
        <v>2529</v>
      </c>
      <c r="G391" s="569" t="s">
        <v>3212</v>
      </c>
      <c r="H391" s="569" t="s">
        <v>3213</v>
      </c>
      <c r="I391" s="571">
        <v>10.46</v>
      </c>
      <c r="J391" s="571">
        <v>40</v>
      </c>
      <c r="K391" s="572">
        <v>418.4</v>
      </c>
    </row>
    <row r="392" spans="1:11" ht="14.4" customHeight="1" x14ac:dyDescent="0.3">
      <c r="A392" s="567" t="s">
        <v>439</v>
      </c>
      <c r="B392" s="568" t="s">
        <v>441</v>
      </c>
      <c r="C392" s="569" t="s">
        <v>457</v>
      </c>
      <c r="D392" s="570" t="s">
        <v>458</v>
      </c>
      <c r="E392" s="569" t="s">
        <v>2528</v>
      </c>
      <c r="F392" s="570" t="s">
        <v>2529</v>
      </c>
      <c r="G392" s="569" t="s">
        <v>2622</v>
      </c>
      <c r="H392" s="569" t="s">
        <v>2623</v>
      </c>
      <c r="I392" s="571">
        <v>0.30166666666666653</v>
      </c>
      <c r="J392" s="571">
        <v>30900</v>
      </c>
      <c r="K392" s="572">
        <v>9325</v>
      </c>
    </row>
    <row r="393" spans="1:11" ht="14.4" customHeight="1" x14ac:dyDescent="0.3">
      <c r="A393" s="567" t="s">
        <v>439</v>
      </c>
      <c r="B393" s="568" t="s">
        <v>441</v>
      </c>
      <c r="C393" s="569" t="s">
        <v>457</v>
      </c>
      <c r="D393" s="570" t="s">
        <v>458</v>
      </c>
      <c r="E393" s="569" t="s">
        <v>2528</v>
      </c>
      <c r="F393" s="570" t="s">
        <v>2529</v>
      </c>
      <c r="G393" s="569" t="s">
        <v>3214</v>
      </c>
      <c r="H393" s="569" t="s">
        <v>3215</v>
      </c>
      <c r="I393" s="571">
        <v>10.99</v>
      </c>
      <c r="J393" s="571">
        <v>20</v>
      </c>
      <c r="K393" s="572">
        <v>219.74</v>
      </c>
    </row>
    <row r="394" spans="1:11" ht="14.4" customHeight="1" x14ac:dyDescent="0.3">
      <c r="A394" s="567" t="s">
        <v>439</v>
      </c>
      <c r="B394" s="568" t="s">
        <v>441</v>
      </c>
      <c r="C394" s="569" t="s">
        <v>457</v>
      </c>
      <c r="D394" s="570" t="s">
        <v>458</v>
      </c>
      <c r="E394" s="569" t="s">
        <v>2528</v>
      </c>
      <c r="F394" s="570" t="s">
        <v>2529</v>
      </c>
      <c r="G394" s="569" t="s">
        <v>3216</v>
      </c>
      <c r="H394" s="569" t="s">
        <v>3217</v>
      </c>
      <c r="I394" s="571">
        <v>10.16</v>
      </c>
      <c r="J394" s="571">
        <v>60</v>
      </c>
      <c r="K394" s="572">
        <v>609.84</v>
      </c>
    </row>
    <row r="395" spans="1:11" ht="14.4" customHeight="1" x14ac:dyDescent="0.3">
      <c r="A395" s="567" t="s">
        <v>439</v>
      </c>
      <c r="B395" s="568" t="s">
        <v>441</v>
      </c>
      <c r="C395" s="569" t="s">
        <v>457</v>
      </c>
      <c r="D395" s="570" t="s">
        <v>458</v>
      </c>
      <c r="E395" s="569" t="s">
        <v>2530</v>
      </c>
      <c r="F395" s="570" t="s">
        <v>2531</v>
      </c>
      <c r="G395" s="569" t="s">
        <v>3218</v>
      </c>
      <c r="H395" s="569" t="s">
        <v>3219</v>
      </c>
      <c r="I395" s="571">
        <v>0.79333333333333345</v>
      </c>
      <c r="J395" s="571">
        <v>138000</v>
      </c>
      <c r="K395" s="572">
        <v>110805</v>
      </c>
    </row>
    <row r="396" spans="1:11" ht="14.4" customHeight="1" x14ac:dyDescent="0.3">
      <c r="A396" s="567" t="s">
        <v>439</v>
      </c>
      <c r="B396" s="568" t="s">
        <v>441</v>
      </c>
      <c r="C396" s="569" t="s">
        <v>457</v>
      </c>
      <c r="D396" s="570" t="s">
        <v>458</v>
      </c>
      <c r="E396" s="569" t="s">
        <v>2530</v>
      </c>
      <c r="F396" s="570" t="s">
        <v>2531</v>
      </c>
      <c r="G396" s="569" t="s">
        <v>3220</v>
      </c>
      <c r="H396" s="569" t="s">
        <v>3221</v>
      </c>
      <c r="I396" s="571">
        <v>0.65</v>
      </c>
      <c r="J396" s="571">
        <v>9000</v>
      </c>
      <c r="K396" s="572">
        <v>5850</v>
      </c>
    </row>
    <row r="397" spans="1:11" ht="14.4" customHeight="1" x14ac:dyDescent="0.3">
      <c r="A397" s="567" t="s">
        <v>439</v>
      </c>
      <c r="B397" s="568" t="s">
        <v>441</v>
      </c>
      <c r="C397" s="569" t="s">
        <v>457</v>
      </c>
      <c r="D397" s="570" t="s">
        <v>458</v>
      </c>
      <c r="E397" s="569" t="s">
        <v>2530</v>
      </c>
      <c r="F397" s="570" t="s">
        <v>2531</v>
      </c>
      <c r="G397" s="569" t="s">
        <v>3222</v>
      </c>
      <c r="H397" s="569" t="s">
        <v>3223</v>
      </c>
      <c r="I397" s="571">
        <v>0.65</v>
      </c>
      <c r="J397" s="571">
        <v>9000</v>
      </c>
      <c r="K397" s="572">
        <v>5850</v>
      </c>
    </row>
    <row r="398" spans="1:11" ht="14.4" customHeight="1" x14ac:dyDescent="0.3">
      <c r="A398" s="567" t="s">
        <v>439</v>
      </c>
      <c r="B398" s="568" t="s">
        <v>441</v>
      </c>
      <c r="C398" s="569" t="s">
        <v>457</v>
      </c>
      <c r="D398" s="570" t="s">
        <v>458</v>
      </c>
      <c r="E398" s="569" t="s">
        <v>2530</v>
      </c>
      <c r="F398" s="570" t="s">
        <v>2531</v>
      </c>
      <c r="G398" s="569" t="s">
        <v>2626</v>
      </c>
      <c r="H398" s="569" t="s">
        <v>3224</v>
      </c>
      <c r="I398" s="571">
        <v>7.07</v>
      </c>
      <c r="J398" s="571">
        <v>50</v>
      </c>
      <c r="K398" s="572">
        <v>353.5</v>
      </c>
    </row>
    <row r="399" spans="1:11" ht="14.4" customHeight="1" x14ac:dyDescent="0.3">
      <c r="A399" s="567" t="s">
        <v>439</v>
      </c>
      <c r="B399" s="568" t="s">
        <v>441</v>
      </c>
      <c r="C399" s="569" t="s">
        <v>457</v>
      </c>
      <c r="D399" s="570" t="s">
        <v>458</v>
      </c>
      <c r="E399" s="569" t="s">
        <v>2530</v>
      </c>
      <c r="F399" s="570" t="s">
        <v>2531</v>
      </c>
      <c r="G399" s="569" t="s">
        <v>2628</v>
      </c>
      <c r="H399" s="569" t="s">
        <v>2629</v>
      </c>
      <c r="I399" s="571">
        <v>7.5</v>
      </c>
      <c r="J399" s="571">
        <v>50</v>
      </c>
      <c r="K399" s="572">
        <v>375</v>
      </c>
    </row>
    <row r="400" spans="1:11" ht="14.4" customHeight="1" x14ac:dyDescent="0.3">
      <c r="A400" s="567" t="s">
        <v>439</v>
      </c>
      <c r="B400" s="568" t="s">
        <v>441</v>
      </c>
      <c r="C400" s="569" t="s">
        <v>457</v>
      </c>
      <c r="D400" s="570" t="s">
        <v>458</v>
      </c>
      <c r="E400" s="569" t="s">
        <v>2530</v>
      </c>
      <c r="F400" s="570" t="s">
        <v>2531</v>
      </c>
      <c r="G400" s="569" t="s">
        <v>3225</v>
      </c>
      <c r="H400" s="569" t="s">
        <v>3226</v>
      </c>
      <c r="I400" s="571">
        <v>7.5</v>
      </c>
      <c r="J400" s="571">
        <v>100</v>
      </c>
      <c r="K400" s="572">
        <v>750</v>
      </c>
    </row>
    <row r="401" spans="1:11" ht="14.4" customHeight="1" x14ac:dyDescent="0.3">
      <c r="A401" s="567" t="s">
        <v>439</v>
      </c>
      <c r="B401" s="568" t="s">
        <v>441</v>
      </c>
      <c r="C401" s="569" t="s">
        <v>457</v>
      </c>
      <c r="D401" s="570" t="s">
        <v>458</v>
      </c>
      <c r="E401" s="569" t="s">
        <v>2530</v>
      </c>
      <c r="F401" s="570" t="s">
        <v>2531</v>
      </c>
      <c r="G401" s="569" t="s">
        <v>3225</v>
      </c>
      <c r="H401" s="569" t="s">
        <v>2627</v>
      </c>
      <c r="I401" s="571">
        <v>7.5</v>
      </c>
      <c r="J401" s="571">
        <v>50</v>
      </c>
      <c r="K401" s="572">
        <v>375</v>
      </c>
    </row>
    <row r="402" spans="1:11" ht="14.4" customHeight="1" x14ac:dyDescent="0.3">
      <c r="A402" s="567" t="s">
        <v>439</v>
      </c>
      <c r="B402" s="568" t="s">
        <v>441</v>
      </c>
      <c r="C402" s="569" t="s">
        <v>457</v>
      </c>
      <c r="D402" s="570" t="s">
        <v>458</v>
      </c>
      <c r="E402" s="569" t="s">
        <v>2530</v>
      </c>
      <c r="F402" s="570" t="s">
        <v>2531</v>
      </c>
      <c r="G402" s="569" t="s">
        <v>2630</v>
      </c>
      <c r="H402" s="569" t="s">
        <v>2627</v>
      </c>
      <c r="I402" s="571">
        <v>7.51</v>
      </c>
      <c r="J402" s="571">
        <v>50</v>
      </c>
      <c r="K402" s="572">
        <v>375.5</v>
      </c>
    </row>
    <row r="403" spans="1:11" ht="14.4" customHeight="1" x14ac:dyDescent="0.3">
      <c r="A403" s="567" t="s">
        <v>439</v>
      </c>
      <c r="B403" s="568" t="s">
        <v>441</v>
      </c>
      <c r="C403" s="569" t="s">
        <v>457</v>
      </c>
      <c r="D403" s="570" t="s">
        <v>458</v>
      </c>
      <c r="E403" s="569" t="s">
        <v>2530</v>
      </c>
      <c r="F403" s="570" t="s">
        <v>2531</v>
      </c>
      <c r="G403" s="569" t="s">
        <v>3227</v>
      </c>
      <c r="H403" s="569" t="s">
        <v>3228</v>
      </c>
      <c r="I403" s="571">
        <v>11</v>
      </c>
      <c r="J403" s="571">
        <v>40</v>
      </c>
      <c r="K403" s="572">
        <v>440</v>
      </c>
    </row>
    <row r="404" spans="1:11" ht="14.4" customHeight="1" x14ac:dyDescent="0.3">
      <c r="A404" s="567" t="s">
        <v>439</v>
      </c>
      <c r="B404" s="568" t="s">
        <v>441</v>
      </c>
      <c r="C404" s="569" t="s">
        <v>457</v>
      </c>
      <c r="D404" s="570" t="s">
        <v>458</v>
      </c>
      <c r="E404" s="569" t="s">
        <v>2530</v>
      </c>
      <c r="F404" s="570" t="s">
        <v>2531</v>
      </c>
      <c r="G404" s="569" t="s">
        <v>3227</v>
      </c>
      <c r="H404" s="569" t="s">
        <v>3229</v>
      </c>
      <c r="I404" s="571">
        <v>11.01</v>
      </c>
      <c r="J404" s="571">
        <v>90</v>
      </c>
      <c r="K404" s="572">
        <v>990.9</v>
      </c>
    </row>
    <row r="405" spans="1:11" ht="14.4" customHeight="1" x14ac:dyDescent="0.3">
      <c r="A405" s="567" t="s">
        <v>439</v>
      </c>
      <c r="B405" s="568" t="s">
        <v>441</v>
      </c>
      <c r="C405" s="569" t="s">
        <v>457</v>
      </c>
      <c r="D405" s="570" t="s">
        <v>458</v>
      </c>
      <c r="E405" s="569" t="s">
        <v>2530</v>
      </c>
      <c r="F405" s="570" t="s">
        <v>2531</v>
      </c>
      <c r="G405" s="569" t="s">
        <v>3230</v>
      </c>
      <c r="H405" s="569" t="s">
        <v>3231</v>
      </c>
      <c r="I405" s="571">
        <v>11.003333333333332</v>
      </c>
      <c r="J405" s="571">
        <v>130</v>
      </c>
      <c r="K405" s="572">
        <v>1430.3</v>
      </c>
    </row>
    <row r="406" spans="1:11" ht="14.4" customHeight="1" x14ac:dyDescent="0.3">
      <c r="A406" s="567" t="s">
        <v>439</v>
      </c>
      <c r="B406" s="568" t="s">
        <v>441</v>
      </c>
      <c r="C406" s="569" t="s">
        <v>457</v>
      </c>
      <c r="D406" s="570" t="s">
        <v>458</v>
      </c>
      <c r="E406" s="569" t="s">
        <v>2530</v>
      </c>
      <c r="F406" s="570" t="s">
        <v>2531</v>
      </c>
      <c r="G406" s="569" t="s">
        <v>3230</v>
      </c>
      <c r="H406" s="569" t="s">
        <v>3232</v>
      </c>
      <c r="I406" s="571">
        <v>11.01</v>
      </c>
      <c r="J406" s="571">
        <v>40</v>
      </c>
      <c r="K406" s="572">
        <v>440.4</v>
      </c>
    </row>
    <row r="407" spans="1:11" ht="14.4" customHeight="1" x14ac:dyDescent="0.3">
      <c r="A407" s="567" t="s">
        <v>439</v>
      </c>
      <c r="B407" s="568" t="s">
        <v>441</v>
      </c>
      <c r="C407" s="569" t="s">
        <v>457</v>
      </c>
      <c r="D407" s="570" t="s">
        <v>458</v>
      </c>
      <c r="E407" s="569" t="s">
        <v>2530</v>
      </c>
      <c r="F407" s="570" t="s">
        <v>2531</v>
      </c>
      <c r="G407" s="569" t="s">
        <v>3233</v>
      </c>
      <c r="H407" s="569" t="s">
        <v>3234</v>
      </c>
      <c r="I407" s="571">
        <v>11</v>
      </c>
      <c r="J407" s="571">
        <v>150</v>
      </c>
      <c r="K407" s="572">
        <v>1650.5</v>
      </c>
    </row>
    <row r="408" spans="1:11" ht="14.4" customHeight="1" x14ac:dyDescent="0.3">
      <c r="A408" s="567" t="s">
        <v>439</v>
      </c>
      <c r="B408" s="568" t="s">
        <v>441</v>
      </c>
      <c r="C408" s="569" t="s">
        <v>457</v>
      </c>
      <c r="D408" s="570" t="s">
        <v>458</v>
      </c>
      <c r="E408" s="569" t="s">
        <v>2530</v>
      </c>
      <c r="F408" s="570" t="s">
        <v>2531</v>
      </c>
      <c r="G408" s="569" t="s">
        <v>3233</v>
      </c>
      <c r="H408" s="569" t="s">
        <v>3235</v>
      </c>
      <c r="I408" s="571">
        <v>11.01</v>
      </c>
      <c r="J408" s="571">
        <v>40</v>
      </c>
      <c r="K408" s="572">
        <v>440.4</v>
      </c>
    </row>
    <row r="409" spans="1:11" ht="14.4" customHeight="1" x14ac:dyDescent="0.3">
      <c r="A409" s="567" t="s">
        <v>439</v>
      </c>
      <c r="B409" s="568" t="s">
        <v>441</v>
      </c>
      <c r="C409" s="569" t="s">
        <v>457</v>
      </c>
      <c r="D409" s="570" t="s">
        <v>458</v>
      </c>
      <c r="E409" s="569" t="s">
        <v>2530</v>
      </c>
      <c r="F409" s="570" t="s">
        <v>2531</v>
      </c>
      <c r="G409" s="569" t="s">
        <v>3236</v>
      </c>
      <c r="H409" s="569" t="s">
        <v>3237</v>
      </c>
      <c r="I409" s="571">
        <v>0.79249999999999998</v>
      </c>
      <c r="J409" s="571">
        <v>8000</v>
      </c>
      <c r="K409" s="572">
        <v>6340</v>
      </c>
    </row>
    <row r="410" spans="1:11" ht="14.4" customHeight="1" x14ac:dyDescent="0.3">
      <c r="A410" s="567" t="s">
        <v>439</v>
      </c>
      <c r="B410" s="568" t="s">
        <v>441</v>
      </c>
      <c r="C410" s="569" t="s">
        <v>457</v>
      </c>
      <c r="D410" s="570" t="s">
        <v>458</v>
      </c>
      <c r="E410" s="569" t="s">
        <v>2530</v>
      </c>
      <c r="F410" s="570" t="s">
        <v>2531</v>
      </c>
      <c r="G410" s="569" t="s">
        <v>3238</v>
      </c>
      <c r="H410" s="569" t="s">
        <v>3239</v>
      </c>
      <c r="I410" s="571">
        <v>0.77</v>
      </c>
      <c r="J410" s="571">
        <v>1000</v>
      </c>
      <c r="K410" s="572">
        <v>770</v>
      </c>
    </row>
    <row r="411" spans="1:11" ht="14.4" customHeight="1" x14ac:dyDescent="0.3">
      <c r="A411" s="567" t="s">
        <v>439</v>
      </c>
      <c r="B411" s="568" t="s">
        <v>441</v>
      </c>
      <c r="C411" s="569" t="s">
        <v>457</v>
      </c>
      <c r="D411" s="570" t="s">
        <v>458</v>
      </c>
      <c r="E411" s="569" t="s">
        <v>2530</v>
      </c>
      <c r="F411" s="570" t="s">
        <v>2531</v>
      </c>
      <c r="G411" s="569" t="s">
        <v>3240</v>
      </c>
      <c r="H411" s="569" t="s">
        <v>3241</v>
      </c>
      <c r="I411" s="571">
        <v>0.77</v>
      </c>
      <c r="J411" s="571">
        <v>15000</v>
      </c>
      <c r="K411" s="572">
        <v>11550</v>
      </c>
    </row>
    <row r="412" spans="1:11" ht="14.4" customHeight="1" x14ac:dyDescent="0.3">
      <c r="A412" s="567" t="s">
        <v>439</v>
      </c>
      <c r="B412" s="568" t="s">
        <v>441</v>
      </c>
      <c r="C412" s="569" t="s">
        <v>457</v>
      </c>
      <c r="D412" s="570" t="s">
        <v>458</v>
      </c>
      <c r="E412" s="569" t="s">
        <v>2512</v>
      </c>
      <c r="F412" s="570" t="s">
        <v>2513</v>
      </c>
      <c r="G412" s="569" t="s">
        <v>3242</v>
      </c>
      <c r="H412" s="569" t="s">
        <v>3243</v>
      </c>
      <c r="I412" s="571">
        <v>151.10307692307694</v>
      </c>
      <c r="J412" s="571">
        <v>39</v>
      </c>
      <c r="K412" s="572">
        <v>5893.02</v>
      </c>
    </row>
    <row r="413" spans="1:11" ht="14.4" customHeight="1" x14ac:dyDescent="0.3">
      <c r="A413" s="567" t="s">
        <v>439</v>
      </c>
      <c r="B413" s="568" t="s">
        <v>441</v>
      </c>
      <c r="C413" s="569" t="s">
        <v>457</v>
      </c>
      <c r="D413" s="570" t="s">
        <v>458</v>
      </c>
      <c r="E413" s="569" t="s">
        <v>2512</v>
      </c>
      <c r="F413" s="570" t="s">
        <v>2513</v>
      </c>
      <c r="G413" s="569" t="s">
        <v>3244</v>
      </c>
      <c r="H413" s="569" t="s">
        <v>3245</v>
      </c>
      <c r="I413" s="571">
        <v>139.4380305286947</v>
      </c>
      <c r="J413" s="571">
        <v>178</v>
      </c>
      <c r="K413" s="572">
        <v>24819.972772384117</v>
      </c>
    </row>
    <row r="414" spans="1:11" ht="14.4" customHeight="1" x14ac:dyDescent="0.3">
      <c r="A414" s="567" t="s">
        <v>439</v>
      </c>
      <c r="B414" s="568" t="s">
        <v>441</v>
      </c>
      <c r="C414" s="569" t="s">
        <v>457</v>
      </c>
      <c r="D414" s="570" t="s">
        <v>458</v>
      </c>
      <c r="E414" s="569" t="s">
        <v>2512</v>
      </c>
      <c r="F414" s="570" t="s">
        <v>2513</v>
      </c>
      <c r="G414" s="569" t="s">
        <v>3246</v>
      </c>
      <c r="H414" s="569" t="s">
        <v>3247</v>
      </c>
      <c r="I414" s="571">
        <v>139.43806077869564</v>
      </c>
      <c r="J414" s="571">
        <v>178</v>
      </c>
      <c r="K414" s="572">
        <v>24819.977612384268</v>
      </c>
    </row>
    <row r="415" spans="1:11" ht="14.4" customHeight="1" x14ac:dyDescent="0.3">
      <c r="A415" s="567" t="s">
        <v>439</v>
      </c>
      <c r="B415" s="568" t="s">
        <v>441</v>
      </c>
      <c r="C415" s="569" t="s">
        <v>457</v>
      </c>
      <c r="D415" s="570" t="s">
        <v>458</v>
      </c>
      <c r="E415" s="569" t="s">
        <v>2512</v>
      </c>
      <c r="F415" s="570" t="s">
        <v>2513</v>
      </c>
      <c r="G415" s="569" t="s">
        <v>3248</v>
      </c>
      <c r="H415" s="569" t="s">
        <v>3249</v>
      </c>
      <c r="I415" s="571">
        <v>116.16</v>
      </c>
      <c r="J415" s="571">
        <v>1</v>
      </c>
      <c r="K415" s="572">
        <v>116.16</v>
      </c>
    </row>
    <row r="416" spans="1:11" ht="14.4" customHeight="1" x14ac:dyDescent="0.3">
      <c r="A416" s="567" t="s">
        <v>439</v>
      </c>
      <c r="B416" s="568" t="s">
        <v>441</v>
      </c>
      <c r="C416" s="569" t="s">
        <v>457</v>
      </c>
      <c r="D416" s="570" t="s">
        <v>458</v>
      </c>
      <c r="E416" s="569" t="s">
        <v>2512</v>
      </c>
      <c r="F416" s="570" t="s">
        <v>2513</v>
      </c>
      <c r="G416" s="569" t="s">
        <v>3250</v>
      </c>
      <c r="H416" s="569" t="s">
        <v>3251</v>
      </c>
      <c r="I416" s="571">
        <v>52.8</v>
      </c>
      <c r="J416" s="571">
        <v>2</v>
      </c>
      <c r="K416" s="572">
        <v>105.6</v>
      </c>
    </row>
    <row r="417" spans="1:11" ht="14.4" customHeight="1" thickBot="1" x14ac:dyDescent="0.35">
      <c r="A417" s="573" t="s">
        <v>439</v>
      </c>
      <c r="B417" s="574" t="s">
        <v>441</v>
      </c>
      <c r="C417" s="575" t="s">
        <v>457</v>
      </c>
      <c r="D417" s="576" t="s">
        <v>458</v>
      </c>
      <c r="E417" s="575" t="s">
        <v>2512</v>
      </c>
      <c r="F417" s="576" t="s">
        <v>2513</v>
      </c>
      <c r="G417" s="575" t="s">
        <v>3252</v>
      </c>
      <c r="H417" s="575" t="s">
        <v>3253</v>
      </c>
      <c r="I417" s="577">
        <v>20225.913529411766</v>
      </c>
      <c r="J417" s="577">
        <v>10</v>
      </c>
      <c r="K417" s="578">
        <v>204072.99000000002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544237</v>
      </c>
      <c r="C3" s="384">
        <f t="shared" ref="C3:R3" si="0">SUBTOTAL(9,C6:C1048576)</f>
        <v>1</v>
      </c>
      <c r="D3" s="384">
        <f t="shared" si="0"/>
        <v>705102</v>
      </c>
      <c r="E3" s="384">
        <f t="shared" si="0"/>
        <v>1.2955789481420779</v>
      </c>
      <c r="F3" s="384">
        <f t="shared" si="0"/>
        <v>752820</v>
      </c>
      <c r="G3" s="386">
        <f>IF(B3&lt;&gt;0,F3/B3,"")</f>
        <v>1.3832576616437324</v>
      </c>
      <c r="H3" s="387">
        <f t="shared" si="0"/>
        <v>0</v>
      </c>
      <c r="I3" s="384">
        <f t="shared" si="0"/>
        <v>0</v>
      </c>
      <c r="J3" s="384">
        <f t="shared" si="0"/>
        <v>0</v>
      </c>
      <c r="K3" s="384">
        <f t="shared" si="0"/>
        <v>0</v>
      </c>
      <c r="L3" s="384">
        <f t="shared" si="0"/>
        <v>0</v>
      </c>
      <c r="M3" s="385" t="str">
        <f>IF(H3&lt;&gt;0,L3/H3,"")</f>
        <v/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thickBot="1" x14ac:dyDescent="0.35">
      <c r="A6" s="646" t="s">
        <v>3254</v>
      </c>
      <c r="B6" s="643">
        <v>544237</v>
      </c>
      <c r="C6" s="644">
        <v>1</v>
      </c>
      <c r="D6" s="643">
        <v>705102</v>
      </c>
      <c r="E6" s="644">
        <v>1.2955789481420779</v>
      </c>
      <c r="F6" s="643">
        <v>752820</v>
      </c>
      <c r="G6" s="586">
        <v>1.3832576616437324</v>
      </c>
      <c r="H6" s="643"/>
      <c r="I6" s="644"/>
      <c r="J6" s="643"/>
      <c r="K6" s="644"/>
      <c r="L6" s="643"/>
      <c r="M6" s="586"/>
      <c r="N6" s="643"/>
      <c r="O6" s="644"/>
      <c r="P6" s="643"/>
      <c r="Q6" s="644"/>
      <c r="R6" s="643"/>
      <c r="S6" s="64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2501</v>
      </c>
      <c r="F3" s="312">
        <f t="shared" si="0"/>
        <v>544237</v>
      </c>
      <c r="G3" s="111"/>
      <c r="H3" s="111"/>
      <c r="I3" s="312">
        <f t="shared" si="0"/>
        <v>1199</v>
      </c>
      <c r="J3" s="312">
        <f t="shared" si="0"/>
        <v>705102</v>
      </c>
      <c r="K3" s="111"/>
      <c r="L3" s="111"/>
      <c r="M3" s="312">
        <f t="shared" si="0"/>
        <v>1223</v>
      </c>
      <c r="N3" s="312">
        <f t="shared" si="0"/>
        <v>752820</v>
      </c>
      <c r="O3" s="112">
        <f>IF(F3=0,0,N3/F3)</f>
        <v>1.3832576616437324</v>
      </c>
      <c r="P3" s="313">
        <f>IF(M3=0,0,N3/M3)</f>
        <v>615.55192150449716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7"/>
      <c r="B5" s="648"/>
      <c r="C5" s="649"/>
      <c r="D5" s="650"/>
      <c r="E5" s="651" t="s">
        <v>128</v>
      </c>
      <c r="F5" s="652" t="s">
        <v>17</v>
      </c>
      <c r="G5" s="653"/>
      <c r="H5" s="653"/>
      <c r="I5" s="651" t="s">
        <v>128</v>
      </c>
      <c r="J5" s="652" t="s">
        <v>17</v>
      </c>
      <c r="K5" s="653"/>
      <c r="L5" s="653"/>
      <c r="M5" s="651" t="s">
        <v>128</v>
      </c>
      <c r="N5" s="652" t="s">
        <v>17</v>
      </c>
      <c r="O5" s="654"/>
      <c r="P5" s="655"/>
    </row>
    <row r="6" spans="1:16" ht="14.4" customHeight="1" x14ac:dyDescent="0.3">
      <c r="A6" s="561" t="s">
        <v>3255</v>
      </c>
      <c r="B6" s="562" t="s">
        <v>3256</v>
      </c>
      <c r="C6" s="562" t="s">
        <v>3257</v>
      </c>
      <c r="D6" s="562" t="s">
        <v>3258</v>
      </c>
      <c r="E6" s="565">
        <v>169</v>
      </c>
      <c r="F6" s="565">
        <v>0</v>
      </c>
      <c r="G6" s="562"/>
      <c r="H6" s="562">
        <v>0</v>
      </c>
      <c r="I6" s="565">
        <v>124</v>
      </c>
      <c r="J6" s="565">
        <v>0</v>
      </c>
      <c r="K6" s="562"/>
      <c r="L6" s="562">
        <v>0</v>
      </c>
      <c r="M6" s="565">
        <v>86</v>
      </c>
      <c r="N6" s="565">
        <v>0</v>
      </c>
      <c r="O6" s="584"/>
      <c r="P6" s="566">
        <v>0</v>
      </c>
    </row>
    <row r="7" spans="1:16" ht="14.4" customHeight="1" x14ac:dyDescent="0.3">
      <c r="A7" s="567" t="s">
        <v>3255</v>
      </c>
      <c r="B7" s="568" t="s">
        <v>3256</v>
      </c>
      <c r="C7" s="568" t="s">
        <v>3259</v>
      </c>
      <c r="D7" s="568" t="s">
        <v>3260</v>
      </c>
      <c r="E7" s="571">
        <v>71</v>
      </c>
      <c r="F7" s="571">
        <v>2414</v>
      </c>
      <c r="G7" s="568">
        <v>1</v>
      </c>
      <c r="H7" s="568">
        <v>34</v>
      </c>
      <c r="I7" s="571">
        <v>81</v>
      </c>
      <c r="J7" s="571">
        <v>2754</v>
      </c>
      <c r="K7" s="568">
        <v>1.1408450704225352</v>
      </c>
      <c r="L7" s="568">
        <v>34</v>
      </c>
      <c r="M7" s="571">
        <v>18</v>
      </c>
      <c r="N7" s="571">
        <v>612</v>
      </c>
      <c r="O7" s="592">
        <v>0.25352112676056338</v>
      </c>
      <c r="P7" s="572">
        <v>34</v>
      </c>
    </row>
    <row r="8" spans="1:16" ht="14.4" customHeight="1" x14ac:dyDescent="0.3">
      <c r="A8" s="567" t="s">
        <v>3255</v>
      </c>
      <c r="B8" s="568" t="s">
        <v>3256</v>
      </c>
      <c r="C8" s="568" t="s">
        <v>3261</v>
      </c>
      <c r="D8" s="568" t="s">
        <v>3262</v>
      </c>
      <c r="E8" s="571">
        <v>417</v>
      </c>
      <c r="F8" s="571">
        <v>95910</v>
      </c>
      <c r="G8" s="568">
        <v>1</v>
      </c>
      <c r="H8" s="568">
        <v>230</v>
      </c>
      <c r="I8" s="571">
        <v>418</v>
      </c>
      <c r="J8" s="571">
        <v>96558</v>
      </c>
      <c r="K8" s="568">
        <v>1.0067563340631842</v>
      </c>
      <c r="L8" s="568">
        <v>231</v>
      </c>
      <c r="M8" s="571">
        <v>372</v>
      </c>
      <c r="N8" s="571">
        <v>86304</v>
      </c>
      <c r="O8" s="592">
        <v>0.89984360337816705</v>
      </c>
      <c r="P8" s="572">
        <v>232</v>
      </c>
    </row>
    <row r="9" spans="1:16" ht="14.4" customHeight="1" x14ac:dyDescent="0.3">
      <c r="A9" s="567" t="s">
        <v>3255</v>
      </c>
      <c r="B9" s="568" t="s">
        <v>3256</v>
      </c>
      <c r="C9" s="568" t="s">
        <v>3263</v>
      </c>
      <c r="D9" s="568" t="s">
        <v>3264</v>
      </c>
      <c r="E9" s="571">
        <v>1</v>
      </c>
      <c r="F9" s="571">
        <v>115</v>
      </c>
      <c r="G9" s="568">
        <v>1</v>
      </c>
      <c r="H9" s="568">
        <v>115</v>
      </c>
      <c r="I9" s="571"/>
      <c r="J9" s="571"/>
      <c r="K9" s="568"/>
      <c r="L9" s="568"/>
      <c r="M9" s="571"/>
      <c r="N9" s="571"/>
      <c r="O9" s="592"/>
      <c r="P9" s="572"/>
    </row>
    <row r="10" spans="1:16" ht="14.4" customHeight="1" x14ac:dyDescent="0.3">
      <c r="A10" s="567" t="s">
        <v>3255</v>
      </c>
      <c r="B10" s="568" t="s">
        <v>3256</v>
      </c>
      <c r="C10" s="568" t="s">
        <v>3265</v>
      </c>
      <c r="D10" s="568" t="s">
        <v>3266</v>
      </c>
      <c r="E10" s="571">
        <v>1222</v>
      </c>
      <c r="F10" s="571">
        <v>320164</v>
      </c>
      <c r="G10" s="568">
        <v>1</v>
      </c>
      <c r="H10" s="568">
        <v>262</v>
      </c>
      <c r="I10" s="571">
        <v>165</v>
      </c>
      <c r="J10" s="571">
        <v>43230</v>
      </c>
      <c r="K10" s="568">
        <v>0.13502454991816695</v>
      </c>
      <c r="L10" s="568">
        <v>262</v>
      </c>
      <c r="M10" s="571">
        <v>478</v>
      </c>
      <c r="N10" s="571">
        <v>125236</v>
      </c>
      <c r="O10" s="592">
        <v>0.39116202945990181</v>
      </c>
      <c r="P10" s="572">
        <v>262</v>
      </c>
    </row>
    <row r="11" spans="1:16" ht="14.4" customHeight="1" x14ac:dyDescent="0.3">
      <c r="A11" s="567" t="s">
        <v>3255</v>
      </c>
      <c r="B11" s="568" t="s">
        <v>3256</v>
      </c>
      <c r="C11" s="568" t="s">
        <v>3267</v>
      </c>
      <c r="D11" s="568" t="s">
        <v>3268</v>
      </c>
      <c r="E11" s="571">
        <v>285</v>
      </c>
      <c r="F11" s="571">
        <v>94050</v>
      </c>
      <c r="G11" s="568">
        <v>1</v>
      </c>
      <c r="H11" s="568">
        <v>330</v>
      </c>
      <c r="I11" s="571">
        <v>132</v>
      </c>
      <c r="J11" s="571">
        <v>43824</v>
      </c>
      <c r="K11" s="568">
        <v>0.46596491228070175</v>
      </c>
      <c r="L11" s="568">
        <v>332</v>
      </c>
      <c r="M11" s="571">
        <v>66</v>
      </c>
      <c r="N11" s="571">
        <v>22110</v>
      </c>
      <c r="O11" s="592">
        <v>0.23508771929824562</v>
      </c>
      <c r="P11" s="572">
        <v>335</v>
      </c>
    </row>
    <row r="12" spans="1:16" ht="14.4" customHeight="1" x14ac:dyDescent="0.3">
      <c r="A12" s="567" t="s">
        <v>3255</v>
      </c>
      <c r="B12" s="568" t="s">
        <v>3256</v>
      </c>
      <c r="C12" s="568" t="s">
        <v>3269</v>
      </c>
      <c r="D12" s="568" t="s">
        <v>3270</v>
      </c>
      <c r="E12" s="571">
        <v>336</v>
      </c>
      <c r="F12" s="571">
        <v>31584</v>
      </c>
      <c r="G12" s="568">
        <v>1</v>
      </c>
      <c r="H12" s="568">
        <v>94</v>
      </c>
      <c r="I12" s="571">
        <v>138</v>
      </c>
      <c r="J12" s="571">
        <v>13110</v>
      </c>
      <c r="K12" s="568">
        <v>0.41508358662613981</v>
      </c>
      <c r="L12" s="568">
        <v>95</v>
      </c>
      <c r="M12" s="571">
        <v>60</v>
      </c>
      <c r="N12" s="571">
        <v>5760</v>
      </c>
      <c r="O12" s="592">
        <v>0.18237082066869301</v>
      </c>
      <c r="P12" s="572">
        <v>96</v>
      </c>
    </row>
    <row r="13" spans="1:16" ht="14.4" customHeight="1" thickBot="1" x14ac:dyDescent="0.35">
      <c r="A13" s="573" t="s">
        <v>3255</v>
      </c>
      <c r="B13" s="574" t="s">
        <v>3256</v>
      </c>
      <c r="C13" s="574" t="s">
        <v>3271</v>
      </c>
      <c r="D13" s="574" t="s">
        <v>3272</v>
      </c>
      <c r="E13" s="577"/>
      <c r="F13" s="577"/>
      <c r="G13" s="574"/>
      <c r="H13" s="574"/>
      <c r="I13" s="577">
        <v>141</v>
      </c>
      <c r="J13" s="577">
        <v>505626</v>
      </c>
      <c r="K13" s="574"/>
      <c r="L13" s="574">
        <v>3586</v>
      </c>
      <c r="M13" s="577">
        <v>143</v>
      </c>
      <c r="N13" s="577">
        <v>512798</v>
      </c>
      <c r="O13" s="585"/>
      <c r="P13" s="578">
        <v>3586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42218468</v>
      </c>
      <c r="C3" s="384">
        <f t="shared" ref="C3:R3" si="0">SUBTOTAL(9,C6:C1048576)</f>
        <v>14</v>
      </c>
      <c r="D3" s="384">
        <f t="shared" si="0"/>
        <v>39668680</v>
      </c>
      <c r="E3" s="384">
        <f t="shared" si="0"/>
        <v>15.331095370706263</v>
      </c>
      <c r="F3" s="384">
        <f t="shared" si="0"/>
        <v>45100580</v>
      </c>
      <c r="G3" s="385">
        <f>IF(B3&lt;&gt;0,F3/B3,"")</f>
        <v>1.0682666173485973</v>
      </c>
      <c r="H3" s="383">
        <f t="shared" si="0"/>
        <v>5207688.9600000037</v>
      </c>
      <c r="I3" s="384">
        <f t="shared" si="0"/>
        <v>1</v>
      </c>
      <c r="J3" s="384">
        <f t="shared" si="0"/>
        <v>5329332.0500000007</v>
      </c>
      <c r="K3" s="384">
        <f t="shared" si="0"/>
        <v>1.023358363169216</v>
      </c>
      <c r="L3" s="384">
        <f t="shared" si="0"/>
        <v>6017192.0300000012</v>
      </c>
      <c r="M3" s="386">
        <f>IF(H3&lt;&gt;0,L3/H3,"")</f>
        <v>1.155443820899779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x14ac:dyDescent="0.3">
      <c r="A6" s="596" t="s">
        <v>3273</v>
      </c>
      <c r="B6" s="656"/>
      <c r="C6" s="562"/>
      <c r="D6" s="656">
        <v>462</v>
      </c>
      <c r="E6" s="562"/>
      <c r="F6" s="656">
        <v>696</v>
      </c>
      <c r="G6" s="584"/>
      <c r="H6" s="656"/>
      <c r="I6" s="562"/>
      <c r="J6" s="656"/>
      <c r="K6" s="562"/>
      <c r="L6" s="656"/>
      <c r="M6" s="584"/>
      <c r="N6" s="656"/>
      <c r="O6" s="562"/>
      <c r="P6" s="656"/>
      <c r="Q6" s="562"/>
      <c r="R6" s="656"/>
      <c r="S6" s="616"/>
    </row>
    <row r="7" spans="1:19" ht="14.4" customHeight="1" x14ac:dyDescent="0.3">
      <c r="A7" s="597" t="s">
        <v>3274</v>
      </c>
      <c r="B7" s="657">
        <v>2990</v>
      </c>
      <c r="C7" s="568">
        <v>1</v>
      </c>
      <c r="D7" s="657">
        <v>1848</v>
      </c>
      <c r="E7" s="568">
        <v>0.61806020066889633</v>
      </c>
      <c r="F7" s="657">
        <v>4176</v>
      </c>
      <c r="G7" s="592">
        <v>1.3966555183946487</v>
      </c>
      <c r="H7" s="657"/>
      <c r="I7" s="568"/>
      <c r="J7" s="657"/>
      <c r="K7" s="568"/>
      <c r="L7" s="657"/>
      <c r="M7" s="592"/>
      <c r="N7" s="657"/>
      <c r="O7" s="568"/>
      <c r="P7" s="657"/>
      <c r="Q7" s="568"/>
      <c r="R7" s="657"/>
      <c r="S7" s="617"/>
    </row>
    <row r="8" spans="1:19" ht="14.4" customHeight="1" x14ac:dyDescent="0.3">
      <c r="A8" s="597" t="s">
        <v>3275</v>
      </c>
      <c r="B8" s="657">
        <v>1150</v>
      </c>
      <c r="C8" s="568">
        <v>1</v>
      </c>
      <c r="D8" s="657"/>
      <c r="E8" s="568"/>
      <c r="F8" s="657">
        <v>1392</v>
      </c>
      <c r="G8" s="592">
        <v>1.2104347826086956</v>
      </c>
      <c r="H8" s="657"/>
      <c r="I8" s="568"/>
      <c r="J8" s="657"/>
      <c r="K8" s="568"/>
      <c r="L8" s="657"/>
      <c r="M8" s="592"/>
      <c r="N8" s="657"/>
      <c r="O8" s="568"/>
      <c r="P8" s="657"/>
      <c r="Q8" s="568"/>
      <c r="R8" s="657"/>
      <c r="S8" s="617"/>
    </row>
    <row r="9" spans="1:19" ht="14.4" customHeight="1" x14ac:dyDescent="0.3">
      <c r="A9" s="597" t="s">
        <v>3276</v>
      </c>
      <c r="B9" s="657">
        <v>2300</v>
      </c>
      <c r="C9" s="568">
        <v>1</v>
      </c>
      <c r="D9" s="657">
        <v>4389</v>
      </c>
      <c r="E9" s="568">
        <v>1.9082608695652175</v>
      </c>
      <c r="F9" s="657">
        <v>3480</v>
      </c>
      <c r="G9" s="592">
        <v>1.5130434782608695</v>
      </c>
      <c r="H9" s="657"/>
      <c r="I9" s="568"/>
      <c r="J9" s="657"/>
      <c r="K9" s="568"/>
      <c r="L9" s="657"/>
      <c r="M9" s="592"/>
      <c r="N9" s="657"/>
      <c r="O9" s="568"/>
      <c r="P9" s="657"/>
      <c r="Q9" s="568"/>
      <c r="R9" s="657"/>
      <c r="S9" s="617"/>
    </row>
    <row r="10" spans="1:19" ht="14.4" customHeight="1" x14ac:dyDescent="0.3">
      <c r="A10" s="597" t="s">
        <v>3277</v>
      </c>
      <c r="B10" s="657"/>
      <c r="C10" s="568"/>
      <c r="D10" s="657">
        <v>231</v>
      </c>
      <c r="E10" s="568"/>
      <c r="F10" s="657">
        <v>0</v>
      </c>
      <c r="G10" s="592"/>
      <c r="H10" s="657"/>
      <c r="I10" s="568"/>
      <c r="J10" s="657"/>
      <c r="K10" s="568"/>
      <c r="L10" s="657"/>
      <c r="M10" s="592"/>
      <c r="N10" s="657"/>
      <c r="O10" s="568"/>
      <c r="P10" s="657"/>
      <c r="Q10" s="568"/>
      <c r="R10" s="657"/>
      <c r="S10" s="617"/>
    </row>
    <row r="11" spans="1:19" ht="14.4" customHeight="1" x14ac:dyDescent="0.3">
      <c r="A11" s="597" t="s">
        <v>3278</v>
      </c>
      <c r="B11" s="657">
        <v>298</v>
      </c>
      <c r="C11" s="568">
        <v>1</v>
      </c>
      <c r="D11" s="657"/>
      <c r="E11" s="568"/>
      <c r="F11" s="657">
        <v>232</v>
      </c>
      <c r="G11" s="592">
        <v>0.77852348993288589</v>
      </c>
      <c r="H11" s="657"/>
      <c r="I11" s="568"/>
      <c r="J11" s="657"/>
      <c r="K11" s="568"/>
      <c r="L11" s="657"/>
      <c r="M11" s="592"/>
      <c r="N11" s="657"/>
      <c r="O11" s="568"/>
      <c r="P11" s="657"/>
      <c r="Q11" s="568"/>
      <c r="R11" s="657"/>
      <c r="S11" s="617"/>
    </row>
    <row r="12" spans="1:19" ht="14.4" customHeight="1" x14ac:dyDescent="0.3">
      <c r="A12" s="597" t="s">
        <v>3279</v>
      </c>
      <c r="B12" s="657">
        <v>230</v>
      </c>
      <c r="C12" s="568">
        <v>1</v>
      </c>
      <c r="D12" s="657"/>
      <c r="E12" s="568"/>
      <c r="F12" s="657">
        <v>232</v>
      </c>
      <c r="G12" s="592">
        <v>1.008695652173913</v>
      </c>
      <c r="H12" s="657"/>
      <c r="I12" s="568"/>
      <c r="J12" s="657"/>
      <c r="K12" s="568"/>
      <c r="L12" s="657"/>
      <c r="M12" s="592"/>
      <c r="N12" s="657"/>
      <c r="O12" s="568"/>
      <c r="P12" s="657"/>
      <c r="Q12" s="568"/>
      <c r="R12" s="657"/>
      <c r="S12" s="617"/>
    </row>
    <row r="13" spans="1:19" ht="14.4" customHeight="1" x14ac:dyDescent="0.3">
      <c r="A13" s="597" t="s">
        <v>3280</v>
      </c>
      <c r="B13" s="657">
        <v>460</v>
      </c>
      <c r="C13" s="568">
        <v>1</v>
      </c>
      <c r="D13" s="657">
        <v>231</v>
      </c>
      <c r="E13" s="568">
        <v>0.50217391304347825</v>
      </c>
      <c r="F13" s="657">
        <v>0</v>
      </c>
      <c r="G13" s="592">
        <v>0</v>
      </c>
      <c r="H13" s="657"/>
      <c r="I13" s="568"/>
      <c r="J13" s="657"/>
      <c r="K13" s="568"/>
      <c r="L13" s="657"/>
      <c r="M13" s="592"/>
      <c r="N13" s="657"/>
      <c r="O13" s="568"/>
      <c r="P13" s="657"/>
      <c r="Q13" s="568"/>
      <c r="R13" s="657"/>
      <c r="S13" s="617"/>
    </row>
    <row r="14" spans="1:19" ht="14.4" customHeight="1" x14ac:dyDescent="0.3">
      <c r="A14" s="597" t="s">
        <v>3281</v>
      </c>
      <c r="B14" s="657">
        <v>460</v>
      </c>
      <c r="C14" s="568">
        <v>1</v>
      </c>
      <c r="D14" s="657">
        <v>462</v>
      </c>
      <c r="E14" s="568">
        <v>1.0043478260869565</v>
      </c>
      <c r="F14" s="657">
        <v>464</v>
      </c>
      <c r="G14" s="592">
        <v>1.008695652173913</v>
      </c>
      <c r="H14" s="657"/>
      <c r="I14" s="568"/>
      <c r="J14" s="657"/>
      <c r="K14" s="568"/>
      <c r="L14" s="657"/>
      <c r="M14" s="592"/>
      <c r="N14" s="657"/>
      <c r="O14" s="568"/>
      <c r="P14" s="657"/>
      <c r="Q14" s="568"/>
      <c r="R14" s="657"/>
      <c r="S14" s="617"/>
    </row>
    <row r="15" spans="1:19" ht="14.4" customHeight="1" x14ac:dyDescent="0.3">
      <c r="A15" s="597" t="s">
        <v>3282</v>
      </c>
      <c r="B15" s="657">
        <v>230</v>
      </c>
      <c r="C15" s="568">
        <v>1</v>
      </c>
      <c r="D15" s="657">
        <v>462</v>
      </c>
      <c r="E15" s="568">
        <v>2.008695652173913</v>
      </c>
      <c r="F15" s="657"/>
      <c r="G15" s="592"/>
      <c r="H15" s="657"/>
      <c r="I15" s="568"/>
      <c r="J15" s="657"/>
      <c r="K15" s="568"/>
      <c r="L15" s="657"/>
      <c r="M15" s="592"/>
      <c r="N15" s="657"/>
      <c r="O15" s="568"/>
      <c r="P15" s="657"/>
      <c r="Q15" s="568"/>
      <c r="R15" s="657"/>
      <c r="S15" s="617"/>
    </row>
    <row r="16" spans="1:19" ht="14.4" customHeight="1" x14ac:dyDescent="0.3">
      <c r="A16" s="597" t="s">
        <v>3283</v>
      </c>
      <c r="B16" s="657">
        <v>230</v>
      </c>
      <c r="C16" s="568">
        <v>1</v>
      </c>
      <c r="D16" s="657">
        <v>1420</v>
      </c>
      <c r="E16" s="568">
        <v>6.1739130434782608</v>
      </c>
      <c r="F16" s="657"/>
      <c r="G16" s="592"/>
      <c r="H16" s="657"/>
      <c r="I16" s="568"/>
      <c r="J16" s="657"/>
      <c r="K16" s="568"/>
      <c r="L16" s="657"/>
      <c r="M16" s="592"/>
      <c r="N16" s="657"/>
      <c r="O16" s="568"/>
      <c r="P16" s="657"/>
      <c r="Q16" s="568"/>
      <c r="R16" s="657"/>
      <c r="S16" s="617"/>
    </row>
    <row r="17" spans="1:19" ht="14.4" customHeight="1" x14ac:dyDescent="0.3">
      <c r="A17" s="597" t="s">
        <v>3284</v>
      </c>
      <c r="B17" s="657">
        <v>230</v>
      </c>
      <c r="C17" s="568">
        <v>1</v>
      </c>
      <c r="D17" s="657"/>
      <c r="E17" s="568"/>
      <c r="F17" s="657">
        <v>1392</v>
      </c>
      <c r="G17" s="592">
        <v>6.052173913043478</v>
      </c>
      <c r="H17" s="657"/>
      <c r="I17" s="568"/>
      <c r="J17" s="657"/>
      <c r="K17" s="568"/>
      <c r="L17" s="657"/>
      <c r="M17" s="592"/>
      <c r="N17" s="657"/>
      <c r="O17" s="568"/>
      <c r="P17" s="657"/>
      <c r="Q17" s="568"/>
      <c r="R17" s="657"/>
      <c r="S17" s="617"/>
    </row>
    <row r="18" spans="1:19" ht="14.4" customHeight="1" x14ac:dyDescent="0.3">
      <c r="A18" s="597" t="s">
        <v>3285</v>
      </c>
      <c r="B18" s="657"/>
      <c r="C18" s="568"/>
      <c r="D18" s="657"/>
      <c r="E18" s="568"/>
      <c r="F18" s="657">
        <v>232</v>
      </c>
      <c r="G18" s="592"/>
      <c r="H18" s="657"/>
      <c r="I18" s="568"/>
      <c r="J18" s="657"/>
      <c r="K18" s="568"/>
      <c r="L18" s="657"/>
      <c r="M18" s="592"/>
      <c r="N18" s="657"/>
      <c r="O18" s="568"/>
      <c r="P18" s="657"/>
      <c r="Q18" s="568"/>
      <c r="R18" s="657"/>
      <c r="S18" s="617"/>
    </row>
    <row r="19" spans="1:19" ht="14.4" customHeight="1" x14ac:dyDescent="0.3">
      <c r="A19" s="597" t="s">
        <v>3286</v>
      </c>
      <c r="B19" s="657">
        <v>230</v>
      </c>
      <c r="C19" s="568">
        <v>1</v>
      </c>
      <c r="D19" s="657"/>
      <c r="E19" s="568"/>
      <c r="F19" s="657"/>
      <c r="G19" s="592"/>
      <c r="H19" s="657"/>
      <c r="I19" s="568"/>
      <c r="J19" s="657"/>
      <c r="K19" s="568"/>
      <c r="L19" s="657"/>
      <c r="M19" s="592"/>
      <c r="N19" s="657"/>
      <c r="O19" s="568"/>
      <c r="P19" s="657"/>
      <c r="Q19" s="568"/>
      <c r="R19" s="657"/>
      <c r="S19" s="617"/>
    </row>
    <row r="20" spans="1:19" ht="14.4" customHeight="1" x14ac:dyDescent="0.3">
      <c r="A20" s="597" t="s">
        <v>3287</v>
      </c>
      <c r="B20" s="657">
        <v>1380</v>
      </c>
      <c r="C20" s="568">
        <v>1</v>
      </c>
      <c r="D20" s="657">
        <v>1617</v>
      </c>
      <c r="E20" s="568">
        <v>1.1717391304347826</v>
      </c>
      <c r="F20" s="657">
        <v>1160</v>
      </c>
      <c r="G20" s="592">
        <v>0.84057971014492749</v>
      </c>
      <c r="H20" s="657"/>
      <c r="I20" s="568"/>
      <c r="J20" s="657"/>
      <c r="K20" s="568"/>
      <c r="L20" s="657"/>
      <c r="M20" s="592"/>
      <c r="N20" s="657"/>
      <c r="O20" s="568"/>
      <c r="P20" s="657"/>
      <c r="Q20" s="568"/>
      <c r="R20" s="657"/>
      <c r="S20" s="617"/>
    </row>
    <row r="21" spans="1:19" ht="14.4" customHeight="1" x14ac:dyDescent="0.3">
      <c r="A21" s="597" t="s">
        <v>3288</v>
      </c>
      <c r="B21" s="657"/>
      <c r="C21" s="568"/>
      <c r="D21" s="657">
        <v>462</v>
      </c>
      <c r="E21" s="568"/>
      <c r="F21" s="657"/>
      <c r="G21" s="592"/>
      <c r="H21" s="657"/>
      <c r="I21" s="568"/>
      <c r="J21" s="657"/>
      <c r="K21" s="568"/>
      <c r="L21" s="657"/>
      <c r="M21" s="592"/>
      <c r="N21" s="657"/>
      <c r="O21" s="568"/>
      <c r="P21" s="657"/>
      <c r="Q21" s="568"/>
      <c r="R21" s="657"/>
      <c r="S21" s="617"/>
    </row>
    <row r="22" spans="1:19" ht="14.4" customHeight="1" x14ac:dyDescent="0.3">
      <c r="A22" s="597" t="s">
        <v>3289</v>
      </c>
      <c r="B22" s="657">
        <v>230</v>
      </c>
      <c r="C22" s="568">
        <v>1</v>
      </c>
      <c r="D22" s="657">
        <v>231</v>
      </c>
      <c r="E22" s="568">
        <v>1.0043478260869565</v>
      </c>
      <c r="F22" s="657">
        <v>232</v>
      </c>
      <c r="G22" s="592">
        <v>1.008695652173913</v>
      </c>
      <c r="H22" s="657"/>
      <c r="I22" s="568"/>
      <c r="J22" s="657"/>
      <c r="K22" s="568"/>
      <c r="L22" s="657"/>
      <c r="M22" s="592"/>
      <c r="N22" s="657"/>
      <c r="O22" s="568"/>
      <c r="P22" s="657"/>
      <c r="Q22" s="568"/>
      <c r="R22" s="657"/>
      <c r="S22" s="617"/>
    </row>
    <row r="23" spans="1:19" ht="14.4" customHeight="1" thickBot="1" x14ac:dyDescent="0.35">
      <c r="A23" s="659" t="s">
        <v>3290</v>
      </c>
      <c r="B23" s="658">
        <v>42208050</v>
      </c>
      <c r="C23" s="574">
        <v>1</v>
      </c>
      <c r="D23" s="658">
        <v>39656865</v>
      </c>
      <c r="E23" s="574">
        <v>0.93955690916780088</v>
      </c>
      <c r="F23" s="658">
        <v>45086892</v>
      </c>
      <c r="G23" s="585">
        <v>1.0682059938803143</v>
      </c>
      <c r="H23" s="658">
        <v>5207688.9600000037</v>
      </c>
      <c r="I23" s="574">
        <v>1</v>
      </c>
      <c r="J23" s="658">
        <v>5329332.0500000007</v>
      </c>
      <c r="K23" s="574">
        <v>1.023358363169216</v>
      </c>
      <c r="L23" s="658">
        <v>6017192.0300000012</v>
      </c>
      <c r="M23" s="585">
        <v>1.155443820899779</v>
      </c>
      <c r="N23" s="658"/>
      <c r="O23" s="574"/>
      <c r="P23" s="658"/>
      <c r="Q23" s="574"/>
      <c r="R23" s="658"/>
      <c r="S23" s="61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14516.7</v>
      </c>
      <c r="G3" s="312">
        <f t="shared" si="0"/>
        <v>47426156.960000001</v>
      </c>
      <c r="H3" s="312"/>
      <c r="I3" s="312"/>
      <c r="J3" s="312">
        <f t="shared" si="0"/>
        <v>15304.1</v>
      </c>
      <c r="K3" s="312">
        <f t="shared" si="0"/>
        <v>44998012.050000004</v>
      </c>
      <c r="L3" s="312"/>
      <c r="M3" s="312"/>
      <c r="N3" s="312">
        <f t="shared" si="0"/>
        <v>17491.839999999997</v>
      </c>
      <c r="O3" s="312">
        <f t="shared" si="0"/>
        <v>51117772.030000016</v>
      </c>
      <c r="P3" s="112">
        <f>IF(G3=0,0,O3/G3)</f>
        <v>1.0778392200977529</v>
      </c>
      <c r="Q3" s="313">
        <f>IF(N3=0,0,O3/N3)</f>
        <v>2922.3782077814585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3291</v>
      </c>
      <c r="B6" s="562" t="s">
        <v>3255</v>
      </c>
      <c r="C6" s="562" t="s">
        <v>3256</v>
      </c>
      <c r="D6" s="562" t="s">
        <v>3261</v>
      </c>
      <c r="E6" s="562" t="s">
        <v>3262</v>
      </c>
      <c r="F6" s="565"/>
      <c r="G6" s="565"/>
      <c r="H6" s="565"/>
      <c r="I6" s="565"/>
      <c r="J6" s="565">
        <v>2</v>
      </c>
      <c r="K6" s="565">
        <v>462</v>
      </c>
      <c r="L6" s="565"/>
      <c r="M6" s="565">
        <v>231</v>
      </c>
      <c r="N6" s="565">
        <v>3</v>
      </c>
      <c r="O6" s="565">
        <v>696</v>
      </c>
      <c r="P6" s="584"/>
      <c r="Q6" s="566">
        <v>232</v>
      </c>
    </row>
    <row r="7" spans="1:17" ht="14.4" customHeight="1" x14ac:dyDescent="0.3">
      <c r="A7" s="567" t="s">
        <v>3292</v>
      </c>
      <c r="B7" s="568" t="s">
        <v>3255</v>
      </c>
      <c r="C7" s="568" t="s">
        <v>3256</v>
      </c>
      <c r="D7" s="568" t="s">
        <v>3257</v>
      </c>
      <c r="E7" s="568" t="s">
        <v>3258</v>
      </c>
      <c r="F7" s="571"/>
      <c r="G7" s="571"/>
      <c r="H7" s="571"/>
      <c r="I7" s="571"/>
      <c r="J7" s="571">
        <v>1</v>
      </c>
      <c r="K7" s="571">
        <v>0</v>
      </c>
      <c r="L7" s="571"/>
      <c r="M7" s="571">
        <v>0</v>
      </c>
      <c r="N7" s="571"/>
      <c r="O7" s="571"/>
      <c r="P7" s="592"/>
      <c r="Q7" s="572"/>
    </row>
    <row r="8" spans="1:17" ht="14.4" customHeight="1" x14ac:dyDescent="0.3">
      <c r="A8" s="567" t="s">
        <v>3292</v>
      </c>
      <c r="B8" s="568" t="s">
        <v>3255</v>
      </c>
      <c r="C8" s="568" t="s">
        <v>3256</v>
      </c>
      <c r="D8" s="568" t="s">
        <v>3261</v>
      </c>
      <c r="E8" s="568" t="s">
        <v>3262</v>
      </c>
      <c r="F8" s="571">
        <v>13</v>
      </c>
      <c r="G8" s="571">
        <v>2990</v>
      </c>
      <c r="H8" s="571">
        <v>1</v>
      </c>
      <c r="I8" s="571">
        <v>230</v>
      </c>
      <c r="J8" s="571">
        <v>8</v>
      </c>
      <c r="K8" s="571">
        <v>1848</v>
      </c>
      <c r="L8" s="571">
        <v>0.61806020066889633</v>
      </c>
      <c r="M8" s="571">
        <v>231</v>
      </c>
      <c r="N8" s="571">
        <v>18</v>
      </c>
      <c r="O8" s="571">
        <v>4176</v>
      </c>
      <c r="P8" s="592">
        <v>1.3966555183946487</v>
      </c>
      <c r="Q8" s="572">
        <v>232</v>
      </c>
    </row>
    <row r="9" spans="1:17" ht="14.4" customHeight="1" x14ac:dyDescent="0.3">
      <c r="A9" s="567" t="s">
        <v>3293</v>
      </c>
      <c r="B9" s="568" t="s">
        <v>3255</v>
      </c>
      <c r="C9" s="568" t="s">
        <v>3256</v>
      </c>
      <c r="D9" s="568" t="s">
        <v>3261</v>
      </c>
      <c r="E9" s="568" t="s">
        <v>3262</v>
      </c>
      <c r="F9" s="571">
        <v>5</v>
      </c>
      <c r="G9" s="571">
        <v>1150</v>
      </c>
      <c r="H9" s="571">
        <v>1</v>
      </c>
      <c r="I9" s="571">
        <v>230</v>
      </c>
      <c r="J9" s="571"/>
      <c r="K9" s="571"/>
      <c r="L9" s="571"/>
      <c r="M9" s="571"/>
      <c r="N9" s="571">
        <v>6</v>
      </c>
      <c r="O9" s="571">
        <v>1392</v>
      </c>
      <c r="P9" s="592">
        <v>1.2104347826086956</v>
      </c>
      <c r="Q9" s="572">
        <v>232</v>
      </c>
    </row>
    <row r="10" spans="1:17" ht="14.4" customHeight="1" x14ac:dyDescent="0.3">
      <c r="A10" s="567" t="s">
        <v>3294</v>
      </c>
      <c r="B10" s="568" t="s">
        <v>3255</v>
      </c>
      <c r="C10" s="568" t="s">
        <v>3256</v>
      </c>
      <c r="D10" s="568" t="s">
        <v>3261</v>
      </c>
      <c r="E10" s="568" t="s">
        <v>3262</v>
      </c>
      <c r="F10" s="571">
        <v>9</v>
      </c>
      <c r="G10" s="571">
        <v>2070</v>
      </c>
      <c r="H10" s="571">
        <v>1</v>
      </c>
      <c r="I10" s="571">
        <v>230</v>
      </c>
      <c r="J10" s="571">
        <v>19</v>
      </c>
      <c r="K10" s="571">
        <v>4389</v>
      </c>
      <c r="L10" s="571">
        <v>2.1202898550724636</v>
      </c>
      <c r="M10" s="571">
        <v>231</v>
      </c>
      <c r="N10" s="571">
        <v>15</v>
      </c>
      <c r="O10" s="571">
        <v>3480</v>
      </c>
      <c r="P10" s="592">
        <v>1.681159420289855</v>
      </c>
      <c r="Q10" s="572">
        <v>232</v>
      </c>
    </row>
    <row r="11" spans="1:17" ht="14.4" customHeight="1" x14ac:dyDescent="0.3">
      <c r="A11" s="567" t="s">
        <v>3294</v>
      </c>
      <c r="B11" s="568" t="s">
        <v>3295</v>
      </c>
      <c r="C11" s="568" t="s">
        <v>3256</v>
      </c>
      <c r="D11" s="568" t="s">
        <v>3261</v>
      </c>
      <c r="E11" s="568" t="s">
        <v>3262</v>
      </c>
      <c r="F11" s="571">
        <v>1</v>
      </c>
      <c r="G11" s="571">
        <v>230</v>
      </c>
      <c r="H11" s="571">
        <v>1</v>
      </c>
      <c r="I11" s="571">
        <v>230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3296</v>
      </c>
      <c r="B12" s="568" t="s">
        <v>3297</v>
      </c>
      <c r="C12" s="568" t="s">
        <v>3256</v>
      </c>
      <c r="D12" s="568" t="s">
        <v>3298</v>
      </c>
      <c r="E12" s="568" t="s">
        <v>3299</v>
      </c>
      <c r="F12" s="571"/>
      <c r="G12" s="571"/>
      <c r="H12" s="571"/>
      <c r="I12" s="571"/>
      <c r="J12" s="571"/>
      <c r="K12" s="571"/>
      <c r="L12" s="571"/>
      <c r="M12" s="571"/>
      <c r="N12" s="571">
        <v>1</v>
      </c>
      <c r="O12" s="571">
        <v>0</v>
      </c>
      <c r="P12" s="592"/>
      <c r="Q12" s="572">
        <v>0</v>
      </c>
    </row>
    <row r="13" spans="1:17" ht="14.4" customHeight="1" x14ac:dyDescent="0.3">
      <c r="A13" s="567" t="s">
        <v>3296</v>
      </c>
      <c r="B13" s="568" t="s">
        <v>3255</v>
      </c>
      <c r="C13" s="568" t="s">
        <v>3256</v>
      </c>
      <c r="D13" s="568" t="s">
        <v>3261</v>
      </c>
      <c r="E13" s="568" t="s">
        <v>3262</v>
      </c>
      <c r="F13" s="571"/>
      <c r="G13" s="571"/>
      <c r="H13" s="571"/>
      <c r="I13" s="571"/>
      <c r="J13" s="571">
        <v>1</v>
      </c>
      <c r="K13" s="571">
        <v>231</v>
      </c>
      <c r="L13" s="571"/>
      <c r="M13" s="571">
        <v>231</v>
      </c>
      <c r="N13" s="571"/>
      <c r="O13" s="571"/>
      <c r="P13" s="592"/>
      <c r="Q13" s="572"/>
    </row>
    <row r="14" spans="1:17" ht="14.4" customHeight="1" x14ac:dyDescent="0.3">
      <c r="A14" s="567" t="s">
        <v>3296</v>
      </c>
      <c r="B14" s="568" t="s">
        <v>3295</v>
      </c>
      <c r="C14" s="568" t="s">
        <v>3256</v>
      </c>
      <c r="D14" s="568" t="s">
        <v>3298</v>
      </c>
      <c r="E14" s="568" t="s">
        <v>3299</v>
      </c>
      <c r="F14" s="571"/>
      <c r="G14" s="571"/>
      <c r="H14" s="571"/>
      <c r="I14" s="571"/>
      <c r="J14" s="571"/>
      <c r="K14" s="571"/>
      <c r="L14" s="571"/>
      <c r="M14" s="571"/>
      <c r="N14" s="571">
        <v>1</v>
      </c>
      <c r="O14" s="571">
        <v>0</v>
      </c>
      <c r="P14" s="592"/>
      <c r="Q14" s="572">
        <v>0</v>
      </c>
    </row>
    <row r="15" spans="1:17" ht="14.4" customHeight="1" x14ac:dyDescent="0.3">
      <c r="A15" s="567" t="s">
        <v>3300</v>
      </c>
      <c r="B15" s="568" t="s">
        <v>3255</v>
      </c>
      <c r="C15" s="568" t="s">
        <v>3256</v>
      </c>
      <c r="D15" s="568" t="s">
        <v>3259</v>
      </c>
      <c r="E15" s="568" t="s">
        <v>3260</v>
      </c>
      <c r="F15" s="571">
        <v>2</v>
      </c>
      <c r="G15" s="571">
        <v>68</v>
      </c>
      <c r="H15" s="571">
        <v>1</v>
      </c>
      <c r="I15" s="571">
        <v>34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3300</v>
      </c>
      <c r="B16" s="568" t="s">
        <v>3255</v>
      </c>
      <c r="C16" s="568" t="s">
        <v>3256</v>
      </c>
      <c r="D16" s="568" t="s">
        <v>3261</v>
      </c>
      <c r="E16" s="568" t="s">
        <v>3262</v>
      </c>
      <c r="F16" s="571">
        <v>1</v>
      </c>
      <c r="G16" s="571">
        <v>230</v>
      </c>
      <c r="H16" s="571">
        <v>1</v>
      </c>
      <c r="I16" s="571">
        <v>230</v>
      </c>
      <c r="J16" s="571"/>
      <c r="K16" s="571"/>
      <c r="L16" s="571"/>
      <c r="M16" s="571"/>
      <c r="N16" s="571">
        <v>1</v>
      </c>
      <c r="O16" s="571">
        <v>232</v>
      </c>
      <c r="P16" s="592">
        <v>1.008695652173913</v>
      </c>
      <c r="Q16" s="572">
        <v>232</v>
      </c>
    </row>
    <row r="17" spans="1:17" ht="14.4" customHeight="1" x14ac:dyDescent="0.3">
      <c r="A17" s="567" t="s">
        <v>3301</v>
      </c>
      <c r="B17" s="568" t="s">
        <v>3255</v>
      </c>
      <c r="C17" s="568" t="s">
        <v>3256</v>
      </c>
      <c r="D17" s="568" t="s">
        <v>3261</v>
      </c>
      <c r="E17" s="568" t="s">
        <v>3262</v>
      </c>
      <c r="F17" s="571">
        <v>1</v>
      </c>
      <c r="G17" s="571">
        <v>230</v>
      </c>
      <c r="H17" s="571">
        <v>1</v>
      </c>
      <c r="I17" s="571">
        <v>230</v>
      </c>
      <c r="J17" s="571"/>
      <c r="K17" s="571"/>
      <c r="L17" s="571"/>
      <c r="M17" s="571"/>
      <c r="N17" s="571">
        <v>1</v>
      </c>
      <c r="O17" s="571">
        <v>232</v>
      </c>
      <c r="P17" s="592">
        <v>1.008695652173913</v>
      </c>
      <c r="Q17" s="572">
        <v>232</v>
      </c>
    </row>
    <row r="18" spans="1:17" ht="14.4" customHeight="1" x14ac:dyDescent="0.3">
      <c r="A18" s="567" t="s">
        <v>3302</v>
      </c>
      <c r="B18" s="568" t="s">
        <v>3255</v>
      </c>
      <c r="C18" s="568" t="s">
        <v>3256</v>
      </c>
      <c r="D18" s="568" t="s">
        <v>3261</v>
      </c>
      <c r="E18" s="568" t="s">
        <v>3262</v>
      </c>
      <c r="F18" s="571">
        <v>2</v>
      </c>
      <c r="G18" s="571">
        <v>460</v>
      </c>
      <c r="H18" s="571">
        <v>1</v>
      </c>
      <c r="I18" s="571">
        <v>230</v>
      </c>
      <c r="J18" s="571">
        <v>1</v>
      </c>
      <c r="K18" s="571">
        <v>231</v>
      </c>
      <c r="L18" s="571">
        <v>0.50217391304347825</v>
      </c>
      <c r="M18" s="571">
        <v>231</v>
      </c>
      <c r="N18" s="571"/>
      <c r="O18" s="571"/>
      <c r="P18" s="592"/>
      <c r="Q18" s="572"/>
    </row>
    <row r="19" spans="1:17" ht="14.4" customHeight="1" x14ac:dyDescent="0.3">
      <c r="A19" s="567" t="s">
        <v>3302</v>
      </c>
      <c r="B19" s="568" t="s">
        <v>3295</v>
      </c>
      <c r="C19" s="568" t="s">
        <v>3256</v>
      </c>
      <c r="D19" s="568" t="s">
        <v>3298</v>
      </c>
      <c r="E19" s="568" t="s">
        <v>3299</v>
      </c>
      <c r="F19" s="571"/>
      <c r="G19" s="571"/>
      <c r="H19" s="571"/>
      <c r="I19" s="571"/>
      <c r="J19" s="571"/>
      <c r="K19" s="571"/>
      <c r="L19" s="571"/>
      <c r="M19" s="571"/>
      <c r="N19" s="571">
        <v>1</v>
      </c>
      <c r="O19" s="571">
        <v>0</v>
      </c>
      <c r="P19" s="592"/>
      <c r="Q19" s="572">
        <v>0</v>
      </c>
    </row>
    <row r="20" spans="1:17" ht="14.4" customHeight="1" x14ac:dyDescent="0.3">
      <c r="A20" s="567" t="s">
        <v>3303</v>
      </c>
      <c r="B20" s="568" t="s">
        <v>3255</v>
      </c>
      <c r="C20" s="568" t="s">
        <v>3256</v>
      </c>
      <c r="D20" s="568" t="s">
        <v>3261</v>
      </c>
      <c r="E20" s="568" t="s">
        <v>3262</v>
      </c>
      <c r="F20" s="571">
        <v>2</v>
      </c>
      <c r="G20" s="571">
        <v>460</v>
      </c>
      <c r="H20" s="571">
        <v>1</v>
      </c>
      <c r="I20" s="571">
        <v>230</v>
      </c>
      <c r="J20" s="571">
        <v>2</v>
      </c>
      <c r="K20" s="571">
        <v>462</v>
      </c>
      <c r="L20" s="571">
        <v>1.0043478260869565</v>
      </c>
      <c r="M20" s="571">
        <v>231</v>
      </c>
      <c r="N20" s="571">
        <v>2</v>
      </c>
      <c r="O20" s="571">
        <v>464</v>
      </c>
      <c r="P20" s="592">
        <v>1.008695652173913</v>
      </c>
      <c r="Q20" s="572">
        <v>232</v>
      </c>
    </row>
    <row r="21" spans="1:17" ht="14.4" customHeight="1" x14ac:dyDescent="0.3">
      <c r="A21" s="567" t="s">
        <v>3304</v>
      </c>
      <c r="B21" s="568" t="s">
        <v>3255</v>
      </c>
      <c r="C21" s="568" t="s">
        <v>3256</v>
      </c>
      <c r="D21" s="568" t="s">
        <v>3261</v>
      </c>
      <c r="E21" s="568" t="s">
        <v>3262</v>
      </c>
      <c r="F21" s="571">
        <v>1</v>
      </c>
      <c r="G21" s="571">
        <v>230</v>
      </c>
      <c r="H21" s="571">
        <v>1</v>
      </c>
      <c r="I21" s="571">
        <v>230</v>
      </c>
      <c r="J21" s="571">
        <v>2</v>
      </c>
      <c r="K21" s="571">
        <v>462</v>
      </c>
      <c r="L21" s="571">
        <v>2.008695652173913</v>
      </c>
      <c r="M21" s="571">
        <v>231</v>
      </c>
      <c r="N21" s="571"/>
      <c r="O21" s="571"/>
      <c r="P21" s="592"/>
      <c r="Q21" s="572"/>
    </row>
    <row r="22" spans="1:17" ht="14.4" customHeight="1" x14ac:dyDescent="0.3">
      <c r="A22" s="567" t="s">
        <v>3305</v>
      </c>
      <c r="B22" s="568" t="s">
        <v>3255</v>
      </c>
      <c r="C22" s="568" t="s">
        <v>3256</v>
      </c>
      <c r="D22" s="568" t="s">
        <v>3259</v>
      </c>
      <c r="E22" s="568" t="s">
        <v>3260</v>
      </c>
      <c r="F22" s="571"/>
      <c r="G22" s="571"/>
      <c r="H22" s="571"/>
      <c r="I22" s="571"/>
      <c r="J22" s="571">
        <v>1</v>
      </c>
      <c r="K22" s="571">
        <v>34</v>
      </c>
      <c r="L22" s="571"/>
      <c r="M22" s="571">
        <v>34</v>
      </c>
      <c r="N22" s="571"/>
      <c r="O22" s="571"/>
      <c r="P22" s="592"/>
      <c r="Q22" s="572"/>
    </row>
    <row r="23" spans="1:17" ht="14.4" customHeight="1" x14ac:dyDescent="0.3">
      <c r="A23" s="567" t="s">
        <v>3305</v>
      </c>
      <c r="B23" s="568" t="s">
        <v>3255</v>
      </c>
      <c r="C23" s="568" t="s">
        <v>3256</v>
      </c>
      <c r="D23" s="568" t="s">
        <v>3261</v>
      </c>
      <c r="E23" s="568" t="s">
        <v>3262</v>
      </c>
      <c r="F23" s="571">
        <v>1</v>
      </c>
      <c r="G23" s="571">
        <v>230</v>
      </c>
      <c r="H23" s="571">
        <v>1</v>
      </c>
      <c r="I23" s="571">
        <v>230</v>
      </c>
      <c r="J23" s="571">
        <v>6</v>
      </c>
      <c r="K23" s="571">
        <v>1386</v>
      </c>
      <c r="L23" s="571">
        <v>6.0260869565217394</v>
      </c>
      <c r="M23" s="571">
        <v>231</v>
      </c>
      <c r="N23" s="571"/>
      <c r="O23" s="571"/>
      <c r="P23" s="592"/>
      <c r="Q23" s="572"/>
    </row>
    <row r="24" spans="1:17" ht="14.4" customHeight="1" x14ac:dyDescent="0.3">
      <c r="A24" s="567" t="s">
        <v>3306</v>
      </c>
      <c r="B24" s="568" t="s">
        <v>3255</v>
      </c>
      <c r="C24" s="568" t="s">
        <v>3256</v>
      </c>
      <c r="D24" s="568" t="s">
        <v>3261</v>
      </c>
      <c r="E24" s="568" t="s">
        <v>3262</v>
      </c>
      <c r="F24" s="571">
        <v>1</v>
      </c>
      <c r="G24" s="571">
        <v>230</v>
      </c>
      <c r="H24" s="571">
        <v>1</v>
      </c>
      <c r="I24" s="571">
        <v>230</v>
      </c>
      <c r="J24" s="571"/>
      <c r="K24" s="571"/>
      <c r="L24" s="571"/>
      <c r="M24" s="571"/>
      <c r="N24" s="571">
        <v>6</v>
      </c>
      <c r="O24" s="571">
        <v>1392</v>
      </c>
      <c r="P24" s="592">
        <v>6.052173913043478</v>
      </c>
      <c r="Q24" s="572">
        <v>232</v>
      </c>
    </row>
    <row r="25" spans="1:17" ht="14.4" customHeight="1" x14ac:dyDescent="0.3">
      <c r="A25" s="567" t="s">
        <v>3307</v>
      </c>
      <c r="B25" s="568" t="s">
        <v>3255</v>
      </c>
      <c r="C25" s="568" t="s">
        <v>3256</v>
      </c>
      <c r="D25" s="568" t="s">
        <v>3261</v>
      </c>
      <c r="E25" s="568" t="s">
        <v>3262</v>
      </c>
      <c r="F25" s="571"/>
      <c r="G25" s="571"/>
      <c r="H25" s="571"/>
      <c r="I25" s="571"/>
      <c r="J25" s="571"/>
      <c r="K25" s="571"/>
      <c r="L25" s="571"/>
      <c r="M25" s="571"/>
      <c r="N25" s="571">
        <v>1</v>
      </c>
      <c r="O25" s="571">
        <v>232</v>
      </c>
      <c r="P25" s="592"/>
      <c r="Q25" s="572">
        <v>232</v>
      </c>
    </row>
    <row r="26" spans="1:17" ht="14.4" customHeight="1" x14ac:dyDescent="0.3">
      <c r="A26" s="567" t="s">
        <v>3308</v>
      </c>
      <c r="B26" s="568" t="s">
        <v>3255</v>
      </c>
      <c r="C26" s="568" t="s">
        <v>3256</v>
      </c>
      <c r="D26" s="568" t="s">
        <v>3261</v>
      </c>
      <c r="E26" s="568" t="s">
        <v>3262</v>
      </c>
      <c r="F26" s="571">
        <v>1</v>
      </c>
      <c r="G26" s="571">
        <v>230</v>
      </c>
      <c r="H26" s="571">
        <v>1</v>
      </c>
      <c r="I26" s="571">
        <v>230</v>
      </c>
      <c r="J26" s="571"/>
      <c r="K26" s="571"/>
      <c r="L26" s="571"/>
      <c r="M26" s="571"/>
      <c r="N26" s="571"/>
      <c r="O26" s="571"/>
      <c r="P26" s="592"/>
      <c r="Q26" s="572"/>
    </row>
    <row r="27" spans="1:17" ht="14.4" customHeight="1" x14ac:dyDescent="0.3">
      <c r="A27" s="567" t="s">
        <v>3309</v>
      </c>
      <c r="B27" s="568" t="s">
        <v>3255</v>
      </c>
      <c r="C27" s="568" t="s">
        <v>3256</v>
      </c>
      <c r="D27" s="568" t="s">
        <v>3261</v>
      </c>
      <c r="E27" s="568" t="s">
        <v>3262</v>
      </c>
      <c r="F27" s="571">
        <v>6</v>
      </c>
      <c r="G27" s="571">
        <v>1380</v>
      </c>
      <c r="H27" s="571">
        <v>1</v>
      </c>
      <c r="I27" s="571">
        <v>230</v>
      </c>
      <c r="J27" s="571">
        <v>7</v>
      </c>
      <c r="K27" s="571">
        <v>1617</v>
      </c>
      <c r="L27" s="571">
        <v>1.1717391304347826</v>
      </c>
      <c r="M27" s="571">
        <v>231</v>
      </c>
      <c r="N27" s="571">
        <v>5</v>
      </c>
      <c r="O27" s="571">
        <v>1160</v>
      </c>
      <c r="P27" s="592">
        <v>0.84057971014492749</v>
      </c>
      <c r="Q27" s="572">
        <v>232</v>
      </c>
    </row>
    <row r="28" spans="1:17" ht="14.4" customHeight="1" x14ac:dyDescent="0.3">
      <c r="A28" s="567" t="s">
        <v>3310</v>
      </c>
      <c r="B28" s="568" t="s">
        <v>3255</v>
      </c>
      <c r="C28" s="568" t="s">
        <v>3256</v>
      </c>
      <c r="D28" s="568" t="s">
        <v>3261</v>
      </c>
      <c r="E28" s="568" t="s">
        <v>3262</v>
      </c>
      <c r="F28" s="571"/>
      <c r="G28" s="571"/>
      <c r="H28" s="571"/>
      <c r="I28" s="571"/>
      <c r="J28" s="571">
        <v>2</v>
      </c>
      <c r="K28" s="571">
        <v>462</v>
      </c>
      <c r="L28" s="571"/>
      <c r="M28" s="571">
        <v>231</v>
      </c>
      <c r="N28" s="571"/>
      <c r="O28" s="571"/>
      <c r="P28" s="592"/>
      <c r="Q28" s="572"/>
    </row>
    <row r="29" spans="1:17" ht="14.4" customHeight="1" x14ac:dyDescent="0.3">
      <c r="A29" s="567" t="s">
        <v>3311</v>
      </c>
      <c r="B29" s="568" t="s">
        <v>3255</v>
      </c>
      <c r="C29" s="568" t="s">
        <v>3256</v>
      </c>
      <c r="D29" s="568" t="s">
        <v>3261</v>
      </c>
      <c r="E29" s="568" t="s">
        <v>3262</v>
      </c>
      <c r="F29" s="571">
        <v>1</v>
      </c>
      <c r="G29" s="571">
        <v>230</v>
      </c>
      <c r="H29" s="571">
        <v>1</v>
      </c>
      <c r="I29" s="571">
        <v>230</v>
      </c>
      <c r="J29" s="571">
        <v>1</v>
      </c>
      <c r="K29" s="571">
        <v>231</v>
      </c>
      <c r="L29" s="571">
        <v>1.0043478260869565</v>
      </c>
      <c r="M29" s="571">
        <v>231</v>
      </c>
      <c r="N29" s="571">
        <v>1</v>
      </c>
      <c r="O29" s="571">
        <v>232</v>
      </c>
      <c r="P29" s="592">
        <v>1.008695652173913</v>
      </c>
      <c r="Q29" s="572">
        <v>232</v>
      </c>
    </row>
    <row r="30" spans="1:17" ht="14.4" customHeight="1" x14ac:dyDescent="0.3">
      <c r="A30" s="567" t="s">
        <v>439</v>
      </c>
      <c r="B30" s="568" t="s">
        <v>3312</v>
      </c>
      <c r="C30" s="568" t="s">
        <v>3256</v>
      </c>
      <c r="D30" s="568" t="s">
        <v>3313</v>
      </c>
      <c r="E30" s="568" t="s">
        <v>3314</v>
      </c>
      <c r="F30" s="571">
        <v>1</v>
      </c>
      <c r="G30" s="571">
        <v>8973</v>
      </c>
      <c r="H30" s="571">
        <v>1</v>
      </c>
      <c r="I30" s="571">
        <v>8973</v>
      </c>
      <c r="J30" s="571">
        <v>3</v>
      </c>
      <c r="K30" s="571">
        <v>27000</v>
      </c>
      <c r="L30" s="571">
        <v>3.009027081243731</v>
      </c>
      <c r="M30" s="571">
        <v>9000</v>
      </c>
      <c r="N30" s="571">
        <v>8</v>
      </c>
      <c r="O30" s="571">
        <v>72272</v>
      </c>
      <c r="P30" s="592">
        <v>8.0543853783572938</v>
      </c>
      <c r="Q30" s="572">
        <v>9034</v>
      </c>
    </row>
    <row r="31" spans="1:17" ht="14.4" customHeight="1" x14ac:dyDescent="0.3">
      <c r="A31" s="567" t="s">
        <v>439</v>
      </c>
      <c r="B31" s="568" t="s">
        <v>3312</v>
      </c>
      <c r="C31" s="568" t="s">
        <v>3256</v>
      </c>
      <c r="D31" s="568" t="s">
        <v>3315</v>
      </c>
      <c r="E31" s="568" t="s">
        <v>3316</v>
      </c>
      <c r="F31" s="571">
        <v>1</v>
      </c>
      <c r="G31" s="571">
        <v>175</v>
      </c>
      <c r="H31" s="571">
        <v>1</v>
      </c>
      <c r="I31" s="571">
        <v>175</v>
      </c>
      <c r="J31" s="571">
        <v>2</v>
      </c>
      <c r="K31" s="571">
        <v>352</v>
      </c>
      <c r="L31" s="571">
        <v>2.0114285714285716</v>
      </c>
      <c r="M31" s="571">
        <v>176</v>
      </c>
      <c r="N31" s="571">
        <v>1</v>
      </c>
      <c r="O31" s="571">
        <v>177</v>
      </c>
      <c r="P31" s="592">
        <v>1.0114285714285713</v>
      </c>
      <c r="Q31" s="572">
        <v>177</v>
      </c>
    </row>
    <row r="32" spans="1:17" ht="14.4" customHeight="1" x14ac:dyDescent="0.3">
      <c r="A32" s="567" t="s">
        <v>439</v>
      </c>
      <c r="B32" s="568" t="s">
        <v>3312</v>
      </c>
      <c r="C32" s="568" t="s">
        <v>3256</v>
      </c>
      <c r="D32" s="568" t="s">
        <v>3317</v>
      </c>
      <c r="E32" s="568" t="s">
        <v>3318</v>
      </c>
      <c r="F32" s="571"/>
      <c r="G32" s="571"/>
      <c r="H32" s="571"/>
      <c r="I32" s="571"/>
      <c r="J32" s="571">
        <v>2</v>
      </c>
      <c r="K32" s="571">
        <v>3222</v>
      </c>
      <c r="L32" s="571"/>
      <c r="M32" s="571">
        <v>1611</v>
      </c>
      <c r="N32" s="571"/>
      <c r="O32" s="571"/>
      <c r="P32" s="592"/>
      <c r="Q32" s="572"/>
    </row>
    <row r="33" spans="1:17" ht="14.4" customHeight="1" x14ac:dyDescent="0.3">
      <c r="A33" s="567" t="s">
        <v>439</v>
      </c>
      <c r="B33" s="568" t="s">
        <v>3312</v>
      </c>
      <c r="C33" s="568" t="s">
        <v>3256</v>
      </c>
      <c r="D33" s="568" t="s">
        <v>3319</v>
      </c>
      <c r="E33" s="568" t="s">
        <v>3320</v>
      </c>
      <c r="F33" s="571">
        <v>3</v>
      </c>
      <c r="G33" s="571">
        <v>7995</v>
      </c>
      <c r="H33" s="571">
        <v>1</v>
      </c>
      <c r="I33" s="571">
        <v>2665</v>
      </c>
      <c r="J33" s="571">
        <v>14</v>
      </c>
      <c r="K33" s="571">
        <v>37394</v>
      </c>
      <c r="L33" s="571">
        <v>4.6771732332707945</v>
      </c>
      <c r="M33" s="571">
        <v>2671</v>
      </c>
      <c r="N33" s="571">
        <v>31</v>
      </c>
      <c r="O33" s="571">
        <v>83018</v>
      </c>
      <c r="P33" s="592">
        <v>10.383739837398373</v>
      </c>
      <c r="Q33" s="572">
        <v>2678</v>
      </c>
    </row>
    <row r="34" spans="1:17" ht="14.4" customHeight="1" x14ac:dyDescent="0.3">
      <c r="A34" s="567" t="s">
        <v>439</v>
      </c>
      <c r="B34" s="568" t="s">
        <v>3312</v>
      </c>
      <c r="C34" s="568" t="s">
        <v>3256</v>
      </c>
      <c r="D34" s="568" t="s">
        <v>3321</v>
      </c>
      <c r="E34" s="568" t="s">
        <v>3322</v>
      </c>
      <c r="F34" s="571"/>
      <c r="G34" s="571"/>
      <c r="H34" s="571"/>
      <c r="I34" s="571"/>
      <c r="J34" s="571">
        <v>6</v>
      </c>
      <c r="K34" s="571">
        <v>25920</v>
      </c>
      <c r="L34" s="571"/>
      <c r="M34" s="571">
        <v>4320</v>
      </c>
      <c r="N34" s="571">
        <v>4</v>
      </c>
      <c r="O34" s="571">
        <v>17360</v>
      </c>
      <c r="P34" s="592"/>
      <c r="Q34" s="572">
        <v>4340</v>
      </c>
    </row>
    <row r="35" spans="1:17" ht="14.4" customHeight="1" x14ac:dyDescent="0.3">
      <c r="A35" s="567" t="s">
        <v>439</v>
      </c>
      <c r="B35" s="568" t="s">
        <v>3312</v>
      </c>
      <c r="C35" s="568" t="s">
        <v>3256</v>
      </c>
      <c r="D35" s="568" t="s">
        <v>3323</v>
      </c>
      <c r="E35" s="568" t="s">
        <v>3324</v>
      </c>
      <c r="F35" s="571">
        <v>2</v>
      </c>
      <c r="G35" s="571">
        <v>9152</v>
      </c>
      <c r="H35" s="571">
        <v>1</v>
      </c>
      <c r="I35" s="571">
        <v>4576</v>
      </c>
      <c r="J35" s="571">
        <v>3</v>
      </c>
      <c r="K35" s="571">
        <v>13782</v>
      </c>
      <c r="L35" s="571">
        <v>1.5059003496503496</v>
      </c>
      <c r="M35" s="571">
        <v>4594</v>
      </c>
      <c r="N35" s="571">
        <v>13</v>
      </c>
      <c r="O35" s="571">
        <v>60021</v>
      </c>
      <c r="P35" s="592">
        <v>6.5582386363636367</v>
      </c>
      <c r="Q35" s="572">
        <v>4617</v>
      </c>
    </row>
    <row r="36" spans="1:17" ht="14.4" customHeight="1" x14ac:dyDescent="0.3">
      <c r="A36" s="567" t="s">
        <v>439</v>
      </c>
      <c r="B36" s="568" t="s">
        <v>3312</v>
      </c>
      <c r="C36" s="568" t="s">
        <v>3256</v>
      </c>
      <c r="D36" s="568" t="s">
        <v>3325</v>
      </c>
      <c r="E36" s="568" t="s">
        <v>3326</v>
      </c>
      <c r="F36" s="571">
        <v>4</v>
      </c>
      <c r="G36" s="571">
        <v>3184</v>
      </c>
      <c r="H36" s="571">
        <v>1</v>
      </c>
      <c r="I36" s="571">
        <v>796</v>
      </c>
      <c r="J36" s="571">
        <v>14</v>
      </c>
      <c r="K36" s="571">
        <v>11200</v>
      </c>
      <c r="L36" s="571">
        <v>3.5175879396984926</v>
      </c>
      <c r="M36" s="571">
        <v>800</v>
      </c>
      <c r="N36" s="571">
        <v>28</v>
      </c>
      <c r="O36" s="571">
        <v>22568</v>
      </c>
      <c r="P36" s="592">
        <v>7.0879396984924625</v>
      </c>
      <c r="Q36" s="572">
        <v>806</v>
      </c>
    </row>
    <row r="37" spans="1:17" ht="14.4" customHeight="1" x14ac:dyDescent="0.3">
      <c r="A37" s="567" t="s">
        <v>439</v>
      </c>
      <c r="B37" s="568" t="s">
        <v>3312</v>
      </c>
      <c r="C37" s="568" t="s">
        <v>3256</v>
      </c>
      <c r="D37" s="568" t="s">
        <v>3327</v>
      </c>
      <c r="E37" s="568" t="s">
        <v>3328</v>
      </c>
      <c r="F37" s="571"/>
      <c r="G37" s="571"/>
      <c r="H37" s="571"/>
      <c r="I37" s="571"/>
      <c r="J37" s="571">
        <v>1</v>
      </c>
      <c r="K37" s="571">
        <v>2949</v>
      </c>
      <c r="L37" s="571"/>
      <c r="M37" s="571">
        <v>2949</v>
      </c>
      <c r="N37" s="571"/>
      <c r="O37" s="571"/>
      <c r="P37" s="592"/>
      <c r="Q37" s="572"/>
    </row>
    <row r="38" spans="1:17" ht="14.4" customHeight="1" x14ac:dyDescent="0.3">
      <c r="A38" s="567" t="s">
        <v>439</v>
      </c>
      <c r="B38" s="568" t="s">
        <v>3312</v>
      </c>
      <c r="C38" s="568" t="s">
        <v>3256</v>
      </c>
      <c r="D38" s="568" t="s">
        <v>3329</v>
      </c>
      <c r="E38" s="568" t="s">
        <v>3330</v>
      </c>
      <c r="F38" s="571">
        <v>1</v>
      </c>
      <c r="G38" s="571">
        <v>3192</v>
      </c>
      <c r="H38" s="571">
        <v>1</v>
      </c>
      <c r="I38" s="571">
        <v>3192</v>
      </c>
      <c r="J38" s="571">
        <v>4</v>
      </c>
      <c r="K38" s="571">
        <v>12792</v>
      </c>
      <c r="L38" s="571">
        <v>4.007518796992481</v>
      </c>
      <c r="M38" s="571">
        <v>3198</v>
      </c>
      <c r="N38" s="571">
        <v>8</v>
      </c>
      <c r="O38" s="571">
        <v>25640</v>
      </c>
      <c r="P38" s="592">
        <v>8.0325814536340854</v>
      </c>
      <c r="Q38" s="572">
        <v>3205</v>
      </c>
    </row>
    <row r="39" spans="1:17" ht="14.4" customHeight="1" x14ac:dyDescent="0.3">
      <c r="A39" s="567" t="s">
        <v>439</v>
      </c>
      <c r="B39" s="568" t="s">
        <v>3312</v>
      </c>
      <c r="C39" s="568" t="s">
        <v>3256</v>
      </c>
      <c r="D39" s="568" t="s">
        <v>3331</v>
      </c>
      <c r="E39" s="568" t="s">
        <v>3332</v>
      </c>
      <c r="F39" s="571"/>
      <c r="G39" s="571"/>
      <c r="H39" s="571"/>
      <c r="I39" s="571"/>
      <c r="J39" s="571">
        <v>1</v>
      </c>
      <c r="K39" s="571">
        <v>4738</v>
      </c>
      <c r="L39" s="571"/>
      <c r="M39" s="571">
        <v>4738</v>
      </c>
      <c r="N39" s="571"/>
      <c r="O39" s="571"/>
      <c r="P39" s="592"/>
      <c r="Q39" s="572"/>
    </row>
    <row r="40" spans="1:17" ht="14.4" customHeight="1" x14ac:dyDescent="0.3">
      <c r="A40" s="567" t="s">
        <v>439</v>
      </c>
      <c r="B40" s="568" t="s">
        <v>3312</v>
      </c>
      <c r="C40" s="568" t="s">
        <v>3256</v>
      </c>
      <c r="D40" s="568" t="s">
        <v>3333</v>
      </c>
      <c r="E40" s="568" t="s">
        <v>3334</v>
      </c>
      <c r="F40" s="571"/>
      <c r="G40" s="571"/>
      <c r="H40" s="571"/>
      <c r="I40" s="571"/>
      <c r="J40" s="571"/>
      <c r="K40" s="571"/>
      <c r="L40" s="571"/>
      <c r="M40" s="571"/>
      <c r="N40" s="571">
        <v>2</v>
      </c>
      <c r="O40" s="571">
        <v>17926</v>
      </c>
      <c r="P40" s="592"/>
      <c r="Q40" s="572">
        <v>8963</v>
      </c>
    </row>
    <row r="41" spans="1:17" ht="14.4" customHeight="1" x14ac:dyDescent="0.3">
      <c r="A41" s="567" t="s">
        <v>439</v>
      </c>
      <c r="B41" s="568" t="s">
        <v>3312</v>
      </c>
      <c r="C41" s="568" t="s">
        <v>3256</v>
      </c>
      <c r="D41" s="568" t="s">
        <v>3335</v>
      </c>
      <c r="E41" s="568" t="s">
        <v>3336</v>
      </c>
      <c r="F41" s="571">
        <v>1</v>
      </c>
      <c r="G41" s="571">
        <v>1038</v>
      </c>
      <c r="H41" s="571">
        <v>1</v>
      </c>
      <c r="I41" s="571">
        <v>1038</v>
      </c>
      <c r="J41" s="571">
        <v>3</v>
      </c>
      <c r="K41" s="571">
        <v>3120</v>
      </c>
      <c r="L41" s="571">
        <v>3.0057803468208091</v>
      </c>
      <c r="M41" s="571">
        <v>1040</v>
      </c>
      <c r="N41" s="571"/>
      <c r="O41" s="571"/>
      <c r="P41" s="592"/>
      <c r="Q41" s="572"/>
    </row>
    <row r="42" spans="1:17" ht="14.4" customHeight="1" x14ac:dyDescent="0.3">
      <c r="A42" s="567" t="s">
        <v>439</v>
      </c>
      <c r="B42" s="568" t="s">
        <v>3312</v>
      </c>
      <c r="C42" s="568" t="s">
        <v>3256</v>
      </c>
      <c r="D42" s="568" t="s">
        <v>3337</v>
      </c>
      <c r="E42" s="568" t="s">
        <v>3338</v>
      </c>
      <c r="F42" s="571">
        <v>1</v>
      </c>
      <c r="G42" s="571">
        <v>2664</v>
      </c>
      <c r="H42" s="571">
        <v>1</v>
      </c>
      <c r="I42" s="571">
        <v>2664</v>
      </c>
      <c r="J42" s="571">
        <v>3</v>
      </c>
      <c r="K42" s="571">
        <v>8010</v>
      </c>
      <c r="L42" s="571">
        <v>3.0067567567567566</v>
      </c>
      <c r="M42" s="571">
        <v>2670</v>
      </c>
      <c r="N42" s="571">
        <v>2</v>
      </c>
      <c r="O42" s="571">
        <v>5354</v>
      </c>
      <c r="P42" s="592">
        <v>2.0097597597597598</v>
      </c>
      <c r="Q42" s="572">
        <v>2677</v>
      </c>
    </row>
    <row r="43" spans="1:17" ht="14.4" customHeight="1" x14ac:dyDescent="0.3">
      <c r="A43" s="567" t="s">
        <v>439</v>
      </c>
      <c r="B43" s="568" t="s">
        <v>3312</v>
      </c>
      <c r="C43" s="568" t="s">
        <v>3256</v>
      </c>
      <c r="D43" s="568" t="s">
        <v>3339</v>
      </c>
      <c r="E43" s="568" t="s">
        <v>3340</v>
      </c>
      <c r="F43" s="571"/>
      <c r="G43" s="571"/>
      <c r="H43" s="571"/>
      <c r="I43" s="571"/>
      <c r="J43" s="571">
        <v>1</v>
      </c>
      <c r="K43" s="571">
        <v>2675</v>
      </c>
      <c r="L43" s="571"/>
      <c r="M43" s="571">
        <v>2675</v>
      </c>
      <c r="N43" s="571"/>
      <c r="O43" s="571"/>
      <c r="P43" s="592"/>
      <c r="Q43" s="572"/>
    </row>
    <row r="44" spans="1:17" ht="14.4" customHeight="1" x14ac:dyDescent="0.3">
      <c r="A44" s="567" t="s">
        <v>439</v>
      </c>
      <c r="B44" s="568" t="s">
        <v>3312</v>
      </c>
      <c r="C44" s="568" t="s">
        <v>3256</v>
      </c>
      <c r="D44" s="568" t="s">
        <v>3341</v>
      </c>
      <c r="E44" s="568" t="s">
        <v>3342</v>
      </c>
      <c r="F44" s="571"/>
      <c r="G44" s="571"/>
      <c r="H44" s="571"/>
      <c r="I44" s="571"/>
      <c r="J44" s="571">
        <v>4</v>
      </c>
      <c r="K44" s="571">
        <v>10772</v>
      </c>
      <c r="L44" s="571"/>
      <c r="M44" s="571">
        <v>2693</v>
      </c>
      <c r="N44" s="571">
        <v>2</v>
      </c>
      <c r="O44" s="571">
        <v>5404</v>
      </c>
      <c r="P44" s="592"/>
      <c r="Q44" s="572">
        <v>2702</v>
      </c>
    </row>
    <row r="45" spans="1:17" ht="14.4" customHeight="1" x14ac:dyDescent="0.3">
      <c r="A45" s="567" t="s">
        <v>439</v>
      </c>
      <c r="B45" s="568" t="s">
        <v>3312</v>
      </c>
      <c r="C45" s="568" t="s">
        <v>3256</v>
      </c>
      <c r="D45" s="568" t="s">
        <v>3343</v>
      </c>
      <c r="E45" s="568" t="s">
        <v>3344</v>
      </c>
      <c r="F45" s="571"/>
      <c r="G45" s="571"/>
      <c r="H45" s="571"/>
      <c r="I45" s="571"/>
      <c r="J45" s="571">
        <v>6</v>
      </c>
      <c r="K45" s="571">
        <v>4446</v>
      </c>
      <c r="L45" s="571"/>
      <c r="M45" s="571">
        <v>741</v>
      </c>
      <c r="N45" s="571">
        <v>6</v>
      </c>
      <c r="O45" s="571">
        <v>4470</v>
      </c>
      <c r="P45" s="592"/>
      <c r="Q45" s="572">
        <v>745</v>
      </c>
    </row>
    <row r="46" spans="1:17" ht="14.4" customHeight="1" x14ac:dyDescent="0.3">
      <c r="A46" s="567" t="s">
        <v>439</v>
      </c>
      <c r="B46" s="568" t="s">
        <v>3312</v>
      </c>
      <c r="C46" s="568" t="s">
        <v>3256</v>
      </c>
      <c r="D46" s="568" t="s">
        <v>3345</v>
      </c>
      <c r="E46" s="568" t="s">
        <v>3346</v>
      </c>
      <c r="F46" s="571"/>
      <c r="G46" s="571"/>
      <c r="H46" s="571"/>
      <c r="I46" s="571"/>
      <c r="J46" s="571"/>
      <c r="K46" s="571"/>
      <c r="L46" s="571"/>
      <c r="M46" s="571"/>
      <c r="N46" s="571">
        <v>2</v>
      </c>
      <c r="O46" s="571">
        <v>4746</v>
      </c>
      <c r="P46" s="592"/>
      <c r="Q46" s="572">
        <v>2373</v>
      </c>
    </row>
    <row r="47" spans="1:17" ht="14.4" customHeight="1" x14ac:dyDescent="0.3">
      <c r="A47" s="567" t="s">
        <v>439</v>
      </c>
      <c r="B47" s="568" t="s">
        <v>3312</v>
      </c>
      <c r="C47" s="568" t="s">
        <v>3256</v>
      </c>
      <c r="D47" s="568" t="s">
        <v>3347</v>
      </c>
      <c r="E47" s="568" t="s">
        <v>3348</v>
      </c>
      <c r="F47" s="571"/>
      <c r="G47" s="571"/>
      <c r="H47" s="571"/>
      <c r="I47" s="571"/>
      <c r="J47" s="571"/>
      <c r="K47" s="571"/>
      <c r="L47" s="571"/>
      <c r="M47" s="571"/>
      <c r="N47" s="571">
        <v>1</v>
      </c>
      <c r="O47" s="571">
        <v>3171</v>
      </c>
      <c r="P47" s="592"/>
      <c r="Q47" s="572">
        <v>3171</v>
      </c>
    </row>
    <row r="48" spans="1:17" ht="14.4" customHeight="1" x14ac:dyDescent="0.3">
      <c r="A48" s="567" t="s">
        <v>439</v>
      </c>
      <c r="B48" s="568" t="s">
        <v>3312</v>
      </c>
      <c r="C48" s="568" t="s">
        <v>3256</v>
      </c>
      <c r="D48" s="568" t="s">
        <v>3349</v>
      </c>
      <c r="E48" s="568" t="s">
        <v>3350</v>
      </c>
      <c r="F48" s="571">
        <v>10</v>
      </c>
      <c r="G48" s="571">
        <v>20400</v>
      </c>
      <c r="H48" s="571">
        <v>1</v>
      </c>
      <c r="I48" s="571">
        <v>2040</v>
      </c>
      <c r="J48" s="571">
        <v>25</v>
      </c>
      <c r="K48" s="571">
        <v>51150</v>
      </c>
      <c r="L48" s="571">
        <v>2.5073529411764706</v>
      </c>
      <c r="M48" s="571">
        <v>2046</v>
      </c>
      <c r="N48" s="571">
        <v>25</v>
      </c>
      <c r="O48" s="571">
        <v>51325</v>
      </c>
      <c r="P48" s="592">
        <v>2.5159313725490198</v>
      </c>
      <c r="Q48" s="572">
        <v>2053</v>
      </c>
    </row>
    <row r="49" spans="1:17" ht="14.4" customHeight="1" x14ac:dyDescent="0.3">
      <c r="A49" s="567" t="s">
        <v>439</v>
      </c>
      <c r="B49" s="568" t="s">
        <v>3312</v>
      </c>
      <c r="C49" s="568" t="s">
        <v>3256</v>
      </c>
      <c r="D49" s="568" t="s">
        <v>3351</v>
      </c>
      <c r="E49" s="568" t="s">
        <v>3352</v>
      </c>
      <c r="F49" s="571">
        <v>0</v>
      </c>
      <c r="G49" s="571">
        <v>0</v>
      </c>
      <c r="H49" s="571"/>
      <c r="I49" s="571"/>
      <c r="J49" s="571">
        <v>6</v>
      </c>
      <c r="K49" s="571">
        <v>13290</v>
      </c>
      <c r="L49" s="571"/>
      <c r="M49" s="571">
        <v>2215</v>
      </c>
      <c r="N49" s="571">
        <v>4</v>
      </c>
      <c r="O49" s="571">
        <v>8888</v>
      </c>
      <c r="P49" s="592"/>
      <c r="Q49" s="572">
        <v>2222</v>
      </c>
    </row>
    <row r="50" spans="1:17" ht="14.4" customHeight="1" x14ac:dyDescent="0.3">
      <c r="A50" s="567" t="s">
        <v>439</v>
      </c>
      <c r="B50" s="568" t="s">
        <v>3312</v>
      </c>
      <c r="C50" s="568" t="s">
        <v>3256</v>
      </c>
      <c r="D50" s="568" t="s">
        <v>3353</v>
      </c>
      <c r="E50" s="568" t="s">
        <v>3354</v>
      </c>
      <c r="F50" s="571"/>
      <c r="G50" s="571"/>
      <c r="H50" s="571"/>
      <c r="I50" s="571"/>
      <c r="J50" s="571">
        <v>5</v>
      </c>
      <c r="K50" s="571">
        <v>29600</v>
      </c>
      <c r="L50" s="571"/>
      <c r="M50" s="571">
        <v>5920</v>
      </c>
      <c r="N50" s="571">
        <v>6</v>
      </c>
      <c r="O50" s="571">
        <v>35640</v>
      </c>
      <c r="P50" s="592"/>
      <c r="Q50" s="572">
        <v>5940</v>
      </c>
    </row>
    <row r="51" spans="1:17" ht="14.4" customHeight="1" x14ac:dyDescent="0.3">
      <c r="A51" s="567" t="s">
        <v>439</v>
      </c>
      <c r="B51" s="568" t="s">
        <v>3312</v>
      </c>
      <c r="C51" s="568" t="s">
        <v>3256</v>
      </c>
      <c r="D51" s="568" t="s">
        <v>3355</v>
      </c>
      <c r="E51" s="568" t="s">
        <v>3356</v>
      </c>
      <c r="F51" s="571"/>
      <c r="G51" s="571"/>
      <c r="H51" s="571"/>
      <c r="I51" s="571"/>
      <c r="J51" s="571">
        <v>4</v>
      </c>
      <c r="K51" s="571">
        <v>20592</v>
      </c>
      <c r="L51" s="571"/>
      <c r="M51" s="571">
        <v>5148</v>
      </c>
      <c r="N51" s="571">
        <v>3</v>
      </c>
      <c r="O51" s="571">
        <v>15444</v>
      </c>
      <c r="P51" s="592"/>
      <c r="Q51" s="572">
        <v>5148</v>
      </c>
    </row>
    <row r="52" spans="1:17" ht="14.4" customHeight="1" x14ac:dyDescent="0.3">
      <c r="A52" s="567" t="s">
        <v>439</v>
      </c>
      <c r="B52" s="568" t="s">
        <v>3312</v>
      </c>
      <c r="C52" s="568" t="s">
        <v>3256</v>
      </c>
      <c r="D52" s="568" t="s">
        <v>3357</v>
      </c>
      <c r="E52" s="568" t="s">
        <v>3358</v>
      </c>
      <c r="F52" s="571">
        <v>2</v>
      </c>
      <c r="G52" s="571">
        <v>1680</v>
      </c>
      <c r="H52" s="571">
        <v>1</v>
      </c>
      <c r="I52" s="571">
        <v>840</v>
      </c>
      <c r="J52" s="571">
        <v>11</v>
      </c>
      <c r="K52" s="571">
        <v>9262</v>
      </c>
      <c r="L52" s="571">
        <v>5.5130952380952385</v>
      </c>
      <c r="M52" s="571">
        <v>842</v>
      </c>
      <c r="N52" s="571"/>
      <c r="O52" s="571"/>
      <c r="P52" s="592"/>
      <c r="Q52" s="572"/>
    </row>
    <row r="53" spans="1:17" ht="14.4" customHeight="1" x14ac:dyDescent="0.3">
      <c r="A53" s="567" t="s">
        <v>439</v>
      </c>
      <c r="B53" s="568" t="s">
        <v>3312</v>
      </c>
      <c r="C53" s="568" t="s">
        <v>3256</v>
      </c>
      <c r="D53" s="568" t="s">
        <v>3359</v>
      </c>
      <c r="E53" s="568" t="s">
        <v>3360</v>
      </c>
      <c r="F53" s="571"/>
      <c r="G53" s="571"/>
      <c r="H53" s="571"/>
      <c r="I53" s="571"/>
      <c r="J53" s="571">
        <v>2</v>
      </c>
      <c r="K53" s="571">
        <v>3770</v>
      </c>
      <c r="L53" s="571"/>
      <c r="M53" s="571">
        <v>1885</v>
      </c>
      <c r="N53" s="571">
        <v>4</v>
      </c>
      <c r="O53" s="571">
        <v>7568</v>
      </c>
      <c r="P53" s="592"/>
      <c r="Q53" s="572">
        <v>1892</v>
      </c>
    </row>
    <row r="54" spans="1:17" ht="14.4" customHeight="1" x14ac:dyDescent="0.3">
      <c r="A54" s="567" t="s">
        <v>439</v>
      </c>
      <c r="B54" s="568" t="s">
        <v>3312</v>
      </c>
      <c r="C54" s="568" t="s">
        <v>3256</v>
      </c>
      <c r="D54" s="568" t="s">
        <v>3361</v>
      </c>
      <c r="E54" s="568" t="s">
        <v>3362</v>
      </c>
      <c r="F54" s="571"/>
      <c r="G54" s="571"/>
      <c r="H54" s="571"/>
      <c r="I54" s="571"/>
      <c r="J54" s="571">
        <v>1</v>
      </c>
      <c r="K54" s="571">
        <v>4202</v>
      </c>
      <c r="L54" s="571"/>
      <c r="M54" s="571">
        <v>4202</v>
      </c>
      <c r="N54" s="571">
        <v>1</v>
      </c>
      <c r="O54" s="571">
        <v>4218</v>
      </c>
      <c r="P54" s="592"/>
      <c r="Q54" s="572">
        <v>4218</v>
      </c>
    </row>
    <row r="55" spans="1:17" ht="14.4" customHeight="1" x14ac:dyDescent="0.3">
      <c r="A55" s="567" t="s">
        <v>439</v>
      </c>
      <c r="B55" s="568" t="s">
        <v>3312</v>
      </c>
      <c r="C55" s="568" t="s">
        <v>3256</v>
      </c>
      <c r="D55" s="568" t="s">
        <v>3363</v>
      </c>
      <c r="E55" s="568" t="s">
        <v>3364</v>
      </c>
      <c r="F55" s="571"/>
      <c r="G55" s="571"/>
      <c r="H55" s="571"/>
      <c r="I55" s="571"/>
      <c r="J55" s="571">
        <v>2</v>
      </c>
      <c r="K55" s="571">
        <v>7104</v>
      </c>
      <c r="L55" s="571"/>
      <c r="M55" s="571">
        <v>3552</v>
      </c>
      <c r="N55" s="571">
        <v>1</v>
      </c>
      <c r="O55" s="571">
        <v>3571</v>
      </c>
      <c r="P55" s="592"/>
      <c r="Q55" s="572">
        <v>3571</v>
      </c>
    </row>
    <row r="56" spans="1:17" ht="14.4" customHeight="1" x14ac:dyDescent="0.3">
      <c r="A56" s="567" t="s">
        <v>439</v>
      </c>
      <c r="B56" s="568" t="s">
        <v>3312</v>
      </c>
      <c r="C56" s="568" t="s">
        <v>3256</v>
      </c>
      <c r="D56" s="568" t="s">
        <v>3365</v>
      </c>
      <c r="E56" s="568" t="s">
        <v>3366</v>
      </c>
      <c r="F56" s="571"/>
      <c r="G56" s="571"/>
      <c r="H56" s="571"/>
      <c r="I56" s="571"/>
      <c r="J56" s="571">
        <v>1</v>
      </c>
      <c r="K56" s="571">
        <v>7990</v>
      </c>
      <c r="L56" s="571"/>
      <c r="M56" s="571">
        <v>7990</v>
      </c>
      <c r="N56" s="571"/>
      <c r="O56" s="571"/>
      <c r="P56" s="592"/>
      <c r="Q56" s="572"/>
    </row>
    <row r="57" spans="1:17" ht="14.4" customHeight="1" x14ac:dyDescent="0.3">
      <c r="A57" s="567" t="s">
        <v>439</v>
      </c>
      <c r="B57" s="568" t="s">
        <v>3312</v>
      </c>
      <c r="C57" s="568" t="s">
        <v>3256</v>
      </c>
      <c r="D57" s="568" t="s">
        <v>3367</v>
      </c>
      <c r="E57" s="568" t="s">
        <v>3368</v>
      </c>
      <c r="F57" s="571">
        <v>1</v>
      </c>
      <c r="G57" s="571">
        <v>9354</v>
      </c>
      <c r="H57" s="571">
        <v>1</v>
      </c>
      <c r="I57" s="571">
        <v>9354</v>
      </c>
      <c r="J57" s="571"/>
      <c r="K57" s="571"/>
      <c r="L57" s="571"/>
      <c r="M57" s="571"/>
      <c r="N57" s="571"/>
      <c r="O57" s="571"/>
      <c r="P57" s="592"/>
      <c r="Q57" s="572"/>
    </row>
    <row r="58" spans="1:17" ht="14.4" customHeight="1" x14ac:dyDescent="0.3">
      <c r="A58" s="567" t="s">
        <v>439</v>
      </c>
      <c r="B58" s="568" t="s">
        <v>3312</v>
      </c>
      <c r="C58" s="568" t="s">
        <v>3256</v>
      </c>
      <c r="D58" s="568" t="s">
        <v>3369</v>
      </c>
      <c r="E58" s="568" t="s">
        <v>3370</v>
      </c>
      <c r="F58" s="571">
        <v>1</v>
      </c>
      <c r="G58" s="571">
        <v>4506</v>
      </c>
      <c r="H58" s="571">
        <v>1</v>
      </c>
      <c r="I58" s="571">
        <v>4506</v>
      </c>
      <c r="J58" s="571"/>
      <c r="K58" s="571"/>
      <c r="L58" s="571"/>
      <c r="M58" s="571"/>
      <c r="N58" s="571">
        <v>1</v>
      </c>
      <c r="O58" s="571">
        <v>4527</v>
      </c>
      <c r="P58" s="592">
        <v>1.0046604527296938</v>
      </c>
      <c r="Q58" s="572">
        <v>4527</v>
      </c>
    </row>
    <row r="59" spans="1:17" ht="14.4" customHeight="1" x14ac:dyDescent="0.3">
      <c r="A59" s="567" t="s">
        <v>439</v>
      </c>
      <c r="B59" s="568" t="s">
        <v>3312</v>
      </c>
      <c r="C59" s="568" t="s">
        <v>3256</v>
      </c>
      <c r="D59" s="568" t="s">
        <v>3371</v>
      </c>
      <c r="E59" s="568" t="s">
        <v>3372</v>
      </c>
      <c r="F59" s="571"/>
      <c r="G59" s="571"/>
      <c r="H59" s="571"/>
      <c r="I59" s="571"/>
      <c r="J59" s="571"/>
      <c r="K59" s="571"/>
      <c r="L59" s="571"/>
      <c r="M59" s="571"/>
      <c r="N59" s="571">
        <v>1</v>
      </c>
      <c r="O59" s="571">
        <v>7097</v>
      </c>
      <c r="P59" s="592"/>
      <c r="Q59" s="572">
        <v>7097</v>
      </c>
    </row>
    <row r="60" spans="1:17" ht="14.4" customHeight="1" x14ac:dyDescent="0.3">
      <c r="A60" s="567" t="s">
        <v>439</v>
      </c>
      <c r="B60" s="568" t="s">
        <v>3312</v>
      </c>
      <c r="C60" s="568" t="s">
        <v>3256</v>
      </c>
      <c r="D60" s="568" t="s">
        <v>3373</v>
      </c>
      <c r="E60" s="568" t="s">
        <v>3374</v>
      </c>
      <c r="F60" s="571"/>
      <c r="G60" s="571"/>
      <c r="H60" s="571"/>
      <c r="I60" s="571"/>
      <c r="J60" s="571"/>
      <c r="K60" s="571"/>
      <c r="L60" s="571"/>
      <c r="M60" s="571"/>
      <c r="N60" s="571">
        <v>1</v>
      </c>
      <c r="O60" s="571">
        <v>6077</v>
      </c>
      <c r="P60" s="592"/>
      <c r="Q60" s="572">
        <v>6077</v>
      </c>
    </row>
    <row r="61" spans="1:17" ht="14.4" customHeight="1" x14ac:dyDescent="0.3">
      <c r="A61" s="567" t="s">
        <v>439</v>
      </c>
      <c r="B61" s="568" t="s">
        <v>3312</v>
      </c>
      <c r="C61" s="568" t="s">
        <v>3256</v>
      </c>
      <c r="D61" s="568" t="s">
        <v>3375</v>
      </c>
      <c r="E61" s="568" t="s">
        <v>3376</v>
      </c>
      <c r="F61" s="571"/>
      <c r="G61" s="571"/>
      <c r="H61" s="571"/>
      <c r="I61" s="571"/>
      <c r="J61" s="571"/>
      <c r="K61" s="571"/>
      <c r="L61" s="571"/>
      <c r="M61" s="571"/>
      <c r="N61" s="571">
        <v>1</v>
      </c>
      <c r="O61" s="571">
        <v>907</v>
      </c>
      <c r="P61" s="592"/>
      <c r="Q61" s="572">
        <v>907</v>
      </c>
    </row>
    <row r="62" spans="1:17" ht="14.4" customHeight="1" x14ac:dyDescent="0.3">
      <c r="A62" s="567" t="s">
        <v>439</v>
      </c>
      <c r="B62" s="568" t="s">
        <v>3312</v>
      </c>
      <c r="C62" s="568" t="s">
        <v>3256</v>
      </c>
      <c r="D62" s="568" t="s">
        <v>3377</v>
      </c>
      <c r="E62" s="568" t="s">
        <v>3378</v>
      </c>
      <c r="F62" s="571"/>
      <c r="G62" s="571"/>
      <c r="H62" s="571"/>
      <c r="I62" s="571"/>
      <c r="J62" s="571"/>
      <c r="K62" s="571"/>
      <c r="L62" s="571"/>
      <c r="M62" s="571"/>
      <c r="N62" s="571">
        <v>1</v>
      </c>
      <c r="O62" s="571">
        <v>659</v>
      </c>
      <c r="P62" s="592"/>
      <c r="Q62" s="572">
        <v>659</v>
      </c>
    </row>
    <row r="63" spans="1:17" ht="14.4" customHeight="1" x14ac:dyDescent="0.3">
      <c r="A63" s="567" t="s">
        <v>439</v>
      </c>
      <c r="B63" s="568" t="s">
        <v>3312</v>
      </c>
      <c r="C63" s="568" t="s">
        <v>3256</v>
      </c>
      <c r="D63" s="568" t="s">
        <v>3379</v>
      </c>
      <c r="E63" s="568" t="s">
        <v>3380</v>
      </c>
      <c r="F63" s="571">
        <v>2</v>
      </c>
      <c r="G63" s="571">
        <v>1246</v>
      </c>
      <c r="H63" s="571">
        <v>1</v>
      </c>
      <c r="I63" s="571">
        <v>623</v>
      </c>
      <c r="J63" s="571"/>
      <c r="K63" s="571"/>
      <c r="L63" s="571"/>
      <c r="M63" s="571"/>
      <c r="N63" s="571">
        <v>1</v>
      </c>
      <c r="O63" s="571">
        <v>628</v>
      </c>
      <c r="P63" s="592">
        <v>0.5040128410914928</v>
      </c>
      <c r="Q63" s="572">
        <v>628</v>
      </c>
    </row>
    <row r="64" spans="1:17" ht="14.4" customHeight="1" x14ac:dyDescent="0.3">
      <c r="A64" s="567" t="s">
        <v>439</v>
      </c>
      <c r="B64" s="568" t="s">
        <v>3312</v>
      </c>
      <c r="C64" s="568" t="s">
        <v>3256</v>
      </c>
      <c r="D64" s="568" t="s">
        <v>3381</v>
      </c>
      <c r="E64" s="568" t="s">
        <v>3382</v>
      </c>
      <c r="F64" s="571">
        <v>1</v>
      </c>
      <c r="G64" s="571">
        <v>3436</v>
      </c>
      <c r="H64" s="571">
        <v>1</v>
      </c>
      <c r="I64" s="571">
        <v>3436</v>
      </c>
      <c r="J64" s="571">
        <v>5</v>
      </c>
      <c r="K64" s="571">
        <v>17230</v>
      </c>
      <c r="L64" s="571">
        <v>5.0145518044237489</v>
      </c>
      <c r="M64" s="571">
        <v>3446</v>
      </c>
      <c r="N64" s="571">
        <v>10</v>
      </c>
      <c r="O64" s="571">
        <v>34590</v>
      </c>
      <c r="P64" s="592">
        <v>10.066938300349243</v>
      </c>
      <c r="Q64" s="572">
        <v>3459</v>
      </c>
    </row>
    <row r="65" spans="1:17" ht="14.4" customHeight="1" x14ac:dyDescent="0.3">
      <c r="A65" s="567" t="s">
        <v>439</v>
      </c>
      <c r="B65" s="568" t="s">
        <v>3312</v>
      </c>
      <c r="C65" s="568" t="s">
        <v>3256</v>
      </c>
      <c r="D65" s="568" t="s">
        <v>3383</v>
      </c>
      <c r="E65" s="568" t="s">
        <v>3384</v>
      </c>
      <c r="F65" s="571"/>
      <c r="G65" s="571"/>
      <c r="H65" s="571"/>
      <c r="I65" s="571"/>
      <c r="J65" s="571">
        <v>2</v>
      </c>
      <c r="K65" s="571">
        <v>17424</v>
      </c>
      <c r="L65" s="571"/>
      <c r="M65" s="571">
        <v>8712</v>
      </c>
      <c r="N65" s="571"/>
      <c r="O65" s="571"/>
      <c r="P65" s="592"/>
      <c r="Q65" s="572"/>
    </row>
    <row r="66" spans="1:17" ht="14.4" customHeight="1" x14ac:dyDescent="0.3">
      <c r="A66" s="567" t="s">
        <v>439</v>
      </c>
      <c r="B66" s="568" t="s">
        <v>3312</v>
      </c>
      <c r="C66" s="568" t="s">
        <v>3256</v>
      </c>
      <c r="D66" s="568" t="s">
        <v>3385</v>
      </c>
      <c r="E66" s="568" t="s">
        <v>3386</v>
      </c>
      <c r="F66" s="571"/>
      <c r="G66" s="571"/>
      <c r="H66" s="571"/>
      <c r="I66" s="571"/>
      <c r="J66" s="571">
        <v>1</v>
      </c>
      <c r="K66" s="571">
        <v>3377</v>
      </c>
      <c r="L66" s="571"/>
      <c r="M66" s="571">
        <v>3377</v>
      </c>
      <c r="N66" s="571"/>
      <c r="O66" s="571"/>
      <c r="P66" s="592"/>
      <c r="Q66" s="572"/>
    </row>
    <row r="67" spans="1:17" ht="14.4" customHeight="1" x14ac:dyDescent="0.3">
      <c r="A67" s="567" t="s">
        <v>439</v>
      </c>
      <c r="B67" s="568" t="s">
        <v>3312</v>
      </c>
      <c r="C67" s="568" t="s">
        <v>3256</v>
      </c>
      <c r="D67" s="568" t="s">
        <v>3387</v>
      </c>
      <c r="E67" s="568" t="s">
        <v>3388</v>
      </c>
      <c r="F67" s="571"/>
      <c r="G67" s="571"/>
      <c r="H67" s="571"/>
      <c r="I67" s="571"/>
      <c r="J67" s="571">
        <v>1</v>
      </c>
      <c r="K67" s="571">
        <v>6076</v>
      </c>
      <c r="L67" s="571"/>
      <c r="M67" s="571">
        <v>6076</v>
      </c>
      <c r="N67" s="571">
        <v>1</v>
      </c>
      <c r="O67" s="571">
        <v>6105</v>
      </c>
      <c r="P67" s="592"/>
      <c r="Q67" s="572">
        <v>6105</v>
      </c>
    </row>
    <row r="68" spans="1:17" ht="14.4" customHeight="1" x14ac:dyDescent="0.3">
      <c r="A68" s="567" t="s">
        <v>439</v>
      </c>
      <c r="B68" s="568" t="s">
        <v>3312</v>
      </c>
      <c r="C68" s="568" t="s">
        <v>3256</v>
      </c>
      <c r="D68" s="568" t="s">
        <v>3389</v>
      </c>
      <c r="E68" s="568" t="s">
        <v>3390</v>
      </c>
      <c r="F68" s="571"/>
      <c r="G68" s="571"/>
      <c r="H68" s="571"/>
      <c r="I68" s="571"/>
      <c r="J68" s="571">
        <v>2</v>
      </c>
      <c r="K68" s="571">
        <v>21118</v>
      </c>
      <c r="L68" s="571"/>
      <c r="M68" s="571">
        <v>10559</v>
      </c>
      <c r="N68" s="571">
        <v>1</v>
      </c>
      <c r="O68" s="571">
        <v>10597</v>
      </c>
      <c r="P68" s="592"/>
      <c r="Q68" s="572">
        <v>10597</v>
      </c>
    </row>
    <row r="69" spans="1:17" ht="14.4" customHeight="1" x14ac:dyDescent="0.3">
      <c r="A69" s="567" t="s">
        <v>439</v>
      </c>
      <c r="B69" s="568" t="s">
        <v>3312</v>
      </c>
      <c r="C69" s="568" t="s">
        <v>3256</v>
      </c>
      <c r="D69" s="568" t="s">
        <v>3391</v>
      </c>
      <c r="E69" s="568" t="s">
        <v>3392</v>
      </c>
      <c r="F69" s="571"/>
      <c r="G69" s="571"/>
      <c r="H69" s="571"/>
      <c r="I69" s="571"/>
      <c r="J69" s="571"/>
      <c r="K69" s="571"/>
      <c r="L69" s="571"/>
      <c r="M69" s="571"/>
      <c r="N69" s="571">
        <v>2</v>
      </c>
      <c r="O69" s="571">
        <v>7050</v>
      </c>
      <c r="P69" s="592"/>
      <c r="Q69" s="572">
        <v>3525</v>
      </c>
    </row>
    <row r="70" spans="1:17" ht="14.4" customHeight="1" x14ac:dyDescent="0.3">
      <c r="A70" s="567" t="s">
        <v>439</v>
      </c>
      <c r="B70" s="568" t="s">
        <v>3312</v>
      </c>
      <c r="C70" s="568" t="s">
        <v>3256</v>
      </c>
      <c r="D70" s="568" t="s">
        <v>3393</v>
      </c>
      <c r="E70" s="568" t="s">
        <v>3394</v>
      </c>
      <c r="F70" s="571"/>
      <c r="G70" s="571"/>
      <c r="H70" s="571"/>
      <c r="I70" s="571"/>
      <c r="J70" s="571">
        <v>1</v>
      </c>
      <c r="K70" s="571">
        <v>5082</v>
      </c>
      <c r="L70" s="571"/>
      <c r="M70" s="571">
        <v>5082</v>
      </c>
      <c r="N70" s="571">
        <v>6</v>
      </c>
      <c r="O70" s="571">
        <v>30588</v>
      </c>
      <c r="P70" s="592"/>
      <c r="Q70" s="572">
        <v>5098</v>
      </c>
    </row>
    <row r="71" spans="1:17" ht="14.4" customHeight="1" x14ac:dyDescent="0.3">
      <c r="A71" s="567" t="s">
        <v>439</v>
      </c>
      <c r="B71" s="568" t="s">
        <v>3312</v>
      </c>
      <c r="C71" s="568" t="s">
        <v>3256</v>
      </c>
      <c r="D71" s="568" t="s">
        <v>3395</v>
      </c>
      <c r="E71" s="568" t="s">
        <v>3396</v>
      </c>
      <c r="F71" s="571"/>
      <c r="G71" s="571"/>
      <c r="H71" s="571"/>
      <c r="I71" s="571"/>
      <c r="J71" s="571">
        <v>4</v>
      </c>
      <c r="K71" s="571">
        <v>9452</v>
      </c>
      <c r="L71" s="571"/>
      <c r="M71" s="571">
        <v>2363</v>
      </c>
      <c r="N71" s="571">
        <v>5</v>
      </c>
      <c r="O71" s="571">
        <v>11850</v>
      </c>
      <c r="P71" s="592"/>
      <c r="Q71" s="572">
        <v>2370</v>
      </c>
    </row>
    <row r="72" spans="1:17" ht="14.4" customHeight="1" x14ac:dyDescent="0.3">
      <c r="A72" s="567" t="s">
        <v>439</v>
      </c>
      <c r="B72" s="568" t="s">
        <v>3312</v>
      </c>
      <c r="C72" s="568" t="s">
        <v>3256</v>
      </c>
      <c r="D72" s="568" t="s">
        <v>3397</v>
      </c>
      <c r="E72" s="568" t="s">
        <v>3398</v>
      </c>
      <c r="F72" s="571">
        <v>-1</v>
      </c>
      <c r="G72" s="571">
        <v>-3319</v>
      </c>
      <c r="H72" s="571">
        <v>1</v>
      </c>
      <c r="I72" s="571">
        <v>3319</v>
      </c>
      <c r="J72" s="571">
        <v>2</v>
      </c>
      <c r="K72" s="571">
        <v>6656</v>
      </c>
      <c r="L72" s="571">
        <v>-2.0054233202771918</v>
      </c>
      <c r="M72" s="571">
        <v>3328</v>
      </c>
      <c r="N72" s="571">
        <v>1</v>
      </c>
      <c r="O72" s="571">
        <v>3340</v>
      </c>
      <c r="P72" s="592">
        <v>-1.0063272069900573</v>
      </c>
      <c r="Q72" s="572">
        <v>3340</v>
      </c>
    </row>
    <row r="73" spans="1:17" ht="14.4" customHeight="1" x14ac:dyDescent="0.3">
      <c r="A73" s="567" t="s">
        <v>439</v>
      </c>
      <c r="B73" s="568" t="s">
        <v>3312</v>
      </c>
      <c r="C73" s="568" t="s">
        <v>3256</v>
      </c>
      <c r="D73" s="568" t="s">
        <v>3399</v>
      </c>
      <c r="E73" s="568" t="s">
        <v>3400</v>
      </c>
      <c r="F73" s="571"/>
      <c r="G73" s="571"/>
      <c r="H73" s="571"/>
      <c r="I73" s="571"/>
      <c r="J73" s="571"/>
      <c r="K73" s="571"/>
      <c r="L73" s="571"/>
      <c r="M73" s="571"/>
      <c r="N73" s="571">
        <v>1</v>
      </c>
      <c r="O73" s="571">
        <v>1307</v>
      </c>
      <c r="P73" s="592"/>
      <c r="Q73" s="572">
        <v>1307</v>
      </c>
    </row>
    <row r="74" spans="1:17" ht="14.4" customHeight="1" x14ac:dyDescent="0.3">
      <c r="A74" s="567" t="s">
        <v>439</v>
      </c>
      <c r="B74" s="568" t="s">
        <v>3312</v>
      </c>
      <c r="C74" s="568" t="s">
        <v>3256</v>
      </c>
      <c r="D74" s="568" t="s">
        <v>3401</v>
      </c>
      <c r="E74" s="568" t="s">
        <v>3402</v>
      </c>
      <c r="F74" s="571">
        <v>1</v>
      </c>
      <c r="G74" s="571">
        <v>502</v>
      </c>
      <c r="H74" s="571">
        <v>1</v>
      </c>
      <c r="I74" s="571">
        <v>502</v>
      </c>
      <c r="J74" s="571"/>
      <c r="K74" s="571"/>
      <c r="L74" s="571"/>
      <c r="M74" s="571"/>
      <c r="N74" s="571"/>
      <c r="O74" s="571"/>
      <c r="P74" s="592"/>
      <c r="Q74" s="572"/>
    </row>
    <row r="75" spans="1:17" ht="14.4" customHeight="1" x14ac:dyDescent="0.3">
      <c r="A75" s="567" t="s">
        <v>439</v>
      </c>
      <c r="B75" s="568" t="s">
        <v>3312</v>
      </c>
      <c r="C75" s="568" t="s">
        <v>3256</v>
      </c>
      <c r="D75" s="568" t="s">
        <v>3403</v>
      </c>
      <c r="E75" s="568" t="s">
        <v>3404</v>
      </c>
      <c r="F75" s="571">
        <v>1</v>
      </c>
      <c r="G75" s="571">
        <v>15266</v>
      </c>
      <c r="H75" s="571">
        <v>1</v>
      </c>
      <c r="I75" s="571">
        <v>15266</v>
      </c>
      <c r="J75" s="571">
        <v>3</v>
      </c>
      <c r="K75" s="571">
        <v>45933</v>
      </c>
      <c r="L75" s="571">
        <v>3.0088431809249312</v>
      </c>
      <c r="M75" s="571">
        <v>15311</v>
      </c>
      <c r="N75" s="571">
        <v>2</v>
      </c>
      <c r="O75" s="571">
        <v>30736</v>
      </c>
      <c r="P75" s="592">
        <v>2.0133630289532296</v>
      </c>
      <c r="Q75" s="572">
        <v>15368</v>
      </c>
    </row>
    <row r="76" spans="1:17" ht="14.4" customHeight="1" x14ac:dyDescent="0.3">
      <c r="A76" s="567" t="s">
        <v>439</v>
      </c>
      <c r="B76" s="568" t="s">
        <v>3312</v>
      </c>
      <c r="C76" s="568" t="s">
        <v>3256</v>
      </c>
      <c r="D76" s="568" t="s">
        <v>3405</v>
      </c>
      <c r="E76" s="568" t="s">
        <v>3406</v>
      </c>
      <c r="F76" s="571">
        <v>0</v>
      </c>
      <c r="G76" s="571">
        <v>0</v>
      </c>
      <c r="H76" s="571"/>
      <c r="I76" s="571"/>
      <c r="J76" s="571">
        <v>3</v>
      </c>
      <c r="K76" s="571">
        <v>1047</v>
      </c>
      <c r="L76" s="571"/>
      <c r="M76" s="571">
        <v>349</v>
      </c>
      <c r="N76" s="571"/>
      <c r="O76" s="571"/>
      <c r="P76" s="592"/>
      <c r="Q76" s="572"/>
    </row>
    <row r="77" spans="1:17" ht="14.4" customHeight="1" x14ac:dyDescent="0.3">
      <c r="A77" s="567" t="s">
        <v>439</v>
      </c>
      <c r="B77" s="568" t="s">
        <v>3312</v>
      </c>
      <c r="C77" s="568" t="s">
        <v>3256</v>
      </c>
      <c r="D77" s="568" t="s">
        <v>3407</v>
      </c>
      <c r="E77" s="568" t="s">
        <v>3408</v>
      </c>
      <c r="F77" s="571">
        <v>1</v>
      </c>
      <c r="G77" s="571">
        <v>790</v>
      </c>
      <c r="H77" s="571">
        <v>1</v>
      </c>
      <c r="I77" s="571">
        <v>790</v>
      </c>
      <c r="J77" s="571">
        <v>1</v>
      </c>
      <c r="K77" s="571">
        <v>794</v>
      </c>
      <c r="L77" s="571">
        <v>1.0050632911392405</v>
      </c>
      <c r="M77" s="571">
        <v>794</v>
      </c>
      <c r="N77" s="571">
        <v>8</v>
      </c>
      <c r="O77" s="571">
        <v>6400</v>
      </c>
      <c r="P77" s="592">
        <v>8.1012658227848107</v>
      </c>
      <c r="Q77" s="572">
        <v>800</v>
      </c>
    </row>
    <row r="78" spans="1:17" ht="14.4" customHeight="1" x14ac:dyDescent="0.3">
      <c r="A78" s="567" t="s">
        <v>439</v>
      </c>
      <c r="B78" s="568" t="s">
        <v>3312</v>
      </c>
      <c r="C78" s="568" t="s">
        <v>3256</v>
      </c>
      <c r="D78" s="568" t="s">
        <v>3409</v>
      </c>
      <c r="E78" s="568" t="s">
        <v>3410</v>
      </c>
      <c r="F78" s="571">
        <v>1</v>
      </c>
      <c r="G78" s="571">
        <v>6753</v>
      </c>
      <c r="H78" s="571">
        <v>1</v>
      </c>
      <c r="I78" s="571">
        <v>6753</v>
      </c>
      <c r="J78" s="571"/>
      <c r="K78" s="571"/>
      <c r="L78" s="571"/>
      <c r="M78" s="571"/>
      <c r="N78" s="571">
        <v>4</v>
      </c>
      <c r="O78" s="571">
        <v>27176</v>
      </c>
      <c r="P78" s="592">
        <v>4.0242855027395228</v>
      </c>
      <c r="Q78" s="572">
        <v>6794</v>
      </c>
    </row>
    <row r="79" spans="1:17" ht="14.4" customHeight="1" x14ac:dyDescent="0.3">
      <c r="A79" s="567" t="s">
        <v>439</v>
      </c>
      <c r="B79" s="568" t="s">
        <v>3312</v>
      </c>
      <c r="C79" s="568" t="s">
        <v>3256</v>
      </c>
      <c r="D79" s="568" t="s">
        <v>3411</v>
      </c>
      <c r="E79" s="568" t="s">
        <v>3412</v>
      </c>
      <c r="F79" s="571"/>
      <c r="G79" s="571"/>
      <c r="H79" s="571"/>
      <c r="I79" s="571"/>
      <c r="J79" s="571">
        <v>1</v>
      </c>
      <c r="K79" s="571">
        <v>14860</v>
      </c>
      <c r="L79" s="571"/>
      <c r="M79" s="571">
        <v>14860</v>
      </c>
      <c r="N79" s="571"/>
      <c r="O79" s="571"/>
      <c r="P79" s="592"/>
      <c r="Q79" s="572"/>
    </row>
    <row r="80" spans="1:17" ht="14.4" customHeight="1" x14ac:dyDescent="0.3">
      <c r="A80" s="567" t="s">
        <v>439</v>
      </c>
      <c r="B80" s="568" t="s">
        <v>3312</v>
      </c>
      <c r="C80" s="568" t="s">
        <v>3256</v>
      </c>
      <c r="D80" s="568" t="s">
        <v>3413</v>
      </c>
      <c r="E80" s="568" t="s">
        <v>3414</v>
      </c>
      <c r="F80" s="571">
        <v>2</v>
      </c>
      <c r="G80" s="571">
        <v>1342</v>
      </c>
      <c r="H80" s="571">
        <v>1</v>
      </c>
      <c r="I80" s="571">
        <v>671</v>
      </c>
      <c r="J80" s="571"/>
      <c r="K80" s="571"/>
      <c r="L80" s="571"/>
      <c r="M80" s="571"/>
      <c r="N80" s="571">
        <v>2</v>
      </c>
      <c r="O80" s="571">
        <v>1362</v>
      </c>
      <c r="P80" s="592">
        <v>1.014903129657228</v>
      </c>
      <c r="Q80" s="572">
        <v>681</v>
      </c>
    </row>
    <row r="81" spans="1:17" ht="14.4" customHeight="1" x14ac:dyDescent="0.3">
      <c r="A81" s="567" t="s">
        <v>439</v>
      </c>
      <c r="B81" s="568" t="s">
        <v>3312</v>
      </c>
      <c r="C81" s="568" t="s">
        <v>3256</v>
      </c>
      <c r="D81" s="568" t="s">
        <v>3415</v>
      </c>
      <c r="E81" s="568" t="s">
        <v>3416</v>
      </c>
      <c r="F81" s="571"/>
      <c r="G81" s="571"/>
      <c r="H81" s="571"/>
      <c r="I81" s="571"/>
      <c r="J81" s="571"/>
      <c r="K81" s="571"/>
      <c r="L81" s="571"/>
      <c r="M81" s="571"/>
      <c r="N81" s="571">
        <v>1</v>
      </c>
      <c r="O81" s="571">
        <v>431</v>
      </c>
      <c r="P81" s="592"/>
      <c r="Q81" s="572">
        <v>431</v>
      </c>
    </row>
    <row r="82" spans="1:17" ht="14.4" customHeight="1" x14ac:dyDescent="0.3">
      <c r="A82" s="567" t="s">
        <v>439</v>
      </c>
      <c r="B82" s="568" t="s">
        <v>3312</v>
      </c>
      <c r="C82" s="568" t="s">
        <v>3256</v>
      </c>
      <c r="D82" s="568" t="s">
        <v>3417</v>
      </c>
      <c r="E82" s="568" t="s">
        <v>3418</v>
      </c>
      <c r="F82" s="571">
        <v>1</v>
      </c>
      <c r="G82" s="571">
        <v>89</v>
      </c>
      <c r="H82" s="571">
        <v>1</v>
      </c>
      <c r="I82" s="571">
        <v>89</v>
      </c>
      <c r="J82" s="571"/>
      <c r="K82" s="571"/>
      <c r="L82" s="571"/>
      <c r="M82" s="571"/>
      <c r="N82" s="571"/>
      <c r="O82" s="571"/>
      <c r="P82" s="592"/>
      <c r="Q82" s="572"/>
    </row>
    <row r="83" spans="1:17" ht="14.4" customHeight="1" x14ac:dyDescent="0.3">
      <c r="A83" s="567" t="s">
        <v>439</v>
      </c>
      <c r="B83" s="568" t="s">
        <v>3312</v>
      </c>
      <c r="C83" s="568" t="s">
        <v>3256</v>
      </c>
      <c r="D83" s="568" t="s">
        <v>3419</v>
      </c>
      <c r="E83" s="568" t="s">
        <v>3420</v>
      </c>
      <c r="F83" s="571">
        <v>1</v>
      </c>
      <c r="G83" s="571">
        <v>666</v>
      </c>
      <c r="H83" s="571">
        <v>1</v>
      </c>
      <c r="I83" s="571">
        <v>666</v>
      </c>
      <c r="J83" s="571"/>
      <c r="K83" s="571"/>
      <c r="L83" s="571"/>
      <c r="M83" s="571"/>
      <c r="N83" s="571"/>
      <c r="O83" s="571"/>
      <c r="P83" s="592"/>
      <c r="Q83" s="572"/>
    </row>
    <row r="84" spans="1:17" ht="14.4" customHeight="1" x14ac:dyDescent="0.3">
      <c r="A84" s="567" t="s">
        <v>439</v>
      </c>
      <c r="B84" s="568" t="s">
        <v>3312</v>
      </c>
      <c r="C84" s="568" t="s">
        <v>3256</v>
      </c>
      <c r="D84" s="568" t="s">
        <v>3421</v>
      </c>
      <c r="E84" s="568" t="s">
        <v>3422</v>
      </c>
      <c r="F84" s="571"/>
      <c r="G84" s="571"/>
      <c r="H84" s="571"/>
      <c r="I84" s="571"/>
      <c r="J84" s="571"/>
      <c r="K84" s="571"/>
      <c r="L84" s="571"/>
      <c r="M84" s="571"/>
      <c r="N84" s="571">
        <v>1</v>
      </c>
      <c r="O84" s="571">
        <v>3498</v>
      </c>
      <c r="P84" s="592"/>
      <c r="Q84" s="572">
        <v>3498</v>
      </c>
    </row>
    <row r="85" spans="1:17" ht="14.4" customHeight="1" x14ac:dyDescent="0.3">
      <c r="A85" s="567" t="s">
        <v>439</v>
      </c>
      <c r="B85" s="568" t="s">
        <v>3312</v>
      </c>
      <c r="C85" s="568" t="s">
        <v>3256</v>
      </c>
      <c r="D85" s="568" t="s">
        <v>3423</v>
      </c>
      <c r="E85" s="568" t="s">
        <v>3424</v>
      </c>
      <c r="F85" s="571"/>
      <c r="G85" s="571"/>
      <c r="H85" s="571"/>
      <c r="I85" s="571"/>
      <c r="J85" s="571">
        <v>1</v>
      </c>
      <c r="K85" s="571">
        <v>3476</v>
      </c>
      <c r="L85" s="571"/>
      <c r="M85" s="571">
        <v>3476</v>
      </c>
      <c r="N85" s="571"/>
      <c r="O85" s="571"/>
      <c r="P85" s="592"/>
      <c r="Q85" s="572"/>
    </row>
    <row r="86" spans="1:17" ht="14.4" customHeight="1" x14ac:dyDescent="0.3">
      <c r="A86" s="567" t="s">
        <v>439</v>
      </c>
      <c r="B86" s="568" t="s">
        <v>3312</v>
      </c>
      <c r="C86" s="568" t="s">
        <v>3256</v>
      </c>
      <c r="D86" s="568" t="s">
        <v>3425</v>
      </c>
      <c r="E86" s="568" t="s">
        <v>3426</v>
      </c>
      <c r="F86" s="571"/>
      <c r="G86" s="571"/>
      <c r="H86" s="571"/>
      <c r="I86" s="571"/>
      <c r="J86" s="571">
        <v>1</v>
      </c>
      <c r="K86" s="571">
        <v>6016</v>
      </c>
      <c r="L86" s="571"/>
      <c r="M86" s="571">
        <v>6016</v>
      </c>
      <c r="N86" s="571">
        <v>3</v>
      </c>
      <c r="O86" s="571">
        <v>18135</v>
      </c>
      <c r="P86" s="592"/>
      <c r="Q86" s="572">
        <v>6045</v>
      </c>
    </row>
    <row r="87" spans="1:17" ht="14.4" customHeight="1" x14ac:dyDescent="0.3">
      <c r="A87" s="567" t="s">
        <v>439</v>
      </c>
      <c r="B87" s="568" t="s">
        <v>3312</v>
      </c>
      <c r="C87" s="568" t="s">
        <v>3256</v>
      </c>
      <c r="D87" s="568" t="s">
        <v>3427</v>
      </c>
      <c r="E87" s="568" t="s">
        <v>3428</v>
      </c>
      <c r="F87" s="571"/>
      <c r="G87" s="571"/>
      <c r="H87" s="571"/>
      <c r="I87" s="571"/>
      <c r="J87" s="571">
        <v>26</v>
      </c>
      <c r="K87" s="571">
        <v>4446</v>
      </c>
      <c r="L87" s="571"/>
      <c r="M87" s="571">
        <v>171</v>
      </c>
      <c r="N87" s="571"/>
      <c r="O87" s="571"/>
      <c r="P87" s="592"/>
      <c r="Q87" s="572"/>
    </row>
    <row r="88" spans="1:17" ht="14.4" customHeight="1" x14ac:dyDescent="0.3">
      <c r="A88" s="567" t="s">
        <v>439</v>
      </c>
      <c r="B88" s="568" t="s">
        <v>3312</v>
      </c>
      <c r="C88" s="568" t="s">
        <v>3256</v>
      </c>
      <c r="D88" s="568" t="s">
        <v>3429</v>
      </c>
      <c r="E88" s="568" t="s">
        <v>3430</v>
      </c>
      <c r="F88" s="571"/>
      <c r="G88" s="571"/>
      <c r="H88" s="571"/>
      <c r="I88" s="571"/>
      <c r="J88" s="571">
        <v>1</v>
      </c>
      <c r="K88" s="571">
        <v>3859</v>
      </c>
      <c r="L88" s="571"/>
      <c r="M88" s="571">
        <v>3859</v>
      </c>
      <c r="N88" s="571"/>
      <c r="O88" s="571"/>
      <c r="P88" s="592"/>
      <c r="Q88" s="572"/>
    </row>
    <row r="89" spans="1:17" ht="14.4" customHeight="1" x14ac:dyDescent="0.3">
      <c r="A89" s="567" t="s">
        <v>439</v>
      </c>
      <c r="B89" s="568" t="s">
        <v>3312</v>
      </c>
      <c r="C89" s="568" t="s">
        <v>3256</v>
      </c>
      <c r="D89" s="568" t="s">
        <v>3431</v>
      </c>
      <c r="E89" s="568" t="s">
        <v>3432</v>
      </c>
      <c r="F89" s="571"/>
      <c r="G89" s="571"/>
      <c r="H89" s="571"/>
      <c r="I89" s="571"/>
      <c r="J89" s="571">
        <v>1</v>
      </c>
      <c r="K89" s="571">
        <v>2423</v>
      </c>
      <c r="L89" s="571"/>
      <c r="M89" s="571">
        <v>2423</v>
      </c>
      <c r="N89" s="571"/>
      <c r="O89" s="571"/>
      <c r="P89" s="592"/>
      <c r="Q89" s="572"/>
    </row>
    <row r="90" spans="1:17" ht="14.4" customHeight="1" x14ac:dyDescent="0.3">
      <c r="A90" s="567" t="s">
        <v>439</v>
      </c>
      <c r="B90" s="568" t="s">
        <v>3312</v>
      </c>
      <c r="C90" s="568" t="s">
        <v>3256</v>
      </c>
      <c r="D90" s="568" t="s">
        <v>3433</v>
      </c>
      <c r="E90" s="568" t="s">
        <v>3434</v>
      </c>
      <c r="F90" s="571"/>
      <c r="G90" s="571"/>
      <c r="H90" s="571"/>
      <c r="I90" s="571"/>
      <c r="J90" s="571">
        <v>3</v>
      </c>
      <c r="K90" s="571">
        <v>5979</v>
      </c>
      <c r="L90" s="571"/>
      <c r="M90" s="571">
        <v>1993</v>
      </c>
      <c r="N90" s="571"/>
      <c r="O90" s="571"/>
      <c r="P90" s="592"/>
      <c r="Q90" s="572"/>
    </row>
    <row r="91" spans="1:17" ht="14.4" customHeight="1" x14ac:dyDescent="0.3">
      <c r="A91" s="567" t="s">
        <v>439</v>
      </c>
      <c r="B91" s="568" t="s">
        <v>3312</v>
      </c>
      <c r="C91" s="568" t="s">
        <v>3256</v>
      </c>
      <c r="D91" s="568" t="s">
        <v>3435</v>
      </c>
      <c r="E91" s="568" t="s">
        <v>3436</v>
      </c>
      <c r="F91" s="571">
        <v>1</v>
      </c>
      <c r="G91" s="571">
        <v>106</v>
      </c>
      <c r="H91" s="571">
        <v>1</v>
      </c>
      <c r="I91" s="571">
        <v>106</v>
      </c>
      <c r="J91" s="571">
        <v>1</v>
      </c>
      <c r="K91" s="571">
        <v>107</v>
      </c>
      <c r="L91" s="571">
        <v>1.0094339622641511</v>
      </c>
      <c r="M91" s="571">
        <v>107</v>
      </c>
      <c r="N91" s="571"/>
      <c r="O91" s="571"/>
      <c r="P91" s="592"/>
      <c r="Q91" s="572"/>
    </row>
    <row r="92" spans="1:17" ht="14.4" customHeight="1" x14ac:dyDescent="0.3">
      <c r="A92" s="567" t="s">
        <v>439</v>
      </c>
      <c r="B92" s="568" t="s">
        <v>3312</v>
      </c>
      <c r="C92" s="568" t="s">
        <v>3256</v>
      </c>
      <c r="D92" s="568" t="s">
        <v>3437</v>
      </c>
      <c r="E92" s="568" t="s">
        <v>3438</v>
      </c>
      <c r="F92" s="571"/>
      <c r="G92" s="571"/>
      <c r="H92" s="571"/>
      <c r="I92" s="571"/>
      <c r="J92" s="571">
        <v>1</v>
      </c>
      <c r="K92" s="571">
        <v>3506</v>
      </c>
      <c r="L92" s="571"/>
      <c r="M92" s="571">
        <v>3506</v>
      </c>
      <c r="N92" s="571"/>
      <c r="O92" s="571"/>
      <c r="P92" s="592"/>
      <c r="Q92" s="572"/>
    </row>
    <row r="93" spans="1:17" ht="14.4" customHeight="1" x14ac:dyDescent="0.3">
      <c r="A93" s="567" t="s">
        <v>439</v>
      </c>
      <c r="B93" s="568" t="s">
        <v>3312</v>
      </c>
      <c r="C93" s="568" t="s">
        <v>3256</v>
      </c>
      <c r="D93" s="568" t="s">
        <v>3439</v>
      </c>
      <c r="E93" s="568" t="s">
        <v>3440</v>
      </c>
      <c r="F93" s="571"/>
      <c r="G93" s="571"/>
      <c r="H93" s="571"/>
      <c r="I93" s="571"/>
      <c r="J93" s="571">
        <v>1</v>
      </c>
      <c r="K93" s="571">
        <v>1647</v>
      </c>
      <c r="L93" s="571"/>
      <c r="M93" s="571">
        <v>1647</v>
      </c>
      <c r="N93" s="571"/>
      <c r="O93" s="571"/>
      <c r="P93" s="592"/>
      <c r="Q93" s="572"/>
    </row>
    <row r="94" spans="1:17" ht="14.4" customHeight="1" x14ac:dyDescent="0.3">
      <c r="A94" s="567" t="s">
        <v>439</v>
      </c>
      <c r="B94" s="568" t="s">
        <v>3312</v>
      </c>
      <c r="C94" s="568" t="s">
        <v>3256</v>
      </c>
      <c r="D94" s="568" t="s">
        <v>3441</v>
      </c>
      <c r="E94" s="568" t="s">
        <v>3442</v>
      </c>
      <c r="F94" s="571"/>
      <c r="G94" s="571"/>
      <c r="H94" s="571"/>
      <c r="I94" s="571"/>
      <c r="J94" s="571">
        <v>3</v>
      </c>
      <c r="K94" s="571">
        <v>1995</v>
      </c>
      <c r="L94" s="571"/>
      <c r="M94" s="571">
        <v>665</v>
      </c>
      <c r="N94" s="571">
        <v>1</v>
      </c>
      <c r="O94" s="571">
        <v>668</v>
      </c>
      <c r="P94" s="592"/>
      <c r="Q94" s="572">
        <v>668</v>
      </c>
    </row>
    <row r="95" spans="1:17" ht="14.4" customHeight="1" x14ac:dyDescent="0.3">
      <c r="A95" s="567" t="s">
        <v>439</v>
      </c>
      <c r="B95" s="568" t="s">
        <v>3312</v>
      </c>
      <c r="C95" s="568" t="s">
        <v>3256</v>
      </c>
      <c r="D95" s="568" t="s">
        <v>3443</v>
      </c>
      <c r="E95" s="568" t="s">
        <v>3444</v>
      </c>
      <c r="F95" s="571"/>
      <c r="G95" s="571"/>
      <c r="H95" s="571"/>
      <c r="I95" s="571"/>
      <c r="J95" s="571">
        <v>1</v>
      </c>
      <c r="K95" s="571">
        <v>1525</v>
      </c>
      <c r="L95" s="571"/>
      <c r="M95" s="571">
        <v>1525</v>
      </c>
      <c r="N95" s="571"/>
      <c r="O95" s="571"/>
      <c r="P95" s="592"/>
      <c r="Q95" s="572"/>
    </row>
    <row r="96" spans="1:17" ht="14.4" customHeight="1" x14ac:dyDescent="0.3">
      <c r="A96" s="567" t="s">
        <v>439</v>
      </c>
      <c r="B96" s="568" t="s">
        <v>3312</v>
      </c>
      <c r="C96" s="568" t="s">
        <v>3256</v>
      </c>
      <c r="D96" s="568" t="s">
        <v>3445</v>
      </c>
      <c r="E96" s="568" t="s">
        <v>3446</v>
      </c>
      <c r="F96" s="571"/>
      <c r="G96" s="571"/>
      <c r="H96" s="571"/>
      <c r="I96" s="571"/>
      <c r="J96" s="571">
        <v>1</v>
      </c>
      <c r="K96" s="571">
        <v>1793</v>
      </c>
      <c r="L96" s="571"/>
      <c r="M96" s="571">
        <v>1793</v>
      </c>
      <c r="N96" s="571"/>
      <c r="O96" s="571"/>
      <c r="P96" s="592"/>
      <c r="Q96" s="572"/>
    </row>
    <row r="97" spans="1:17" ht="14.4" customHeight="1" x14ac:dyDescent="0.3">
      <c r="A97" s="567" t="s">
        <v>439</v>
      </c>
      <c r="B97" s="568" t="s">
        <v>3312</v>
      </c>
      <c r="C97" s="568" t="s">
        <v>3256</v>
      </c>
      <c r="D97" s="568" t="s">
        <v>3447</v>
      </c>
      <c r="E97" s="568" t="s">
        <v>3448</v>
      </c>
      <c r="F97" s="571"/>
      <c r="G97" s="571"/>
      <c r="H97" s="571"/>
      <c r="I97" s="571"/>
      <c r="J97" s="571">
        <v>10</v>
      </c>
      <c r="K97" s="571">
        <v>13480</v>
      </c>
      <c r="L97" s="571"/>
      <c r="M97" s="571">
        <v>1348</v>
      </c>
      <c r="N97" s="571">
        <v>1</v>
      </c>
      <c r="O97" s="571">
        <v>1354</v>
      </c>
      <c r="P97" s="592"/>
      <c r="Q97" s="572">
        <v>1354</v>
      </c>
    </row>
    <row r="98" spans="1:17" ht="14.4" customHeight="1" x14ac:dyDescent="0.3">
      <c r="A98" s="567" t="s">
        <v>439</v>
      </c>
      <c r="B98" s="568" t="s">
        <v>3312</v>
      </c>
      <c r="C98" s="568" t="s">
        <v>3256</v>
      </c>
      <c r="D98" s="568" t="s">
        <v>3449</v>
      </c>
      <c r="E98" s="568" t="s">
        <v>3450</v>
      </c>
      <c r="F98" s="571"/>
      <c r="G98" s="571"/>
      <c r="H98" s="571"/>
      <c r="I98" s="571"/>
      <c r="J98" s="571">
        <v>2</v>
      </c>
      <c r="K98" s="571">
        <v>1368</v>
      </c>
      <c r="L98" s="571"/>
      <c r="M98" s="571">
        <v>684</v>
      </c>
      <c r="N98" s="571"/>
      <c r="O98" s="571"/>
      <c r="P98" s="592"/>
      <c r="Q98" s="572"/>
    </row>
    <row r="99" spans="1:17" ht="14.4" customHeight="1" x14ac:dyDescent="0.3">
      <c r="A99" s="567" t="s">
        <v>439</v>
      </c>
      <c r="B99" s="568" t="s">
        <v>3312</v>
      </c>
      <c r="C99" s="568" t="s">
        <v>3256</v>
      </c>
      <c r="D99" s="568" t="s">
        <v>3451</v>
      </c>
      <c r="E99" s="568" t="s">
        <v>3452</v>
      </c>
      <c r="F99" s="571"/>
      <c r="G99" s="571"/>
      <c r="H99" s="571"/>
      <c r="I99" s="571"/>
      <c r="J99" s="571">
        <v>10</v>
      </c>
      <c r="K99" s="571">
        <v>17560</v>
      </c>
      <c r="L99" s="571"/>
      <c r="M99" s="571">
        <v>1756</v>
      </c>
      <c r="N99" s="571">
        <v>4</v>
      </c>
      <c r="O99" s="571">
        <v>7052</v>
      </c>
      <c r="P99" s="592"/>
      <c r="Q99" s="572">
        <v>1763</v>
      </c>
    </row>
    <row r="100" spans="1:17" ht="14.4" customHeight="1" x14ac:dyDescent="0.3">
      <c r="A100" s="567" t="s">
        <v>439</v>
      </c>
      <c r="B100" s="568" t="s">
        <v>3312</v>
      </c>
      <c r="C100" s="568" t="s">
        <v>3256</v>
      </c>
      <c r="D100" s="568" t="s">
        <v>3453</v>
      </c>
      <c r="E100" s="568" t="s">
        <v>3454</v>
      </c>
      <c r="F100" s="571"/>
      <c r="G100" s="571"/>
      <c r="H100" s="571"/>
      <c r="I100" s="571"/>
      <c r="J100" s="571">
        <v>1</v>
      </c>
      <c r="K100" s="571">
        <v>4213</v>
      </c>
      <c r="L100" s="571"/>
      <c r="M100" s="571">
        <v>4213</v>
      </c>
      <c r="N100" s="571">
        <v>1</v>
      </c>
      <c r="O100" s="571">
        <v>4236</v>
      </c>
      <c r="P100" s="592"/>
      <c r="Q100" s="572">
        <v>4236</v>
      </c>
    </row>
    <row r="101" spans="1:17" ht="14.4" customHeight="1" x14ac:dyDescent="0.3">
      <c r="A101" s="567" t="s">
        <v>439</v>
      </c>
      <c r="B101" s="568" t="s">
        <v>3312</v>
      </c>
      <c r="C101" s="568" t="s">
        <v>3256</v>
      </c>
      <c r="D101" s="568" t="s">
        <v>3455</v>
      </c>
      <c r="E101" s="568" t="s">
        <v>3456</v>
      </c>
      <c r="F101" s="571"/>
      <c r="G101" s="571"/>
      <c r="H101" s="571"/>
      <c r="I101" s="571"/>
      <c r="J101" s="571">
        <v>2</v>
      </c>
      <c r="K101" s="571">
        <v>3826</v>
      </c>
      <c r="L101" s="571"/>
      <c r="M101" s="571">
        <v>1913</v>
      </c>
      <c r="N101" s="571">
        <v>2</v>
      </c>
      <c r="O101" s="571">
        <v>3840</v>
      </c>
      <c r="P101" s="592"/>
      <c r="Q101" s="572">
        <v>1920</v>
      </c>
    </row>
    <row r="102" spans="1:17" ht="14.4" customHeight="1" x14ac:dyDescent="0.3">
      <c r="A102" s="567" t="s">
        <v>439</v>
      </c>
      <c r="B102" s="568" t="s">
        <v>3312</v>
      </c>
      <c r="C102" s="568" t="s">
        <v>3256</v>
      </c>
      <c r="D102" s="568" t="s">
        <v>3457</v>
      </c>
      <c r="E102" s="568" t="s">
        <v>3458</v>
      </c>
      <c r="F102" s="571"/>
      <c r="G102" s="571"/>
      <c r="H102" s="571"/>
      <c r="I102" s="571"/>
      <c r="J102" s="571">
        <v>1</v>
      </c>
      <c r="K102" s="571">
        <v>875</v>
      </c>
      <c r="L102" s="571"/>
      <c r="M102" s="571">
        <v>875</v>
      </c>
      <c r="N102" s="571"/>
      <c r="O102" s="571"/>
      <c r="P102" s="592"/>
      <c r="Q102" s="572"/>
    </row>
    <row r="103" spans="1:17" ht="14.4" customHeight="1" x14ac:dyDescent="0.3">
      <c r="A103" s="567" t="s">
        <v>439</v>
      </c>
      <c r="B103" s="568" t="s">
        <v>3312</v>
      </c>
      <c r="C103" s="568" t="s">
        <v>3256</v>
      </c>
      <c r="D103" s="568" t="s">
        <v>3459</v>
      </c>
      <c r="E103" s="568" t="s">
        <v>3460</v>
      </c>
      <c r="F103" s="571"/>
      <c r="G103" s="571"/>
      <c r="H103" s="571"/>
      <c r="I103" s="571"/>
      <c r="J103" s="571">
        <v>1</v>
      </c>
      <c r="K103" s="571">
        <v>5529</v>
      </c>
      <c r="L103" s="571"/>
      <c r="M103" s="571">
        <v>5529</v>
      </c>
      <c r="N103" s="571">
        <v>2</v>
      </c>
      <c r="O103" s="571">
        <v>11092</v>
      </c>
      <c r="P103" s="592"/>
      <c r="Q103" s="572">
        <v>5546</v>
      </c>
    </row>
    <row r="104" spans="1:17" ht="14.4" customHeight="1" x14ac:dyDescent="0.3">
      <c r="A104" s="567" t="s">
        <v>439</v>
      </c>
      <c r="B104" s="568" t="s">
        <v>3312</v>
      </c>
      <c r="C104" s="568" t="s">
        <v>3256</v>
      </c>
      <c r="D104" s="568" t="s">
        <v>3461</v>
      </c>
      <c r="E104" s="568" t="s">
        <v>3462</v>
      </c>
      <c r="F104" s="571"/>
      <c r="G104" s="571"/>
      <c r="H104" s="571"/>
      <c r="I104" s="571"/>
      <c r="J104" s="571">
        <v>1</v>
      </c>
      <c r="K104" s="571">
        <v>2623</v>
      </c>
      <c r="L104" s="571"/>
      <c r="M104" s="571">
        <v>2623</v>
      </c>
      <c r="N104" s="571"/>
      <c r="O104" s="571"/>
      <c r="P104" s="592"/>
      <c r="Q104" s="572"/>
    </row>
    <row r="105" spans="1:17" ht="14.4" customHeight="1" x14ac:dyDescent="0.3">
      <c r="A105" s="567" t="s">
        <v>439</v>
      </c>
      <c r="B105" s="568" t="s">
        <v>3312</v>
      </c>
      <c r="C105" s="568" t="s">
        <v>3256</v>
      </c>
      <c r="D105" s="568" t="s">
        <v>3463</v>
      </c>
      <c r="E105" s="568" t="s">
        <v>3464</v>
      </c>
      <c r="F105" s="571"/>
      <c r="G105" s="571"/>
      <c r="H105" s="571"/>
      <c r="I105" s="571"/>
      <c r="J105" s="571">
        <v>1</v>
      </c>
      <c r="K105" s="571">
        <v>20240</v>
      </c>
      <c r="L105" s="571"/>
      <c r="M105" s="571">
        <v>20240</v>
      </c>
      <c r="N105" s="571"/>
      <c r="O105" s="571"/>
      <c r="P105" s="592"/>
      <c r="Q105" s="572"/>
    </row>
    <row r="106" spans="1:17" ht="14.4" customHeight="1" x14ac:dyDescent="0.3">
      <c r="A106" s="567" t="s">
        <v>439</v>
      </c>
      <c r="B106" s="568" t="s">
        <v>3312</v>
      </c>
      <c r="C106" s="568" t="s">
        <v>3256</v>
      </c>
      <c r="D106" s="568" t="s">
        <v>3465</v>
      </c>
      <c r="E106" s="568" t="s">
        <v>3466</v>
      </c>
      <c r="F106" s="571">
        <v>1</v>
      </c>
      <c r="G106" s="571">
        <v>5167</v>
      </c>
      <c r="H106" s="571">
        <v>1</v>
      </c>
      <c r="I106" s="571">
        <v>5167</v>
      </c>
      <c r="J106" s="571">
        <v>1</v>
      </c>
      <c r="K106" s="571">
        <v>5182</v>
      </c>
      <c r="L106" s="571">
        <v>1.0029030385136444</v>
      </c>
      <c r="M106" s="571">
        <v>5182</v>
      </c>
      <c r="N106" s="571"/>
      <c r="O106" s="571"/>
      <c r="P106" s="592"/>
      <c r="Q106" s="572"/>
    </row>
    <row r="107" spans="1:17" ht="14.4" customHeight="1" x14ac:dyDescent="0.3">
      <c r="A107" s="567" t="s">
        <v>439</v>
      </c>
      <c r="B107" s="568" t="s">
        <v>3312</v>
      </c>
      <c r="C107" s="568" t="s">
        <v>3256</v>
      </c>
      <c r="D107" s="568" t="s">
        <v>3467</v>
      </c>
      <c r="E107" s="568" t="s">
        <v>3468</v>
      </c>
      <c r="F107" s="571"/>
      <c r="G107" s="571"/>
      <c r="H107" s="571"/>
      <c r="I107" s="571"/>
      <c r="J107" s="571"/>
      <c r="K107" s="571"/>
      <c r="L107" s="571"/>
      <c r="M107" s="571"/>
      <c r="N107" s="571">
        <v>1</v>
      </c>
      <c r="O107" s="571">
        <v>10204</v>
      </c>
      <c r="P107" s="592"/>
      <c r="Q107" s="572">
        <v>10204</v>
      </c>
    </row>
    <row r="108" spans="1:17" ht="14.4" customHeight="1" x14ac:dyDescent="0.3">
      <c r="A108" s="567" t="s">
        <v>439</v>
      </c>
      <c r="B108" s="568" t="s">
        <v>3312</v>
      </c>
      <c r="C108" s="568" t="s">
        <v>3256</v>
      </c>
      <c r="D108" s="568" t="s">
        <v>3469</v>
      </c>
      <c r="E108" s="568" t="s">
        <v>3470</v>
      </c>
      <c r="F108" s="571"/>
      <c r="G108" s="571"/>
      <c r="H108" s="571"/>
      <c r="I108" s="571"/>
      <c r="J108" s="571">
        <v>1</v>
      </c>
      <c r="K108" s="571">
        <v>8781</v>
      </c>
      <c r="L108" s="571"/>
      <c r="M108" s="571">
        <v>8781</v>
      </c>
      <c r="N108" s="571"/>
      <c r="O108" s="571"/>
      <c r="P108" s="592"/>
      <c r="Q108" s="572"/>
    </row>
    <row r="109" spans="1:17" ht="14.4" customHeight="1" x14ac:dyDescent="0.3">
      <c r="A109" s="567" t="s">
        <v>439</v>
      </c>
      <c r="B109" s="568" t="s">
        <v>3312</v>
      </c>
      <c r="C109" s="568" t="s">
        <v>3256</v>
      </c>
      <c r="D109" s="568" t="s">
        <v>3471</v>
      </c>
      <c r="E109" s="568" t="s">
        <v>3472</v>
      </c>
      <c r="F109" s="571"/>
      <c r="G109" s="571"/>
      <c r="H109" s="571"/>
      <c r="I109" s="571"/>
      <c r="J109" s="571"/>
      <c r="K109" s="571"/>
      <c r="L109" s="571"/>
      <c r="M109" s="571"/>
      <c r="N109" s="571">
        <v>1</v>
      </c>
      <c r="O109" s="571">
        <v>8058</v>
      </c>
      <c r="P109" s="592"/>
      <c r="Q109" s="572">
        <v>8058</v>
      </c>
    </row>
    <row r="110" spans="1:17" ht="14.4" customHeight="1" x14ac:dyDescent="0.3">
      <c r="A110" s="567" t="s">
        <v>439</v>
      </c>
      <c r="B110" s="568" t="s">
        <v>3312</v>
      </c>
      <c r="C110" s="568" t="s">
        <v>3256</v>
      </c>
      <c r="D110" s="568" t="s">
        <v>3473</v>
      </c>
      <c r="E110" s="568" t="s">
        <v>3474</v>
      </c>
      <c r="F110" s="571"/>
      <c r="G110" s="571"/>
      <c r="H110" s="571"/>
      <c r="I110" s="571"/>
      <c r="J110" s="571">
        <v>1</v>
      </c>
      <c r="K110" s="571">
        <v>17635</v>
      </c>
      <c r="L110" s="571"/>
      <c r="M110" s="571">
        <v>17635</v>
      </c>
      <c r="N110" s="571"/>
      <c r="O110" s="571"/>
      <c r="P110" s="592"/>
      <c r="Q110" s="572"/>
    </row>
    <row r="111" spans="1:17" ht="14.4" customHeight="1" x14ac:dyDescent="0.3">
      <c r="A111" s="567" t="s">
        <v>439</v>
      </c>
      <c r="B111" s="568" t="s">
        <v>3312</v>
      </c>
      <c r="C111" s="568" t="s">
        <v>3256</v>
      </c>
      <c r="D111" s="568" t="s">
        <v>3475</v>
      </c>
      <c r="E111" s="568" t="s">
        <v>3476</v>
      </c>
      <c r="F111" s="571"/>
      <c r="G111" s="571"/>
      <c r="H111" s="571"/>
      <c r="I111" s="571"/>
      <c r="J111" s="571">
        <v>1</v>
      </c>
      <c r="K111" s="571">
        <v>2802</v>
      </c>
      <c r="L111" s="571"/>
      <c r="M111" s="571">
        <v>2802</v>
      </c>
      <c r="N111" s="571"/>
      <c r="O111" s="571"/>
      <c r="P111" s="592"/>
      <c r="Q111" s="572"/>
    </row>
    <row r="112" spans="1:17" ht="14.4" customHeight="1" x14ac:dyDescent="0.3">
      <c r="A112" s="567" t="s">
        <v>439</v>
      </c>
      <c r="B112" s="568" t="s">
        <v>3312</v>
      </c>
      <c r="C112" s="568" t="s">
        <v>3256</v>
      </c>
      <c r="D112" s="568" t="s">
        <v>3477</v>
      </c>
      <c r="E112" s="568" t="s">
        <v>3478</v>
      </c>
      <c r="F112" s="571"/>
      <c r="G112" s="571"/>
      <c r="H112" s="571"/>
      <c r="I112" s="571"/>
      <c r="J112" s="571">
        <v>1</v>
      </c>
      <c r="K112" s="571">
        <v>3963</v>
      </c>
      <c r="L112" s="571"/>
      <c r="M112" s="571">
        <v>3963</v>
      </c>
      <c r="N112" s="571">
        <v>2</v>
      </c>
      <c r="O112" s="571">
        <v>7950</v>
      </c>
      <c r="P112" s="592"/>
      <c r="Q112" s="572">
        <v>3975</v>
      </c>
    </row>
    <row r="113" spans="1:17" ht="14.4" customHeight="1" x14ac:dyDescent="0.3">
      <c r="A113" s="567" t="s">
        <v>439</v>
      </c>
      <c r="B113" s="568" t="s">
        <v>3312</v>
      </c>
      <c r="C113" s="568" t="s">
        <v>3256</v>
      </c>
      <c r="D113" s="568" t="s">
        <v>3479</v>
      </c>
      <c r="E113" s="568" t="s">
        <v>3480</v>
      </c>
      <c r="F113" s="571"/>
      <c r="G113" s="571"/>
      <c r="H113" s="571"/>
      <c r="I113" s="571"/>
      <c r="J113" s="571">
        <v>4</v>
      </c>
      <c r="K113" s="571">
        <v>0</v>
      </c>
      <c r="L113" s="571"/>
      <c r="M113" s="571">
        <v>0</v>
      </c>
      <c r="N113" s="571">
        <v>16</v>
      </c>
      <c r="O113" s="571">
        <v>0</v>
      </c>
      <c r="P113" s="592"/>
      <c r="Q113" s="572">
        <v>0</v>
      </c>
    </row>
    <row r="114" spans="1:17" ht="14.4" customHeight="1" x14ac:dyDescent="0.3">
      <c r="A114" s="567" t="s">
        <v>439</v>
      </c>
      <c r="B114" s="568" t="s">
        <v>3312</v>
      </c>
      <c r="C114" s="568" t="s">
        <v>3256</v>
      </c>
      <c r="D114" s="568" t="s">
        <v>3481</v>
      </c>
      <c r="E114" s="568" t="s">
        <v>3482</v>
      </c>
      <c r="F114" s="571"/>
      <c r="G114" s="571"/>
      <c r="H114" s="571"/>
      <c r="I114" s="571"/>
      <c r="J114" s="571">
        <v>3</v>
      </c>
      <c r="K114" s="571">
        <v>0</v>
      </c>
      <c r="L114" s="571"/>
      <c r="M114" s="571">
        <v>0</v>
      </c>
      <c r="N114" s="571">
        <v>12</v>
      </c>
      <c r="O114" s="571">
        <v>0</v>
      </c>
      <c r="P114" s="592"/>
      <c r="Q114" s="572">
        <v>0</v>
      </c>
    </row>
    <row r="115" spans="1:17" ht="14.4" customHeight="1" x14ac:dyDescent="0.3">
      <c r="A115" s="567" t="s">
        <v>439</v>
      </c>
      <c r="B115" s="568" t="s">
        <v>3312</v>
      </c>
      <c r="C115" s="568" t="s">
        <v>3256</v>
      </c>
      <c r="D115" s="568" t="s">
        <v>3483</v>
      </c>
      <c r="E115" s="568" t="s">
        <v>3484</v>
      </c>
      <c r="F115" s="571"/>
      <c r="G115" s="571"/>
      <c r="H115" s="571"/>
      <c r="I115" s="571"/>
      <c r="J115" s="571"/>
      <c r="K115" s="571"/>
      <c r="L115" s="571"/>
      <c r="M115" s="571"/>
      <c r="N115" s="571">
        <v>1</v>
      </c>
      <c r="O115" s="571">
        <v>0</v>
      </c>
      <c r="P115" s="592"/>
      <c r="Q115" s="572">
        <v>0</v>
      </c>
    </row>
    <row r="116" spans="1:17" ht="14.4" customHeight="1" x14ac:dyDescent="0.3">
      <c r="A116" s="567" t="s">
        <v>439</v>
      </c>
      <c r="B116" s="568" t="s">
        <v>3312</v>
      </c>
      <c r="C116" s="568" t="s">
        <v>3256</v>
      </c>
      <c r="D116" s="568" t="s">
        <v>3485</v>
      </c>
      <c r="E116" s="568" t="s">
        <v>3486</v>
      </c>
      <c r="F116" s="571"/>
      <c r="G116" s="571"/>
      <c r="H116" s="571"/>
      <c r="I116" s="571"/>
      <c r="J116" s="571">
        <v>4</v>
      </c>
      <c r="K116" s="571">
        <v>0</v>
      </c>
      <c r="L116" s="571"/>
      <c r="M116" s="571">
        <v>0</v>
      </c>
      <c r="N116" s="571">
        <v>17</v>
      </c>
      <c r="O116" s="571">
        <v>0</v>
      </c>
      <c r="P116" s="592"/>
      <c r="Q116" s="572">
        <v>0</v>
      </c>
    </row>
    <row r="117" spans="1:17" ht="14.4" customHeight="1" x14ac:dyDescent="0.3">
      <c r="A117" s="567" t="s">
        <v>439</v>
      </c>
      <c r="B117" s="568" t="s">
        <v>3312</v>
      </c>
      <c r="C117" s="568" t="s">
        <v>3256</v>
      </c>
      <c r="D117" s="568" t="s">
        <v>3487</v>
      </c>
      <c r="E117" s="568" t="s">
        <v>3488</v>
      </c>
      <c r="F117" s="571"/>
      <c r="G117" s="571"/>
      <c r="H117" s="571"/>
      <c r="I117" s="571"/>
      <c r="J117" s="571"/>
      <c r="K117" s="571"/>
      <c r="L117" s="571"/>
      <c r="M117" s="571"/>
      <c r="N117" s="571">
        <v>4</v>
      </c>
      <c r="O117" s="571">
        <v>0</v>
      </c>
      <c r="P117" s="592"/>
      <c r="Q117" s="572">
        <v>0</v>
      </c>
    </row>
    <row r="118" spans="1:17" ht="14.4" customHeight="1" x14ac:dyDescent="0.3">
      <c r="A118" s="567" t="s">
        <v>439</v>
      </c>
      <c r="B118" s="568" t="s">
        <v>3312</v>
      </c>
      <c r="C118" s="568" t="s">
        <v>3256</v>
      </c>
      <c r="D118" s="568" t="s">
        <v>3489</v>
      </c>
      <c r="E118" s="568" t="s">
        <v>3490</v>
      </c>
      <c r="F118" s="571"/>
      <c r="G118" s="571"/>
      <c r="H118" s="571"/>
      <c r="I118" s="571"/>
      <c r="J118" s="571"/>
      <c r="K118" s="571"/>
      <c r="L118" s="571"/>
      <c r="M118" s="571"/>
      <c r="N118" s="571">
        <v>1</v>
      </c>
      <c r="O118" s="571">
        <v>8930</v>
      </c>
      <c r="P118" s="592"/>
      <c r="Q118" s="572">
        <v>8930</v>
      </c>
    </row>
    <row r="119" spans="1:17" ht="14.4" customHeight="1" x14ac:dyDescent="0.3">
      <c r="A119" s="567" t="s">
        <v>439</v>
      </c>
      <c r="B119" s="568" t="s">
        <v>3312</v>
      </c>
      <c r="C119" s="568" t="s">
        <v>3256</v>
      </c>
      <c r="D119" s="568" t="s">
        <v>3491</v>
      </c>
      <c r="E119" s="568" t="s">
        <v>3492</v>
      </c>
      <c r="F119" s="571"/>
      <c r="G119" s="571"/>
      <c r="H119" s="571"/>
      <c r="I119" s="571"/>
      <c r="J119" s="571"/>
      <c r="K119" s="571"/>
      <c r="L119" s="571"/>
      <c r="M119" s="571"/>
      <c r="N119" s="571">
        <v>1</v>
      </c>
      <c r="O119" s="571">
        <v>0</v>
      </c>
      <c r="P119" s="592"/>
      <c r="Q119" s="572">
        <v>0</v>
      </c>
    </row>
    <row r="120" spans="1:17" ht="14.4" customHeight="1" x14ac:dyDescent="0.3">
      <c r="A120" s="567" t="s">
        <v>439</v>
      </c>
      <c r="B120" s="568" t="s">
        <v>3312</v>
      </c>
      <c r="C120" s="568" t="s">
        <v>3256</v>
      </c>
      <c r="D120" s="568" t="s">
        <v>3493</v>
      </c>
      <c r="E120" s="568" t="s">
        <v>3494</v>
      </c>
      <c r="F120" s="571"/>
      <c r="G120" s="571"/>
      <c r="H120" s="571"/>
      <c r="I120" s="571"/>
      <c r="J120" s="571"/>
      <c r="K120" s="571"/>
      <c r="L120" s="571"/>
      <c r="M120" s="571"/>
      <c r="N120" s="571">
        <v>1</v>
      </c>
      <c r="O120" s="571">
        <v>0</v>
      </c>
      <c r="P120" s="592"/>
      <c r="Q120" s="572">
        <v>0</v>
      </c>
    </row>
    <row r="121" spans="1:17" ht="14.4" customHeight="1" x14ac:dyDescent="0.3">
      <c r="A121" s="567" t="s">
        <v>439</v>
      </c>
      <c r="B121" s="568" t="s">
        <v>3312</v>
      </c>
      <c r="C121" s="568" t="s">
        <v>3256</v>
      </c>
      <c r="D121" s="568" t="s">
        <v>3495</v>
      </c>
      <c r="E121" s="568" t="s">
        <v>3496</v>
      </c>
      <c r="F121" s="571"/>
      <c r="G121" s="571"/>
      <c r="H121" s="571"/>
      <c r="I121" s="571"/>
      <c r="J121" s="571"/>
      <c r="K121" s="571"/>
      <c r="L121" s="571"/>
      <c r="M121" s="571"/>
      <c r="N121" s="571">
        <v>1</v>
      </c>
      <c r="O121" s="571">
        <v>0</v>
      </c>
      <c r="P121" s="592"/>
      <c r="Q121" s="572">
        <v>0</v>
      </c>
    </row>
    <row r="122" spans="1:17" ht="14.4" customHeight="1" x14ac:dyDescent="0.3">
      <c r="A122" s="567" t="s">
        <v>439</v>
      </c>
      <c r="B122" s="568" t="s">
        <v>3312</v>
      </c>
      <c r="C122" s="568" t="s">
        <v>3256</v>
      </c>
      <c r="D122" s="568" t="s">
        <v>3497</v>
      </c>
      <c r="E122" s="568" t="s">
        <v>3498</v>
      </c>
      <c r="F122" s="571"/>
      <c r="G122" s="571"/>
      <c r="H122" s="571"/>
      <c r="I122" s="571"/>
      <c r="J122" s="571">
        <v>1</v>
      </c>
      <c r="K122" s="571">
        <v>0</v>
      </c>
      <c r="L122" s="571"/>
      <c r="M122" s="571">
        <v>0</v>
      </c>
      <c r="N122" s="571"/>
      <c r="O122" s="571"/>
      <c r="P122" s="592"/>
      <c r="Q122" s="572"/>
    </row>
    <row r="123" spans="1:17" ht="14.4" customHeight="1" x14ac:dyDescent="0.3">
      <c r="A123" s="567" t="s">
        <v>439</v>
      </c>
      <c r="B123" s="568" t="s">
        <v>3312</v>
      </c>
      <c r="C123" s="568" t="s">
        <v>3256</v>
      </c>
      <c r="D123" s="568" t="s">
        <v>3499</v>
      </c>
      <c r="E123" s="568" t="s">
        <v>3500</v>
      </c>
      <c r="F123" s="571"/>
      <c r="G123" s="571"/>
      <c r="H123" s="571"/>
      <c r="I123" s="571"/>
      <c r="J123" s="571"/>
      <c r="K123" s="571"/>
      <c r="L123" s="571"/>
      <c r="M123" s="571"/>
      <c r="N123" s="571">
        <v>1</v>
      </c>
      <c r="O123" s="571">
        <v>0</v>
      </c>
      <c r="P123" s="592"/>
      <c r="Q123" s="572">
        <v>0</v>
      </c>
    </row>
    <row r="124" spans="1:17" ht="14.4" customHeight="1" x14ac:dyDescent="0.3">
      <c r="A124" s="567" t="s">
        <v>439</v>
      </c>
      <c r="B124" s="568" t="s">
        <v>3312</v>
      </c>
      <c r="C124" s="568" t="s">
        <v>3256</v>
      </c>
      <c r="D124" s="568" t="s">
        <v>3501</v>
      </c>
      <c r="E124" s="568" t="s">
        <v>3502</v>
      </c>
      <c r="F124" s="571"/>
      <c r="G124" s="571"/>
      <c r="H124" s="571"/>
      <c r="I124" s="571"/>
      <c r="J124" s="571"/>
      <c r="K124" s="571"/>
      <c r="L124" s="571"/>
      <c r="M124" s="571"/>
      <c r="N124" s="571">
        <v>2</v>
      </c>
      <c r="O124" s="571">
        <v>0</v>
      </c>
      <c r="P124" s="592"/>
      <c r="Q124" s="572">
        <v>0</v>
      </c>
    </row>
    <row r="125" spans="1:17" ht="14.4" customHeight="1" x14ac:dyDescent="0.3">
      <c r="A125" s="567" t="s">
        <v>439</v>
      </c>
      <c r="B125" s="568" t="s">
        <v>3312</v>
      </c>
      <c r="C125" s="568" t="s">
        <v>3256</v>
      </c>
      <c r="D125" s="568" t="s">
        <v>3503</v>
      </c>
      <c r="E125" s="568" t="s">
        <v>3504</v>
      </c>
      <c r="F125" s="571"/>
      <c r="G125" s="571"/>
      <c r="H125" s="571"/>
      <c r="I125" s="571"/>
      <c r="J125" s="571"/>
      <c r="K125" s="571"/>
      <c r="L125" s="571"/>
      <c r="M125" s="571"/>
      <c r="N125" s="571">
        <v>1</v>
      </c>
      <c r="O125" s="571">
        <v>0</v>
      </c>
      <c r="P125" s="592"/>
      <c r="Q125" s="572">
        <v>0</v>
      </c>
    </row>
    <row r="126" spans="1:17" ht="14.4" customHeight="1" x14ac:dyDescent="0.3">
      <c r="A126" s="567" t="s">
        <v>439</v>
      </c>
      <c r="B126" s="568" t="s">
        <v>3312</v>
      </c>
      <c r="C126" s="568" t="s">
        <v>3256</v>
      </c>
      <c r="D126" s="568" t="s">
        <v>3505</v>
      </c>
      <c r="E126" s="568" t="s">
        <v>3506</v>
      </c>
      <c r="F126" s="571"/>
      <c r="G126" s="571"/>
      <c r="H126" s="571"/>
      <c r="I126" s="571"/>
      <c r="J126" s="571"/>
      <c r="K126" s="571"/>
      <c r="L126" s="571"/>
      <c r="M126" s="571"/>
      <c r="N126" s="571">
        <v>1</v>
      </c>
      <c r="O126" s="571">
        <v>0</v>
      </c>
      <c r="P126" s="592"/>
      <c r="Q126" s="572">
        <v>0</v>
      </c>
    </row>
    <row r="127" spans="1:17" ht="14.4" customHeight="1" x14ac:dyDescent="0.3">
      <c r="A127" s="567" t="s">
        <v>439</v>
      </c>
      <c r="B127" s="568" t="s">
        <v>3312</v>
      </c>
      <c r="C127" s="568" t="s">
        <v>3256</v>
      </c>
      <c r="D127" s="568" t="s">
        <v>3507</v>
      </c>
      <c r="E127" s="568" t="s">
        <v>3508</v>
      </c>
      <c r="F127" s="571"/>
      <c r="G127" s="571"/>
      <c r="H127" s="571"/>
      <c r="I127" s="571"/>
      <c r="J127" s="571"/>
      <c r="K127" s="571"/>
      <c r="L127" s="571"/>
      <c r="M127" s="571"/>
      <c r="N127" s="571">
        <v>1</v>
      </c>
      <c r="O127" s="571">
        <v>0</v>
      </c>
      <c r="P127" s="592"/>
      <c r="Q127" s="572">
        <v>0</v>
      </c>
    </row>
    <row r="128" spans="1:17" ht="14.4" customHeight="1" x14ac:dyDescent="0.3">
      <c r="A128" s="567" t="s">
        <v>439</v>
      </c>
      <c r="B128" s="568" t="s">
        <v>3312</v>
      </c>
      <c r="C128" s="568" t="s">
        <v>3256</v>
      </c>
      <c r="D128" s="568" t="s">
        <v>3509</v>
      </c>
      <c r="E128" s="568" t="s">
        <v>3510</v>
      </c>
      <c r="F128" s="571"/>
      <c r="G128" s="571"/>
      <c r="H128" s="571"/>
      <c r="I128" s="571"/>
      <c r="J128" s="571">
        <v>2</v>
      </c>
      <c r="K128" s="571">
        <v>0</v>
      </c>
      <c r="L128" s="571"/>
      <c r="M128" s="571">
        <v>0</v>
      </c>
      <c r="N128" s="571">
        <v>4</v>
      </c>
      <c r="O128" s="571">
        <v>0</v>
      </c>
      <c r="P128" s="592"/>
      <c r="Q128" s="572">
        <v>0</v>
      </c>
    </row>
    <row r="129" spans="1:17" ht="14.4" customHeight="1" x14ac:dyDescent="0.3">
      <c r="A129" s="567" t="s">
        <v>439</v>
      </c>
      <c r="B129" s="568" t="s">
        <v>3312</v>
      </c>
      <c r="C129" s="568" t="s">
        <v>3256</v>
      </c>
      <c r="D129" s="568" t="s">
        <v>3511</v>
      </c>
      <c r="E129" s="568" t="s">
        <v>3512</v>
      </c>
      <c r="F129" s="571"/>
      <c r="G129" s="571"/>
      <c r="H129" s="571"/>
      <c r="I129" s="571"/>
      <c r="J129" s="571">
        <v>1</v>
      </c>
      <c r="K129" s="571">
        <v>0</v>
      </c>
      <c r="L129" s="571"/>
      <c r="M129" s="571">
        <v>0</v>
      </c>
      <c r="N129" s="571">
        <v>2</v>
      </c>
      <c r="O129" s="571">
        <v>0</v>
      </c>
      <c r="P129" s="592"/>
      <c r="Q129" s="572">
        <v>0</v>
      </c>
    </row>
    <row r="130" spans="1:17" ht="14.4" customHeight="1" x14ac:dyDescent="0.3">
      <c r="A130" s="567" t="s">
        <v>439</v>
      </c>
      <c r="B130" s="568" t="s">
        <v>3312</v>
      </c>
      <c r="C130" s="568" t="s">
        <v>3256</v>
      </c>
      <c r="D130" s="568" t="s">
        <v>3513</v>
      </c>
      <c r="E130" s="568" t="s">
        <v>3514</v>
      </c>
      <c r="F130" s="571"/>
      <c r="G130" s="571"/>
      <c r="H130" s="571"/>
      <c r="I130" s="571"/>
      <c r="J130" s="571">
        <v>1</v>
      </c>
      <c r="K130" s="571">
        <v>0</v>
      </c>
      <c r="L130" s="571"/>
      <c r="M130" s="571">
        <v>0</v>
      </c>
      <c r="N130" s="571">
        <v>1</v>
      </c>
      <c r="O130" s="571">
        <v>0</v>
      </c>
      <c r="P130" s="592"/>
      <c r="Q130" s="572">
        <v>0</v>
      </c>
    </row>
    <row r="131" spans="1:17" ht="14.4" customHeight="1" x14ac:dyDescent="0.3">
      <c r="A131" s="567" t="s">
        <v>439</v>
      </c>
      <c r="B131" s="568" t="s">
        <v>3312</v>
      </c>
      <c r="C131" s="568" t="s">
        <v>3256</v>
      </c>
      <c r="D131" s="568" t="s">
        <v>3515</v>
      </c>
      <c r="E131" s="568" t="s">
        <v>3516</v>
      </c>
      <c r="F131" s="571"/>
      <c r="G131" s="571"/>
      <c r="H131" s="571"/>
      <c r="I131" s="571"/>
      <c r="J131" s="571">
        <v>1</v>
      </c>
      <c r="K131" s="571">
        <v>0</v>
      </c>
      <c r="L131" s="571"/>
      <c r="M131" s="571">
        <v>0</v>
      </c>
      <c r="N131" s="571"/>
      <c r="O131" s="571"/>
      <c r="P131" s="592"/>
      <c r="Q131" s="572"/>
    </row>
    <row r="132" spans="1:17" ht="14.4" customHeight="1" x14ac:dyDescent="0.3">
      <c r="A132" s="567" t="s">
        <v>439</v>
      </c>
      <c r="B132" s="568" t="s">
        <v>3312</v>
      </c>
      <c r="C132" s="568" t="s">
        <v>3256</v>
      </c>
      <c r="D132" s="568" t="s">
        <v>3517</v>
      </c>
      <c r="E132" s="568" t="s">
        <v>3518</v>
      </c>
      <c r="F132" s="571"/>
      <c r="G132" s="571"/>
      <c r="H132" s="571"/>
      <c r="I132" s="571"/>
      <c r="J132" s="571"/>
      <c r="K132" s="571"/>
      <c r="L132" s="571"/>
      <c r="M132" s="571"/>
      <c r="N132" s="571">
        <v>1</v>
      </c>
      <c r="O132" s="571">
        <v>0</v>
      </c>
      <c r="P132" s="592"/>
      <c r="Q132" s="572">
        <v>0</v>
      </c>
    </row>
    <row r="133" spans="1:17" ht="14.4" customHeight="1" x14ac:dyDescent="0.3">
      <c r="A133" s="567" t="s">
        <v>439</v>
      </c>
      <c r="B133" s="568" t="s">
        <v>3312</v>
      </c>
      <c r="C133" s="568" t="s">
        <v>3256</v>
      </c>
      <c r="D133" s="568" t="s">
        <v>3519</v>
      </c>
      <c r="E133" s="568" t="s">
        <v>3520</v>
      </c>
      <c r="F133" s="571"/>
      <c r="G133" s="571"/>
      <c r="H133" s="571"/>
      <c r="I133" s="571"/>
      <c r="J133" s="571"/>
      <c r="K133" s="571"/>
      <c r="L133" s="571"/>
      <c r="M133" s="571"/>
      <c r="N133" s="571">
        <v>1</v>
      </c>
      <c r="O133" s="571">
        <v>0</v>
      </c>
      <c r="P133" s="592"/>
      <c r="Q133" s="572">
        <v>0</v>
      </c>
    </row>
    <row r="134" spans="1:17" ht="14.4" customHeight="1" x14ac:dyDescent="0.3">
      <c r="A134" s="567" t="s">
        <v>439</v>
      </c>
      <c r="B134" s="568" t="s">
        <v>3312</v>
      </c>
      <c r="C134" s="568" t="s">
        <v>3256</v>
      </c>
      <c r="D134" s="568" t="s">
        <v>3521</v>
      </c>
      <c r="E134" s="568" t="s">
        <v>3522</v>
      </c>
      <c r="F134" s="571"/>
      <c r="G134" s="571"/>
      <c r="H134" s="571"/>
      <c r="I134" s="571"/>
      <c r="J134" s="571"/>
      <c r="K134" s="571"/>
      <c r="L134" s="571"/>
      <c r="M134" s="571"/>
      <c r="N134" s="571">
        <v>6</v>
      </c>
      <c r="O134" s="571">
        <v>0</v>
      </c>
      <c r="P134" s="592"/>
      <c r="Q134" s="572">
        <v>0</v>
      </c>
    </row>
    <row r="135" spans="1:17" ht="14.4" customHeight="1" x14ac:dyDescent="0.3">
      <c r="A135" s="567" t="s">
        <v>439</v>
      </c>
      <c r="B135" s="568" t="s">
        <v>3312</v>
      </c>
      <c r="C135" s="568" t="s">
        <v>3256</v>
      </c>
      <c r="D135" s="568" t="s">
        <v>3523</v>
      </c>
      <c r="E135" s="568" t="s">
        <v>3524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0</v>
      </c>
      <c r="P135" s="592"/>
      <c r="Q135" s="572">
        <v>0</v>
      </c>
    </row>
    <row r="136" spans="1:17" ht="14.4" customHeight="1" x14ac:dyDescent="0.3">
      <c r="A136" s="567" t="s">
        <v>439</v>
      </c>
      <c r="B136" s="568" t="s">
        <v>3312</v>
      </c>
      <c r="C136" s="568" t="s">
        <v>3256</v>
      </c>
      <c r="D136" s="568" t="s">
        <v>3525</v>
      </c>
      <c r="E136" s="568" t="s">
        <v>3526</v>
      </c>
      <c r="F136" s="571"/>
      <c r="G136" s="571"/>
      <c r="H136" s="571"/>
      <c r="I136" s="571"/>
      <c r="J136" s="571"/>
      <c r="K136" s="571"/>
      <c r="L136" s="571"/>
      <c r="M136" s="571"/>
      <c r="N136" s="571">
        <v>1</v>
      </c>
      <c r="O136" s="571">
        <v>0</v>
      </c>
      <c r="P136" s="592"/>
      <c r="Q136" s="572">
        <v>0</v>
      </c>
    </row>
    <row r="137" spans="1:17" ht="14.4" customHeight="1" x14ac:dyDescent="0.3">
      <c r="A137" s="567" t="s">
        <v>439</v>
      </c>
      <c r="B137" s="568" t="s">
        <v>3312</v>
      </c>
      <c r="C137" s="568" t="s">
        <v>3256</v>
      </c>
      <c r="D137" s="568" t="s">
        <v>3527</v>
      </c>
      <c r="E137" s="568" t="s">
        <v>3528</v>
      </c>
      <c r="F137" s="571"/>
      <c r="G137" s="571"/>
      <c r="H137" s="571"/>
      <c r="I137" s="571"/>
      <c r="J137" s="571"/>
      <c r="K137" s="571"/>
      <c r="L137" s="571"/>
      <c r="M137" s="571"/>
      <c r="N137" s="571">
        <v>2</v>
      </c>
      <c r="O137" s="571">
        <v>0</v>
      </c>
      <c r="P137" s="592"/>
      <c r="Q137" s="572">
        <v>0</v>
      </c>
    </row>
    <row r="138" spans="1:17" ht="14.4" customHeight="1" x14ac:dyDescent="0.3">
      <c r="A138" s="567" t="s">
        <v>439</v>
      </c>
      <c r="B138" s="568" t="s">
        <v>3312</v>
      </c>
      <c r="C138" s="568" t="s">
        <v>3256</v>
      </c>
      <c r="D138" s="568" t="s">
        <v>3529</v>
      </c>
      <c r="E138" s="568" t="s">
        <v>3530</v>
      </c>
      <c r="F138" s="571"/>
      <c r="G138" s="571"/>
      <c r="H138" s="571"/>
      <c r="I138" s="571"/>
      <c r="J138" s="571">
        <v>1</v>
      </c>
      <c r="K138" s="571">
        <v>0</v>
      </c>
      <c r="L138" s="571"/>
      <c r="M138" s="571">
        <v>0</v>
      </c>
      <c r="N138" s="571">
        <v>10</v>
      </c>
      <c r="O138" s="571">
        <v>0</v>
      </c>
      <c r="P138" s="592"/>
      <c r="Q138" s="572">
        <v>0</v>
      </c>
    </row>
    <row r="139" spans="1:17" ht="14.4" customHeight="1" x14ac:dyDescent="0.3">
      <c r="A139" s="567" t="s">
        <v>439</v>
      </c>
      <c r="B139" s="568" t="s">
        <v>3312</v>
      </c>
      <c r="C139" s="568" t="s">
        <v>3256</v>
      </c>
      <c r="D139" s="568" t="s">
        <v>3531</v>
      </c>
      <c r="E139" s="568" t="s">
        <v>3532</v>
      </c>
      <c r="F139" s="571"/>
      <c r="G139" s="571"/>
      <c r="H139" s="571"/>
      <c r="I139" s="571"/>
      <c r="J139" s="571"/>
      <c r="K139" s="571"/>
      <c r="L139" s="571"/>
      <c r="M139" s="571"/>
      <c r="N139" s="571">
        <v>1</v>
      </c>
      <c r="O139" s="571">
        <v>0</v>
      </c>
      <c r="P139" s="592"/>
      <c r="Q139" s="572">
        <v>0</v>
      </c>
    </row>
    <row r="140" spans="1:17" ht="14.4" customHeight="1" x14ac:dyDescent="0.3">
      <c r="A140" s="567" t="s">
        <v>439</v>
      </c>
      <c r="B140" s="568" t="s">
        <v>3312</v>
      </c>
      <c r="C140" s="568" t="s">
        <v>3256</v>
      </c>
      <c r="D140" s="568" t="s">
        <v>3533</v>
      </c>
      <c r="E140" s="568" t="s">
        <v>3534</v>
      </c>
      <c r="F140" s="571"/>
      <c r="G140" s="571"/>
      <c r="H140" s="571"/>
      <c r="I140" s="571"/>
      <c r="J140" s="571"/>
      <c r="K140" s="571"/>
      <c r="L140" s="571"/>
      <c r="M140" s="571"/>
      <c r="N140" s="571">
        <v>1</v>
      </c>
      <c r="O140" s="571">
        <v>0</v>
      </c>
      <c r="P140" s="592"/>
      <c r="Q140" s="572">
        <v>0</v>
      </c>
    </row>
    <row r="141" spans="1:17" ht="14.4" customHeight="1" x14ac:dyDescent="0.3">
      <c r="A141" s="567" t="s">
        <v>439</v>
      </c>
      <c r="B141" s="568" t="s">
        <v>3312</v>
      </c>
      <c r="C141" s="568" t="s">
        <v>3256</v>
      </c>
      <c r="D141" s="568" t="s">
        <v>3535</v>
      </c>
      <c r="E141" s="568" t="s">
        <v>3536</v>
      </c>
      <c r="F141" s="571"/>
      <c r="G141" s="571"/>
      <c r="H141" s="571"/>
      <c r="I141" s="571"/>
      <c r="J141" s="571"/>
      <c r="K141" s="571"/>
      <c r="L141" s="571"/>
      <c r="M141" s="571"/>
      <c r="N141" s="571">
        <v>7</v>
      </c>
      <c r="O141" s="571">
        <v>0</v>
      </c>
      <c r="P141" s="592"/>
      <c r="Q141" s="572">
        <v>0</v>
      </c>
    </row>
    <row r="142" spans="1:17" ht="14.4" customHeight="1" x14ac:dyDescent="0.3">
      <c r="A142" s="567" t="s">
        <v>439</v>
      </c>
      <c r="B142" s="568" t="s">
        <v>3312</v>
      </c>
      <c r="C142" s="568" t="s">
        <v>3256</v>
      </c>
      <c r="D142" s="568" t="s">
        <v>3537</v>
      </c>
      <c r="E142" s="568" t="s">
        <v>3538</v>
      </c>
      <c r="F142" s="571">
        <v>1</v>
      </c>
      <c r="G142" s="571">
        <v>1697</v>
      </c>
      <c r="H142" s="571">
        <v>1</v>
      </c>
      <c r="I142" s="571">
        <v>1697</v>
      </c>
      <c r="J142" s="571">
        <v>1</v>
      </c>
      <c r="K142" s="571">
        <v>1703</v>
      </c>
      <c r="L142" s="571">
        <v>1.0035356511490867</v>
      </c>
      <c r="M142" s="571">
        <v>1703</v>
      </c>
      <c r="N142" s="571"/>
      <c r="O142" s="571"/>
      <c r="P142" s="592"/>
      <c r="Q142" s="572"/>
    </row>
    <row r="143" spans="1:17" ht="14.4" customHeight="1" x14ac:dyDescent="0.3">
      <c r="A143" s="567" t="s">
        <v>439</v>
      </c>
      <c r="B143" s="568" t="s">
        <v>3312</v>
      </c>
      <c r="C143" s="568" t="s">
        <v>3256</v>
      </c>
      <c r="D143" s="568" t="s">
        <v>3539</v>
      </c>
      <c r="E143" s="568" t="s">
        <v>3540</v>
      </c>
      <c r="F143" s="571"/>
      <c r="G143" s="571"/>
      <c r="H143" s="571"/>
      <c r="I143" s="571"/>
      <c r="J143" s="571">
        <v>2</v>
      </c>
      <c r="K143" s="571">
        <v>0</v>
      </c>
      <c r="L143" s="571"/>
      <c r="M143" s="571">
        <v>0</v>
      </c>
      <c r="N143" s="571"/>
      <c r="O143" s="571"/>
      <c r="P143" s="592"/>
      <c r="Q143" s="572"/>
    </row>
    <row r="144" spans="1:17" ht="14.4" customHeight="1" x14ac:dyDescent="0.3">
      <c r="A144" s="567" t="s">
        <v>439</v>
      </c>
      <c r="B144" s="568" t="s">
        <v>3312</v>
      </c>
      <c r="C144" s="568" t="s">
        <v>3256</v>
      </c>
      <c r="D144" s="568" t="s">
        <v>3541</v>
      </c>
      <c r="E144" s="568" t="s">
        <v>3542</v>
      </c>
      <c r="F144" s="571"/>
      <c r="G144" s="571"/>
      <c r="H144" s="571"/>
      <c r="I144" s="571"/>
      <c r="J144" s="571"/>
      <c r="K144" s="571"/>
      <c r="L144" s="571"/>
      <c r="M144" s="571"/>
      <c r="N144" s="571">
        <v>1</v>
      </c>
      <c r="O144" s="571">
        <v>0</v>
      </c>
      <c r="P144" s="592"/>
      <c r="Q144" s="572">
        <v>0</v>
      </c>
    </row>
    <row r="145" spans="1:17" ht="14.4" customHeight="1" x14ac:dyDescent="0.3">
      <c r="A145" s="567" t="s">
        <v>439</v>
      </c>
      <c r="B145" s="568" t="s">
        <v>3312</v>
      </c>
      <c r="C145" s="568" t="s">
        <v>3256</v>
      </c>
      <c r="D145" s="568" t="s">
        <v>3543</v>
      </c>
      <c r="E145" s="568" t="s">
        <v>3544</v>
      </c>
      <c r="F145" s="571"/>
      <c r="G145" s="571"/>
      <c r="H145" s="571"/>
      <c r="I145" s="571"/>
      <c r="J145" s="571"/>
      <c r="K145" s="571"/>
      <c r="L145" s="571"/>
      <c r="M145" s="571"/>
      <c r="N145" s="571">
        <v>1</v>
      </c>
      <c r="O145" s="571">
        <v>0</v>
      </c>
      <c r="P145" s="592"/>
      <c r="Q145" s="572">
        <v>0</v>
      </c>
    </row>
    <row r="146" spans="1:17" ht="14.4" customHeight="1" x14ac:dyDescent="0.3">
      <c r="A146" s="567" t="s">
        <v>439</v>
      </c>
      <c r="B146" s="568" t="s">
        <v>3312</v>
      </c>
      <c r="C146" s="568" t="s">
        <v>3256</v>
      </c>
      <c r="D146" s="568" t="s">
        <v>3545</v>
      </c>
      <c r="E146" s="568" t="s">
        <v>3546</v>
      </c>
      <c r="F146" s="571"/>
      <c r="G146" s="571"/>
      <c r="H146" s="571"/>
      <c r="I146" s="571"/>
      <c r="J146" s="571">
        <v>1</v>
      </c>
      <c r="K146" s="571">
        <v>0</v>
      </c>
      <c r="L146" s="571"/>
      <c r="M146" s="571">
        <v>0</v>
      </c>
      <c r="N146" s="571"/>
      <c r="O146" s="571"/>
      <c r="P146" s="592"/>
      <c r="Q146" s="572"/>
    </row>
    <row r="147" spans="1:17" ht="14.4" customHeight="1" x14ac:dyDescent="0.3">
      <c r="A147" s="567" t="s">
        <v>439</v>
      </c>
      <c r="B147" s="568" t="s">
        <v>3312</v>
      </c>
      <c r="C147" s="568" t="s">
        <v>3256</v>
      </c>
      <c r="D147" s="568" t="s">
        <v>3547</v>
      </c>
      <c r="E147" s="568" t="s">
        <v>3548</v>
      </c>
      <c r="F147" s="571"/>
      <c r="G147" s="571"/>
      <c r="H147" s="571"/>
      <c r="I147" s="571"/>
      <c r="J147" s="571"/>
      <c r="K147" s="571"/>
      <c r="L147" s="571"/>
      <c r="M147" s="571"/>
      <c r="N147" s="571">
        <v>1</v>
      </c>
      <c r="O147" s="571">
        <v>0</v>
      </c>
      <c r="P147" s="592"/>
      <c r="Q147" s="572">
        <v>0</v>
      </c>
    </row>
    <row r="148" spans="1:17" ht="14.4" customHeight="1" x14ac:dyDescent="0.3">
      <c r="A148" s="567" t="s">
        <v>439</v>
      </c>
      <c r="B148" s="568" t="s">
        <v>3312</v>
      </c>
      <c r="C148" s="568" t="s">
        <v>3256</v>
      </c>
      <c r="D148" s="568" t="s">
        <v>3549</v>
      </c>
      <c r="E148" s="568" t="s">
        <v>3550</v>
      </c>
      <c r="F148" s="571"/>
      <c r="G148" s="571"/>
      <c r="H148" s="571"/>
      <c r="I148" s="571"/>
      <c r="J148" s="571"/>
      <c r="K148" s="571"/>
      <c r="L148" s="571"/>
      <c r="M148" s="571"/>
      <c r="N148" s="571">
        <v>1</v>
      </c>
      <c r="O148" s="571">
        <v>0</v>
      </c>
      <c r="P148" s="592"/>
      <c r="Q148" s="572">
        <v>0</v>
      </c>
    </row>
    <row r="149" spans="1:17" ht="14.4" customHeight="1" x14ac:dyDescent="0.3">
      <c r="A149" s="567" t="s">
        <v>439</v>
      </c>
      <c r="B149" s="568" t="s">
        <v>3312</v>
      </c>
      <c r="C149" s="568" t="s">
        <v>3256</v>
      </c>
      <c r="D149" s="568" t="s">
        <v>3551</v>
      </c>
      <c r="E149" s="568" t="s">
        <v>3552</v>
      </c>
      <c r="F149" s="571"/>
      <c r="G149" s="571"/>
      <c r="H149" s="571"/>
      <c r="I149" s="571"/>
      <c r="J149" s="571"/>
      <c r="K149" s="571"/>
      <c r="L149" s="571"/>
      <c r="M149" s="571"/>
      <c r="N149" s="571">
        <v>1</v>
      </c>
      <c r="O149" s="571">
        <v>0</v>
      </c>
      <c r="P149" s="592"/>
      <c r="Q149" s="572">
        <v>0</v>
      </c>
    </row>
    <row r="150" spans="1:17" ht="14.4" customHeight="1" x14ac:dyDescent="0.3">
      <c r="A150" s="567" t="s">
        <v>439</v>
      </c>
      <c r="B150" s="568" t="s">
        <v>3312</v>
      </c>
      <c r="C150" s="568" t="s">
        <v>3256</v>
      </c>
      <c r="D150" s="568" t="s">
        <v>3553</v>
      </c>
      <c r="E150" s="568" t="s">
        <v>3554</v>
      </c>
      <c r="F150" s="571"/>
      <c r="G150" s="571"/>
      <c r="H150" s="571"/>
      <c r="I150" s="571"/>
      <c r="J150" s="571"/>
      <c r="K150" s="571"/>
      <c r="L150" s="571"/>
      <c r="M150" s="571"/>
      <c r="N150" s="571">
        <v>1</v>
      </c>
      <c r="O150" s="571">
        <v>0</v>
      </c>
      <c r="P150" s="592"/>
      <c r="Q150" s="572">
        <v>0</v>
      </c>
    </row>
    <row r="151" spans="1:17" ht="14.4" customHeight="1" x14ac:dyDescent="0.3">
      <c r="A151" s="567" t="s">
        <v>439</v>
      </c>
      <c r="B151" s="568" t="s">
        <v>3312</v>
      </c>
      <c r="C151" s="568" t="s">
        <v>3256</v>
      </c>
      <c r="D151" s="568" t="s">
        <v>3555</v>
      </c>
      <c r="E151" s="568" t="s">
        <v>3556</v>
      </c>
      <c r="F151" s="571"/>
      <c r="G151" s="571"/>
      <c r="H151" s="571"/>
      <c r="I151" s="571"/>
      <c r="J151" s="571"/>
      <c r="K151" s="571"/>
      <c r="L151" s="571"/>
      <c r="M151" s="571"/>
      <c r="N151" s="571">
        <v>1</v>
      </c>
      <c r="O151" s="571">
        <v>0</v>
      </c>
      <c r="P151" s="592"/>
      <c r="Q151" s="572">
        <v>0</v>
      </c>
    </row>
    <row r="152" spans="1:17" ht="14.4" customHeight="1" x14ac:dyDescent="0.3">
      <c r="A152" s="567" t="s">
        <v>439</v>
      </c>
      <c r="B152" s="568" t="s">
        <v>3557</v>
      </c>
      <c r="C152" s="568" t="s">
        <v>3256</v>
      </c>
      <c r="D152" s="568" t="s">
        <v>3321</v>
      </c>
      <c r="E152" s="568" t="s">
        <v>3322</v>
      </c>
      <c r="F152" s="571">
        <v>1</v>
      </c>
      <c r="G152" s="571">
        <v>4305</v>
      </c>
      <c r="H152" s="571">
        <v>1</v>
      </c>
      <c r="I152" s="571">
        <v>4305</v>
      </c>
      <c r="J152" s="571"/>
      <c r="K152" s="571"/>
      <c r="L152" s="571"/>
      <c r="M152" s="571"/>
      <c r="N152" s="571">
        <v>1</v>
      </c>
      <c r="O152" s="571">
        <v>4340</v>
      </c>
      <c r="P152" s="592">
        <v>1.0081300813008129</v>
      </c>
      <c r="Q152" s="572">
        <v>4340</v>
      </c>
    </row>
    <row r="153" spans="1:17" ht="14.4" customHeight="1" x14ac:dyDescent="0.3">
      <c r="A153" s="567" t="s">
        <v>439</v>
      </c>
      <c r="B153" s="568" t="s">
        <v>3557</v>
      </c>
      <c r="C153" s="568" t="s">
        <v>3256</v>
      </c>
      <c r="D153" s="568" t="s">
        <v>3558</v>
      </c>
      <c r="E153" s="568" t="s">
        <v>3559</v>
      </c>
      <c r="F153" s="571"/>
      <c r="G153" s="571"/>
      <c r="H153" s="571"/>
      <c r="I153" s="571"/>
      <c r="J153" s="571"/>
      <c r="K153" s="571"/>
      <c r="L153" s="571"/>
      <c r="M153" s="571"/>
      <c r="N153" s="571">
        <v>2</v>
      </c>
      <c r="O153" s="571">
        <v>182</v>
      </c>
      <c r="P153" s="592"/>
      <c r="Q153" s="572">
        <v>91</v>
      </c>
    </row>
    <row r="154" spans="1:17" ht="14.4" customHeight="1" x14ac:dyDescent="0.3">
      <c r="A154" s="567" t="s">
        <v>439</v>
      </c>
      <c r="B154" s="568" t="s">
        <v>3557</v>
      </c>
      <c r="C154" s="568" t="s">
        <v>3256</v>
      </c>
      <c r="D154" s="568" t="s">
        <v>3560</v>
      </c>
      <c r="E154" s="568" t="s">
        <v>3561</v>
      </c>
      <c r="F154" s="571">
        <v>5</v>
      </c>
      <c r="G154" s="571">
        <v>550</v>
      </c>
      <c r="H154" s="571">
        <v>1</v>
      </c>
      <c r="I154" s="571">
        <v>110</v>
      </c>
      <c r="J154" s="571">
        <v>4</v>
      </c>
      <c r="K154" s="571">
        <v>444</v>
      </c>
      <c r="L154" s="571">
        <v>0.80727272727272725</v>
      </c>
      <c r="M154" s="571">
        <v>111</v>
      </c>
      <c r="N154" s="571">
        <v>12</v>
      </c>
      <c r="O154" s="571">
        <v>1344</v>
      </c>
      <c r="P154" s="592">
        <v>2.4436363636363638</v>
      </c>
      <c r="Q154" s="572">
        <v>112</v>
      </c>
    </row>
    <row r="155" spans="1:17" ht="14.4" customHeight="1" x14ac:dyDescent="0.3">
      <c r="A155" s="567" t="s">
        <v>439</v>
      </c>
      <c r="B155" s="568" t="s">
        <v>3557</v>
      </c>
      <c r="C155" s="568" t="s">
        <v>3256</v>
      </c>
      <c r="D155" s="568" t="s">
        <v>3562</v>
      </c>
      <c r="E155" s="568" t="s">
        <v>3563</v>
      </c>
      <c r="F155" s="571">
        <v>1</v>
      </c>
      <c r="G155" s="571">
        <v>2905</v>
      </c>
      <c r="H155" s="571">
        <v>1</v>
      </c>
      <c r="I155" s="571">
        <v>2905</v>
      </c>
      <c r="J155" s="571"/>
      <c r="K155" s="571"/>
      <c r="L155" s="571"/>
      <c r="M155" s="571"/>
      <c r="N155" s="571"/>
      <c r="O155" s="571"/>
      <c r="P155" s="592"/>
      <c r="Q155" s="572"/>
    </row>
    <row r="156" spans="1:17" ht="14.4" customHeight="1" x14ac:dyDescent="0.3">
      <c r="A156" s="567" t="s">
        <v>439</v>
      </c>
      <c r="B156" s="568" t="s">
        <v>3557</v>
      </c>
      <c r="C156" s="568" t="s">
        <v>3256</v>
      </c>
      <c r="D156" s="568" t="s">
        <v>3337</v>
      </c>
      <c r="E156" s="568" t="s">
        <v>3338</v>
      </c>
      <c r="F156" s="571"/>
      <c r="G156" s="571"/>
      <c r="H156" s="571"/>
      <c r="I156" s="571"/>
      <c r="J156" s="571"/>
      <c r="K156" s="571"/>
      <c r="L156" s="571"/>
      <c r="M156" s="571"/>
      <c r="N156" s="571">
        <v>1</v>
      </c>
      <c r="O156" s="571">
        <v>2677</v>
      </c>
      <c r="P156" s="592"/>
      <c r="Q156" s="572">
        <v>2677</v>
      </c>
    </row>
    <row r="157" spans="1:17" ht="14.4" customHeight="1" x14ac:dyDescent="0.3">
      <c r="A157" s="567" t="s">
        <v>439</v>
      </c>
      <c r="B157" s="568" t="s">
        <v>3557</v>
      </c>
      <c r="C157" s="568" t="s">
        <v>3256</v>
      </c>
      <c r="D157" s="568" t="s">
        <v>3343</v>
      </c>
      <c r="E157" s="568" t="s">
        <v>3344</v>
      </c>
      <c r="F157" s="571"/>
      <c r="G157" s="571"/>
      <c r="H157" s="571"/>
      <c r="I157" s="571"/>
      <c r="J157" s="571"/>
      <c r="K157" s="571"/>
      <c r="L157" s="571"/>
      <c r="M157" s="571"/>
      <c r="N157" s="571">
        <v>1</v>
      </c>
      <c r="O157" s="571">
        <v>745</v>
      </c>
      <c r="P157" s="592"/>
      <c r="Q157" s="572">
        <v>745</v>
      </c>
    </row>
    <row r="158" spans="1:17" ht="14.4" customHeight="1" x14ac:dyDescent="0.3">
      <c r="A158" s="567" t="s">
        <v>439</v>
      </c>
      <c r="B158" s="568" t="s">
        <v>3557</v>
      </c>
      <c r="C158" s="568" t="s">
        <v>3256</v>
      </c>
      <c r="D158" s="568" t="s">
        <v>3564</v>
      </c>
      <c r="E158" s="568" t="s">
        <v>3565</v>
      </c>
      <c r="F158" s="571">
        <v>2</v>
      </c>
      <c r="G158" s="571">
        <v>936</v>
      </c>
      <c r="H158" s="571">
        <v>1</v>
      </c>
      <c r="I158" s="571">
        <v>468</v>
      </c>
      <c r="J158" s="571"/>
      <c r="K158" s="571"/>
      <c r="L158" s="571"/>
      <c r="M158" s="571"/>
      <c r="N158" s="571">
        <v>0</v>
      </c>
      <c r="O158" s="571">
        <v>0</v>
      </c>
      <c r="P158" s="592">
        <v>0</v>
      </c>
      <c r="Q158" s="572"/>
    </row>
    <row r="159" spans="1:17" ht="14.4" customHeight="1" x14ac:dyDescent="0.3">
      <c r="A159" s="567" t="s">
        <v>439</v>
      </c>
      <c r="B159" s="568" t="s">
        <v>3557</v>
      </c>
      <c r="C159" s="568" t="s">
        <v>3256</v>
      </c>
      <c r="D159" s="568" t="s">
        <v>3357</v>
      </c>
      <c r="E159" s="568" t="s">
        <v>3358</v>
      </c>
      <c r="F159" s="571">
        <v>5</v>
      </c>
      <c r="G159" s="571">
        <v>4200</v>
      </c>
      <c r="H159" s="571">
        <v>1</v>
      </c>
      <c r="I159" s="571">
        <v>840</v>
      </c>
      <c r="J159" s="571">
        <v>2</v>
      </c>
      <c r="K159" s="571">
        <v>1684</v>
      </c>
      <c r="L159" s="571">
        <v>0.40095238095238095</v>
      </c>
      <c r="M159" s="571">
        <v>842</v>
      </c>
      <c r="N159" s="571">
        <v>11</v>
      </c>
      <c r="O159" s="571">
        <v>9295</v>
      </c>
      <c r="P159" s="592">
        <v>2.2130952380952382</v>
      </c>
      <c r="Q159" s="572">
        <v>845</v>
      </c>
    </row>
    <row r="160" spans="1:17" ht="14.4" customHeight="1" x14ac:dyDescent="0.3">
      <c r="A160" s="567" t="s">
        <v>439</v>
      </c>
      <c r="B160" s="568" t="s">
        <v>3557</v>
      </c>
      <c r="C160" s="568" t="s">
        <v>3256</v>
      </c>
      <c r="D160" s="568" t="s">
        <v>3379</v>
      </c>
      <c r="E160" s="568" t="s">
        <v>3380</v>
      </c>
      <c r="F160" s="571"/>
      <c r="G160" s="571"/>
      <c r="H160" s="571"/>
      <c r="I160" s="571"/>
      <c r="J160" s="571"/>
      <c r="K160" s="571"/>
      <c r="L160" s="571"/>
      <c r="M160" s="571"/>
      <c r="N160" s="571">
        <v>1</v>
      </c>
      <c r="O160" s="571">
        <v>628</v>
      </c>
      <c r="P160" s="592"/>
      <c r="Q160" s="572">
        <v>628</v>
      </c>
    </row>
    <row r="161" spans="1:17" ht="14.4" customHeight="1" x14ac:dyDescent="0.3">
      <c r="A161" s="567" t="s">
        <v>439</v>
      </c>
      <c r="B161" s="568" t="s">
        <v>3557</v>
      </c>
      <c r="C161" s="568" t="s">
        <v>3256</v>
      </c>
      <c r="D161" s="568" t="s">
        <v>3566</v>
      </c>
      <c r="E161" s="568" t="s">
        <v>3567</v>
      </c>
      <c r="F161" s="571">
        <v>4</v>
      </c>
      <c r="G161" s="571">
        <v>11144</v>
      </c>
      <c r="H161" s="571">
        <v>1</v>
      </c>
      <c r="I161" s="571">
        <v>2786</v>
      </c>
      <c r="J161" s="571">
        <v>2</v>
      </c>
      <c r="K161" s="571">
        <v>5596</v>
      </c>
      <c r="L161" s="571">
        <v>0.50215362526920315</v>
      </c>
      <c r="M161" s="571">
        <v>2798</v>
      </c>
      <c r="N161" s="571">
        <v>2</v>
      </c>
      <c r="O161" s="571">
        <v>5628</v>
      </c>
      <c r="P161" s="592">
        <v>0.50502512562814073</v>
      </c>
      <c r="Q161" s="572">
        <v>2814</v>
      </c>
    </row>
    <row r="162" spans="1:17" ht="14.4" customHeight="1" x14ac:dyDescent="0.3">
      <c r="A162" s="567" t="s">
        <v>439</v>
      </c>
      <c r="B162" s="568" t="s">
        <v>3557</v>
      </c>
      <c r="C162" s="568" t="s">
        <v>3256</v>
      </c>
      <c r="D162" s="568" t="s">
        <v>3413</v>
      </c>
      <c r="E162" s="568" t="s">
        <v>3414</v>
      </c>
      <c r="F162" s="571">
        <v>5</v>
      </c>
      <c r="G162" s="571">
        <v>3355</v>
      </c>
      <c r="H162" s="571">
        <v>1</v>
      </c>
      <c r="I162" s="571">
        <v>671</v>
      </c>
      <c r="J162" s="571">
        <v>3</v>
      </c>
      <c r="K162" s="571">
        <v>2025</v>
      </c>
      <c r="L162" s="571">
        <v>0.60357675111773468</v>
      </c>
      <c r="M162" s="571">
        <v>675</v>
      </c>
      <c r="N162" s="571">
        <v>9</v>
      </c>
      <c r="O162" s="571">
        <v>6129</v>
      </c>
      <c r="P162" s="592">
        <v>1.8268256333830104</v>
      </c>
      <c r="Q162" s="572">
        <v>681</v>
      </c>
    </row>
    <row r="163" spans="1:17" ht="14.4" customHeight="1" x14ac:dyDescent="0.3">
      <c r="A163" s="567" t="s">
        <v>439</v>
      </c>
      <c r="B163" s="568" t="s">
        <v>3557</v>
      </c>
      <c r="C163" s="568" t="s">
        <v>3256</v>
      </c>
      <c r="D163" s="568" t="s">
        <v>3568</v>
      </c>
      <c r="E163" s="568" t="s">
        <v>3569</v>
      </c>
      <c r="F163" s="571"/>
      <c r="G163" s="571"/>
      <c r="H163" s="571"/>
      <c r="I163" s="571"/>
      <c r="J163" s="571"/>
      <c r="K163" s="571"/>
      <c r="L163" s="571"/>
      <c r="M163" s="571"/>
      <c r="N163" s="571">
        <v>0</v>
      </c>
      <c r="O163" s="571">
        <v>0</v>
      </c>
      <c r="P163" s="592"/>
      <c r="Q163" s="572"/>
    </row>
    <row r="164" spans="1:17" ht="14.4" customHeight="1" x14ac:dyDescent="0.3">
      <c r="A164" s="567" t="s">
        <v>439</v>
      </c>
      <c r="B164" s="568" t="s">
        <v>3557</v>
      </c>
      <c r="C164" s="568" t="s">
        <v>3256</v>
      </c>
      <c r="D164" s="568" t="s">
        <v>3415</v>
      </c>
      <c r="E164" s="568" t="s">
        <v>3416</v>
      </c>
      <c r="F164" s="571"/>
      <c r="G164" s="571"/>
      <c r="H164" s="571"/>
      <c r="I164" s="571"/>
      <c r="J164" s="571"/>
      <c r="K164" s="571"/>
      <c r="L164" s="571"/>
      <c r="M164" s="571"/>
      <c r="N164" s="571">
        <v>2</v>
      </c>
      <c r="O164" s="571">
        <v>862</v>
      </c>
      <c r="P164" s="592"/>
      <c r="Q164" s="572">
        <v>431</v>
      </c>
    </row>
    <row r="165" spans="1:17" ht="14.4" customHeight="1" x14ac:dyDescent="0.3">
      <c r="A165" s="567" t="s">
        <v>439</v>
      </c>
      <c r="B165" s="568" t="s">
        <v>3557</v>
      </c>
      <c r="C165" s="568" t="s">
        <v>3256</v>
      </c>
      <c r="D165" s="568" t="s">
        <v>3570</v>
      </c>
      <c r="E165" s="568" t="s">
        <v>3571</v>
      </c>
      <c r="F165" s="571">
        <v>1</v>
      </c>
      <c r="G165" s="571">
        <v>4587</v>
      </c>
      <c r="H165" s="571">
        <v>1</v>
      </c>
      <c r="I165" s="571">
        <v>4587</v>
      </c>
      <c r="J165" s="571"/>
      <c r="K165" s="571"/>
      <c r="L165" s="571"/>
      <c r="M165" s="571"/>
      <c r="N165" s="571">
        <v>1</v>
      </c>
      <c r="O165" s="571">
        <v>4628</v>
      </c>
      <c r="P165" s="592">
        <v>1.0089383039023327</v>
      </c>
      <c r="Q165" s="572">
        <v>4628</v>
      </c>
    </row>
    <row r="166" spans="1:17" ht="14.4" customHeight="1" x14ac:dyDescent="0.3">
      <c r="A166" s="567" t="s">
        <v>439</v>
      </c>
      <c r="B166" s="568" t="s">
        <v>3557</v>
      </c>
      <c r="C166" s="568" t="s">
        <v>3256</v>
      </c>
      <c r="D166" s="568" t="s">
        <v>3572</v>
      </c>
      <c r="E166" s="568" t="s">
        <v>3573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4284</v>
      </c>
      <c r="P166" s="592"/>
      <c r="Q166" s="572">
        <v>4284</v>
      </c>
    </row>
    <row r="167" spans="1:17" ht="14.4" customHeight="1" x14ac:dyDescent="0.3">
      <c r="A167" s="567" t="s">
        <v>439</v>
      </c>
      <c r="B167" s="568" t="s">
        <v>3557</v>
      </c>
      <c r="C167" s="568" t="s">
        <v>3256</v>
      </c>
      <c r="D167" s="568" t="s">
        <v>3427</v>
      </c>
      <c r="E167" s="568" t="s">
        <v>3428</v>
      </c>
      <c r="F167" s="571">
        <v>2</v>
      </c>
      <c r="G167" s="571">
        <v>340</v>
      </c>
      <c r="H167" s="571">
        <v>1</v>
      </c>
      <c r="I167" s="571">
        <v>170</v>
      </c>
      <c r="J167" s="571"/>
      <c r="K167" s="571"/>
      <c r="L167" s="571"/>
      <c r="M167" s="571"/>
      <c r="N167" s="571"/>
      <c r="O167" s="571"/>
      <c r="P167" s="592"/>
      <c r="Q167" s="572"/>
    </row>
    <row r="168" spans="1:17" ht="14.4" customHeight="1" x14ac:dyDescent="0.3">
      <c r="A168" s="567" t="s">
        <v>439</v>
      </c>
      <c r="B168" s="568" t="s">
        <v>3557</v>
      </c>
      <c r="C168" s="568" t="s">
        <v>3256</v>
      </c>
      <c r="D168" s="568" t="s">
        <v>3574</v>
      </c>
      <c r="E168" s="568" t="s">
        <v>3575</v>
      </c>
      <c r="F168" s="571">
        <v>1</v>
      </c>
      <c r="G168" s="571">
        <v>4075</v>
      </c>
      <c r="H168" s="571">
        <v>1</v>
      </c>
      <c r="I168" s="571">
        <v>4075</v>
      </c>
      <c r="J168" s="571"/>
      <c r="K168" s="571"/>
      <c r="L168" s="571"/>
      <c r="M168" s="571"/>
      <c r="N168" s="571">
        <v>2</v>
      </c>
      <c r="O168" s="571">
        <v>8220</v>
      </c>
      <c r="P168" s="592">
        <v>2.0171779141104293</v>
      </c>
      <c r="Q168" s="572">
        <v>4110</v>
      </c>
    </row>
    <row r="169" spans="1:17" ht="14.4" customHeight="1" x14ac:dyDescent="0.3">
      <c r="A169" s="567" t="s">
        <v>439</v>
      </c>
      <c r="B169" s="568" t="s">
        <v>3557</v>
      </c>
      <c r="C169" s="568" t="s">
        <v>3256</v>
      </c>
      <c r="D169" s="568" t="s">
        <v>3576</v>
      </c>
      <c r="E169" s="568" t="s">
        <v>3577</v>
      </c>
      <c r="F169" s="571"/>
      <c r="G169" s="571"/>
      <c r="H169" s="571"/>
      <c r="I169" s="571"/>
      <c r="J169" s="571">
        <v>5</v>
      </c>
      <c r="K169" s="571">
        <v>800</v>
      </c>
      <c r="L169" s="571"/>
      <c r="M169" s="571">
        <v>160</v>
      </c>
      <c r="N169" s="571">
        <v>3</v>
      </c>
      <c r="O169" s="571">
        <v>483</v>
      </c>
      <c r="P169" s="592"/>
      <c r="Q169" s="572">
        <v>161</v>
      </c>
    </row>
    <row r="170" spans="1:17" ht="14.4" customHeight="1" x14ac:dyDescent="0.3">
      <c r="A170" s="567" t="s">
        <v>439</v>
      </c>
      <c r="B170" s="568" t="s">
        <v>3557</v>
      </c>
      <c r="C170" s="568" t="s">
        <v>3256</v>
      </c>
      <c r="D170" s="568" t="s">
        <v>3578</v>
      </c>
      <c r="E170" s="568" t="s">
        <v>3579</v>
      </c>
      <c r="F170" s="571"/>
      <c r="G170" s="571"/>
      <c r="H170" s="571"/>
      <c r="I170" s="571"/>
      <c r="J170" s="571">
        <v>1</v>
      </c>
      <c r="K170" s="571">
        <v>221</v>
      </c>
      <c r="L170" s="571"/>
      <c r="M170" s="571">
        <v>221</v>
      </c>
      <c r="N170" s="571"/>
      <c r="O170" s="571"/>
      <c r="P170" s="592"/>
      <c r="Q170" s="572"/>
    </row>
    <row r="171" spans="1:17" ht="14.4" customHeight="1" x14ac:dyDescent="0.3">
      <c r="A171" s="567" t="s">
        <v>439</v>
      </c>
      <c r="B171" s="568" t="s">
        <v>3557</v>
      </c>
      <c r="C171" s="568" t="s">
        <v>3256</v>
      </c>
      <c r="D171" s="568" t="s">
        <v>3580</v>
      </c>
      <c r="E171" s="568" t="s">
        <v>3581</v>
      </c>
      <c r="F171" s="571"/>
      <c r="G171" s="571"/>
      <c r="H171" s="571"/>
      <c r="I171" s="571"/>
      <c r="J171" s="571"/>
      <c r="K171" s="571"/>
      <c r="L171" s="571"/>
      <c r="M171" s="571"/>
      <c r="N171" s="571">
        <v>1</v>
      </c>
      <c r="O171" s="571">
        <v>2510</v>
      </c>
      <c r="P171" s="592"/>
      <c r="Q171" s="572">
        <v>2510</v>
      </c>
    </row>
    <row r="172" spans="1:17" ht="14.4" customHeight="1" x14ac:dyDescent="0.3">
      <c r="A172" s="567" t="s">
        <v>439</v>
      </c>
      <c r="B172" s="568" t="s">
        <v>3557</v>
      </c>
      <c r="C172" s="568" t="s">
        <v>3256</v>
      </c>
      <c r="D172" s="568" t="s">
        <v>3582</v>
      </c>
      <c r="E172" s="568" t="s">
        <v>3583</v>
      </c>
      <c r="F172" s="571"/>
      <c r="G172" s="571"/>
      <c r="H172" s="571"/>
      <c r="I172" s="571"/>
      <c r="J172" s="571"/>
      <c r="K172" s="571"/>
      <c r="L172" s="571"/>
      <c r="M172" s="571"/>
      <c r="N172" s="571">
        <v>1</v>
      </c>
      <c r="O172" s="571">
        <v>5323</v>
      </c>
      <c r="P172" s="592"/>
      <c r="Q172" s="572">
        <v>5323</v>
      </c>
    </row>
    <row r="173" spans="1:17" ht="14.4" customHeight="1" x14ac:dyDescent="0.3">
      <c r="A173" s="567" t="s">
        <v>439</v>
      </c>
      <c r="B173" s="568" t="s">
        <v>3557</v>
      </c>
      <c r="C173" s="568" t="s">
        <v>3256</v>
      </c>
      <c r="D173" s="568" t="s">
        <v>3584</v>
      </c>
      <c r="E173" s="568" t="s">
        <v>3583</v>
      </c>
      <c r="F173" s="571"/>
      <c r="G173" s="571"/>
      <c r="H173" s="571"/>
      <c r="I173" s="571"/>
      <c r="J173" s="571"/>
      <c r="K173" s="571"/>
      <c r="L173" s="571"/>
      <c r="M173" s="571"/>
      <c r="N173" s="571">
        <v>2</v>
      </c>
      <c r="O173" s="571">
        <v>1118</v>
      </c>
      <c r="P173" s="592"/>
      <c r="Q173" s="572">
        <v>559</v>
      </c>
    </row>
    <row r="174" spans="1:17" ht="14.4" customHeight="1" x14ac:dyDescent="0.3">
      <c r="A174" s="567" t="s">
        <v>439</v>
      </c>
      <c r="B174" s="568" t="s">
        <v>3557</v>
      </c>
      <c r="C174" s="568" t="s">
        <v>3256</v>
      </c>
      <c r="D174" s="568" t="s">
        <v>3585</v>
      </c>
      <c r="E174" s="568" t="s">
        <v>3586</v>
      </c>
      <c r="F174" s="571">
        <v>2</v>
      </c>
      <c r="G174" s="571">
        <v>612</v>
      </c>
      <c r="H174" s="571">
        <v>1</v>
      </c>
      <c r="I174" s="571">
        <v>306</v>
      </c>
      <c r="J174" s="571"/>
      <c r="K174" s="571"/>
      <c r="L174" s="571"/>
      <c r="M174" s="571"/>
      <c r="N174" s="571">
        <v>3</v>
      </c>
      <c r="O174" s="571">
        <v>933</v>
      </c>
      <c r="P174" s="592">
        <v>1.5245098039215685</v>
      </c>
      <c r="Q174" s="572">
        <v>311</v>
      </c>
    </row>
    <row r="175" spans="1:17" ht="14.4" customHeight="1" x14ac:dyDescent="0.3">
      <c r="A175" s="567" t="s">
        <v>439</v>
      </c>
      <c r="B175" s="568" t="s">
        <v>3557</v>
      </c>
      <c r="C175" s="568" t="s">
        <v>3256</v>
      </c>
      <c r="D175" s="568" t="s">
        <v>3587</v>
      </c>
      <c r="E175" s="568" t="s">
        <v>3588</v>
      </c>
      <c r="F175" s="571"/>
      <c r="G175" s="571"/>
      <c r="H175" s="571"/>
      <c r="I175" s="571"/>
      <c r="J175" s="571"/>
      <c r="K175" s="571"/>
      <c r="L175" s="571"/>
      <c r="M175" s="571"/>
      <c r="N175" s="571">
        <v>1</v>
      </c>
      <c r="O175" s="571">
        <v>80</v>
      </c>
      <c r="P175" s="592"/>
      <c r="Q175" s="572">
        <v>80</v>
      </c>
    </row>
    <row r="176" spans="1:17" ht="14.4" customHeight="1" x14ac:dyDescent="0.3">
      <c r="A176" s="567" t="s">
        <v>439</v>
      </c>
      <c r="B176" s="568" t="s">
        <v>3557</v>
      </c>
      <c r="C176" s="568" t="s">
        <v>3256</v>
      </c>
      <c r="D176" s="568" t="s">
        <v>3589</v>
      </c>
      <c r="E176" s="568" t="s">
        <v>3590</v>
      </c>
      <c r="F176" s="571"/>
      <c r="G176" s="571"/>
      <c r="H176" s="571"/>
      <c r="I176" s="571"/>
      <c r="J176" s="571"/>
      <c r="K176" s="571"/>
      <c r="L176" s="571"/>
      <c r="M176" s="571"/>
      <c r="N176" s="571">
        <v>0</v>
      </c>
      <c r="O176" s="571">
        <v>0</v>
      </c>
      <c r="P176" s="592"/>
      <c r="Q176" s="572"/>
    </row>
    <row r="177" spans="1:17" ht="14.4" customHeight="1" x14ac:dyDescent="0.3">
      <c r="A177" s="567" t="s">
        <v>439</v>
      </c>
      <c r="B177" s="568" t="s">
        <v>3557</v>
      </c>
      <c r="C177" s="568" t="s">
        <v>3256</v>
      </c>
      <c r="D177" s="568" t="s">
        <v>3591</v>
      </c>
      <c r="E177" s="568" t="s">
        <v>3592</v>
      </c>
      <c r="F177" s="571"/>
      <c r="G177" s="571"/>
      <c r="H177" s="571"/>
      <c r="I177" s="571"/>
      <c r="J177" s="571"/>
      <c r="K177" s="571"/>
      <c r="L177" s="571"/>
      <c r="M177" s="571"/>
      <c r="N177" s="571">
        <v>1</v>
      </c>
      <c r="O177" s="571">
        <v>5399</v>
      </c>
      <c r="P177" s="592"/>
      <c r="Q177" s="572">
        <v>5399</v>
      </c>
    </row>
    <row r="178" spans="1:17" ht="14.4" customHeight="1" x14ac:dyDescent="0.3">
      <c r="A178" s="567" t="s">
        <v>439</v>
      </c>
      <c r="B178" s="568" t="s">
        <v>3557</v>
      </c>
      <c r="C178" s="568" t="s">
        <v>3256</v>
      </c>
      <c r="D178" s="568" t="s">
        <v>3593</v>
      </c>
      <c r="E178" s="568" t="s">
        <v>3594</v>
      </c>
      <c r="F178" s="571"/>
      <c r="G178" s="571"/>
      <c r="H178" s="571"/>
      <c r="I178" s="571"/>
      <c r="J178" s="571"/>
      <c r="K178" s="571"/>
      <c r="L178" s="571"/>
      <c r="M178" s="571"/>
      <c r="N178" s="571">
        <v>0</v>
      </c>
      <c r="O178" s="571">
        <v>0</v>
      </c>
      <c r="P178" s="592"/>
      <c r="Q178" s="572"/>
    </row>
    <row r="179" spans="1:17" ht="14.4" customHeight="1" x14ac:dyDescent="0.3">
      <c r="A179" s="567" t="s">
        <v>439</v>
      </c>
      <c r="B179" s="568" t="s">
        <v>3557</v>
      </c>
      <c r="C179" s="568" t="s">
        <v>3256</v>
      </c>
      <c r="D179" s="568" t="s">
        <v>3441</v>
      </c>
      <c r="E179" s="568" t="s">
        <v>3442</v>
      </c>
      <c r="F179" s="571"/>
      <c r="G179" s="571"/>
      <c r="H179" s="571"/>
      <c r="I179" s="571"/>
      <c r="J179" s="571">
        <v>1</v>
      </c>
      <c r="K179" s="571">
        <v>665</v>
      </c>
      <c r="L179" s="571"/>
      <c r="M179" s="571">
        <v>665</v>
      </c>
      <c r="N179" s="571"/>
      <c r="O179" s="571"/>
      <c r="P179" s="592"/>
      <c r="Q179" s="572"/>
    </row>
    <row r="180" spans="1:17" ht="14.4" customHeight="1" x14ac:dyDescent="0.3">
      <c r="A180" s="567" t="s">
        <v>439</v>
      </c>
      <c r="B180" s="568" t="s">
        <v>3557</v>
      </c>
      <c r="C180" s="568" t="s">
        <v>3256</v>
      </c>
      <c r="D180" s="568" t="s">
        <v>3595</v>
      </c>
      <c r="E180" s="568" t="s">
        <v>3596</v>
      </c>
      <c r="F180" s="571"/>
      <c r="G180" s="571"/>
      <c r="H180" s="571"/>
      <c r="I180" s="571"/>
      <c r="J180" s="571"/>
      <c r="K180" s="571"/>
      <c r="L180" s="571"/>
      <c r="M180" s="571"/>
      <c r="N180" s="571">
        <v>1</v>
      </c>
      <c r="O180" s="571">
        <v>198</v>
      </c>
      <c r="P180" s="592"/>
      <c r="Q180" s="572">
        <v>198</v>
      </c>
    </row>
    <row r="181" spans="1:17" ht="14.4" customHeight="1" x14ac:dyDescent="0.3">
      <c r="A181" s="567" t="s">
        <v>439</v>
      </c>
      <c r="B181" s="568" t="s">
        <v>3557</v>
      </c>
      <c r="C181" s="568" t="s">
        <v>3256</v>
      </c>
      <c r="D181" s="568" t="s">
        <v>3445</v>
      </c>
      <c r="E181" s="568" t="s">
        <v>3446</v>
      </c>
      <c r="F181" s="571"/>
      <c r="G181" s="571"/>
      <c r="H181" s="571"/>
      <c r="I181" s="571"/>
      <c r="J181" s="571"/>
      <c r="K181" s="571"/>
      <c r="L181" s="571"/>
      <c r="M181" s="571"/>
      <c r="N181" s="571">
        <v>2</v>
      </c>
      <c r="O181" s="571">
        <v>3592</v>
      </c>
      <c r="P181" s="592"/>
      <c r="Q181" s="572">
        <v>1796</v>
      </c>
    </row>
    <row r="182" spans="1:17" ht="14.4" customHeight="1" x14ac:dyDescent="0.3">
      <c r="A182" s="567" t="s">
        <v>439</v>
      </c>
      <c r="B182" s="568" t="s">
        <v>3557</v>
      </c>
      <c r="C182" s="568" t="s">
        <v>3256</v>
      </c>
      <c r="D182" s="568" t="s">
        <v>3597</v>
      </c>
      <c r="E182" s="568" t="s">
        <v>3598</v>
      </c>
      <c r="F182" s="571">
        <v>1</v>
      </c>
      <c r="G182" s="571">
        <v>3874</v>
      </c>
      <c r="H182" s="571">
        <v>1</v>
      </c>
      <c r="I182" s="571">
        <v>3874</v>
      </c>
      <c r="J182" s="571"/>
      <c r="K182" s="571"/>
      <c r="L182" s="571"/>
      <c r="M182" s="571"/>
      <c r="N182" s="571">
        <v>0</v>
      </c>
      <c r="O182" s="571">
        <v>0</v>
      </c>
      <c r="P182" s="592">
        <v>0</v>
      </c>
      <c r="Q182" s="572"/>
    </row>
    <row r="183" spans="1:17" ht="14.4" customHeight="1" x14ac:dyDescent="0.3">
      <c r="A183" s="567" t="s">
        <v>439</v>
      </c>
      <c r="B183" s="568" t="s">
        <v>3557</v>
      </c>
      <c r="C183" s="568" t="s">
        <v>3256</v>
      </c>
      <c r="D183" s="568" t="s">
        <v>3449</v>
      </c>
      <c r="E183" s="568" t="s">
        <v>3450</v>
      </c>
      <c r="F183" s="571"/>
      <c r="G183" s="571"/>
      <c r="H183" s="571"/>
      <c r="I183" s="571"/>
      <c r="J183" s="571"/>
      <c r="K183" s="571"/>
      <c r="L183" s="571"/>
      <c r="M183" s="571"/>
      <c r="N183" s="571">
        <v>2</v>
      </c>
      <c r="O183" s="571">
        <v>1372</v>
      </c>
      <c r="P183" s="592"/>
      <c r="Q183" s="572">
        <v>686</v>
      </c>
    </row>
    <row r="184" spans="1:17" ht="14.4" customHeight="1" x14ac:dyDescent="0.3">
      <c r="A184" s="567" t="s">
        <v>439</v>
      </c>
      <c r="B184" s="568" t="s">
        <v>3557</v>
      </c>
      <c r="C184" s="568" t="s">
        <v>3256</v>
      </c>
      <c r="D184" s="568" t="s">
        <v>3451</v>
      </c>
      <c r="E184" s="568" t="s">
        <v>3452</v>
      </c>
      <c r="F184" s="571">
        <v>1</v>
      </c>
      <c r="G184" s="571">
        <v>1751</v>
      </c>
      <c r="H184" s="571">
        <v>1</v>
      </c>
      <c r="I184" s="571">
        <v>1751</v>
      </c>
      <c r="J184" s="571"/>
      <c r="K184" s="571"/>
      <c r="L184" s="571"/>
      <c r="M184" s="571"/>
      <c r="N184" s="571"/>
      <c r="O184" s="571"/>
      <c r="P184" s="592"/>
      <c r="Q184" s="572"/>
    </row>
    <row r="185" spans="1:17" ht="14.4" customHeight="1" x14ac:dyDescent="0.3">
      <c r="A185" s="567" t="s">
        <v>439</v>
      </c>
      <c r="B185" s="568" t="s">
        <v>3557</v>
      </c>
      <c r="C185" s="568" t="s">
        <v>3256</v>
      </c>
      <c r="D185" s="568" t="s">
        <v>3599</v>
      </c>
      <c r="E185" s="568" t="s">
        <v>3600</v>
      </c>
      <c r="F185" s="571"/>
      <c r="G185" s="571"/>
      <c r="H185" s="571"/>
      <c r="I185" s="571"/>
      <c r="J185" s="571">
        <v>1</v>
      </c>
      <c r="K185" s="571">
        <v>111</v>
      </c>
      <c r="L185" s="571"/>
      <c r="M185" s="571">
        <v>111</v>
      </c>
      <c r="N185" s="571">
        <v>2</v>
      </c>
      <c r="O185" s="571">
        <v>224</v>
      </c>
      <c r="P185" s="592"/>
      <c r="Q185" s="572">
        <v>112</v>
      </c>
    </row>
    <row r="186" spans="1:17" ht="14.4" customHeight="1" x14ac:dyDescent="0.3">
      <c r="A186" s="567" t="s">
        <v>439</v>
      </c>
      <c r="B186" s="568" t="s">
        <v>3557</v>
      </c>
      <c r="C186" s="568" t="s">
        <v>3256</v>
      </c>
      <c r="D186" s="568" t="s">
        <v>3601</v>
      </c>
      <c r="E186" s="568" t="s">
        <v>3602</v>
      </c>
      <c r="F186" s="571"/>
      <c r="G186" s="571"/>
      <c r="H186" s="571"/>
      <c r="I186" s="571"/>
      <c r="J186" s="571"/>
      <c r="K186" s="571"/>
      <c r="L186" s="571"/>
      <c r="M186" s="571"/>
      <c r="N186" s="571">
        <v>1</v>
      </c>
      <c r="O186" s="571">
        <v>3993</v>
      </c>
      <c r="P186" s="592"/>
      <c r="Q186" s="572">
        <v>3993</v>
      </c>
    </row>
    <row r="187" spans="1:17" ht="14.4" customHeight="1" x14ac:dyDescent="0.3">
      <c r="A187" s="567" t="s">
        <v>439</v>
      </c>
      <c r="B187" s="568" t="s">
        <v>3557</v>
      </c>
      <c r="C187" s="568" t="s">
        <v>3256</v>
      </c>
      <c r="D187" s="568" t="s">
        <v>3603</v>
      </c>
      <c r="E187" s="568" t="s">
        <v>3604</v>
      </c>
      <c r="F187" s="571">
        <v>1</v>
      </c>
      <c r="G187" s="571">
        <v>2427</v>
      </c>
      <c r="H187" s="571">
        <v>1</v>
      </c>
      <c r="I187" s="571">
        <v>2427</v>
      </c>
      <c r="J187" s="571"/>
      <c r="K187" s="571"/>
      <c r="L187" s="571"/>
      <c r="M187" s="571"/>
      <c r="N187" s="571"/>
      <c r="O187" s="571"/>
      <c r="P187" s="592"/>
      <c r="Q187" s="572"/>
    </row>
    <row r="188" spans="1:17" ht="14.4" customHeight="1" x14ac:dyDescent="0.3">
      <c r="A188" s="567" t="s">
        <v>439</v>
      </c>
      <c r="B188" s="568" t="s">
        <v>3557</v>
      </c>
      <c r="C188" s="568" t="s">
        <v>3256</v>
      </c>
      <c r="D188" s="568" t="s">
        <v>3605</v>
      </c>
      <c r="E188" s="568" t="s">
        <v>3606</v>
      </c>
      <c r="F188" s="571"/>
      <c r="G188" s="571"/>
      <c r="H188" s="571"/>
      <c r="I188" s="571"/>
      <c r="J188" s="571"/>
      <c r="K188" s="571"/>
      <c r="L188" s="571"/>
      <c r="M188" s="571"/>
      <c r="N188" s="571">
        <v>1</v>
      </c>
      <c r="O188" s="571">
        <v>1515</v>
      </c>
      <c r="P188" s="592"/>
      <c r="Q188" s="572">
        <v>1515</v>
      </c>
    </row>
    <row r="189" spans="1:17" ht="14.4" customHeight="1" x14ac:dyDescent="0.3">
      <c r="A189" s="567" t="s">
        <v>439</v>
      </c>
      <c r="B189" s="568" t="s">
        <v>3557</v>
      </c>
      <c r="C189" s="568" t="s">
        <v>3256</v>
      </c>
      <c r="D189" s="568" t="s">
        <v>3607</v>
      </c>
      <c r="E189" s="568" t="s">
        <v>3608</v>
      </c>
      <c r="F189" s="571">
        <v>1</v>
      </c>
      <c r="G189" s="571">
        <v>5752</v>
      </c>
      <c r="H189" s="571">
        <v>1</v>
      </c>
      <c r="I189" s="571">
        <v>5752</v>
      </c>
      <c r="J189" s="571"/>
      <c r="K189" s="571"/>
      <c r="L189" s="571"/>
      <c r="M189" s="571"/>
      <c r="N189" s="571"/>
      <c r="O189" s="571"/>
      <c r="P189" s="592"/>
      <c r="Q189" s="572"/>
    </row>
    <row r="190" spans="1:17" ht="14.4" customHeight="1" x14ac:dyDescent="0.3">
      <c r="A190" s="567" t="s">
        <v>439</v>
      </c>
      <c r="B190" s="568" t="s">
        <v>3557</v>
      </c>
      <c r="C190" s="568" t="s">
        <v>3256</v>
      </c>
      <c r="D190" s="568" t="s">
        <v>3609</v>
      </c>
      <c r="E190" s="568" t="s">
        <v>3610</v>
      </c>
      <c r="F190" s="571">
        <v>3</v>
      </c>
      <c r="G190" s="571">
        <v>11994</v>
      </c>
      <c r="H190" s="571">
        <v>1</v>
      </c>
      <c r="I190" s="571">
        <v>3998</v>
      </c>
      <c r="J190" s="571">
        <v>2</v>
      </c>
      <c r="K190" s="571">
        <v>8026</v>
      </c>
      <c r="L190" s="571">
        <v>0.66916791729197933</v>
      </c>
      <c r="M190" s="571">
        <v>4013</v>
      </c>
      <c r="N190" s="571">
        <v>4</v>
      </c>
      <c r="O190" s="571">
        <v>16132</v>
      </c>
      <c r="P190" s="592">
        <v>1.345005836251459</v>
      </c>
      <c r="Q190" s="572">
        <v>4033</v>
      </c>
    </row>
    <row r="191" spans="1:17" ht="14.4" customHeight="1" x14ac:dyDescent="0.3">
      <c r="A191" s="567" t="s">
        <v>439</v>
      </c>
      <c r="B191" s="568" t="s">
        <v>3557</v>
      </c>
      <c r="C191" s="568" t="s">
        <v>3256</v>
      </c>
      <c r="D191" s="568" t="s">
        <v>3611</v>
      </c>
      <c r="E191" s="568" t="s">
        <v>3612</v>
      </c>
      <c r="F191" s="571"/>
      <c r="G191" s="571"/>
      <c r="H191" s="571"/>
      <c r="I191" s="571"/>
      <c r="J191" s="571"/>
      <c r="K191" s="571"/>
      <c r="L191" s="571"/>
      <c r="M191" s="571"/>
      <c r="N191" s="571">
        <v>5</v>
      </c>
      <c r="O191" s="571">
        <v>4810</v>
      </c>
      <c r="P191" s="592"/>
      <c r="Q191" s="572">
        <v>962</v>
      </c>
    </row>
    <row r="192" spans="1:17" ht="14.4" customHeight="1" x14ac:dyDescent="0.3">
      <c r="A192" s="567" t="s">
        <v>439</v>
      </c>
      <c r="B192" s="568" t="s">
        <v>3557</v>
      </c>
      <c r="C192" s="568" t="s">
        <v>3256</v>
      </c>
      <c r="D192" s="568" t="s">
        <v>3613</v>
      </c>
      <c r="E192" s="568" t="s">
        <v>3614</v>
      </c>
      <c r="F192" s="571">
        <v>1</v>
      </c>
      <c r="G192" s="571">
        <v>2944</v>
      </c>
      <c r="H192" s="571">
        <v>1</v>
      </c>
      <c r="I192" s="571">
        <v>2944</v>
      </c>
      <c r="J192" s="571"/>
      <c r="K192" s="571"/>
      <c r="L192" s="571"/>
      <c r="M192" s="571"/>
      <c r="N192" s="571"/>
      <c r="O192" s="571"/>
      <c r="P192" s="592"/>
      <c r="Q192" s="572"/>
    </row>
    <row r="193" spans="1:17" ht="14.4" customHeight="1" x14ac:dyDescent="0.3">
      <c r="A193" s="567" t="s">
        <v>439</v>
      </c>
      <c r="B193" s="568" t="s">
        <v>3557</v>
      </c>
      <c r="C193" s="568" t="s">
        <v>3256</v>
      </c>
      <c r="D193" s="568" t="s">
        <v>3615</v>
      </c>
      <c r="E193" s="568" t="s">
        <v>3616</v>
      </c>
      <c r="F193" s="571"/>
      <c r="G193" s="571"/>
      <c r="H193" s="571"/>
      <c r="I193" s="571"/>
      <c r="J193" s="571">
        <v>1</v>
      </c>
      <c r="K193" s="571">
        <v>2315</v>
      </c>
      <c r="L193" s="571"/>
      <c r="M193" s="571">
        <v>2315</v>
      </c>
      <c r="N193" s="571"/>
      <c r="O193" s="571"/>
      <c r="P193" s="592"/>
      <c r="Q193" s="572"/>
    </row>
    <row r="194" spans="1:17" ht="14.4" customHeight="1" x14ac:dyDescent="0.3">
      <c r="A194" s="567" t="s">
        <v>439</v>
      </c>
      <c r="B194" s="568" t="s">
        <v>3557</v>
      </c>
      <c r="C194" s="568" t="s">
        <v>3256</v>
      </c>
      <c r="D194" s="568" t="s">
        <v>3617</v>
      </c>
      <c r="E194" s="568" t="s">
        <v>3618</v>
      </c>
      <c r="F194" s="571"/>
      <c r="G194" s="571"/>
      <c r="H194" s="571"/>
      <c r="I194" s="571"/>
      <c r="J194" s="571"/>
      <c r="K194" s="571"/>
      <c r="L194" s="571"/>
      <c r="M194" s="571"/>
      <c r="N194" s="571">
        <v>1</v>
      </c>
      <c r="O194" s="571">
        <v>7947</v>
      </c>
      <c r="P194" s="592"/>
      <c r="Q194" s="572">
        <v>7947</v>
      </c>
    </row>
    <row r="195" spans="1:17" ht="14.4" customHeight="1" x14ac:dyDescent="0.3">
      <c r="A195" s="567" t="s">
        <v>439</v>
      </c>
      <c r="B195" s="568" t="s">
        <v>3557</v>
      </c>
      <c r="C195" s="568" t="s">
        <v>3256</v>
      </c>
      <c r="D195" s="568" t="s">
        <v>3619</v>
      </c>
      <c r="E195" s="568" t="s">
        <v>3620</v>
      </c>
      <c r="F195" s="571"/>
      <c r="G195" s="571"/>
      <c r="H195" s="571"/>
      <c r="I195" s="571"/>
      <c r="J195" s="571">
        <v>1</v>
      </c>
      <c r="K195" s="571">
        <v>1183</v>
      </c>
      <c r="L195" s="571"/>
      <c r="M195" s="571">
        <v>1183</v>
      </c>
      <c r="N195" s="571"/>
      <c r="O195" s="571"/>
      <c r="P195" s="592"/>
      <c r="Q195" s="572"/>
    </row>
    <row r="196" spans="1:17" ht="14.4" customHeight="1" x14ac:dyDescent="0.3">
      <c r="A196" s="567" t="s">
        <v>439</v>
      </c>
      <c r="B196" s="568" t="s">
        <v>3557</v>
      </c>
      <c r="C196" s="568" t="s">
        <v>3256</v>
      </c>
      <c r="D196" s="568" t="s">
        <v>3621</v>
      </c>
      <c r="E196" s="568" t="s">
        <v>3622</v>
      </c>
      <c r="F196" s="571"/>
      <c r="G196" s="571"/>
      <c r="H196" s="571"/>
      <c r="I196" s="571"/>
      <c r="J196" s="571"/>
      <c r="K196" s="571"/>
      <c r="L196" s="571"/>
      <c r="M196" s="571"/>
      <c r="N196" s="571">
        <v>1</v>
      </c>
      <c r="O196" s="571">
        <v>4259</v>
      </c>
      <c r="P196" s="592"/>
      <c r="Q196" s="572">
        <v>4259</v>
      </c>
    </row>
    <row r="197" spans="1:17" ht="14.4" customHeight="1" x14ac:dyDescent="0.3">
      <c r="A197" s="567" t="s">
        <v>439</v>
      </c>
      <c r="B197" s="568" t="s">
        <v>3557</v>
      </c>
      <c r="C197" s="568" t="s">
        <v>3256</v>
      </c>
      <c r="D197" s="568" t="s">
        <v>3623</v>
      </c>
      <c r="E197" s="568" t="s">
        <v>3624</v>
      </c>
      <c r="F197" s="571"/>
      <c r="G197" s="571"/>
      <c r="H197" s="571"/>
      <c r="I197" s="571"/>
      <c r="J197" s="571"/>
      <c r="K197" s="571"/>
      <c r="L197" s="571"/>
      <c r="M197" s="571"/>
      <c r="N197" s="571">
        <v>1</v>
      </c>
      <c r="O197" s="571">
        <v>2443</v>
      </c>
      <c r="P197" s="592"/>
      <c r="Q197" s="572">
        <v>2443</v>
      </c>
    </row>
    <row r="198" spans="1:17" ht="14.4" customHeight="1" x14ac:dyDescent="0.3">
      <c r="A198" s="567" t="s">
        <v>439</v>
      </c>
      <c r="B198" s="568" t="s">
        <v>3557</v>
      </c>
      <c r="C198" s="568" t="s">
        <v>3256</v>
      </c>
      <c r="D198" s="568" t="s">
        <v>3463</v>
      </c>
      <c r="E198" s="568" t="s">
        <v>3464</v>
      </c>
      <c r="F198" s="571">
        <v>1</v>
      </c>
      <c r="G198" s="571">
        <v>20181</v>
      </c>
      <c r="H198" s="571">
        <v>1</v>
      </c>
      <c r="I198" s="571">
        <v>20181</v>
      </c>
      <c r="J198" s="571"/>
      <c r="K198" s="571"/>
      <c r="L198" s="571"/>
      <c r="M198" s="571"/>
      <c r="N198" s="571"/>
      <c r="O198" s="571"/>
      <c r="P198" s="592"/>
      <c r="Q198" s="572"/>
    </row>
    <row r="199" spans="1:17" ht="14.4" customHeight="1" x14ac:dyDescent="0.3">
      <c r="A199" s="567" t="s">
        <v>439</v>
      </c>
      <c r="B199" s="568" t="s">
        <v>3557</v>
      </c>
      <c r="C199" s="568" t="s">
        <v>3256</v>
      </c>
      <c r="D199" s="568" t="s">
        <v>3625</v>
      </c>
      <c r="E199" s="568" t="s">
        <v>3626</v>
      </c>
      <c r="F199" s="571">
        <v>1</v>
      </c>
      <c r="G199" s="571">
        <v>1871</v>
      </c>
      <c r="H199" s="571">
        <v>1</v>
      </c>
      <c r="I199" s="571">
        <v>1871</v>
      </c>
      <c r="J199" s="571"/>
      <c r="K199" s="571"/>
      <c r="L199" s="571"/>
      <c r="M199" s="571"/>
      <c r="N199" s="571"/>
      <c r="O199" s="571"/>
      <c r="P199" s="592"/>
      <c r="Q199" s="572"/>
    </row>
    <row r="200" spans="1:17" ht="14.4" customHeight="1" x14ac:dyDescent="0.3">
      <c r="A200" s="567" t="s">
        <v>439</v>
      </c>
      <c r="B200" s="568" t="s">
        <v>3557</v>
      </c>
      <c r="C200" s="568" t="s">
        <v>3256</v>
      </c>
      <c r="D200" s="568" t="s">
        <v>3627</v>
      </c>
      <c r="E200" s="568" t="s">
        <v>3628</v>
      </c>
      <c r="F200" s="571"/>
      <c r="G200" s="571"/>
      <c r="H200" s="571"/>
      <c r="I200" s="571"/>
      <c r="J200" s="571">
        <v>1</v>
      </c>
      <c r="K200" s="571">
        <v>111</v>
      </c>
      <c r="L200" s="571"/>
      <c r="M200" s="571">
        <v>111</v>
      </c>
      <c r="N200" s="571"/>
      <c r="O200" s="571"/>
      <c r="P200" s="592"/>
      <c r="Q200" s="572"/>
    </row>
    <row r="201" spans="1:17" ht="14.4" customHeight="1" x14ac:dyDescent="0.3">
      <c r="A201" s="567" t="s">
        <v>439</v>
      </c>
      <c r="B201" s="568" t="s">
        <v>3629</v>
      </c>
      <c r="C201" s="568" t="s">
        <v>3256</v>
      </c>
      <c r="D201" s="568" t="s">
        <v>3630</v>
      </c>
      <c r="E201" s="568" t="s">
        <v>3631</v>
      </c>
      <c r="F201" s="571">
        <v>1</v>
      </c>
      <c r="G201" s="571">
        <v>12709</v>
      </c>
      <c r="H201" s="571">
        <v>1</v>
      </c>
      <c r="I201" s="571">
        <v>12709</v>
      </c>
      <c r="J201" s="571"/>
      <c r="K201" s="571"/>
      <c r="L201" s="571"/>
      <c r="M201" s="571"/>
      <c r="N201" s="571"/>
      <c r="O201" s="571"/>
      <c r="P201" s="592"/>
      <c r="Q201" s="572"/>
    </row>
    <row r="202" spans="1:17" ht="14.4" customHeight="1" x14ac:dyDescent="0.3">
      <c r="A202" s="567" t="s">
        <v>439</v>
      </c>
      <c r="B202" s="568" t="s">
        <v>3629</v>
      </c>
      <c r="C202" s="568" t="s">
        <v>3256</v>
      </c>
      <c r="D202" s="568" t="s">
        <v>3357</v>
      </c>
      <c r="E202" s="568" t="s">
        <v>3358</v>
      </c>
      <c r="F202" s="571"/>
      <c r="G202" s="571"/>
      <c r="H202" s="571"/>
      <c r="I202" s="571"/>
      <c r="J202" s="571">
        <v>1</v>
      </c>
      <c r="K202" s="571">
        <v>842</v>
      </c>
      <c r="L202" s="571"/>
      <c r="M202" s="571">
        <v>842</v>
      </c>
      <c r="N202" s="571">
        <v>1</v>
      </c>
      <c r="O202" s="571">
        <v>845</v>
      </c>
      <c r="P202" s="592"/>
      <c r="Q202" s="572">
        <v>845</v>
      </c>
    </row>
    <row r="203" spans="1:17" ht="14.4" customHeight="1" x14ac:dyDescent="0.3">
      <c r="A203" s="567" t="s">
        <v>439</v>
      </c>
      <c r="B203" s="568" t="s">
        <v>3629</v>
      </c>
      <c r="C203" s="568" t="s">
        <v>3256</v>
      </c>
      <c r="D203" s="568" t="s">
        <v>3479</v>
      </c>
      <c r="E203" s="568" t="s">
        <v>3480</v>
      </c>
      <c r="F203" s="571"/>
      <c r="G203" s="571"/>
      <c r="H203" s="571"/>
      <c r="I203" s="571"/>
      <c r="J203" s="571"/>
      <c r="K203" s="571"/>
      <c r="L203" s="571"/>
      <c r="M203" s="571"/>
      <c r="N203" s="571">
        <v>1</v>
      </c>
      <c r="O203" s="571">
        <v>0</v>
      </c>
      <c r="P203" s="592"/>
      <c r="Q203" s="572">
        <v>0</v>
      </c>
    </row>
    <row r="204" spans="1:17" ht="14.4" customHeight="1" x14ac:dyDescent="0.3">
      <c r="A204" s="567" t="s">
        <v>439</v>
      </c>
      <c r="B204" s="568" t="s">
        <v>3629</v>
      </c>
      <c r="C204" s="568" t="s">
        <v>3256</v>
      </c>
      <c r="D204" s="568" t="s">
        <v>3485</v>
      </c>
      <c r="E204" s="568" t="s">
        <v>3486</v>
      </c>
      <c r="F204" s="571"/>
      <c r="G204" s="571"/>
      <c r="H204" s="571"/>
      <c r="I204" s="571"/>
      <c r="J204" s="571"/>
      <c r="K204" s="571"/>
      <c r="L204" s="571"/>
      <c r="M204" s="571"/>
      <c r="N204" s="571">
        <v>1</v>
      </c>
      <c r="O204" s="571">
        <v>0</v>
      </c>
      <c r="P204" s="592"/>
      <c r="Q204" s="572">
        <v>0</v>
      </c>
    </row>
    <row r="205" spans="1:17" ht="14.4" customHeight="1" x14ac:dyDescent="0.3">
      <c r="A205" s="567" t="s">
        <v>439</v>
      </c>
      <c r="B205" s="568" t="s">
        <v>3629</v>
      </c>
      <c r="C205" s="568" t="s">
        <v>3256</v>
      </c>
      <c r="D205" s="568" t="s">
        <v>3511</v>
      </c>
      <c r="E205" s="568" t="s">
        <v>3512</v>
      </c>
      <c r="F205" s="571"/>
      <c r="G205" s="571"/>
      <c r="H205" s="571"/>
      <c r="I205" s="571"/>
      <c r="J205" s="571"/>
      <c r="K205" s="571"/>
      <c r="L205" s="571"/>
      <c r="M205" s="571"/>
      <c r="N205" s="571">
        <v>1</v>
      </c>
      <c r="O205" s="571">
        <v>0</v>
      </c>
      <c r="P205" s="592"/>
      <c r="Q205" s="572">
        <v>0</v>
      </c>
    </row>
    <row r="206" spans="1:17" ht="14.4" customHeight="1" x14ac:dyDescent="0.3">
      <c r="A206" s="567" t="s">
        <v>439</v>
      </c>
      <c r="B206" s="568" t="s">
        <v>3629</v>
      </c>
      <c r="C206" s="568" t="s">
        <v>3256</v>
      </c>
      <c r="D206" s="568" t="s">
        <v>3632</v>
      </c>
      <c r="E206" s="568" t="s">
        <v>3633</v>
      </c>
      <c r="F206" s="571"/>
      <c r="G206" s="571"/>
      <c r="H206" s="571"/>
      <c r="I206" s="571"/>
      <c r="J206" s="571"/>
      <c r="K206" s="571"/>
      <c r="L206" s="571"/>
      <c r="M206" s="571"/>
      <c r="N206" s="571">
        <v>1</v>
      </c>
      <c r="O206" s="571">
        <v>0</v>
      </c>
      <c r="P206" s="592"/>
      <c r="Q206" s="572">
        <v>0</v>
      </c>
    </row>
    <row r="207" spans="1:17" ht="14.4" customHeight="1" x14ac:dyDescent="0.3">
      <c r="A207" s="567" t="s">
        <v>439</v>
      </c>
      <c r="B207" s="568" t="s">
        <v>3629</v>
      </c>
      <c r="C207" s="568" t="s">
        <v>3256</v>
      </c>
      <c r="D207" s="568" t="s">
        <v>3634</v>
      </c>
      <c r="E207" s="568" t="s">
        <v>3635</v>
      </c>
      <c r="F207" s="571"/>
      <c r="G207" s="571"/>
      <c r="H207" s="571"/>
      <c r="I207" s="571"/>
      <c r="J207" s="571"/>
      <c r="K207" s="571"/>
      <c r="L207" s="571"/>
      <c r="M207" s="571"/>
      <c r="N207" s="571">
        <v>1</v>
      </c>
      <c r="O207" s="571">
        <v>0</v>
      </c>
      <c r="P207" s="592"/>
      <c r="Q207" s="572">
        <v>0</v>
      </c>
    </row>
    <row r="208" spans="1:17" ht="14.4" customHeight="1" x14ac:dyDescent="0.3">
      <c r="A208" s="567" t="s">
        <v>439</v>
      </c>
      <c r="B208" s="568" t="s">
        <v>3636</v>
      </c>
      <c r="C208" s="568" t="s">
        <v>3256</v>
      </c>
      <c r="D208" s="568" t="s">
        <v>3637</v>
      </c>
      <c r="E208" s="568" t="s">
        <v>3638</v>
      </c>
      <c r="F208" s="571"/>
      <c r="G208" s="571"/>
      <c r="H208" s="571"/>
      <c r="I208" s="571"/>
      <c r="J208" s="571">
        <v>1</v>
      </c>
      <c r="K208" s="571">
        <v>6661</v>
      </c>
      <c r="L208" s="571"/>
      <c r="M208" s="571">
        <v>6661</v>
      </c>
      <c r="N208" s="571"/>
      <c r="O208" s="571"/>
      <c r="P208" s="592"/>
      <c r="Q208" s="572"/>
    </row>
    <row r="209" spans="1:17" ht="14.4" customHeight="1" x14ac:dyDescent="0.3">
      <c r="A209" s="567" t="s">
        <v>439</v>
      </c>
      <c r="B209" s="568" t="s">
        <v>3636</v>
      </c>
      <c r="C209" s="568" t="s">
        <v>3256</v>
      </c>
      <c r="D209" s="568" t="s">
        <v>3639</v>
      </c>
      <c r="E209" s="568" t="s">
        <v>3640</v>
      </c>
      <c r="F209" s="571"/>
      <c r="G209" s="571"/>
      <c r="H209" s="571"/>
      <c r="I209" s="571"/>
      <c r="J209" s="571">
        <v>1</v>
      </c>
      <c r="K209" s="571">
        <v>1762</v>
      </c>
      <c r="L209" s="571"/>
      <c r="M209" s="571">
        <v>1762</v>
      </c>
      <c r="N209" s="571"/>
      <c r="O209" s="571"/>
      <c r="P209" s="592"/>
      <c r="Q209" s="572"/>
    </row>
    <row r="210" spans="1:17" ht="14.4" customHeight="1" x14ac:dyDescent="0.3">
      <c r="A210" s="567" t="s">
        <v>439</v>
      </c>
      <c r="B210" s="568" t="s">
        <v>3636</v>
      </c>
      <c r="C210" s="568" t="s">
        <v>3256</v>
      </c>
      <c r="D210" s="568" t="s">
        <v>3641</v>
      </c>
      <c r="E210" s="568" t="s">
        <v>3642</v>
      </c>
      <c r="F210" s="571"/>
      <c r="G210" s="571"/>
      <c r="H210" s="571"/>
      <c r="I210" s="571"/>
      <c r="J210" s="571">
        <v>1</v>
      </c>
      <c r="K210" s="571">
        <v>4340</v>
      </c>
      <c r="L210" s="571"/>
      <c r="M210" s="571">
        <v>4340</v>
      </c>
      <c r="N210" s="571">
        <v>1</v>
      </c>
      <c r="O210" s="571">
        <v>4366</v>
      </c>
      <c r="P210" s="592"/>
      <c r="Q210" s="572">
        <v>4366</v>
      </c>
    </row>
    <row r="211" spans="1:17" ht="14.4" customHeight="1" x14ac:dyDescent="0.3">
      <c r="A211" s="567" t="s">
        <v>439</v>
      </c>
      <c r="B211" s="568" t="s">
        <v>3636</v>
      </c>
      <c r="C211" s="568" t="s">
        <v>3256</v>
      </c>
      <c r="D211" s="568" t="s">
        <v>3643</v>
      </c>
      <c r="E211" s="568" t="s">
        <v>3644</v>
      </c>
      <c r="F211" s="571"/>
      <c r="G211" s="571"/>
      <c r="H211" s="571"/>
      <c r="I211" s="571"/>
      <c r="J211" s="571">
        <v>1</v>
      </c>
      <c r="K211" s="571">
        <v>5359</v>
      </c>
      <c r="L211" s="571"/>
      <c r="M211" s="571">
        <v>5359</v>
      </c>
      <c r="N211" s="571"/>
      <c r="O211" s="571"/>
      <c r="P211" s="592"/>
      <c r="Q211" s="572"/>
    </row>
    <row r="212" spans="1:17" ht="14.4" customHeight="1" x14ac:dyDescent="0.3">
      <c r="A212" s="567" t="s">
        <v>439</v>
      </c>
      <c r="B212" s="568" t="s">
        <v>3636</v>
      </c>
      <c r="C212" s="568" t="s">
        <v>3256</v>
      </c>
      <c r="D212" s="568" t="s">
        <v>3645</v>
      </c>
      <c r="E212" s="568" t="s">
        <v>3646</v>
      </c>
      <c r="F212" s="571"/>
      <c r="G212" s="571"/>
      <c r="H212" s="571"/>
      <c r="I212" s="571"/>
      <c r="J212" s="571"/>
      <c r="K212" s="571"/>
      <c r="L212" s="571"/>
      <c r="M212" s="571"/>
      <c r="N212" s="571">
        <v>0</v>
      </c>
      <c r="O212" s="571">
        <v>0</v>
      </c>
      <c r="P212" s="592"/>
      <c r="Q212" s="572"/>
    </row>
    <row r="213" spans="1:17" ht="14.4" customHeight="1" x14ac:dyDescent="0.3">
      <c r="A213" s="567" t="s">
        <v>439</v>
      </c>
      <c r="B213" s="568" t="s">
        <v>3636</v>
      </c>
      <c r="C213" s="568" t="s">
        <v>3256</v>
      </c>
      <c r="D213" s="568" t="s">
        <v>3647</v>
      </c>
      <c r="E213" s="568" t="s">
        <v>3648</v>
      </c>
      <c r="F213" s="571"/>
      <c r="G213" s="571"/>
      <c r="H213" s="571"/>
      <c r="I213" s="571"/>
      <c r="J213" s="571">
        <v>2</v>
      </c>
      <c r="K213" s="571">
        <v>10384</v>
      </c>
      <c r="L213" s="571"/>
      <c r="M213" s="571">
        <v>5192</v>
      </c>
      <c r="N213" s="571">
        <v>1</v>
      </c>
      <c r="O213" s="571">
        <v>5226</v>
      </c>
      <c r="P213" s="592"/>
      <c r="Q213" s="572">
        <v>5226</v>
      </c>
    </row>
    <row r="214" spans="1:17" ht="14.4" customHeight="1" x14ac:dyDescent="0.3">
      <c r="A214" s="567" t="s">
        <v>439</v>
      </c>
      <c r="B214" s="568" t="s">
        <v>3636</v>
      </c>
      <c r="C214" s="568" t="s">
        <v>3256</v>
      </c>
      <c r="D214" s="568" t="s">
        <v>3649</v>
      </c>
      <c r="E214" s="568" t="s">
        <v>3650</v>
      </c>
      <c r="F214" s="571"/>
      <c r="G214" s="571"/>
      <c r="H214" s="571"/>
      <c r="I214" s="571"/>
      <c r="J214" s="571"/>
      <c r="K214" s="571"/>
      <c r="L214" s="571"/>
      <c r="M214" s="571"/>
      <c r="N214" s="571">
        <v>0</v>
      </c>
      <c r="O214" s="571">
        <v>0</v>
      </c>
      <c r="P214" s="592"/>
      <c r="Q214" s="572"/>
    </row>
    <row r="215" spans="1:17" ht="14.4" customHeight="1" x14ac:dyDescent="0.3">
      <c r="A215" s="567" t="s">
        <v>439</v>
      </c>
      <c r="B215" s="568" t="s">
        <v>3636</v>
      </c>
      <c r="C215" s="568" t="s">
        <v>3256</v>
      </c>
      <c r="D215" s="568" t="s">
        <v>3651</v>
      </c>
      <c r="E215" s="568" t="s">
        <v>3652</v>
      </c>
      <c r="F215" s="571"/>
      <c r="G215" s="571"/>
      <c r="H215" s="571"/>
      <c r="I215" s="571"/>
      <c r="J215" s="571"/>
      <c r="K215" s="571"/>
      <c r="L215" s="571"/>
      <c r="M215" s="571"/>
      <c r="N215" s="571">
        <v>0</v>
      </c>
      <c r="O215" s="571">
        <v>0</v>
      </c>
      <c r="P215" s="592"/>
      <c r="Q215" s="572"/>
    </row>
    <row r="216" spans="1:17" ht="14.4" customHeight="1" x14ac:dyDescent="0.3">
      <c r="A216" s="567" t="s">
        <v>439</v>
      </c>
      <c r="B216" s="568" t="s">
        <v>3636</v>
      </c>
      <c r="C216" s="568" t="s">
        <v>3256</v>
      </c>
      <c r="D216" s="568" t="s">
        <v>3653</v>
      </c>
      <c r="E216" s="568" t="s">
        <v>3654</v>
      </c>
      <c r="F216" s="571"/>
      <c r="G216" s="571"/>
      <c r="H216" s="571"/>
      <c r="I216" s="571"/>
      <c r="J216" s="571">
        <v>2</v>
      </c>
      <c r="K216" s="571">
        <v>7824</v>
      </c>
      <c r="L216" s="571"/>
      <c r="M216" s="571">
        <v>3912</v>
      </c>
      <c r="N216" s="571"/>
      <c r="O216" s="571"/>
      <c r="P216" s="592"/>
      <c r="Q216" s="572"/>
    </row>
    <row r="217" spans="1:17" ht="14.4" customHeight="1" x14ac:dyDescent="0.3">
      <c r="A217" s="567" t="s">
        <v>439</v>
      </c>
      <c r="B217" s="568" t="s">
        <v>3636</v>
      </c>
      <c r="C217" s="568" t="s">
        <v>3256</v>
      </c>
      <c r="D217" s="568" t="s">
        <v>3427</v>
      </c>
      <c r="E217" s="568" t="s">
        <v>3428</v>
      </c>
      <c r="F217" s="571"/>
      <c r="G217" s="571"/>
      <c r="H217" s="571"/>
      <c r="I217" s="571"/>
      <c r="J217" s="571">
        <v>2</v>
      </c>
      <c r="K217" s="571">
        <v>342</v>
      </c>
      <c r="L217" s="571"/>
      <c r="M217" s="571">
        <v>171</v>
      </c>
      <c r="N217" s="571">
        <v>8</v>
      </c>
      <c r="O217" s="571">
        <v>1376</v>
      </c>
      <c r="P217" s="592"/>
      <c r="Q217" s="572">
        <v>172</v>
      </c>
    </row>
    <row r="218" spans="1:17" ht="14.4" customHeight="1" x14ac:dyDescent="0.3">
      <c r="A218" s="567" t="s">
        <v>439</v>
      </c>
      <c r="B218" s="568" t="s">
        <v>3636</v>
      </c>
      <c r="C218" s="568" t="s">
        <v>3256</v>
      </c>
      <c r="D218" s="568" t="s">
        <v>3655</v>
      </c>
      <c r="E218" s="568" t="s">
        <v>3656</v>
      </c>
      <c r="F218" s="571"/>
      <c r="G218" s="571"/>
      <c r="H218" s="571"/>
      <c r="I218" s="571"/>
      <c r="J218" s="571"/>
      <c r="K218" s="571"/>
      <c r="L218" s="571"/>
      <c r="M218" s="571"/>
      <c r="N218" s="571">
        <v>0</v>
      </c>
      <c r="O218" s="571">
        <v>0</v>
      </c>
      <c r="P218" s="592"/>
      <c r="Q218" s="572"/>
    </row>
    <row r="219" spans="1:17" ht="14.4" customHeight="1" x14ac:dyDescent="0.3">
      <c r="A219" s="567" t="s">
        <v>439</v>
      </c>
      <c r="B219" s="568" t="s">
        <v>3636</v>
      </c>
      <c r="C219" s="568" t="s">
        <v>3256</v>
      </c>
      <c r="D219" s="568" t="s">
        <v>3657</v>
      </c>
      <c r="E219" s="568" t="s">
        <v>3658</v>
      </c>
      <c r="F219" s="571"/>
      <c r="G219" s="571"/>
      <c r="H219" s="571"/>
      <c r="I219" s="571"/>
      <c r="J219" s="571"/>
      <c r="K219" s="571"/>
      <c r="L219" s="571"/>
      <c r="M219" s="571"/>
      <c r="N219" s="571">
        <v>1</v>
      </c>
      <c r="O219" s="571">
        <v>12393</v>
      </c>
      <c r="P219" s="592"/>
      <c r="Q219" s="572">
        <v>12393</v>
      </c>
    </row>
    <row r="220" spans="1:17" ht="14.4" customHeight="1" x14ac:dyDescent="0.3">
      <c r="A220" s="567" t="s">
        <v>439</v>
      </c>
      <c r="B220" s="568" t="s">
        <v>3636</v>
      </c>
      <c r="C220" s="568" t="s">
        <v>3256</v>
      </c>
      <c r="D220" s="568" t="s">
        <v>3659</v>
      </c>
      <c r="E220" s="568" t="s">
        <v>3660</v>
      </c>
      <c r="F220" s="571"/>
      <c r="G220" s="571"/>
      <c r="H220" s="571"/>
      <c r="I220" s="571"/>
      <c r="J220" s="571">
        <v>1</v>
      </c>
      <c r="K220" s="571">
        <v>9901</v>
      </c>
      <c r="L220" s="571"/>
      <c r="M220" s="571">
        <v>9901</v>
      </c>
      <c r="N220" s="571"/>
      <c r="O220" s="571"/>
      <c r="P220" s="592"/>
      <c r="Q220" s="572"/>
    </row>
    <row r="221" spans="1:17" ht="14.4" customHeight="1" x14ac:dyDescent="0.3">
      <c r="A221" s="567" t="s">
        <v>439</v>
      </c>
      <c r="B221" s="568" t="s">
        <v>3636</v>
      </c>
      <c r="C221" s="568" t="s">
        <v>3256</v>
      </c>
      <c r="D221" s="568" t="s">
        <v>3661</v>
      </c>
      <c r="E221" s="568" t="s">
        <v>3662</v>
      </c>
      <c r="F221" s="571"/>
      <c r="G221" s="571"/>
      <c r="H221" s="571"/>
      <c r="I221" s="571"/>
      <c r="J221" s="571"/>
      <c r="K221" s="571"/>
      <c r="L221" s="571"/>
      <c r="M221" s="571"/>
      <c r="N221" s="571">
        <v>0</v>
      </c>
      <c r="O221" s="571">
        <v>0</v>
      </c>
      <c r="P221" s="592"/>
      <c r="Q221" s="572"/>
    </row>
    <row r="222" spans="1:17" ht="14.4" customHeight="1" x14ac:dyDescent="0.3">
      <c r="A222" s="567" t="s">
        <v>439</v>
      </c>
      <c r="B222" s="568" t="s">
        <v>3636</v>
      </c>
      <c r="C222" s="568" t="s">
        <v>3256</v>
      </c>
      <c r="D222" s="568" t="s">
        <v>3663</v>
      </c>
      <c r="E222" s="568" t="s">
        <v>3664</v>
      </c>
      <c r="F222" s="571"/>
      <c r="G222" s="571"/>
      <c r="H222" s="571"/>
      <c r="I222" s="571"/>
      <c r="J222" s="571"/>
      <c r="K222" s="571"/>
      <c r="L222" s="571"/>
      <c r="M222" s="571"/>
      <c r="N222" s="571">
        <v>0</v>
      </c>
      <c r="O222" s="571">
        <v>0</v>
      </c>
      <c r="P222" s="592"/>
      <c r="Q222" s="572"/>
    </row>
    <row r="223" spans="1:17" ht="14.4" customHeight="1" x14ac:dyDescent="0.3">
      <c r="A223" s="567" t="s">
        <v>439</v>
      </c>
      <c r="B223" s="568" t="s">
        <v>3636</v>
      </c>
      <c r="C223" s="568" t="s">
        <v>3256</v>
      </c>
      <c r="D223" s="568" t="s">
        <v>3665</v>
      </c>
      <c r="E223" s="568" t="s">
        <v>3666</v>
      </c>
      <c r="F223" s="571"/>
      <c r="G223" s="571"/>
      <c r="H223" s="571"/>
      <c r="I223" s="571"/>
      <c r="J223" s="571">
        <v>1</v>
      </c>
      <c r="K223" s="571">
        <v>4183</v>
      </c>
      <c r="L223" s="571"/>
      <c r="M223" s="571">
        <v>4183</v>
      </c>
      <c r="N223" s="571">
        <v>1</v>
      </c>
      <c r="O223" s="571">
        <v>4206</v>
      </c>
      <c r="P223" s="592"/>
      <c r="Q223" s="572">
        <v>4206</v>
      </c>
    </row>
    <row r="224" spans="1:17" ht="14.4" customHeight="1" x14ac:dyDescent="0.3">
      <c r="A224" s="567" t="s">
        <v>439</v>
      </c>
      <c r="B224" s="568" t="s">
        <v>3297</v>
      </c>
      <c r="C224" s="568" t="s">
        <v>3667</v>
      </c>
      <c r="D224" s="568" t="s">
        <v>3668</v>
      </c>
      <c r="E224" s="568" t="s">
        <v>3669</v>
      </c>
      <c r="F224" s="571"/>
      <c r="G224" s="571"/>
      <c r="H224" s="571"/>
      <c r="I224" s="571"/>
      <c r="J224" s="571"/>
      <c r="K224" s="571"/>
      <c r="L224" s="571"/>
      <c r="M224" s="571"/>
      <c r="N224" s="571">
        <v>12</v>
      </c>
      <c r="O224" s="571">
        <v>999.6</v>
      </c>
      <c r="P224" s="592"/>
      <c r="Q224" s="572">
        <v>83.3</v>
      </c>
    </row>
    <row r="225" spans="1:17" ht="14.4" customHeight="1" x14ac:dyDescent="0.3">
      <c r="A225" s="567" t="s">
        <v>439</v>
      </c>
      <c r="B225" s="568" t="s">
        <v>3297</v>
      </c>
      <c r="C225" s="568" t="s">
        <v>3667</v>
      </c>
      <c r="D225" s="568" t="s">
        <v>3670</v>
      </c>
      <c r="E225" s="568" t="s">
        <v>3671</v>
      </c>
      <c r="F225" s="571"/>
      <c r="G225" s="571"/>
      <c r="H225" s="571"/>
      <c r="I225" s="571"/>
      <c r="J225" s="571"/>
      <c r="K225" s="571"/>
      <c r="L225" s="571"/>
      <c r="M225" s="571"/>
      <c r="N225" s="571">
        <v>2</v>
      </c>
      <c r="O225" s="571">
        <v>10429.64</v>
      </c>
      <c r="P225" s="592"/>
      <c r="Q225" s="572">
        <v>5214.82</v>
      </c>
    </row>
    <row r="226" spans="1:17" ht="14.4" customHeight="1" x14ac:dyDescent="0.3">
      <c r="A226" s="567" t="s">
        <v>439</v>
      </c>
      <c r="B226" s="568" t="s">
        <v>3297</v>
      </c>
      <c r="C226" s="568" t="s">
        <v>3667</v>
      </c>
      <c r="D226" s="568" t="s">
        <v>3672</v>
      </c>
      <c r="E226" s="568" t="s">
        <v>3673</v>
      </c>
      <c r="F226" s="571"/>
      <c r="G226" s="571"/>
      <c r="H226" s="571"/>
      <c r="I226" s="571"/>
      <c r="J226" s="571"/>
      <c r="K226" s="571"/>
      <c r="L226" s="571"/>
      <c r="M226" s="571"/>
      <c r="N226" s="571">
        <v>81</v>
      </c>
      <c r="O226" s="571">
        <v>9554.76</v>
      </c>
      <c r="P226" s="592"/>
      <c r="Q226" s="572">
        <v>117.96000000000001</v>
      </c>
    </row>
    <row r="227" spans="1:17" ht="14.4" customHeight="1" x14ac:dyDescent="0.3">
      <c r="A227" s="567" t="s">
        <v>439</v>
      </c>
      <c r="B227" s="568" t="s">
        <v>3297</v>
      </c>
      <c r="C227" s="568" t="s">
        <v>3667</v>
      </c>
      <c r="D227" s="568" t="s">
        <v>3674</v>
      </c>
      <c r="E227" s="568" t="s">
        <v>3673</v>
      </c>
      <c r="F227" s="571"/>
      <c r="G227" s="571"/>
      <c r="H227" s="571"/>
      <c r="I227" s="571"/>
      <c r="J227" s="571"/>
      <c r="K227" s="571"/>
      <c r="L227" s="571"/>
      <c r="M227" s="571"/>
      <c r="N227" s="571">
        <v>33</v>
      </c>
      <c r="O227" s="571">
        <v>2626.4700000000003</v>
      </c>
      <c r="P227" s="592"/>
      <c r="Q227" s="572">
        <v>79.59</v>
      </c>
    </row>
    <row r="228" spans="1:17" ht="14.4" customHeight="1" x14ac:dyDescent="0.3">
      <c r="A228" s="567" t="s">
        <v>439</v>
      </c>
      <c r="B228" s="568" t="s">
        <v>3297</v>
      </c>
      <c r="C228" s="568" t="s">
        <v>3667</v>
      </c>
      <c r="D228" s="568" t="s">
        <v>3675</v>
      </c>
      <c r="E228" s="568" t="s">
        <v>3676</v>
      </c>
      <c r="F228" s="571"/>
      <c r="G228" s="571"/>
      <c r="H228" s="571"/>
      <c r="I228" s="571"/>
      <c r="J228" s="571"/>
      <c r="K228" s="571"/>
      <c r="L228" s="571"/>
      <c r="M228" s="571"/>
      <c r="N228" s="571">
        <v>36.83</v>
      </c>
      <c r="O228" s="571">
        <v>23198.449999999997</v>
      </c>
      <c r="P228" s="592"/>
      <c r="Q228" s="572">
        <v>629.87917458593529</v>
      </c>
    </row>
    <row r="229" spans="1:17" ht="14.4" customHeight="1" x14ac:dyDescent="0.3">
      <c r="A229" s="567" t="s">
        <v>439</v>
      </c>
      <c r="B229" s="568" t="s">
        <v>3297</v>
      </c>
      <c r="C229" s="568" t="s">
        <v>3667</v>
      </c>
      <c r="D229" s="568" t="s">
        <v>3677</v>
      </c>
      <c r="E229" s="568" t="s">
        <v>3678</v>
      </c>
      <c r="F229" s="571"/>
      <c r="G229" s="571"/>
      <c r="H229" s="571"/>
      <c r="I229" s="571"/>
      <c r="J229" s="571"/>
      <c r="K229" s="571"/>
      <c r="L229" s="571"/>
      <c r="M229" s="571"/>
      <c r="N229" s="571">
        <v>28</v>
      </c>
      <c r="O229" s="571">
        <v>2354.2399999999993</v>
      </c>
      <c r="P229" s="592"/>
      <c r="Q229" s="572">
        <v>84.07999999999997</v>
      </c>
    </row>
    <row r="230" spans="1:17" ht="14.4" customHeight="1" x14ac:dyDescent="0.3">
      <c r="A230" s="567" t="s">
        <v>439</v>
      </c>
      <c r="B230" s="568" t="s">
        <v>3297</v>
      </c>
      <c r="C230" s="568" t="s">
        <v>3667</v>
      </c>
      <c r="D230" s="568" t="s">
        <v>3679</v>
      </c>
      <c r="E230" s="568" t="s">
        <v>3680</v>
      </c>
      <c r="F230" s="571"/>
      <c r="G230" s="571"/>
      <c r="H230" s="571"/>
      <c r="I230" s="571"/>
      <c r="J230" s="571"/>
      <c r="K230" s="571"/>
      <c r="L230" s="571"/>
      <c r="M230" s="571"/>
      <c r="N230" s="571">
        <v>1.6</v>
      </c>
      <c r="O230" s="571">
        <v>1726.92</v>
      </c>
      <c r="P230" s="592"/>
      <c r="Q230" s="572">
        <v>1079.325</v>
      </c>
    </row>
    <row r="231" spans="1:17" ht="14.4" customHeight="1" x14ac:dyDescent="0.3">
      <c r="A231" s="567" t="s">
        <v>439</v>
      </c>
      <c r="B231" s="568" t="s">
        <v>3297</v>
      </c>
      <c r="C231" s="568" t="s">
        <v>3667</v>
      </c>
      <c r="D231" s="568" t="s">
        <v>3681</v>
      </c>
      <c r="E231" s="568" t="s">
        <v>3682</v>
      </c>
      <c r="F231" s="571"/>
      <c r="G231" s="571"/>
      <c r="H231" s="571"/>
      <c r="I231" s="571"/>
      <c r="J231" s="571"/>
      <c r="K231" s="571"/>
      <c r="L231" s="571"/>
      <c r="M231" s="571"/>
      <c r="N231" s="571">
        <v>196</v>
      </c>
      <c r="O231" s="571">
        <v>11965.8</v>
      </c>
      <c r="P231" s="592"/>
      <c r="Q231" s="572">
        <v>61.05</v>
      </c>
    </row>
    <row r="232" spans="1:17" ht="14.4" customHeight="1" x14ac:dyDescent="0.3">
      <c r="A232" s="567" t="s">
        <v>439</v>
      </c>
      <c r="B232" s="568" t="s">
        <v>3297</v>
      </c>
      <c r="C232" s="568" t="s">
        <v>3667</v>
      </c>
      <c r="D232" s="568" t="s">
        <v>3683</v>
      </c>
      <c r="E232" s="568" t="s">
        <v>3684</v>
      </c>
      <c r="F232" s="571"/>
      <c r="G232" s="571"/>
      <c r="H232" s="571"/>
      <c r="I232" s="571"/>
      <c r="J232" s="571"/>
      <c r="K232" s="571"/>
      <c r="L232" s="571"/>
      <c r="M232" s="571"/>
      <c r="N232" s="571">
        <v>19.899999999999999</v>
      </c>
      <c r="O232" s="571">
        <v>16111.619999999999</v>
      </c>
      <c r="P232" s="592"/>
      <c r="Q232" s="572">
        <v>809.62914572864327</v>
      </c>
    </row>
    <row r="233" spans="1:17" ht="14.4" customHeight="1" x14ac:dyDescent="0.3">
      <c r="A233" s="567" t="s">
        <v>439</v>
      </c>
      <c r="B233" s="568" t="s">
        <v>3297</v>
      </c>
      <c r="C233" s="568" t="s">
        <v>3667</v>
      </c>
      <c r="D233" s="568" t="s">
        <v>3685</v>
      </c>
      <c r="E233" s="568" t="s">
        <v>3686</v>
      </c>
      <c r="F233" s="571"/>
      <c r="G233" s="571"/>
      <c r="H233" s="571"/>
      <c r="I233" s="571"/>
      <c r="J233" s="571"/>
      <c r="K233" s="571"/>
      <c r="L233" s="571"/>
      <c r="M233" s="571"/>
      <c r="N233" s="571">
        <v>10</v>
      </c>
      <c r="O233" s="571">
        <v>12321.4</v>
      </c>
      <c r="P233" s="592"/>
      <c r="Q233" s="572">
        <v>1232.1399999999999</v>
      </c>
    </row>
    <row r="234" spans="1:17" ht="14.4" customHeight="1" x14ac:dyDescent="0.3">
      <c r="A234" s="567" t="s">
        <v>439</v>
      </c>
      <c r="B234" s="568" t="s">
        <v>3297</v>
      </c>
      <c r="C234" s="568" t="s">
        <v>3667</v>
      </c>
      <c r="D234" s="568" t="s">
        <v>3687</v>
      </c>
      <c r="E234" s="568" t="s">
        <v>3688</v>
      </c>
      <c r="F234" s="571"/>
      <c r="G234" s="571"/>
      <c r="H234" s="571"/>
      <c r="I234" s="571"/>
      <c r="J234" s="571"/>
      <c r="K234" s="571"/>
      <c r="L234" s="571"/>
      <c r="M234" s="571"/>
      <c r="N234" s="571">
        <v>2</v>
      </c>
      <c r="O234" s="571">
        <v>27197.599999999999</v>
      </c>
      <c r="P234" s="592"/>
      <c r="Q234" s="572">
        <v>13598.8</v>
      </c>
    </row>
    <row r="235" spans="1:17" ht="14.4" customHeight="1" x14ac:dyDescent="0.3">
      <c r="A235" s="567" t="s">
        <v>439</v>
      </c>
      <c r="B235" s="568" t="s">
        <v>3297</v>
      </c>
      <c r="C235" s="568" t="s">
        <v>3667</v>
      </c>
      <c r="D235" s="568" t="s">
        <v>3689</v>
      </c>
      <c r="E235" s="568" t="s">
        <v>3690</v>
      </c>
      <c r="F235" s="571"/>
      <c r="G235" s="571"/>
      <c r="H235" s="571"/>
      <c r="I235" s="571"/>
      <c r="J235" s="571"/>
      <c r="K235" s="571"/>
      <c r="L235" s="571"/>
      <c r="M235" s="571"/>
      <c r="N235" s="571">
        <v>0.4</v>
      </c>
      <c r="O235" s="571">
        <v>2124.2900000000004</v>
      </c>
      <c r="P235" s="592"/>
      <c r="Q235" s="572">
        <v>5310.7250000000004</v>
      </c>
    </row>
    <row r="236" spans="1:17" ht="14.4" customHeight="1" x14ac:dyDescent="0.3">
      <c r="A236" s="567" t="s">
        <v>439</v>
      </c>
      <c r="B236" s="568" t="s">
        <v>3297</v>
      </c>
      <c r="C236" s="568" t="s">
        <v>3667</v>
      </c>
      <c r="D236" s="568" t="s">
        <v>3691</v>
      </c>
      <c r="E236" s="568" t="s">
        <v>3692</v>
      </c>
      <c r="F236" s="571"/>
      <c r="G236" s="571"/>
      <c r="H236" s="571"/>
      <c r="I236" s="571"/>
      <c r="J236" s="571"/>
      <c r="K236" s="571"/>
      <c r="L236" s="571"/>
      <c r="M236" s="571"/>
      <c r="N236" s="571">
        <v>0.1</v>
      </c>
      <c r="O236" s="571">
        <v>650.65</v>
      </c>
      <c r="P236" s="592"/>
      <c r="Q236" s="572">
        <v>6506.4999999999991</v>
      </c>
    </row>
    <row r="237" spans="1:17" ht="14.4" customHeight="1" x14ac:dyDescent="0.3">
      <c r="A237" s="567" t="s">
        <v>439</v>
      </c>
      <c r="B237" s="568" t="s">
        <v>3297</v>
      </c>
      <c r="C237" s="568" t="s">
        <v>3667</v>
      </c>
      <c r="D237" s="568" t="s">
        <v>3693</v>
      </c>
      <c r="E237" s="568" t="s">
        <v>3694</v>
      </c>
      <c r="F237" s="571"/>
      <c r="G237" s="571"/>
      <c r="H237" s="571"/>
      <c r="I237" s="571"/>
      <c r="J237" s="571"/>
      <c r="K237" s="571"/>
      <c r="L237" s="571"/>
      <c r="M237" s="571"/>
      <c r="N237" s="571">
        <v>117</v>
      </c>
      <c r="O237" s="571">
        <v>6787.17</v>
      </c>
      <c r="P237" s="592"/>
      <c r="Q237" s="572">
        <v>58.01</v>
      </c>
    </row>
    <row r="238" spans="1:17" ht="14.4" customHeight="1" x14ac:dyDescent="0.3">
      <c r="A238" s="567" t="s">
        <v>439</v>
      </c>
      <c r="B238" s="568" t="s">
        <v>3297</v>
      </c>
      <c r="C238" s="568" t="s">
        <v>3667</v>
      </c>
      <c r="D238" s="568" t="s">
        <v>3695</v>
      </c>
      <c r="E238" s="568" t="s">
        <v>3696</v>
      </c>
      <c r="F238" s="571"/>
      <c r="G238" s="571"/>
      <c r="H238" s="571"/>
      <c r="I238" s="571"/>
      <c r="J238" s="571"/>
      <c r="K238" s="571"/>
      <c r="L238" s="571"/>
      <c r="M238" s="571"/>
      <c r="N238" s="571">
        <v>7.7</v>
      </c>
      <c r="O238" s="571">
        <v>3112.3399999999997</v>
      </c>
      <c r="P238" s="592"/>
      <c r="Q238" s="572">
        <v>404.19999999999993</v>
      </c>
    </row>
    <row r="239" spans="1:17" ht="14.4" customHeight="1" x14ac:dyDescent="0.3">
      <c r="A239" s="567" t="s">
        <v>439</v>
      </c>
      <c r="B239" s="568" t="s">
        <v>3297</v>
      </c>
      <c r="C239" s="568" t="s">
        <v>3667</v>
      </c>
      <c r="D239" s="568" t="s">
        <v>3697</v>
      </c>
      <c r="E239" s="568" t="s">
        <v>3698</v>
      </c>
      <c r="F239" s="571"/>
      <c r="G239" s="571"/>
      <c r="H239" s="571"/>
      <c r="I239" s="571"/>
      <c r="J239" s="571"/>
      <c r="K239" s="571"/>
      <c r="L239" s="571"/>
      <c r="M239" s="571"/>
      <c r="N239" s="571">
        <v>357</v>
      </c>
      <c r="O239" s="571">
        <v>16957.5</v>
      </c>
      <c r="P239" s="592"/>
      <c r="Q239" s="572">
        <v>47.5</v>
      </c>
    </row>
    <row r="240" spans="1:17" ht="14.4" customHeight="1" x14ac:dyDescent="0.3">
      <c r="A240" s="567" t="s">
        <v>439</v>
      </c>
      <c r="B240" s="568" t="s">
        <v>3297</v>
      </c>
      <c r="C240" s="568" t="s">
        <v>3667</v>
      </c>
      <c r="D240" s="568" t="s">
        <v>3699</v>
      </c>
      <c r="E240" s="568" t="s">
        <v>3700</v>
      </c>
      <c r="F240" s="571"/>
      <c r="G240" s="571"/>
      <c r="H240" s="571"/>
      <c r="I240" s="571"/>
      <c r="J240" s="571"/>
      <c r="K240" s="571"/>
      <c r="L240" s="571"/>
      <c r="M240" s="571"/>
      <c r="N240" s="571">
        <v>8</v>
      </c>
      <c r="O240" s="571">
        <v>928</v>
      </c>
      <c r="P240" s="592"/>
      <c r="Q240" s="572">
        <v>116</v>
      </c>
    </row>
    <row r="241" spans="1:17" ht="14.4" customHeight="1" x14ac:dyDescent="0.3">
      <c r="A241" s="567" t="s">
        <v>439</v>
      </c>
      <c r="B241" s="568" t="s">
        <v>3297</v>
      </c>
      <c r="C241" s="568" t="s">
        <v>3667</v>
      </c>
      <c r="D241" s="568" t="s">
        <v>3701</v>
      </c>
      <c r="E241" s="568" t="s">
        <v>3702</v>
      </c>
      <c r="F241" s="571"/>
      <c r="G241" s="571"/>
      <c r="H241" s="571"/>
      <c r="I241" s="571"/>
      <c r="J241" s="571"/>
      <c r="K241" s="571"/>
      <c r="L241" s="571"/>
      <c r="M241" s="571"/>
      <c r="N241" s="571">
        <v>140.19999999999999</v>
      </c>
      <c r="O241" s="571">
        <v>53240.950000000004</v>
      </c>
      <c r="P241" s="592"/>
      <c r="Q241" s="572">
        <v>379.75000000000006</v>
      </c>
    </row>
    <row r="242" spans="1:17" ht="14.4" customHeight="1" x14ac:dyDescent="0.3">
      <c r="A242" s="567" t="s">
        <v>439</v>
      </c>
      <c r="B242" s="568" t="s">
        <v>3297</v>
      </c>
      <c r="C242" s="568" t="s">
        <v>3667</v>
      </c>
      <c r="D242" s="568" t="s">
        <v>3703</v>
      </c>
      <c r="E242" s="568" t="s">
        <v>3704</v>
      </c>
      <c r="F242" s="571"/>
      <c r="G242" s="571"/>
      <c r="H242" s="571"/>
      <c r="I242" s="571"/>
      <c r="J242" s="571"/>
      <c r="K242" s="571"/>
      <c r="L242" s="571"/>
      <c r="M242" s="571"/>
      <c r="N242" s="571">
        <v>12</v>
      </c>
      <c r="O242" s="571">
        <v>1003.32</v>
      </c>
      <c r="P242" s="592"/>
      <c r="Q242" s="572">
        <v>83.61</v>
      </c>
    </row>
    <row r="243" spans="1:17" ht="14.4" customHeight="1" x14ac:dyDescent="0.3">
      <c r="A243" s="567" t="s">
        <v>439</v>
      </c>
      <c r="B243" s="568" t="s">
        <v>3297</v>
      </c>
      <c r="C243" s="568" t="s">
        <v>3667</v>
      </c>
      <c r="D243" s="568" t="s">
        <v>3705</v>
      </c>
      <c r="E243" s="568" t="s">
        <v>3706</v>
      </c>
      <c r="F243" s="571"/>
      <c r="G243" s="571"/>
      <c r="H243" s="571"/>
      <c r="I243" s="571"/>
      <c r="J243" s="571"/>
      <c r="K243" s="571"/>
      <c r="L243" s="571"/>
      <c r="M243" s="571"/>
      <c r="N243" s="571">
        <v>118.5</v>
      </c>
      <c r="O243" s="571">
        <v>4852.58</v>
      </c>
      <c r="P243" s="592"/>
      <c r="Q243" s="572">
        <v>40.950042194092823</v>
      </c>
    </row>
    <row r="244" spans="1:17" ht="14.4" customHeight="1" x14ac:dyDescent="0.3">
      <c r="A244" s="567" t="s">
        <v>439</v>
      </c>
      <c r="B244" s="568" t="s">
        <v>3297</v>
      </c>
      <c r="C244" s="568" t="s">
        <v>3667</v>
      </c>
      <c r="D244" s="568" t="s">
        <v>3707</v>
      </c>
      <c r="E244" s="568" t="s">
        <v>3708</v>
      </c>
      <c r="F244" s="571"/>
      <c r="G244" s="571"/>
      <c r="H244" s="571"/>
      <c r="I244" s="571"/>
      <c r="J244" s="571"/>
      <c r="K244" s="571"/>
      <c r="L244" s="571"/>
      <c r="M244" s="571"/>
      <c r="N244" s="571">
        <v>9</v>
      </c>
      <c r="O244" s="571">
        <v>618.66</v>
      </c>
      <c r="P244" s="592"/>
      <c r="Q244" s="572">
        <v>68.739999999999995</v>
      </c>
    </row>
    <row r="245" spans="1:17" ht="14.4" customHeight="1" x14ac:dyDescent="0.3">
      <c r="A245" s="567" t="s">
        <v>439</v>
      </c>
      <c r="B245" s="568" t="s">
        <v>3297</v>
      </c>
      <c r="C245" s="568" t="s">
        <v>3667</v>
      </c>
      <c r="D245" s="568" t="s">
        <v>3709</v>
      </c>
      <c r="E245" s="568" t="s">
        <v>3710</v>
      </c>
      <c r="F245" s="571"/>
      <c r="G245" s="571"/>
      <c r="H245" s="571"/>
      <c r="I245" s="571"/>
      <c r="J245" s="571"/>
      <c r="K245" s="571"/>
      <c r="L245" s="571"/>
      <c r="M245" s="571"/>
      <c r="N245" s="571">
        <v>17.299999999999997</v>
      </c>
      <c r="O245" s="571">
        <v>67918.31</v>
      </c>
      <c r="P245" s="592"/>
      <c r="Q245" s="572">
        <v>3925.9138728323705</v>
      </c>
    </row>
    <row r="246" spans="1:17" ht="14.4" customHeight="1" x14ac:dyDescent="0.3">
      <c r="A246" s="567" t="s">
        <v>439</v>
      </c>
      <c r="B246" s="568" t="s">
        <v>3297</v>
      </c>
      <c r="C246" s="568" t="s">
        <v>3667</v>
      </c>
      <c r="D246" s="568" t="s">
        <v>3711</v>
      </c>
      <c r="E246" s="568" t="s">
        <v>3712</v>
      </c>
      <c r="F246" s="571"/>
      <c r="G246" s="571"/>
      <c r="H246" s="571"/>
      <c r="I246" s="571"/>
      <c r="J246" s="571"/>
      <c r="K246" s="571"/>
      <c r="L246" s="571"/>
      <c r="M246" s="571"/>
      <c r="N246" s="571">
        <v>0.1</v>
      </c>
      <c r="O246" s="571">
        <v>220.31</v>
      </c>
      <c r="P246" s="592"/>
      <c r="Q246" s="572">
        <v>2203.1</v>
      </c>
    </row>
    <row r="247" spans="1:17" ht="14.4" customHeight="1" x14ac:dyDescent="0.3">
      <c r="A247" s="567" t="s">
        <v>439</v>
      </c>
      <c r="B247" s="568" t="s">
        <v>3297</v>
      </c>
      <c r="C247" s="568" t="s">
        <v>3667</v>
      </c>
      <c r="D247" s="568" t="s">
        <v>3713</v>
      </c>
      <c r="E247" s="568" t="s">
        <v>3714</v>
      </c>
      <c r="F247" s="571"/>
      <c r="G247" s="571"/>
      <c r="H247" s="571"/>
      <c r="I247" s="571"/>
      <c r="J247" s="571"/>
      <c r="K247" s="571"/>
      <c r="L247" s="571"/>
      <c r="M247" s="571"/>
      <c r="N247" s="571">
        <v>34</v>
      </c>
      <c r="O247" s="571">
        <v>3895.72</v>
      </c>
      <c r="P247" s="592"/>
      <c r="Q247" s="572">
        <v>114.58</v>
      </c>
    </row>
    <row r="248" spans="1:17" ht="14.4" customHeight="1" x14ac:dyDescent="0.3">
      <c r="A248" s="567" t="s">
        <v>439</v>
      </c>
      <c r="B248" s="568" t="s">
        <v>3297</v>
      </c>
      <c r="C248" s="568" t="s">
        <v>3667</v>
      </c>
      <c r="D248" s="568" t="s">
        <v>3715</v>
      </c>
      <c r="E248" s="568" t="s">
        <v>3716</v>
      </c>
      <c r="F248" s="571"/>
      <c r="G248" s="571"/>
      <c r="H248" s="571"/>
      <c r="I248" s="571"/>
      <c r="J248" s="571"/>
      <c r="K248" s="571"/>
      <c r="L248" s="571"/>
      <c r="M248" s="571"/>
      <c r="N248" s="571">
        <v>25</v>
      </c>
      <c r="O248" s="571">
        <v>5729</v>
      </c>
      <c r="P248" s="592"/>
      <c r="Q248" s="572">
        <v>229.16</v>
      </c>
    </row>
    <row r="249" spans="1:17" ht="14.4" customHeight="1" x14ac:dyDescent="0.3">
      <c r="A249" s="567" t="s">
        <v>439</v>
      </c>
      <c r="B249" s="568" t="s">
        <v>3297</v>
      </c>
      <c r="C249" s="568" t="s">
        <v>3667</v>
      </c>
      <c r="D249" s="568" t="s">
        <v>3717</v>
      </c>
      <c r="E249" s="568" t="s">
        <v>3718</v>
      </c>
      <c r="F249" s="571"/>
      <c r="G249" s="571"/>
      <c r="H249" s="571"/>
      <c r="I249" s="571"/>
      <c r="J249" s="571"/>
      <c r="K249" s="571"/>
      <c r="L249" s="571"/>
      <c r="M249" s="571"/>
      <c r="N249" s="571">
        <v>2.6</v>
      </c>
      <c r="O249" s="571">
        <v>564.20000000000005</v>
      </c>
      <c r="P249" s="592"/>
      <c r="Q249" s="572">
        <v>217</v>
      </c>
    </row>
    <row r="250" spans="1:17" ht="14.4" customHeight="1" x14ac:dyDescent="0.3">
      <c r="A250" s="567" t="s">
        <v>439</v>
      </c>
      <c r="B250" s="568" t="s">
        <v>3297</v>
      </c>
      <c r="C250" s="568" t="s">
        <v>3667</v>
      </c>
      <c r="D250" s="568" t="s">
        <v>3719</v>
      </c>
      <c r="E250" s="568" t="s">
        <v>3720</v>
      </c>
      <c r="F250" s="571"/>
      <c r="G250" s="571"/>
      <c r="H250" s="571"/>
      <c r="I250" s="571"/>
      <c r="J250" s="571"/>
      <c r="K250" s="571"/>
      <c r="L250" s="571"/>
      <c r="M250" s="571"/>
      <c r="N250" s="571">
        <v>9.0500000000000007</v>
      </c>
      <c r="O250" s="571">
        <v>877.38</v>
      </c>
      <c r="P250" s="592"/>
      <c r="Q250" s="572">
        <v>96.948066298342539</v>
      </c>
    </row>
    <row r="251" spans="1:17" ht="14.4" customHeight="1" x14ac:dyDescent="0.3">
      <c r="A251" s="567" t="s">
        <v>439</v>
      </c>
      <c r="B251" s="568" t="s">
        <v>3297</v>
      </c>
      <c r="C251" s="568" t="s">
        <v>3667</v>
      </c>
      <c r="D251" s="568" t="s">
        <v>3721</v>
      </c>
      <c r="E251" s="568" t="s">
        <v>3722</v>
      </c>
      <c r="F251" s="571"/>
      <c r="G251" s="571"/>
      <c r="H251" s="571"/>
      <c r="I251" s="571"/>
      <c r="J251" s="571"/>
      <c r="K251" s="571"/>
      <c r="L251" s="571"/>
      <c r="M251" s="571"/>
      <c r="N251" s="571">
        <v>2</v>
      </c>
      <c r="O251" s="571">
        <v>1345.88</v>
      </c>
      <c r="P251" s="592"/>
      <c r="Q251" s="572">
        <v>672.94</v>
      </c>
    </row>
    <row r="252" spans="1:17" ht="14.4" customHeight="1" x14ac:dyDescent="0.3">
      <c r="A252" s="567" t="s">
        <v>439</v>
      </c>
      <c r="B252" s="568" t="s">
        <v>3297</v>
      </c>
      <c r="C252" s="568" t="s">
        <v>3667</v>
      </c>
      <c r="D252" s="568" t="s">
        <v>3723</v>
      </c>
      <c r="E252" s="568" t="s">
        <v>3722</v>
      </c>
      <c r="F252" s="571"/>
      <c r="G252" s="571"/>
      <c r="H252" s="571"/>
      <c r="I252" s="571"/>
      <c r="J252" s="571"/>
      <c r="K252" s="571"/>
      <c r="L252" s="571"/>
      <c r="M252" s="571"/>
      <c r="N252" s="571">
        <v>24</v>
      </c>
      <c r="O252" s="571">
        <v>32301.119999999999</v>
      </c>
      <c r="P252" s="592"/>
      <c r="Q252" s="572">
        <v>1345.8799999999999</v>
      </c>
    </row>
    <row r="253" spans="1:17" ht="14.4" customHeight="1" x14ac:dyDescent="0.3">
      <c r="A253" s="567" t="s">
        <v>439</v>
      </c>
      <c r="B253" s="568" t="s">
        <v>3297</v>
      </c>
      <c r="C253" s="568" t="s">
        <v>3667</v>
      </c>
      <c r="D253" s="568" t="s">
        <v>3724</v>
      </c>
      <c r="E253" s="568" t="s">
        <v>3725</v>
      </c>
      <c r="F253" s="571"/>
      <c r="G253" s="571"/>
      <c r="H253" s="571"/>
      <c r="I253" s="571"/>
      <c r="J253" s="571"/>
      <c r="K253" s="571"/>
      <c r="L253" s="571"/>
      <c r="M253" s="571"/>
      <c r="N253" s="571">
        <v>7.9</v>
      </c>
      <c r="O253" s="571">
        <v>6320</v>
      </c>
      <c r="P253" s="592"/>
      <c r="Q253" s="572">
        <v>800</v>
      </c>
    </row>
    <row r="254" spans="1:17" ht="14.4" customHeight="1" x14ac:dyDescent="0.3">
      <c r="A254" s="567" t="s">
        <v>439</v>
      </c>
      <c r="B254" s="568" t="s">
        <v>3297</v>
      </c>
      <c r="C254" s="568" t="s">
        <v>3667</v>
      </c>
      <c r="D254" s="568" t="s">
        <v>3726</v>
      </c>
      <c r="E254" s="568" t="s">
        <v>3727</v>
      </c>
      <c r="F254" s="571"/>
      <c r="G254" s="571"/>
      <c r="H254" s="571"/>
      <c r="I254" s="571"/>
      <c r="J254" s="571"/>
      <c r="K254" s="571"/>
      <c r="L254" s="571"/>
      <c r="M254" s="571"/>
      <c r="N254" s="571">
        <v>15.8</v>
      </c>
      <c r="O254" s="571">
        <v>34106.550000000003</v>
      </c>
      <c r="P254" s="592"/>
      <c r="Q254" s="572">
        <v>2158.6424050632913</v>
      </c>
    </row>
    <row r="255" spans="1:17" ht="14.4" customHeight="1" x14ac:dyDescent="0.3">
      <c r="A255" s="567" t="s">
        <v>439</v>
      </c>
      <c r="B255" s="568" t="s">
        <v>3297</v>
      </c>
      <c r="C255" s="568" t="s">
        <v>3667</v>
      </c>
      <c r="D255" s="568" t="s">
        <v>3728</v>
      </c>
      <c r="E255" s="568" t="s">
        <v>3729</v>
      </c>
      <c r="F255" s="571"/>
      <c r="G255" s="571"/>
      <c r="H255" s="571"/>
      <c r="I255" s="571"/>
      <c r="J255" s="571"/>
      <c r="K255" s="571"/>
      <c r="L255" s="571"/>
      <c r="M255" s="571"/>
      <c r="N255" s="571">
        <v>0.4</v>
      </c>
      <c r="O255" s="571">
        <v>244.24</v>
      </c>
      <c r="P255" s="592"/>
      <c r="Q255" s="572">
        <v>610.6</v>
      </c>
    </row>
    <row r="256" spans="1:17" ht="14.4" customHeight="1" x14ac:dyDescent="0.3">
      <c r="A256" s="567" t="s">
        <v>439</v>
      </c>
      <c r="B256" s="568" t="s">
        <v>3297</v>
      </c>
      <c r="C256" s="568" t="s">
        <v>3667</v>
      </c>
      <c r="D256" s="568" t="s">
        <v>3730</v>
      </c>
      <c r="E256" s="568" t="s">
        <v>3731</v>
      </c>
      <c r="F256" s="571"/>
      <c r="G256" s="571"/>
      <c r="H256" s="571"/>
      <c r="I256" s="571"/>
      <c r="J256" s="571"/>
      <c r="K256" s="571"/>
      <c r="L256" s="571"/>
      <c r="M256" s="571"/>
      <c r="N256" s="571">
        <v>7.5</v>
      </c>
      <c r="O256" s="571">
        <v>6206.52</v>
      </c>
      <c r="P256" s="592"/>
      <c r="Q256" s="572">
        <v>827.53600000000006</v>
      </c>
    </row>
    <row r="257" spans="1:17" ht="14.4" customHeight="1" x14ac:dyDescent="0.3">
      <c r="A257" s="567" t="s">
        <v>439</v>
      </c>
      <c r="B257" s="568" t="s">
        <v>3297</v>
      </c>
      <c r="C257" s="568" t="s">
        <v>3667</v>
      </c>
      <c r="D257" s="568" t="s">
        <v>3732</v>
      </c>
      <c r="E257" s="568" t="s">
        <v>3733</v>
      </c>
      <c r="F257" s="571"/>
      <c r="G257" s="571"/>
      <c r="H257" s="571"/>
      <c r="I257" s="571"/>
      <c r="J257" s="571"/>
      <c r="K257" s="571"/>
      <c r="L257" s="571"/>
      <c r="M257" s="571"/>
      <c r="N257" s="571">
        <v>1</v>
      </c>
      <c r="O257" s="571">
        <v>2454.84</v>
      </c>
      <c r="P257" s="592"/>
      <c r="Q257" s="572">
        <v>2454.84</v>
      </c>
    </row>
    <row r="258" spans="1:17" ht="14.4" customHeight="1" x14ac:dyDescent="0.3">
      <c r="A258" s="567" t="s">
        <v>439</v>
      </c>
      <c r="B258" s="568" t="s">
        <v>3297</v>
      </c>
      <c r="C258" s="568" t="s">
        <v>3667</v>
      </c>
      <c r="D258" s="568" t="s">
        <v>3734</v>
      </c>
      <c r="E258" s="568" t="s">
        <v>3735</v>
      </c>
      <c r="F258" s="571"/>
      <c r="G258" s="571"/>
      <c r="H258" s="571"/>
      <c r="I258" s="571"/>
      <c r="J258" s="571"/>
      <c r="K258" s="571"/>
      <c r="L258" s="571"/>
      <c r="M258" s="571"/>
      <c r="N258" s="571">
        <v>0.4</v>
      </c>
      <c r="O258" s="571">
        <v>459.99</v>
      </c>
      <c r="P258" s="592"/>
      <c r="Q258" s="572">
        <v>1149.9749999999999</v>
      </c>
    </row>
    <row r="259" spans="1:17" ht="14.4" customHeight="1" x14ac:dyDescent="0.3">
      <c r="A259" s="567" t="s">
        <v>439</v>
      </c>
      <c r="B259" s="568" t="s">
        <v>3297</v>
      </c>
      <c r="C259" s="568" t="s">
        <v>3667</v>
      </c>
      <c r="D259" s="568" t="s">
        <v>3736</v>
      </c>
      <c r="E259" s="568" t="s">
        <v>3737</v>
      </c>
      <c r="F259" s="571"/>
      <c r="G259" s="571"/>
      <c r="H259" s="571"/>
      <c r="I259" s="571"/>
      <c r="J259" s="571"/>
      <c r="K259" s="571"/>
      <c r="L259" s="571"/>
      <c r="M259" s="571"/>
      <c r="N259" s="571">
        <v>37.900000000000006</v>
      </c>
      <c r="O259" s="571">
        <v>137427.32</v>
      </c>
      <c r="P259" s="592"/>
      <c r="Q259" s="572">
        <v>3626.0506596306063</v>
      </c>
    </row>
    <row r="260" spans="1:17" ht="14.4" customHeight="1" x14ac:dyDescent="0.3">
      <c r="A260" s="567" t="s">
        <v>439</v>
      </c>
      <c r="B260" s="568" t="s">
        <v>3297</v>
      </c>
      <c r="C260" s="568" t="s">
        <v>3667</v>
      </c>
      <c r="D260" s="568" t="s">
        <v>3738</v>
      </c>
      <c r="E260" s="568" t="s">
        <v>3739</v>
      </c>
      <c r="F260" s="571"/>
      <c r="G260" s="571"/>
      <c r="H260" s="571"/>
      <c r="I260" s="571"/>
      <c r="J260" s="571"/>
      <c r="K260" s="571"/>
      <c r="L260" s="571"/>
      <c r="M260" s="571"/>
      <c r="N260" s="571">
        <v>9.4</v>
      </c>
      <c r="O260" s="571">
        <v>102128.45000000001</v>
      </c>
      <c r="P260" s="592"/>
      <c r="Q260" s="572">
        <v>10864.728723404256</v>
      </c>
    </row>
    <row r="261" spans="1:17" ht="14.4" customHeight="1" x14ac:dyDescent="0.3">
      <c r="A261" s="567" t="s">
        <v>439</v>
      </c>
      <c r="B261" s="568" t="s">
        <v>3297</v>
      </c>
      <c r="C261" s="568" t="s">
        <v>3667</v>
      </c>
      <c r="D261" s="568" t="s">
        <v>2139</v>
      </c>
      <c r="E261" s="568" t="s">
        <v>3740</v>
      </c>
      <c r="F261" s="571"/>
      <c r="G261" s="571"/>
      <c r="H261" s="571"/>
      <c r="I261" s="571"/>
      <c r="J261" s="571"/>
      <c r="K261" s="571"/>
      <c r="L261" s="571"/>
      <c r="M261" s="571"/>
      <c r="N261" s="571">
        <v>2</v>
      </c>
      <c r="O261" s="571">
        <v>7006.78</v>
      </c>
      <c r="P261" s="592"/>
      <c r="Q261" s="572">
        <v>3503.39</v>
      </c>
    </row>
    <row r="262" spans="1:17" ht="14.4" customHeight="1" x14ac:dyDescent="0.3">
      <c r="A262" s="567" t="s">
        <v>439</v>
      </c>
      <c r="B262" s="568" t="s">
        <v>3297</v>
      </c>
      <c r="C262" s="568" t="s">
        <v>3741</v>
      </c>
      <c r="D262" s="568" t="s">
        <v>3742</v>
      </c>
      <c r="E262" s="568" t="s">
        <v>3743</v>
      </c>
      <c r="F262" s="571"/>
      <c r="G262" s="571"/>
      <c r="H262" s="571"/>
      <c r="I262" s="571"/>
      <c r="J262" s="571"/>
      <c r="K262" s="571"/>
      <c r="L262" s="571"/>
      <c r="M262" s="571"/>
      <c r="N262" s="571">
        <v>2</v>
      </c>
      <c r="O262" s="571">
        <v>2431.6999999999998</v>
      </c>
      <c r="P262" s="592"/>
      <c r="Q262" s="572">
        <v>1215.8499999999999</v>
      </c>
    </row>
    <row r="263" spans="1:17" ht="14.4" customHeight="1" x14ac:dyDescent="0.3">
      <c r="A263" s="567" t="s">
        <v>439</v>
      </c>
      <c r="B263" s="568" t="s">
        <v>3297</v>
      </c>
      <c r="C263" s="568" t="s">
        <v>3741</v>
      </c>
      <c r="D263" s="568" t="s">
        <v>3744</v>
      </c>
      <c r="E263" s="568" t="s">
        <v>3745</v>
      </c>
      <c r="F263" s="571"/>
      <c r="G263" s="571"/>
      <c r="H263" s="571"/>
      <c r="I263" s="571"/>
      <c r="J263" s="571"/>
      <c r="K263" s="571"/>
      <c r="L263" s="571"/>
      <c r="M263" s="571"/>
      <c r="N263" s="571">
        <v>380</v>
      </c>
      <c r="O263" s="571">
        <v>708920.4</v>
      </c>
      <c r="P263" s="592"/>
      <c r="Q263" s="572">
        <v>1865.5800000000002</v>
      </c>
    </row>
    <row r="264" spans="1:17" ht="14.4" customHeight="1" x14ac:dyDescent="0.3">
      <c r="A264" s="567" t="s">
        <v>439</v>
      </c>
      <c r="B264" s="568" t="s">
        <v>3297</v>
      </c>
      <c r="C264" s="568" t="s">
        <v>3741</v>
      </c>
      <c r="D264" s="568" t="s">
        <v>3746</v>
      </c>
      <c r="E264" s="568" t="s">
        <v>3747</v>
      </c>
      <c r="F264" s="571"/>
      <c r="G264" s="571"/>
      <c r="H264" s="571"/>
      <c r="I264" s="571"/>
      <c r="J264" s="571"/>
      <c r="K264" s="571"/>
      <c r="L264" s="571"/>
      <c r="M264" s="571"/>
      <c r="N264" s="571">
        <v>5</v>
      </c>
      <c r="O264" s="571">
        <v>13643.55</v>
      </c>
      <c r="P264" s="592"/>
      <c r="Q264" s="572">
        <v>2728.71</v>
      </c>
    </row>
    <row r="265" spans="1:17" ht="14.4" customHeight="1" x14ac:dyDescent="0.3">
      <c r="A265" s="567" t="s">
        <v>439</v>
      </c>
      <c r="B265" s="568" t="s">
        <v>3297</v>
      </c>
      <c r="C265" s="568" t="s">
        <v>3741</v>
      </c>
      <c r="D265" s="568" t="s">
        <v>3748</v>
      </c>
      <c r="E265" s="568" t="s">
        <v>3749</v>
      </c>
      <c r="F265" s="571"/>
      <c r="G265" s="571"/>
      <c r="H265" s="571"/>
      <c r="I265" s="571"/>
      <c r="J265" s="571"/>
      <c r="K265" s="571"/>
      <c r="L265" s="571"/>
      <c r="M265" s="571"/>
      <c r="N265" s="571">
        <v>6</v>
      </c>
      <c r="O265" s="571">
        <v>11193.48</v>
      </c>
      <c r="P265" s="592"/>
      <c r="Q265" s="572">
        <v>1865.58</v>
      </c>
    </row>
    <row r="266" spans="1:17" ht="14.4" customHeight="1" x14ac:dyDescent="0.3">
      <c r="A266" s="567" t="s">
        <v>439</v>
      </c>
      <c r="B266" s="568" t="s">
        <v>3297</v>
      </c>
      <c r="C266" s="568" t="s">
        <v>3741</v>
      </c>
      <c r="D266" s="568" t="s">
        <v>3750</v>
      </c>
      <c r="E266" s="568" t="s">
        <v>3751</v>
      </c>
      <c r="F266" s="571"/>
      <c r="G266" s="571"/>
      <c r="H266" s="571"/>
      <c r="I266" s="571"/>
      <c r="J266" s="571"/>
      <c r="K266" s="571"/>
      <c r="L266" s="571"/>
      <c r="M266" s="571"/>
      <c r="N266" s="571">
        <v>3</v>
      </c>
      <c r="O266" s="571">
        <v>24223.079999999998</v>
      </c>
      <c r="P266" s="592"/>
      <c r="Q266" s="572">
        <v>8074.36</v>
      </c>
    </row>
    <row r="267" spans="1:17" ht="14.4" customHeight="1" x14ac:dyDescent="0.3">
      <c r="A267" s="567" t="s">
        <v>439</v>
      </c>
      <c r="B267" s="568" t="s">
        <v>3297</v>
      </c>
      <c r="C267" s="568" t="s">
        <v>3741</v>
      </c>
      <c r="D267" s="568" t="s">
        <v>3752</v>
      </c>
      <c r="E267" s="568" t="s">
        <v>3753</v>
      </c>
      <c r="F267" s="571"/>
      <c r="G267" s="571"/>
      <c r="H267" s="571"/>
      <c r="I267" s="571"/>
      <c r="J267" s="571"/>
      <c r="K267" s="571"/>
      <c r="L267" s="571"/>
      <c r="M267" s="571"/>
      <c r="N267" s="571">
        <v>26</v>
      </c>
      <c r="O267" s="571">
        <v>251838.59999999998</v>
      </c>
      <c r="P267" s="592"/>
      <c r="Q267" s="572">
        <v>9686.0999999999985</v>
      </c>
    </row>
    <row r="268" spans="1:17" ht="14.4" customHeight="1" x14ac:dyDescent="0.3">
      <c r="A268" s="567" t="s">
        <v>439</v>
      </c>
      <c r="B268" s="568" t="s">
        <v>3297</v>
      </c>
      <c r="C268" s="568" t="s">
        <v>3741</v>
      </c>
      <c r="D268" s="568" t="s">
        <v>3754</v>
      </c>
      <c r="E268" s="568" t="s">
        <v>3755</v>
      </c>
      <c r="F268" s="571"/>
      <c r="G268" s="571"/>
      <c r="H268" s="571"/>
      <c r="I268" s="571"/>
      <c r="J268" s="571"/>
      <c r="K268" s="571"/>
      <c r="L268" s="571"/>
      <c r="M268" s="571"/>
      <c r="N268" s="571">
        <v>155</v>
      </c>
      <c r="O268" s="571">
        <v>143463.35</v>
      </c>
      <c r="P268" s="592"/>
      <c r="Q268" s="572">
        <v>925.57</v>
      </c>
    </row>
    <row r="269" spans="1:17" ht="14.4" customHeight="1" x14ac:dyDescent="0.3">
      <c r="A269" s="567" t="s">
        <v>439</v>
      </c>
      <c r="B269" s="568" t="s">
        <v>3297</v>
      </c>
      <c r="C269" s="568" t="s">
        <v>3756</v>
      </c>
      <c r="D269" s="568" t="s">
        <v>3757</v>
      </c>
      <c r="E269" s="568" t="s">
        <v>3758</v>
      </c>
      <c r="F269" s="571"/>
      <c r="G269" s="571"/>
      <c r="H269" s="571"/>
      <c r="I269" s="571"/>
      <c r="J269" s="571"/>
      <c r="K269" s="571"/>
      <c r="L269" s="571"/>
      <c r="M269" s="571"/>
      <c r="N269" s="571">
        <v>7</v>
      </c>
      <c r="O269" s="571">
        <v>2309.86</v>
      </c>
      <c r="P269" s="592"/>
      <c r="Q269" s="572">
        <v>329.98</v>
      </c>
    </row>
    <row r="270" spans="1:17" ht="14.4" customHeight="1" x14ac:dyDescent="0.3">
      <c r="A270" s="567" t="s">
        <v>439</v>
      </c>
      <c r="B270" s="568" t="s">
        <v>3297</v>
      </c>
      <c r="C270" s="568" t="s">
        <v>3756</v>
      </c>
      <c r="D270" s="568" t="s">
        <v>3759</v>
      </c>
      <c r="E270" s="568" t="s">
        <v>3760</v>
      </c>
      <c r="F270" s="571"/>
      <c r="G270" s="571"/>
      <c r="H270" s="571"/>
      <c r="I270" s="571"/>
      <c r="J270" s="571"/>
      <c r="K270" s="571"/>
      <c r="L270" s="571"/>
      <c r="M270" s="571"/>
      <c r="N270" s="571">
        <v>1</v>
      </c>
      <c r="O270" s="571">
        <v>1435.36</v>
      </c>
      <c r="P270" s="592"/>
      <c r="Q270" s="572">
        <v>1435.36</v>
      </c>
    </row>
    <row r="271" spans="1:17" ht="14.4" customHeight="1" x14ac:dyDescent="0.3">
      <c r="A271" s="567" t="s">
        <v>439</v>
      </c>
      <c r="B271" s="568" t="s">
        <v>3297</v>
      </c>
      <c r="C271" s="568" t="s">
        <v>3756</v>
      </c>
      <c r="D271" s="568" t="s">
        <v>3761</v>
      </c>
      <c r="E271" s="568" t="s">
        <v>3762</v>
      </c>
      <c r="F271" s="571"/>
      <c r="G271" s="571"/>
      <c r="H271" s="571"/>
      <c r="I271" s="571"/>
      <c r="J271" s="571"/>
      <c r="K271" s="571"/>
      <c r="L271" s="571"/>
      <c r="M271" s="571"/>
      <c r="N271" s="571">
        <v>1.3</v>
      </c>
      <c r="O271" s="571">
        <v>1251.5999999999999</v>
      </c>
      <c r="P271" s="592"/>
      <c r="Q271" s="572">
        <v>962.76923076923072</v>
      </c>
    </row>
    <row r="272" spans="1:17" ht="14.4" customHeight="1" x14ac:dyDescent="0.3">
      <c r="A272" s="567" t="s">
        <v>439</v>
      </c>
      <c r="B272" s="568" t="s">
        <v>3297</v>
      </c>
      <c r="C272" s="568" t="s">
        <v>3756</v>
      </c>
      <c r="D272" s="568" t="s">
        <v>3763</v>
      </c>
      <c r="E272" s="568" t="s">
        <v>3762</v>
      </c>
      <c r="F272" s="571"/>
      <c r="G272" s="571"/>
      <c r="H272" s="571"/>
      <c r="I272" s="571"/>
      <c r="J272" s="571"/>
      <c r="K272" s="571"/>
      <c r="L272" s="571"/>
      <c r="M272" s="571"/>
      <c r="N272" s="571">
        <v>1.9</v>
      </c>
      <c r="O272" s="571">
        <v>1196.2</v>
      </c>
      <c r="P272" s="592"/>
      <c r="Q272" s="572">
        <v>629.57894736842115</v>
      </c>
    </row>
    <row r="273" spans="1:17" ht="14.4" customHeight="1" x14ac:dyDescent="0.3">
      <c r="A273" s="567" t="s">
        <v>439</v>
      </c>
      <c r="B273" s="568" t="s">
        <v>3297</v>
      </c>
      <c r="C273" s="568" t="s">
        <v>3756</v>
      </c>
      <c r="D273" s="568" t="s">
        <v>3764</v>
      </c>
      <c r="E273" s="568" t="s">
        <v>3765</v>
      </c>
      <c r="F273" s="571"/>
      <c r="G273" s="571"/>
      <c r="H273" s="571"/>
      <c r="I273" s="571"/>
      <c r="J273" s="571"/>
      <c r="K273" s="571"/>
      <c r="L273" s="571"/>
      <c r="M273" s="571"/>
      <c r="N273" s="571">
        <v>2</v>
      </c>
      <c r="O273" s="571">
        <v>8904.1200000000008</v>
      </c>
      <c r="P273" s="592"/>
      <c r="Q273" s="572">
        <v>4452.0600000000004</v>
      </c>
    </row>
    <row r="274" spans="1:17" ht="14.4" customHeight="1" x14ac:dyDescent="0.3">
      <c r="A274" s="567" t="s">
        <v>439</v>
      </c>
      <c r="B274" s="568" t="s">
        <v>3297</v>
      </c>
      <c r="C274" s="568" t="s">
        <v>3756</v>
      </c>
      <c r="D274" s="568" t="s">
        <v>3766</v>
      </c>
      <c r="E274" s="568" t="s">
        <v>3767</v>
      </c>
      <c r="F274" s="571"/>
      <c r="G274" s="571"/>
      <c r="H274" s="571"/>
      <c r="I274" s="571"/>
      <c r="J274" s="571"/>
      <c r="K274" s="571"/>
      <c r="L274" s="571"/>
      <c r="M274" s="571"/>
      <c r="N274" s="571">
        <v>1</v>
      </c>
      <c r="O274" s="571">
        <v>1547.29</v>
      </c>
      <c r="P274" s="592"/>
      <c r="Q274" s="572">
        <v>1547.29</v>
      </c>
    </row>
    <row r="275" spans="1:17" ht="14.4" customHeight="1" x14ac:dyDescent="0.3">
      <c r="A275" s="567" t="s">
        <v>439</v>
      </c>
      <c r="B275" s="568" t="s">
        <v>3297</v>
      </c>
      <c r="C275" s="568" t="s">
        <v>3756</v>
      </c>
      <c r="D275" s="568" t="s">
        <v>3768</v>
      </c>
      <c r="E275" s="568" t="s">
        <v>3769</v>
      </c>
      <c r="F275" s="571"/>
      <c r="G275" s="571"/>
      <c r="H275" s="571"/>
      <c r="I275" s="571"/>
      <c r="J275" s="571"/>
      <c r="K275" s="571"/>
      <c r="L275" s="571"/>
      <c r="M275" s="571"/>
      <c r="N275" s="571">
        <v>1</v>
      </c>
      <c r="O275" s="571">
        <v>4834.6400000000003</v>
      </c>
      <c r="P275" s="592"/>
      <c r="Q275" s="572">
        <v>4834.6400000000003</v>
      </c>
    </row>
    <row r="276" spans="1:17" ht="14.4" customHeight="1" x14ac:dyDescent="0.3">
      <c r="A276" s="567" t="s">
        <v>439</v>
      </c>
      <c r="B276" s="568" t="s">
        <v>3297</v>
      </c>
      <c r="C276" s="568" t="s">
        <v>3756</v>
      </c>
      <c r="D276" s="568" t="s">
        <v>3770</v>
      </c>
      <c r="E276" s="568" t="s">
        <v>3771</v>
      </c>
      <c r="F276" s="571"/>
      <c r="G276" s="571"/>
      <c r="H276" s="571"/>
      <c r="I276" s="571"/>
      <c r="J276" s="571"/>
      <c r="K276" s="571"/>
      <c r="L276" s="571"/>
      <c r="M276" s="571"/>
      <c r="N276" s="571">
        <v>1</v>
      </c>
      <c r="O276" s="571">
        <v>12640.53</v>
      </c>
      <c r="P276" s="592"/>
      <c r="Q276" s="572">
        <v>12640.53</v>
      </c>
    </row>
    <row r="277" spans="1:17" ht="14.4" customHeight="1" x14ac:dyDescent="0.3">
      <c r="A277" s="567" t="s">
        <v>439</v>
      </c>
      <c r="B277" s="568" t="s">
        <v>3297</v>
      </c>
      <c r="C277" s="568" t="s">
        <v>3756</v>
      </c>
      <c r="D277" s="568" t="s">
        <v>3772</v>
      </c>
      <c r="E277" s="568" t="s">
        <v>3773</v>
      </c>
      <c r="F277" s="571"/>
      <c r="G277" s="571"/>
      <c r="H277" s="571"/>
      <c r="I277" s="571"/>
      <c r="J277" s="571"/>
      <c r="K277" s="571"/>
      <c r="L277" s="571"/>
      <c r="M277" s="571"/>
      <c r="N277" s="571">
        <v>9</v>
      </c>
      <c r="O277" s="571">
        <v>9264.7800000000007</v>
      </c>
      <c r="P277" s="592"/>
      <c r="Q277" s="572">
        <v>1029.42</v>
      </c>
    </row>
    <row r="278" spans="1:17" ht="14.4" customHeight="1" x14ac:dyDescent="0.3">
      <c r="A278" s="567" t="s">
        <v>439</v>
      </c>
      <c r="B278" s="568" t="s">
        <v>3297</v>
      </c>
      <c r="C278" s="568" t="s">
        <v>3756</v>
      </c>
      <c r="D278" s="568" t="s">
        <v>3774</v>
      </c>
      <c r="E278" s="568" t="s">
        <v>3775</v>
      </c>
      <c r="F278" s="571"/>
      <c r="G278" s="571"/>
      <c r="H278" s="571"/>
      <c r="I278" s="571"/>
      <c r="J278" s="571"/>
      <c r="K278" s="571"/>
      <c r="L278" s="571"/>
      <c r="M278" s="571"/>
      <c r="N278" s="571">
        <v>2</v>
      </c>
      <c r="O278" s="571">
        <v>57900</v>
      </c>
      <c r="P278" s="592"/>
      <c r="Q278" s="572">
        <v>28950</v>
      </c>
    </row>
    <row r="279" spans="1:17" ht="14.4" customHeight="1" x14ac:dyDescent="0.3">
      <c r="A279" s="567" t="s">
        <v>439</v>
      </c>
      <c r="B279" s="568" t="s">
        <v>3297</v>
      </c>
      <c r="C279" s="568" t="s">
        <v>3756</v>
      </c>
      <c r="D279" s="568" t="s">
        <v>3776</v>
      </c>
      <c r="E279" s="568" t="s">
        <v>3777</v>
      </c>
      <c r="F279" s="571"/>
      <c r="G279" s="571"/>
      <c r="H279" s="571"/>
      <c r="I279" s="571"/>
      <c r="J279" s="571"/>
      <c r="K279" s="571"/>
      <c r="L279" s="571"/>
      <c r="M279" s="571"/>
      <c r="N279" s="571">
        <v>1</v>
      </c>
      <c r="O279" s="571">
        <v>1707.31</v>
      </c>
      <c r="P279" s="592"/>
      <c r="Q279" s="572">
        <v>1707.31</v>
      </c>
    </row>
    <row r="280" spans="1:17" ht="14.4" customHeight="1" x14ac:dyDescent="0.3">
      <c r="A280" s="567" t="s">
        <v>439</v>
      </c>
      <c r="B280" s="568" t="s">
        <v>3297</v>
      </c>
      <c r="C280" s="568" t="s">
        <v>3756</v>
      </c>
      <c r="D280" s="568" t="s">
        <v>3778</v>
      </c>
      <c r="E280" s="568" t="s">
        <v>3779</v>
      </c>
      <c r="F280" s="571"/>
      <c r="G280" s="571"/>
      <c r="H280" s="571"/>
      <c r="I280" s="571"/>
      <c r="J280" s="571"/>
      <c r="K280" s="571"/>
      <c r="L280" s="571"/>
      <c r="M280" s="571"/>
      <c r="N280" s="571">
        <v>1</v>
      </c>
      <c r="O280" s="571">
        <v>4492.6899999999996</v>
      </c>
      <c r="P280" s="592"/>
      <c r="Q280" s="572">
        <v>4492.6899999999996</v>
      </c>
    </row>
    <row r="281" spans="1:17" ht="14.4" customHeight="1" x14ac:dyDescent="0.3">
      <c r="A281" s="567" t="s">
        <v>439</v>
      </c>
      <c r="B281" s="568" t="s">
        <v>3297</v>
      </c>
      <c r="C281" s="568" t="s">
        <v>3756</v>
      </c>
      <c r="D281" s="568" t="s">
        <v>3780</v>
      </c>
      <c r="E281" s="568" t="s">
        <v>3781</v>
      </c>
      <c r="F281" s="571"/>
      <c r="G281" s="571"/>
      <c r="H281" s="571"/>
      <c r="I281" s="571"/>
      <c r="J281" s="571"/>
      <c r="K281" s="571"/>
      <c r="L281" s="571"/>
      <c r="M281" s="571"/>
      <c r="N281" s="571">
        <v>1</v>
      </c>
      <c r="O281" s="571">
        <v>11201.4</v>
      </c>
      <c r="P281" s="592"/>
      <c r="Q281" s="572">
        <v>11201.4</v>
      </c>
    </row>
    <row r="282" spans="1:17" ht="14.4" customHeight="1" x14ac:dyDescent="0.3">
      <c r="A282" s="567" t="s">
        <v>439</v>
      </c>
      <c r="B282" s="568" t="s">
        <v>3297</v>
      </c>
      <c r="C282" s="568" t="s">
        <v>3756</v>
      </c>
      <c r="D282" s="568" t="s">
        <v>3782</v>
      </c>
      <c r="E282" s="568" t="s">
        <v>3783</v>
      </c>
      <c r="F282" s="571"/>
      <c r="G282" s="571"/>
      <c r="H282" s="571"/>
      <c r="I282" s="571"/>
      <c r="J282" s="571"/>
      <c r="K282" s="571"/>
      <c r="L282" s="571"/>
      <c r="M282" s="571"/>
      <c r="N282" s="571">
        <v>1</v>
      </c>
      <c r="O282" s="571">
        <v>10124.24</v>
      </c>
      <c r="P282" s="592"/>
      <c r="Q282" s="572">
        <v>10124.24</v>
      </c>
    </row>
    <row r="283" spans="1:17" ht="14.4" customHeight="1" x14ac:dyDescent="0.3">
      <c r="A283" s="567" t="s">
        <v>439</v>
      </c>
      <c r="B283" s="568" t="s">
        <v>3297</v>
      </c>
      <c r="C283" s="568" t="s">
        <v>3756</v>
      </c>
      <c r="D283" s="568" t="s">
        <v>3784</v>
      </c>
      <c r="E283" s="568" t="s">
        <v>3785</v>
      </c>
      <c r="F283" s="571"/>
      <c r="G283" s="571"/>
      <c r="H283" s="571"/>
      <c r="I283" s="571"/>
      <c r="J283" s="571"/>
      <c r="K283" s="571"/>
      <c r="L283" s="571"/>
      <c r="M283" s="571"/>
      <c r="N283" s="571">
        <v>1</v>
      </c>
      <c r="O283" s="571">
        <v>6663.71</v>
      </c>
      <c r="P283" s="592"/>
      <c r="Q283" s="572">
        <v>6663.71</v>
      </c>
    </row>
    <row r="284" spans="1:17" ht="14.4" customHeight="1" x14ac:dyDescent="0.3">
      <c r="A284" s="567" t="s">
        <v>439</v>
      </c>
      <c r="B284" s="568" t="s">
        <v>3297</v>
      </c>
      <c r="C284" s="568" t="s">
        <v>3756</v>
      </c>
      <c r="D284" s="568" t="s">
        <v>3786</v>
      </c>
      <c r="E284" s="568" t="s">
        <v>3787</v>
      </c>
      <c r="F284" s="571"/>
      <c r="G284" s="571"/>
      <c r="H284" s="571"/>
      <c r="I284" s="571"/>
      <c r="J284" s="571"/>
      <c r="K284" s="571"/>
      <c r="L284" s="571"/>
      <c r="M284" s="571"/>
      <c r="N284" s="571">
        <v>1</v>
      </c>
      <c r="O284" s="571">
        <v>1796</v>
      </c>
      <c r="P284" s="592"/>
      <c r="Q284" s="572">
        <v>1796</v>
      </c>
    </row>
    <row r="285" spans="1:17" ht="14.4" customHeight="1" x14ac:dyDescent="0.3">
      <c r="A285" s="567" t="s">
        <v>439</v>
      </c>
      <c r="B285" s="568" t="s">
        <v>3297</v>
      </c>
      <c r="C285" s="568" t="s">
        <v>3756</v>
      </c>
      <c r="D285" s="568" t="s">
        <v>3788</v>
      </c>
      <c r="E285" s="568" t="s">
        <v>3789</v>
      </c>
      <c r="F285" s="571"/>
      <c r="G285" s="571"/>
      <c r="H285" s="571"/>
      <c r="I285" s="571"/>
      <c r="J285" s="571"/>
      <c r="K285" s="571"/>
      <c r="L285" s="571"/>
      <c r="M285" s="571"/>
      <c r="N285" s="571">
        <v>3</v>
      </c>
      <c r="O285" s="571">
        <v>5388</v>
      </c>
      <c r="P285" s="592"/>
      <c r="Q285" s="572">
        <v>1796</v>
      </c>
    </row>
    <row r="286" spans="1:17" ht="14.4" customHeight="1" x14ac:dyDescent="0.3">
      <c r="A286" s="567" t="s">
        <v>439</v>
      </c>
      <c r="B286" s="568" t="s">
        <v>3297</v>
      </c>
      <c r="C286" s="568" t="s">
        <v>3756</v>
      </c>
      <c r="D286" s="568" t="s">
        <v>3790</v>
      </c>
      <c r="E286" s="568" t="s">
        <v>3791</v>
      </c>
      <c r="F286" s="571"/>
      <c r="G286" s="571"/>
      <c r="H286" s="571"/>
      <c r="I286" s="571"/>
      <c r="J286" s="571"/>
      <c r="K286" s="571"/>
      <c r="L286" s="571"/>
      <c r="M286" s="571"/>
      <c r="N286" s="571">
        <v>1</v>
      </c>
      <c r="O286" s="571">
        <v>1796</v>
      </c>
      <c r="P286" s="592"/>
      <c r="Q286" s="572">
        <v>1796</v>
      </c>
    </row>
    <row r="287" spans="1:17" ht="14.4" customHeight="1" x14ac:dyDescent="0.3">
      <c r="A287" s="567" t="s">
        <v>439</v>
      </c>
      <c r="B287" s="568" t="s">
        <v>3297</v>
      </c>
      <c r="C287" s="568" t="s">
        <v>3756</v>
      </c>
      <c r="D287" s="568" t="s">
        <v>3792</v>
      </c>
      <c r="E287" s="568" t="s">
        <v>3793</v>
      </c>
      <c r="F287" s="571"/>
      <c r="G287" s="571"/>
      <c r="H287" s="571"/>
      <c r="I287" s="571"/>
      <c r="J287" s="571"/>
      <c r="K287" s="571"/>
      <c r="L287" s="571"/>
      <c r="M287" s="571"/>
      <c r="N287" s="571">
        <v>1</v>
      </c>
      <c r="O287" s="571">
        <v>3360</v>
      </c>
      <c r="P287" s="592"/>
      <c r="Q287" s="572">
        <v>3360</v>
      </c>
    </row>
    <row r="288" spans="1:17" ht="14.4" customHeight="1" x14ac:dyDescent="0.3">
      <c r="A288" s="567" t="s">
        <v>439</v>
      </c>
      <c r="B288" s="568" t="s">
        <v>3297</v>
      </c>
      <c r="C288" s="568" t="s">
        <v>3756</v>
      </c>
      <c r="D288" s="568" t="s">
        <v>3794</v>
      </c>
      <c r="E288" s="568" t="s">
        <v>3795</v>
      </c>
      <c r="F288" s="571"/>
      <c r="G288" s="571"/>
      <c r="H288" s="571"/>
      <c r="I288" s="571"/>
      <c r="J288" s="571"/>
      <c r="K288" s="571"/>
      <c r="L288" s="571"/>
      <c r="M288" s="571"/>
      <c r="N288" s="571">
        <v>1</v>
      </c>
      <c r="O288" s="571">
        <v>3360</v>
      </c>
      <c r="P288" s="592"/>
      <c r="Q288" s="572">
        <v>3360</v>
      </c>
    </row>
    <row r="289" spans="1:17" ht="14.4" customHeight="1" x14ac:dyDescent="0.3">
      <c r="A289" s="567" t="s">
        <v>439</v>
      </c>
      <c r="B289" s="568" t="s">
        <v>3297</v>
      </c>
      <c r="C289" s="568" t="s">
        <v>3756</v>
      </c>
      <c r="D289" s="568" t="s">
        <v>3796</v>
      </c>
      <c r="E289" s="568" t="s">
        <v>3797</v>
      </c>
      <c r="F289" s="571"/>
      <c r="G289" s="571"/>
      <c r="H289" s="571"/>
      <c r="I289" s="571"/>
      <c r="J289" s="571"/>
      <c r="K289" s="571"/>
      <c r="L289" s="571"/>
      <c r="M289" s="571"/>
      <c r="N289" s="571">
        <v>2</v>
      </c>
      <c r="O289" s="571">
        <v>723.38</v>
      </c>
      <c r="P289" s="592"/>
      <c r="Q289" s="572">
        <v>361.69</v>
      </c>
    </row>
    <row r="290" spans="1:17" ht="14.4" customHeight="1" x14ac:dyDescent="0.3">
      <c r="A290" s="567" t="s">
        <v>439</v>
      </c>
      <c r="B290" s="568" t="s">
        <v>3297</v>
      </c>
      <c r="C290" s="568" t="s">
        <v>3756</v>
      </c>
      <c r="D290" s="568" t="s">
        <v>3798</v>
      </c>
      <c r="E290" s="568" t="s">
        <v>3799</v>
      </c>
      <c r="F290" s="571"/>
      <c r="G290" s="571"/>
      <c r="H290" s="571"/>
      <c r="I290" s="571"/>
      <c r="J290" s="571"/>
      <c r="K290" s="571"/>
      <c r="L290" s="571"/>
      <c r="M290" s="571"/>
      <c r="N290" s="571">
        <v>10</v>
      </c>
      <c r="O290" s="571">
        <v>5565</v>
      </c>
      <c r="P290" s="592"/>
      <c r="Q290" s="572">
        <v>556.5</v>
      </c>
    </row>
    <row r="291" spans="1:17" ht="14.4" customHeight="1" x14ac:dyDescent="0.3">
      <c r="A291" s="567" t="s">
        <v>439</v>
      </c>
      <c r="B291" s="568" t="s">
        <v>3297</v>
      </c>
      <c r="C291" s="568" t="s">
        <v>3756</v>
      </c>
      <c r="D291" s="568" t="s">
        <v>3800</v>
      </c>
      <c r="E291" s="568" t="s">
        <v>3762</v>
      </c>
      <c r="F291" s="571"/>
      <c r="G291" s="571"/>
      <c r="H291" s="571"/>
      <c r="I291" s="571"/>
      <c r="J291" s="571"/>
      <c r="K291" s="571"/>
      <c r="L291" s="571"/>
      <c r="M291" s="571"/>
      <c r="N291" s="571">
        <v>1.7</v>
      </c>
      <c r="O291" s="571">
        <v>428.44</v>
      </c>
      <c r="P291" s="592"/>
      <c r="Q291" s="572">
        <v>252.02352941176471</v>
      </c>
    </row>
    <row r="292" spans="1:17" ht="14.4" customHeight="1" x14ac:dyDescent="0.3">
      <c r="A292" s="567" t="s">
        <v>439</v>
      </c>
      <c r="B292" s="568" t="s">
        <v>3297</v>
      </c>
      <c r="C292" s="568" t="s">
        <v>3756</v>
      </c>
      <c r="D292" s="568" t="s">
        <v>3801</v>
      </c>
      <c r="E292" s="568" t="s">
        <v>3802</v>
      </c>
      <c r="F292" s="571"/>
      <c r="G292" s="571"/>
      <c r="H292" s="571"/>
      <c r="I292" s="571"/>
      <c r="J292" s="571"/>
      <c r="K292" s="571"/>
      <c r="L292" s="571"/>
      <c r="M292" s="571"/>
      <c r="N292" s="571">
        <v>1</v>
      </c>
      <c r="O292" s="571">
        <v>561.71</v>
      </c>
      <c r="P292" s="592"/>
      <c r="Q292" s="572">
        <v>561.71</v>
      </c>
    </row>
    <row r="293" spans="1:17" ht="14.4" customHeight="1" x14ac:dyDescent="0.3">
      <c r="A293" s="567" t="s">
        <v>439</v>
      </c>
      <c r="B293" s="568" t="s">
        <v>3297</v>
      </c>
      <c r="C293" s="568" t="s">
        <v>3756</v>
      </c>
      <c r="D293" s="568" t="s">
        <v>3803</v>
      </c>
      <c r="E293" s="568" t="s">
        <v>3762</v>
      </c>
      <c r="F293" s="571"/>
      <c r="G293" s="571"/>
      <c r="H293" s="571"/>
      <c r="I293" s="571"/>
      <c r="J293" s="571"/>
      <c r="K293" s="571"/>
      <c r="L293" s="571"/>
      <c r="M293" s="571"/>
      <c r="N293" s="571">
        <v>17</v>
      </c>
      <c r="O293" s="571">
        <v>31430.79</v>
      </c>
      <c r="P293" s="592"/>
      <c r="Q293" s="572">
        <v>1848.8700000000001</v>
      </c>
    </row>
    <row r="294" spans="1:17" ht="14.4" customHeight="1" x14ac:dyDescent="0.3">
      <c r="A294" s="567" t="s">
        <v>439</v>
      </c>
      <c r="B294" s="568" t="s">
        <v>3297</v>
      </c>
      <c r="C294" s="568" t="s">
        <v>3756</v>
      </c>
      <c r="D294" s="568" t="s">
        <v>3804</v>
      </c>
      <c r="E294" s="568" t="s">
        <v>3805</v>
      </c>
      <c r="F294" s="571"/>
      <c r="G294" s="571"/>
      <c r="H294" s="571"/>
      <c r="I294" s="571"/>
      <c r="J294" s="571"/>
      <c r="K294" s="571"/>
      <c r="L294" s="571"/>
      <c r="M294" s="571"/>
      <c r="N294" s="571">
        <v>1</v>
      </c>
      <c r="O294" s="571">
        <v>1844.73</v>
      </c>
      <c r="P294" s="592"/>
      <c r="Q294" s="572">
        <v>1844.73</v>
      </c>
    </row>
    <row r="295" spans="1:17" ht="14.4" customHeight="1" x14ac:dyDescent="0.3">
      <c r="A295" s="567" t="s">
        <v>439</v>
      </c>
      <c r="B295" s="568" t="s">
        <v>3297</v>
      </c>
      <c r="C295" s="568" t="s">
        <v>3756</v>
      </c>
      <c r="D295" s="568" t="s">
        <v>3806</v>
      </c>
      <c r="E295" s="568" t="s">
        <v>3807</v>
      </c>
      <c r="F295" s="571"/>
      <c r="G295" s="571"/>
      <c r="H295" s="571"/>
      <c r="I295" s="571"/>
      <c r="J295" s="571"/>
      <c r="K295" s="571"/>
      <c r="L295" s="571"/>
      <c r="M295" s="571"/>
      <c r="N295" s="571">
        <v>1</v>
      </c>
      <c r="O295" s="571">
        <v>9229.85</v>
      </c>
      <c r="P295" s="592"/>
      <c r="Q295" s="572">
        <v>9229.85</v>
      </c>
    </row>
    <row r="296" spans="1:17" ht="14.4" customHeight="1" x14ac:dyDescent="0.3">
      <c r="A296" s="567" t="s">
        <v>439</v>
      </c>
      <c r="B296" s="568" t="s">
        <v>3297</v>
      </c>
      <c r="C296" s="568" t="s">
        <v>3756</v>
      </c>
      <c r="D296" s="568" t="s">
        <v>3808</v>
      </c>
      <c r="E296" s="568" t="s">
        <v>3809</v>
      </c>
      <c r="F296" s="571"/>
      <c r="G296" s="571"/>
      <c r="H296" s="571"/>
      <c r="I296" s="571"/>
      <c r="J296" s="571"/>
      <c r="K296" s="571"/>
      <c r="L296" s="571"/>
      <c r="M296" s="571"/>
      <c r="N296" s="571">
        <v>3</v>
      </c>
      <c r="O296" s="571">
        <v>8997.7199999999993</v>
      </c>
      <c r="P296" s="592"/>
      <c r="Q296" s="572">
        <v>2999.24</v>
      </c>
    </row>
    <row r="297" spans="1:17" ht="14.4" customHeight="1" x14ac:dyDescent="0.3">
      <c r="A297" s="567" t="s">
        <v>439</v>
      </c>
      <c r="B297" s="568" t="s">
        <v>3297</v>
      </c>
      <c r="C297" s="568" t="s">
        <v>3756</v>
      </c>
      <c r="D297" s="568" t="s">
        <v>3810</v>
      </c>
      <c r="E297" s="568" t="s">
        <v>3811</v>
      </c>
      <c r="F297" s="571"/>
      <c r="G297" s="571"/>
      <c r="H297" s="571"/>
      <c r="I297" s="571"/>
      <c r="J297" s="571"/>
      <c r="K297" s="571"/>
      <c r="L297" s="571"/>
      <c r="M297" s="571"/>
      <c r="N297" s="571">
        <v>1</v>
      </c>
      <c r="O297" s="571">
        <v>10779.22</v>
      </c>
      <c r="P297" s="592"/>
      <c r="Q297" s="572">
        <v>10779.22</v>
      </c>
    </row>
    <row r="298" spans="1:17" ht="14.4" customHeight="1" x14ac:dyDescent="0.3">
      <c r="A298" s="567" t="s">
        <v>439</v>
      </c>
      <c r="B298" s="568" t="s">
        <v>3297</v>
      </c>
      <c r="C298" s="568" t="s">
        <v>3756</v>
      </c>
      <c r="D298" s="568" t="s">
        <v>3812</v>
      </c>
      <c r="E298" s="568" t="s">
        <v>3813</v>
      </c>
      <c r="F298" s="571"/>
      <c r="G298" s="571"/>
      <c r="H298" s="571"/>
      <c r="I298" s="571"/>
      <c r="J298" s="571"/>
      <c r="K298" s="571"/>
      <c r="L298" s="571"/>
      <c r="M298" s="571"/>
      <c r="N298" s="571">
        <v>1</v>
      </c>
      <c r="O298" s="571">
        <v>1224.98</v>
      </c>
      <c r="P298" s="592"/>
      <c r="Q298" s="572">
        <v>1224.98</v>
      </c>
    </row>
    <row r="299" spans="1:17" ht="14.4" customHeight="1" x14ac:dyDescent="0.3">
      <c r="A299" s="567" t="s">
        <v>439</v>
      </c>
      <c r="B299" s="568" t="s">
        <v>3297</v>
      </c>
      <c r="C299" s="568" t="s">
        <v>3756</v>
      </c>
      <c r="D299" s="568" t="s">
        <v>3814</v>
      </c>
      <c r="E299" s="568" t="s">
        <v>3813</v>
      </c>
      <c r="F299" s="571"/>
      <c r="G299" s="571"/>
      <c r="H299" s="571"/>
      <c r="I299" s="571"/>
      <c r="J299" s="571"/>
      <c r="K299" s="571"/>
      <c r="L299" s="571"/>
      <c r="M299" s="571"/>
      <c r="N299" s="571">
        <v>2</v>
      </c>
      <c r="O299" s="571">
        <v>3803.46</v>
      </c>
      <c r="P299" s="592"/>
      <c r="Q299" s="572">
        <v>1901.73</v>
      </c>
    </row>
    <row r="300" spans="1:17" ht="14.4" customHeight="1" x14ac:dyDescent="0.3">
      <c r="A300" s="567" t="s">
        <v>439</v>
      </c>
      <c r="B300" s="568" t="s">
        <v>3297</v>
      </c>
      <c r="C300" s="568" t="s">
        <v>3756</v>
      </c>
      <c r="D300" s="568" t="s">
        <v>3815</v>
      </c>
      <c r="E300" s="568" t="s">
        <v>3816</v>
      </c>
      <c r="F300" s="571"/>
      <c r="G300" s="571"/>
      <c r="H300" s="571"/>
      <c r="I300" s="571"/>
      <c r="J300" s="571"/>
      <c r="K300" s="571"/>
      <c r="L300" s="571"/>
      <c r="M300" s="571"/>
      <c r="N300" s="571">
        <v>1</v>
      </c>
      <c r="O300" s="571">
        <v>1038</v>
      </c>
      <c r="P300" s="592"/>
      <c r="Q300" s="572">
        <v>1038</v>
      </c>
    </row>
    <row r="301" spans="1:17" ht="14.4" customHeight="1" x14ac:dyDescent="0.3">
      <c r="A301" s="567" t="s">
        <v>439</v>
      </c>
      <c r="B301" s="568" t="s">
        <v>3297</v>
      </c>
      <c r="C301" s="568" t="s">
        <v>3756</v>
      </c>
      <c r="D301" s="568" t="s">
        <v>3817</v>
      </c>
      <c r="E301" s="568" t="s">
        <v>3818</v>
      </c>
      <c r="F301" s="571"/>
      <c r="G301" s="571"/>
      <c r="H301" s="571"/>
      <c r="I301" s="571"/>
      <c r="J301" s="571"/>
      <c r="K301" s="571"/>
      <c r="L301" s="571"/>
      <c r="M301" s="571"/>
      <c r="N301" s="571">
        <v>3</v>
      </c>
      <c r="O301" s="571">
        <v>4680</v>
      </c>
      <c r="P301" s="592"/>
      <c r="Q301" s="572">
        <v>1560</v>
      </c>
    </row>
    <row r="302" spans="1:17" ht="14.4" customHeight="1" x14ac:dyDescent="0.3">
      <c r="A302" s="567" t="s">
        <v>439</v>
      </c>
      <c r="B302" s="568" t="s">
        <v>3297</v>
      </c>
      <c r="C302" s="568" t="s">
        <v>3756</v>
      </c>
      <c r="D302" s="568" t="s">
        <v>3819</v>
      </c>
      <c r="E302" s="568" t="s">
        <v>3820</v>
      </c>
      <c r="F302" s="571"/>
      <c r="G302" s="571"/>
      <c r="H302" s="571"/>
      <c r="I302" s="571"/>
      <c r="J302" s="571"/>
      <c r="K302" s="571"/>
      <c r="L302" s="571"/>
      <c r="M302" s="571"/>
      <c r="N302" s="571">
        <v>1</v>
      </c>
      <c r="O302" s="571">
        <v>187</v>
      </c>
      <c r="P302" s="592"/>
      <c r="Q302" s="572">
        <v>187</v>
      </c>
    </row>
    <row r="303" spans="1:17" ht="14.4" customHeight="1" x14ac:dyDescent="0.3">
      <c r="A303" s="567" t="s">
        <v>439</v>
      </c>
      <c r="B303" s="568" t="s">
        <v>3297</v>
      </c>
      <c r="C303" s="568" t="s">
        <v>3756</v>
      </c>
      <c r="D303" s="568" t="s">
        <v>3821</v>
      </c>
      <c r="E303" s="568" t="s">
        <v>3822</v>
      </c>
      <c r="F303" s="571"/>
      <c r="G303" s="571"/>
      <c r="H303" s="571"/>
      <c r="I303" s="571"/>
      <c r="J303" s="571"/>
      <c r="K303" s="571"/>
      <c r="L303" s="571"/>
      <c r="M303" s="571"/>
      <c r="N303" s="571">
        <v>1</v>
      </c>
      <c r="O303" s="571">
        <v>12455.33</v>
      </c>
      <c r="P303" s="592"/>
      <c r="Q303" s="572">
        <v>12455.33</v>
      </c>
    </row>
    <row r="304" spans="1:17" ht="14.4" customHeight="1" x14ac:dyDescent="0.3">
      <c r="A304" s="567" t="s">
        <v>439</v>
      </c>
      <c r="B304" s="568" t="s">
        <v>3297</v>
      </c>
      <c r="C304" s="568" t="s">
        <v>3756</v>
      </c>
      <c r="D304" s="568" t="s">
        <v>3823</v>
      </c>
      <c r="E304" s="568" t="s">
        <v>3767</v>
      </c>
      <c r="F304" s="571"/>
      <c r="G304" s="571"/>
      <c r="H304" s="571"/>
      <c r="I304" s="571"/>
      <c r="J304" s="571"/>
      <c r="K304" s="571"/>
      <c r="L304" s="571"/>
      <c r="M304" s="571"/>
      <c r="N304" s="571">
        <v>3</v>
      </c>
      <c r="O304" s="571">
        <v>4079.13</v>
      </c>
      <c r="P304" s="592"/>
      <c r="Q304" s="572">
        <v>1359.71</v>
      </c>
    </row>
    <row r="305" spans="1:17" ht="14.4" customHeight="1" x14ac:dyDescent="0.3">
      <c r="A305" s="567" t="s">
        <v>439</v>
      </c>
      <c r="B305" s="568" t="s">
        <v>3297</v>
      </c>
      <c r="C305" s="568" t="s">
        <v>3756</v>
      </c>
      <c r="D305" s="568" t="s">
        <v>3824</v>
      </c>
      <c r="E305" s="568" t="s">
        <v>3825</v>
      </c>
      <c r="F305" s="571"/>
      <c r="G305" s="571"/>
      <c r="H305" s="571"/>
      <c r="I305" s="571"/>
      <c r="J305" s="571"/>
      <c r="K305" s="571"/>
      <c r="L305" s="571"/>
      <c r="M305" s="571"/>
      <c r="N305" s="571">
        <v>2</v>
      </c>
      <c r="O305" s="571">
        <v>18279.38</v>
      </c>
      <c r="P305" s="592"/>
      <c r="Q305" s="572">
        <v>9139.69</v>
      </c>
    </row>
    <row r="306" spans="1:17" ht="14.4" customHeight="1" x14ac:dyDescent="0.3">
      <c r="A306" s="567" t="s">
        <v>439</v>
      </c>
      <c r="B306" s="568" t="s">
        <v>3297</v>
      </c>
      <c r="C306" s="568" t="s">
        <v>3756</v>
      </c>
      <c r="D306" s="568" t="s">
        <v>3826</v>
      </c>
      <c r="E306" s="568" t="s">
        <v>3827</v>
      </c>
      <c r="F306" s="571"/>
      <c r="G306" s="571"/>
      <c r="H306" s="571"/>
      <c r="I306" s="571"/>
      <c r="J306" s="571"/>
      <c r="K306" s="571"/>
      <c r="L306" s="571"/>
      <c r="M306" s="571"/>
      <c r="N306" s="571">
        <v>4</v>
      </c>
      <c r="O306" s="571">
        <v>30868</v>
      </c>
      <c r="P306" s="592"/>
      <c r="Q306" s="572">
        <v>7717</v>
      </c>
    </row>
    <row r="307" spans="1:17" ht="14.4" customHeight="1" x14ac:dyDescent="0.3">
      <c r="A307" s="567" t="s">
        <v>439</v>
      </c>
      <c r="B307" s="568" t="s">
        <v>3297</v>
      </c>
      <c r="C307" s="568" t="s">
        <v>3756</v>
      </c>
      <c r="D307" s="568" t="s">
        <v>3828</v>
      </c>
      <c r="E307" s="568" t="s">
        <v>3829</v>
      </c>
      <c r="F307" s="571"/>
      <c r="G307" s="571"/>
      <c r="H307" s="571"/>
      <c r="I307" s="571"/>
      <c r="J307" s="571"/>
      <c r="K307" s="571"/>
      <c r="L307" s="571"/>
      <c r="M307" s="571"/>
      <c r="N307" s="571">
        <v>4</v>
      </c>
      <c r="O307" s="571">
        <v>688.16</v>
      </c>
      <c r="P307" s="592"/>
      <c r="Q307" s="572">
        <v>172.04</v>
      </c>
    </row>
    <row r="308" spans="1:17" ht="14.4" customHeight="1" x14ac:dyDescent="0.3">
      <c r="A308" s="567" t="s">
        <v>439</v>
      </c>
      <c r="B308" s="568" t="s">
        <v>3297</v>
      </c>
      <c r="C308" s="568" t="s">
        <v>3756</v>
      </c>
      <c r="D308" s="568" t="s">
        <v>3830</v>
      </c>
      <c r="E308" s="568" t="s">
        <v>3829</v>
      </c>
      <c r="F308" s="571"/>
      <c r="G308" s="571"/>
      <c r="H308" s="571"/>
      <c r="I308" s="571"/>
      <c r="J308" s="571"/>
      <c r="K308" s="571"/>
      <c r="L308" s="571"/>
      <c r="M308" s="571"/>
      <c r="N308" s="571">
        <v>2</v>
      </c>
      <c r="O308" s="571">
        <v>393.82</v>
      </c>
      <c r="P308" s="592"/>
      <c r="Q308" s="572">
        <v>196.91</v>
      </c>
    </row>
    <row r="309" spans="1:17" ht="14.4" customHeight="1" x14ac:dyDescent="0.3">
      <c r="A309" s="567" t="s">
        <v>439</v>
      </c>
      <c r="B309" s="568" t="s">
        <v>3297</v>
      </c>
      <c r="C309" s="568" t="s">
        <v>3756</v>
      </c>
      <c r="D309" s="568" t="s">
        <v>3831</v>
      </c>
      <c r="E309" s="568" t="s">
        <v>3829</v>
      </c>
      <c r="F309" s="571"/>
      <c r="G309" s="571"/>
      <c r="H309" s="571"/>
      <c r="I309" s="571"/>
      <c r="J309" s="571"/>
      <c r="K309" s="571"/>
      <c r="L309" s="571"/>
      <c r="M309" s="571"/>
      <c r="N309" s="571">
        <v>1</v>
      </c>
      <c r="O309" s="571">
        <v>4349.62</v>
      </c>
      <c r="P309" s="592"/>
      <c r="Q309" s="572">
        <v>4349.62</v>
      </c>
    </row>
    <row r="310" spans="1:17" ht="14.4" customHeight="1" x14ac:dyDescent="0.3">
      <c r="A310" s="567" t="s">
        <v>439</v>
      </c>
      <c r="B310" s="568" t="s">
        <v>3297</v>
      </c>
      <c r="C310" s="568" t="s">
        <v>3256</v>
      </c>
      <c r="D310" s="568" t="s">
        <v>3832</v>
      </c>
      <c r="E310" s="568" t="s">
        <v>3833</v>
      </c>
      <c r="F310" s="571"/>
      <c r="G310" s="571"/>
      <c r="H310" s="571"/>
      <c r="I310" s="571"/>
      <c r="J310" s="571"/>
      <c r="K310" s="571"/>
      <c r="L310" s="571"/>
      <c r="M310" s="571"/>
      <c r="N310" s="571">
        <v>0</v>
      </c>
      <c r="O310" s="571">
        <v>0</v>
      </c>
      <c r="P310" s="592"/>
      <c r="Q310" s="572"/>
    </row>
    <row r="311" spans="1:17" ht="14.4" customHeight="1" x14ac:dyDescent="0.3">
      <c r="A311" s="567" t="s">
        <v>439</v>
      </c>
      <c r="B311" s="568" t="s">
        <v>3297</v>
      </c>
      <c r="C311" s="568" t="s">
        <v>3256</v>
      </c>
      <c r="D311" s="568" t="s">
        <v>3834</v>
      </c>
      <c r="E311" s="568" t="s">
        <v>3835</v>
      </c>
      <c r="F311" s="571"/>
      <c r="G311" s="571"/>
      <c r="H311" s="571"/>
      <c r="I311" s="571"/>
      <c r="J311" s="571"/>
      <c r="K311" s="571"/>
      <c r="L311" s="571"/>
      <c r="M311" s="571"/>
      <c r="N311" s="571">
        <v>315</v>
      </c>
      <c r="O311" s="571">
        <v>0</v>
      </c>
      <c r="P311" s="592"/>
      <c r="Q311" s="572">
        <v>0</v>
      </c>
    </row>
    <row r="312" spans="1:17" ht="14.4" customHeight="1" x14ac:dyDescent="0.3">
      <c r="A312" s="567" t="s">
        <v>439</v>
      </c>
      <c r="B312" s="568" t="s">
        <v>3297</v>
      </c>
      <c r="C312" s="568" t="s">
        <v>3256</v>
      </c>
      <c r="D312" s="568" t="s">
        <v>3298</v>
      </c>
      <c r="E312" s="568" t="s">
        <v>3299</v>
      </c>
      <c r="F312" s="571"/>
      <c r="G312" s="571"/>
      <c r="H312" s="571"/>
      <c r="I312" s="571"/>
      <c r="J312" s="571"/>
      <c r="K312" s="571"/>
      <c r="L312" s="571"/>
      <c r="M312" s="571"/>
      <c r="N312" s="571">
        <v>335</v>
      </c>
      <c r="O312" s="571">
        <v>0</v>
      </c>
      <c r="P312" s="592"/>
      <c r="Q312" s="572">
        <v>0</v>
      </c>
    </row>
    <row r="313" spans="1:17" ht="14.4" customHeight="1" x14ac:dyDescent="0.3">
      <c r="A313" s="567" t="s">
        <v>439</v>
      </c>
      <c r="B313" s="568" t="s">
        <v>3297</v>
      </c>
      <c r="C313" s="568" t="s">
        <v>3256</v>
      </c>
      <c r="D313" s="568" t="s">
        <v>3836</v>
      </c>
      <c r="E313" s="568" t="s">
        <v>3837</v>
      </c>
      <c r="F313" s="571"/>
      <c r="G313" s="571"/>
      <c r="H313" s="571"/>
      <c r="I313" s="571"/>
      <c r="J313" s="571"/>
      <c r="K313" s="571"/>
      <c r="L313" s="571"/>
      <c r="M313" s="571"/>
      <c r="N313" s="571">
        <v>147</v>
      </c>
      <c r="O313" s="571">
        <v>981372</v>
      </c>
      <c r="P313" s="592"/>
      <c r="Q313" s="572">
        <v>6676</v>
      </c>
    </row>
    <row r="314" spans="1:17" ht="14.4" customHeight="1" x14ac:dyDescent="0.3">
      <c r="A314" s="567" t="s">
        <v>439</v>
      </c>
      <c r="B314" s="568" t="s">
        <v>3297</v>
      </c>
      <c r="C314" s="568" t="s">
        <v>3256</v>
      </c>
      <c r="D314" s="568" t="s">
        <v>3838</v>
      </c>
      <c r="E314" s="568" t="s">
        <v>3839</v>
      </c>
      <c r="F314" s="571"/>
      <c r="G314" s="571"/>
      <c r="H314" s="571"/>
      <c r="I314" s="571"/>
      <c r="J314" s="571"/>
      <c r="K314" s="571"/>
      <c r="L314" s="571"/>
      <c r="M314" s="571"/>
      <c r="N314" s="571">
        <v>1</v>
      </c>
      <c r="O314" s="571">
        <v>606</v>
      </c>
      <c r="P314" s="592"/>
      <c r="Q314" s="572">
        <v>606</v>
      </c>
    </row>
    <row r="315" spans="1:17" ht="14.4" customHeight="1" x14ac:dyDescent="0.3">
      <c r="A315" s="567" t="s">
        <v>439</v>
      </c>
      <c r="B315" s="568" t="s">
        <v>3297</v>
      </c>
      <c r="C315" s="568" t="s">
        <v>3256</v>
      </c>
      <c r="D315" s="568" t="s">
        <v>3840</v>
      </c>
      <c r="E315" s="568" t="s">
        <v>3841</v>
      </c>
      <c r="F315" s="571"/>
      <c r="G315" s="571"/>
      <c r="H315" s="571"/>
      <c r="I315" s="571"/>
      <c r="J315" s="571"/>
      <c r="K315" s="571"/>
      <c r="L315" s="571"/>
      <c r="M315" s="571"/>
      <c r="N315" s="571">
        <v>811</v>
      </c>
      <c r="O315" s="571">
        <v>9648467</v>
      </c>
      <c r="P315" s="592"/>
      <c r="Q315" s="572">
        <v>11897</v>
      </c>
    </row>
    <row r="316" spans="1:17" ht="14.4" customHeight="1" x14ac:dyDescent="0.3">
      <c r="A316" s="567" t="s">
        <v>439</v>
      </c>
      <c r="B316" s="568" t="s">
        <v>3297</v>
      </c>
      <c r="C316" s="568" t="s">
        <v>3256</v>
      </c>
      <c r="D316" s="568" t="s">
        <v>3842</v>
      </c>
      <c r="E316" s="568" t="s">
        <v>3843</v>
      </c>
      <c r="F316" s="571"/>
      <c r="G316" s="571"/>
      <c r="H316" s="571"/>
      <c r="I316" s="571"/>
      <c r="J316" s="571"/>
      <c r="K316" s="571"/>
      <c r="L316" s="571"/>
      <c r="M316" s="571"/>
      <c r="N316" s="571">
        <v>12</v>
      </c>
      <c r="O316" s="571">
        <v>65712</v>
      </c>
      <c r="P316" s="592"/>
      <c r="Q316" s="572">
        <v>5476</v>
      </c>
    </row>
    <row r="317" spans="1:17" ht="14.4" customHeight="1" x14ac:dyDescent="0.3">
      <c r="A317" s="567" t="s">
        <v>439</v>
      </c>
      <c r="B317" s="568" t="s">
        <v>3297</v>
      </c>
      <c r="C317" s="568" t="s">
        <v>3256</v>
      </c>
      <c r="D317" s="568" t="s">
        <v>3844</v>
      </c>
      <c r="E317" s="568" t="s">
        <v>3845</v>
      </c>
      <c r="F317" s="571"/>
      <c r="G317" s="571"/>
      <c r="H317" s="571"/>
      <c r="I317" s="571"/>
      <c r="J317" s="571"/>
      <c r="K317" s="571"/>
      <c r="L317" s="571"/>
      <c r="M317" s="571"/>
      <c r="N317" s="571">
        <v>350</v>
      </c>
      <c r="O317" s="571">
        <v>133700</v>
      </c>
      <c r="P317" s="592"/>
      <c r="Q317" s="572">
        <v>382</v>
      </c>
    </row>
    <row r="318" spans="1:17" ht="14.4" customHeight="1" x14ac:dyDescent="0.3">
      <c r="A318" s="567" t="s">
        <v>439</v>
      </c>
      <c r="B318" s="568" t="s">
        <v>3297</v>
      </c>
      <c r="C318" s="568" t="s">
        <v>3256</v>
      </c>
      <c r="D318" s="568" t="s">
        <v>3846</v>
      </c>
      <c r="E318" s="568" t="s">
        <v>3847</v>
      </c>
      <c r="F318" s="571"/>
      <c r="G318" s="571"/>
      <c r="H318" s="571"/>
      <c r="I318" s="571"/>
      <c r="J318" s="571"/>
      <c r="K318" s="571"/>
      <c r="L318" s="571"/>
      <c r="M318" s="571"/>
      <c r="N318" s="571">
        <v>80</v>
      </c>
      <c r="O318" s="571">
        <v>0</v>
      </c>
      <c r="P318" s="592"/>
      <c r="Q318" s="572">
        <v>0</v>
      </c>
    </row>
    <row r="319" spans="1:17" ht="14.4" customHeight="1" x14ac:dyDescent="0.3">
      <c r="A319" s="567" t="s">
        <v>439</v>
      </c>
      <c r="B319" s="568" t="s">
        <v>3297</v>
      </c>
      <c r="C319" s="568" t="s">
        <v>3256</v>
      </c>
      <c r="D319" s="568" t="s">
        <v>3848</v>
      </c>
      <c r="E319" s="568" t="s">
        <v>3849</v>
      </c>
      <c r="F319" s="571"/>
      <c r="G319" s="571"/>
      <c r="H319" s="571"/>
      <c r="I319" s="571"/>
      <c r="J319" s="571"/>
      <c r="K319" s="571"/>
      <c r="L319" s="571"/>
      <c r="M319" s="571"/>
      <c r="N319" s="571">
        <v>453</v>
      </c>
      <c r="O319" s="571">
        <v>105096</v>
      </c>
      <c r="P319" s="592"/>
      <c r="Q319" s="572">
        <v>232</v>
      </c>
    </row>
    <row r="320" spans="1:17" ht="14.4" customHeight="1" x14ac:dyDescent="0.3">
      <c r="A320" s="567" t="s">
        <v>439</v>
      </c>
      <c r="B320" s="568" t="s">
        <v>3297</v>
      </c>
      <c r="C320" s="568" t="s">
        <v>3256</v>
      </c>
      <c r="D320" s="568" t="s">
        <v>3850</v>
      </c>
      <c r="E320" s="568" t="s">
        <v>3851</v>
      </c>
      <c r="F320" s="571"/>
      <c r="G320" s="571"/>
      <c r="H320" s="571"/>
      <c r="I320" s="571"/>
      <c r="J320" s="571"/>
      <c r="K320" s="571"/>
      <c r="L320" s="571"/>
      <c r="M320" s="571"/>
      <c r="N320" s="571">
        <v>203</v>
      </c>
      <c r="O320" s="571">
        <v>69832</v>
      </c>
      <c r="P320" s="592"/>
      <c r="Q320" s="572">
        <v>344</v>
      </c>
    </row>
    <row r="321" spans="1:17" ht="14.4" customHeight="1" x14ac:dyDescent="0.3">
      <c r="A321" s="567" t="s">
        <v>439</v>
      </c>
      <c r="B321" s="568" t="s">
        <v>3297</v>
      </c>
      <c r="C321" s="568" t="s">
        <v>3256</v>
      </c>
      <c r="D321" s="568" t="s">
        <v>3852</v>
      </c>
      <c r="E321" s="568" t="s">
        <v>3853</v>
      </c>
      <c r="F321" s="571"/>
      <c r="G321" s="571"/>
      <c r="H321" s="571"/>
      <c r="I321" s="571"/>
      <c r="J321" s="571"/>
      <c r="K321" s="571"/>
      <c r="L321" s="571"/>
      <c r="M321" s="571"/>
      <c r="N321" s="571">
        <v>7</v>
      </c>
      <c r="O321" s="571">
        <v>223762</v>
      </c>
      <c r="P321" s="592"/>
      <c r="Q321" s="572">
        <v>31966</v>
      </c>
    </row>
    <row r="322" spans="1:17" ht="14.4" customHeight="1" x14ac:dyDescent="0.3">
      <c r="A322" s="567" t="s">
        <v>439</v>
      </c>
      <c r="B322" s="568" t="s">
        <v>3297</v>
      </c>
      <c r="C322" s="568" t="s">
        <v>3256</v>
      </c>
      <c r="D322" s="568" t="s">
        <v>3854</v>
      </c>
      <c r="E322" s="568" t="s">
        <v>3855</v>
      </c>
      <c r="F322" s="571"/>
      <c r="G322" s="571"/>
      <c r="H322" s="571"/>
      <c r="I322" s="571"/>
      <c r="J322" s="571"/>
      <c r="K322" s="571"/>
      <c r="L322" s="571"/>
      <c r="M322" s="571"/>
      <c r="N322" s="571">
        <v>15</v>
      </c>
      <c r="O322" s="571">
        <v>0</v>
      </c>
      <c r="P322" s="592"/>
      <c r="Q322" s="572">
        <v>0</v>
      </c>
    </row>
    <row r="323" spans="1:17" ht="14.4" customHeight="1" x14ac:dyDescent="0.3">
      <c r="A323" s="567" t="s">
        <v>439</v>
      </c>
      <c r="B323" s="568" t="s">
        <v>3297</v>
      </c>
      <c r="C323" s="568" t="s">
        <v>3256</v>
      </c>
      <c r="D323" s="568" t="s">
        <v>3856</v>
      </c>
      <c r="E323" s="568" t="s">
        <v>3857</v>
      </c>
      <c r="F323" s="571"/>
      <c r="G323" s="571"/>
      <c r="H323" s="571"/>
      <c r="I323" s="571"/>
      <c r="J323" s="571"/>
      <c r="K323" s="571"/>
      <c r="L323" s="571"/>
      <c r="M323" s="571"/>
      <c r="N323" s="571">
        <v>5</v>
      </c>
      <c r="O323" s="571">
        <v>0</v>
      </c>
      <c r="P323" s="592"/>
      <c r="Q323" s="572">
        <v>0</v>
      </c>
    </row>
    <row r="324" spans="1:17" ht="14.4" customHeight="1" x14ac:dyDescent="0.3">
      <c r="A324" s="567" t="s">
        <v>439</v>
      </c>
      <c r="B324" s="568" t="s">
        <v>3297</v>
      </c>
      <c r="C324" s="568" t="s">
        <v>3256</v>
      </c>
      <c r="D324" s="568" t="s">
        <v>3858</v>
      </c>
      <c r="E324" s="568" t="s">
        <v>3855</v>
      </c>
      <c r="F324" s="571"/>
      <c r="G324" s="571"/>
      <c r="H324" s="571"/>
      <c r="I324" s="571"/>
      <c r="J324" s="571"/>
      <c r="K324" s="571"/>
      <c r="L324" s="571"/>
      <c r="M324" s="571"/>
      <c r="N324" s="571">
        <v>1</v>
      </c>
      <c r="O324" s="571">
        <v>0</v>
      </c>
      <c r="P324" s="592"/>
      <c r="Q324" s="572">
        <v>0</v>
      </c>
    </row>
    <row r="325" spans="1:17" ht="14.4" customHeight="1" x14ac:dyDescent="0.3">
      <c r="A325" s="567" t="s">
        <v>439</v>
      </c>
      <c r="B325" s="568" t="s">
        <v>3297</v>
      </c>
      <c r="C325" s="568" t="s">
        <v>3256</v>
      </c>
      <c r="D325" s="568" t="s">
        <v>3859</v>
      </c>
      <c r="E325" s="568" t="s">
        <v>3860</v>
      </c>
      <c r="F325" s="571"/>
      <c r="G325" s="571"/>
      <c r="H325" s="571"/>
      <c r="I325" s="571"/>
      <c r="J325" s="571"/>
      <c r="K325" s="571"/>
      <c r="L325" s="571"/>
      <c r="M325" s="571"/>
      <c r="N325" s="571">
        <v>8</v>
      </c>
      <c r="O325" s="571">
        <v>0</v>
      </c>
      <c r="P325" s="592"/>
      <c r="Q325" s="572">
        <v>0</v>
      </c>
    </row>
    <row r="326" spans="1:17" ht="14.4" customHeight="1" x14ac:dyDescent="0.3">
      <c r="A326" s="567" t="s">
        <v>439</v>
      </c>
      <c r="B326" s="568" t="s">
        <v>3297</v>
      </c>
      <c r="C326" s="568" t="s">
        <v>3256</v>
      </c>
      <c r="D326" s="568" t="s">
        <v>3861</v>
      </c>
      <c r="E326" s="568" t="s">
        <v>3855</v>
      </c>
      <c r="F326" s="571"/>
      <c r="G326" s="571"/>
      <c r="H326" s="571"/>
      <c r="I326" s="571"/>
      <c r="J326" s="571"/>
      <c r="K326" s="571"/>
      <c r="L326" s="571"/>
      <c r="M326" s="571"/>
      <c r="N326" s="571">
        <v>27</v>
      </c>
      <c r="O326" s="571">
        <v>0</v>
      </c>
      <c r="P326" s="592"/>
      <c r="Q326" s="572">
        <v>0</v>
      </c>
    </row>
    <row r="327" spans="1:17" ht="14.4" customHeight="1" x14ac:dyDescent="0.3">
      <c r="A327" s="567" t="s">
        <v>439</v>
      </c>
      <c r="B327" s="568" t="s">
        <v>3297</v>
      </c>
      <c r="C327" s="568" t="s">
        <v>3256</v>
      </c>
      <c r="D327" s="568" t="s">
        <v>3862</v>
      </c>
      <c r="E327" s="568" t="s">
        <v>3863</v>
      </c>
      <c r="F327" s="571"/>
      <c r="G327" s="571"/>
      <c r="H327" s="571"/>
      <c r="I327" s="571"/>
      <c r="J327" s="571"/>
      <c r="K327" s="571"/>
      <c r="L327" s="571"/>
      <c r="M327" s="571"/>
      <c r="N327" s="571">
        <v>52</v>
      </c>
      <c r="O327" s="571">
        <v>1246232</v>
      </c>
      <c r="P327" s="592"/>
      <c r="Q327" s="572">
        <v>23966</v>
      </c>
    </row>
    <row r="328" spans="1:17" ht="14.4" customHeight="1" x14ac:dyDescent="0.3">
      <c r="A328" s="567" t="s">
        <v>439</v>
      </c>
      <c r="B328" s="568" t="s">
        <v>3297</v>
      </c>
      <c r="C328" s="568" t="s">
        <v>3256</v>
      </c>
      <c r="D328" s="568" t="s">
        <v>3864</v>
      </c>
      <c r="E328" s="568" t="s">
        <v>3865</v>
      </c>
      <c r="F328" s="571"/>
      <c r="G328" s="571"/>
      <c r="H328" s="571"/>
      <c r="I328" s="571"/>
      <c r="J328" s="571"/>
      <c r="K328" s="571"/>
      <c r="L328" s="571"/>
      <c r="M328" s="571"/>
      <c r="N328" s="571">
        <v>31</v>
      </c>
      <c r="O328" s="571">
        <v>866946</v>
      </c>
      <c r="P328" s="592"/>
      <c r="Q328" s="572">
        <v>27966</v>
      </c>
    </row>
    <row r="329" spans="1:17" ht="14.4" customHeight="1" x14ac:dyDescent="0.3">
      <c r="A329" s="567" t="s">
        <v>439</v>
      </c>
      <c r="B329" s="568" t="s">
        <v>3297</v>
      </c>
      <c r="C329" s="568" t="s">
        <v>3256</v>
      </c>
      <c r="D329" s="568" t="s">
        <v>3866</v>
      </c>
      <c r="E329" s="568" t="s">
        <v>3867</v>
      </c>
      <c r="F329" s="571"/>
      <c r="G329" s="571"/>
      <c r="H329" s="571"/>
      <c r="I329" s="571"/>
      <c r="J329" s="571"/>
      <c r="K329" s="571"/>
      <c r="L329" s="571"/>
      <c r="M329" s="571"/>
      <c r="N329" s="571">
        <v>1</v>
      </c>
      <c r="O329" s="571">
        <v>0</v>
      </c>
      <c r="P329" s="592"/>
      <c r="Q329" s="572">
        <v>0</v>
      </c>
    </row>
    <row r="330" spans="1:17" ht="14.4" customHeight="1" x14ac:dyDescent="0.3">
      <c r="A330" s="567" t="s">
        <v>439</v>
      </c>
      <c r="B330" s="568" t="s">
        <v>3868</v>
      </c>
      <c r="C330" s="568" t="s">
        <v>3256</v>
      </c>
      <c r="D330" s="568" t="s">
        <v>3335</v>
      </c>
      <c r="E330" s="568" t="s">
        <v>3336</v>
      </c>
      <c r="F330" s="571">
        <v>1</v>
      </c>
      <c r="G330" s="571">
        <v>1038</v>
      </c>
      <c r="H330" s="571">
        <v>1</v>
      </c>
      <c r="I330" s="571">
        <v>1038</v>
      </c>
      <c r="J330" s="571">
        <v>1</v>
      </c>
      <c r="K330" s="571">
        <v>1040</v>
      </c>
      <c r="L330" s="571">
        <v>1.0019267822736031</v>
      </c>
      <c r="M330" s="571">
        <v>1040</v>
      </c>
      <c r="N330" s="571"/>
      <c r="O330" s="571"/>
      <c r="P330" s="592"/>
      <c r="Q330" s="572"/>
    </row>
    <row r="331" spans="1:17" ht="14.4" customHeight="1" x14ac:dyDescent="0.3">
      <c r="A331" s="567" t="s">
        <v>439</v>
      </c>
      <c r="B331" s="568" t="s">
        <v>3868</v>
      </c>
      <c r="C331" s="568" t="s">
        <v>3256</v>
      </c>
      <c r="D331" s="568" t="s">
        <v>3869</v>
      </c>
      <c r="E331" s="568" t="s">
        <v>3870</v>
      </c>
      <c r="F331" s="571">
        <v>1</v>
      </c>
      <c r="G331" s="571">
        <v>679</v>
      </c>
      <c r="H331" s="571">
        <v>1</v>
      </c>
      <c r="I331" s="571">
        <v>679</v>
      </c>
      <c r="J331" s="571"/>
      <c r="K331" s="571"/>
      <c r="L331" s="571"/>
      <c r="M331" s="571"/>
      <c r="N331" s="571"/>
      <c r="O331" s="571"/>
      <c r="P331" s="592"/>
      <c r="Q331" s="572"/>
    </row>
    <row r="332" spans="1:17" ht="14.4" customHeight="1" x14ac:dyDescent="0.3">
      <c r="A332" s="567" t="s">
        <v>439</v>
      </c>
      <c r="B332" s="568" t="s">
        <v>3868</v>
      </c>
      <c r="C332" s="568" t="s">
        <v>3256</v>
      </c>
      <c r="D332" s="568" t="s">
        <v>3439</v>
      </c>
      <c r="E332" s="568" t="s">
        <v>3440</v>
      </c>
      <c r="F332" s="571">
        <v>1</v>
      </c>
      <c r="G332" s="571">
        <v>1642</v>
      </c>
      <c r="H332" s="571">
        <v>1</v>
      </c>
      <c r="I332" s="571">
        <v>1642</v>
      </c>
      <c r="J332" s="571">
        <v>1</v>
      </c>
      <c r="K332" s="571">
        <v>1647</v>
      </c>
      <c r="L332" s="571">
        <v>1.0030450669914739</v>
      </c>
      <c r="M332" s="571">
        <v>1647</v>
      </c>
      <c r="N332" s="571"/>
      <c r="O332" s="571"/>
      <c r="P332" s="592"/>
      <c r="Q332" s="572"/>
    </row>
    <row r="333" spans="1:17" ht="14.4" customHeight="1" x14ac:dyDescent="0.3">
      <c r="A333" s="567" t="s">
        <v>439</v>
      </c>
      <c r="B333" s="568" t="s">
        <v>3868</v>
      </c>
      <c r="C333" s="568" t="s">
        <v>3256</v>
      </c>
      <c r="D333" s="568" t="s">
        <v>3871</v>
      </c>
      <c r="E333" s="568" t="s">
        <v>3872</v>
      </c>
      <c r="F333" s="571">
        <v>1</v>
      </c>
      <c r="G333" s="571">
        <v>2365</v>
      </c>
      <c r="H333" s="571">
        <v>1</v>
      </c>
      <c r="I333" s="571">
        <v>2365</v>
      </c>
      <c r="J333" s="571"/>
      <c r="K333" s="571"/>
      <c r="L333" s="571"/>
      <c r="M333" s="571"/>
      <c r="N333" s="571"/>
      <c r="O333" s="571"/>
      <c r="P333" s="592"/>
      <c r="Q333" s="572"/>
    </row>
    <row r="334" spans="1:17" ht="14.4" customHeight="1" x14ac:dyDescent="0.3">
      <c r="A334" s="567" t="s">
        <v>439</v>
      </c>
      <c r="B334" s="568" t="s">
        <v>3868</v>
      </c>
      <c r="C334" s="568" t="s">
        <v>3256</v>
      </c>
      <c r="D334" s="568" t="s">
        <v>3873</v>
      </c>
      <c r="E334" s="568" t="s">
        <v>3874</v>
      </c>
      <c r="F334" s="571"/>
      <c r="G334" s="571"/>
      <c r="H334" s="571"/>
      <c r="I334" s="571"/>
      <c r="J334" s="571"/>
      <c r="K334" s="571"/>
      <c r="L334" s="571"/>
      <c r="M334" s="571"/>
      <c r="N334" s="571">
        <v>1</v>
      </c>
      <c r="O334" s="571">
        <v>1854</v>
      </c>
      <c r="P334" s="592"/>
      <c r="Q334" s="572">
        <v>1854</v>
      </c>
    </row>
    <row r="335" spans="1:17" ht="14.4" customHeight="1" x14ac:dyDescent="0.3">
      <c r="A335" s="567" t="s">
        <v>439</v>
      </c>
      <c r="B335" s="568" t="s">
        <v>3868</v>
      </c>
      <c r="C335" s="568" t="s">
        <v>3256</v>
      </c>
      <c r="D335" s="568" t="s">
        <v>3875</v>
      </c>
      <c r="E335" s="568" t="s">
        <v>3876</v>
      </c>
      <c r="F335" s="571"/>
      <c r="G335" s="571"/>
      <c r="H335" s="571"/>
      <c r="I335" s="571"/>
      <c r="J335" s="571"/>
      <c r="K335" s="571"/>
      <c r="L335" s="571"/>
      <c r="M335" s="571"/>
      <c r="N335" s="571">
        <v>1</v>
      </c>
      <c r="O335" s="571">
        <v>3919</v>
      </c>
      <c r="P335" s="592"/>
      <c r="Q335" s="572">
        <v>3919</v>
      </c>
    </row>
    <row r="336" spans="1:17" ht="14.4" customHeight="1" x14ac:dyDescent="0.3">
      <c r="A336" s="567" t="s">
        <v>439</v>
      </c>
      <c r="B336" s="568" t="s">
        <v>3868</v>
      </c>
      <c r="C336" s="568" t="s">
        <v>3256</v>
      </c>
      <c r="D336" s="568" t="s">
        <v>3877</v>
      </c>
      <c r="E336" s="568" t="s">
        <v>3878</v>
      </c>
      <c r="F336" s="571"/>
      <c r="G336" s="571"/>
      <c r="H336" s="571"/>
      <c r="I336" s="571"/>
      <c r="J336" s="571"/>
      <c r="K336" s="571"/>
      <c r="L336" s="571"/>
      <c r="M336" s="571"/>
      <c r="N336" s="571">
        <v>6</v>
      </c>
      <c r="O336" s="571">
        <v>7410</v>
      </c>
      <c r="P336" s="592"/>
      <c r="Q336" s="572">
        <v>1235</v>
      </c>
    </row>
    <row r="337" spans="1:17" ht="14.4" customHeight="1" x14ac:dyDescent="0.3">
      <c r="A337" s="567" t="s">
        <v>439</v>
      </c>
      <c r="B337" s="568" t="s">
        <v>3868</v>
      </c>
      <c r="C337" s="568" t="s">
        <v>3256</v>
      </c>
      <c r="D337" s="568" t="s">
        <v>3461</v>
      </c>
      <c r="E337" s="568" t="s">
        <v>3462</v>
      </c>
      <c r="F337" s="571"/>
      <c r="G337" s="571"/>
      <c r="H337" s="571"/>
      <c r="I337" s="571"/>
      <c r="J337" s="571"/>
      <c r="K337" s="571"/>
      <c r="L337" s="571"/>
      <c r="M337" s="571"/>
      <c r="N337" s="571">
        <v>2</v>
      </c>
      <c r="O337" s="571">
        <v>5264</v>
      </c>
      <c r="P337" s="592"/>
      <c r="Q337" s="572">
        <v>2632</v>
      </c>
    </row>
    <row r="338" spans="1:17" ht="14.4" customHeight="1" x14ac:dyDescent="0.3">
      <c r="A338" s="567" t="s">
        <v>439</v>
      </c>
      <c r="B338" s="568" t="s">
        <v>3868</v>
      </c>
      <c r="C338" s="568" t="s">
        <v>3256</v>
      </c>
      <c r="D338" s="568" t="s">
        <v>3619</v>
      </c>
      <c r="E338" s="568" t="s">
        <v>3620</v>
      </c>
      <c r="F338" s="571"/>
      <c r="G338" s="571"/>
      <c r="H338" s="571"/>
      <c r="I338" s="571"/>
      <c r="J338" s="571"/>
      <c r="K338" s="571"/>
      <c r="L338" s="571"/>
      <c r="M338" s="571"/>
      <c r="N338" s="571">
        <v>2</v>
      </c>
      <c r="O338" s="571">
        <v>2372</v>
      </c>
      <c r="P338" s="592"/>
      <c r="Q338" s="572">
        <v>1186</v>
      </c>
    </row>
    <row r="339" spans="1:17" ht="14.4" customHeight="1" x14ac:dyDescent="0.3">
      <c r="A339" s="567" t="s">
        <v>439</v>
      </c>
      <c r="B339" s="568" t="s">
        <v>3879</v>
      </c>
      <c r="C339" s="568" t="s">
        <v>3256</v>
      </c>
      <c r="D339" s="568" t="s">
        <v>3315</v>
      </c>
      <c r="E339" s="568" t="s">
        <v>3316</v>
      </c>
      <c r="F339" s="571"/>
      <c r="G339" s="571"/>
      <c r="H339" s="571"/>
      <c r="I339" s="571"/>
      <c r="J339" s="571">
        <v>1</v>
      </c>
      <c r="K339" s="571">
        <v>176</v>
      </c>
      <c r="L339" s="571"/>
      <c r="M339" s="571">
        <v>176</v>
      </c>
      <c r="N339" s="571"/>
      <c r="O339" s="571"/>
      <c r="P339" s="592"/>
      <c r="Q339" s="572"/>
    </row>
    <row r="340" spans="1:17" ht="14.4" customHeight="1" x14ac:dyDescent="0.3">
      <c r="A340" s="567" t="s">
        <v>439</v>
      </c>
      <c r="B340" s="568" t="s">
        <v>3879</v>
      </c>
      <c r="C340" s="568" t="s">
        <v>3256</v>
      </c>
      <c r="D340" s="568" t="s">
        <v>3880</v>
      </c>
      <c r="E340" s="568" t="s">
        <v>3881</v>
      </c>
      <c r="F340" s="571"/>
      <c r="G340" s="571"/>
      <c r="H340" s="571"/>
      <c r="I340" s="571"/>
      <c r="J340" s="571"/>
      <c r="K340" s="571"/>
      <c r="L340" s="571"/>
      <c r="M340" s="571"/>
      <c r="N340" s="571">
        <v>1</v>
      </c>
      <c r="O340" s="571">
        <v>1019</v>
      </c>
      <c r="P340" s="592"/>
      <c r="Q340" s="572">
        <v>1019</v>
      </c>
    </row>
    <row r="341" spans="1:17" ht="14.4" customHeight="1" x14ac:dyDescent="0.3">
      <c r="A341" s="567" t="s">
        <v>439</v>
      </c>
      <c r="B341" s="568" t="s">
        <v>3879</v>
      </c>
      <c r="C341" s="568" t="s">
        <v>3256</v>
      </c>
      <c r="D341" s="568" t="s">
        <v>3882</v>
      </c>
      <c r="E341" s="568" t="s">
        <v>3883</v>
      </c>
      <c r="F341" s="571"/>
      <c r="G341" s="571"/>
      <c r="H341" s="571"/>
      <c r="I341" s="571"/>
      <c r="J341" s="571"/>
      <c r="K341" s="571"/>
      <c r="L341" s="571"/>
      <c r="M341" s="571"/>
      <c r="N341" s="571">
        <v>1</v>
      </c>
      <c r="O341" s="571">
        <v>2918</v>
      </c>
      <c r="P341" s="592"/>
      <c r="Q341" s="572">
        <v>2918</v>
      </c>
    </row>
    <row r="342" spans="1:17" ht="14.4" customHeight="1" x14ac:dyDescent="0.3">
      <c r="A342" s="567" t="s">
        <v>439</v>
      </c>
      <c r="B342" s="568" t="s">
        <v>3879</v>
      </c>
      <c r="C342" s="568" t="s">
        <v>3256</v>
      </c>
      <c r="D342" s="568" t="s">
        <v>3884</v>
      </c>
      <c r="E342" s="568" t="s">
        <v>3885</v>
      </c>
      <c r="F342" s="571"/>
      <c r="G342" s="571"/>
      <c r="H342" s="571"/>
      <c r="I342" s="571"/>
      <c r="J342" s="571"/>
      <c r="K342" s="571"/>
      <c r="L342" s="571"/>
      <c r="M342" s="571"/>
      <c r="N342" s="571">
        <v>1</v>
      </c>
      <c r="O342" s="571">
        <v>0</v>
      </c>
      <c r="P342" s="592"/>
      <c r="Q342" s="572">
        <v>0</v>
      </c>
    </row>
    <row r="343" spans="1:17" ht="14.4" customHeight="1" x14ac:dyDescent="0.3">
      <c r="A343" s="567" t="s">
        <v>439</v>
      </c>
      <c r="B343" s="568" t="s">
        <v>3886</v>
      </c>
      <c r="C343" s="568" t="s">
        <v>3256</v>
      </c>
      <c r="D343" s="568" t="s">
        <v>3325</v>
      </c>
      <c r="E343" s="568" t="s">
        <v>3326</v>
      </c>
      <c r="F343" s="571">
        <v>2</v>
      </c>
      <c r="G343" s="571">
        <v>1592</v>
      </c>
      <c r="H343" s="571">
        <v>1</v>
      </c>
      <c r="I343" s="571">
        <v>796</v>
      </c>
      <c r="J343" s="571">
        <v>2</v>
      </c>
      <c r="K343" s="571">
        <v>1600</v>
      </c>
      <c r="L343" s="571">
        <v>1.0050251256281406</v>
      </c>
      <c r="M343" s="571">
        <v>800</v>
      </c>
      <c r="N343" s="571">
        <v>2</v>
      </c>
      <c r="O343" s="571">
        <v>1612</v>
      </c>
      <c r="P343" s="592">
        <v>1.0125628140703518</v>
      </c>
      <c r="Q343" s="572">
        <v>806</v>
      </c>
    </row>
    <row r="344" spans="1:17" ht="14.4" customHeight="1" x14ac:dyDescent="0.3">
      <c r="A344" s="567" t="s">
        <v>439</v>
      </c>
      <c r="B344" s="568" t="s">
        <v>3886</v>
      </c>
      <c r="C344" s="568" t="s">
        <v>3256</v>
      </c>
      <c r="D344" s="568" t="s">
        <v>3887</v>
      </c>
      <c r="E344" s="568" t="s">
        <v>3888</v>
      </c>
      <c r="F344" s="571"/>
      <c r="G344" s="571"/>
      <c r="H344" s="571"/>
      <c r="I344" s="571"/>
      <c r="J344" s="571">
        <v>2</v>
      </c>
      <c r="K344" s="571">
        <v>1814</v>
      </c>
      <c r="L344" s="571"/>
      <c r="M344" s="571">
        <v>907</v>
      </c>
      <c r="N344" s="571"/>
      <c r="O344" s="571"/>
      <c r="P344" s="592"/>
      <c r="Q344" s="572"/>
    </row>
    <row r="345" spans="1:17" ht="14.4" customHeight="1" x14ac:dyDescent="0.3">
      <c r="A345" s="567" t="s">
        <v>439</v>
      </c>
      <c r="B345" s="568" t="s">
        <v>3886</v>
      </c>
      <c r="C345" s="568" t="s">
        <v>3256</v>
      </c>
      <c r="D345" s="568" t="s">
        <v>3889</v>
      </c>
      <c r="E345" s="568" t="s">
        <v>3890</v>
      </c>
      <c r="F345" s="571"/>
      <c r="G345" s="571"/>
      <c r="H345" s="571"/>
      <c r="I345" s="571"/>
      <c r="J345" s="571">
        <v>4</v>
      </c>
      <c r="K345" s="571">
        <v>2372</v>
      </c>
      <c r="L345" s="571"/>
      <c r="M345" s="571">
        <v>593</v>
      </c>
      <c r="N345" s="571"/>
      <c r="O345" s="571"/>
      <c r="P345" s="592"/>
      <c r="Q345" s="572"/>
    </row>
    <row r="346" spans="1:17" ht="14.4" customHeight="1" x14ac:dyDescent="0.3">
      <c r="A346" s="567" t="s">
        <v>439</v>
      </c>
      <c r="B346" s="568" t="s">
        <v>3886</v>
      </c>
      <c r="C346" s="568" t="s">
        <v>3256</v>
      </c>
      <c r="D346" s="568" t="s">
        <v>3891</v>
      </c>
      <c r="E346" s="568" t="s">
        <v>3892</v>
      </c>
      <c r="F346" s="571">
        <v>5</v>
      </c>
      <c r="G346" s="571">
        <v>11885</v>
      </c>
      <c r="H346" s="571">
        <v>1</v>
      </c>
      <c r="I346" s="571">
        <v>2377</v>
      </c>
      <c r="J346" s="571">
        <v>5</v>
      </c>
      <c r="K346" s="571">
        <v>11955</v>
      </c>
      <c r="L346" s="571">
        <v>1.0058897770298696</v>
      </c>
      <c r="M346" s="571">
        <v>2391</v>
      </c>
      <c r="N346" s="571">
        <v>1</v>
      </c>
      <c r="O346" s="571">
        <v>2408</v>
      </c>
      <c r="P346" s="592">
        <v>0.20260832982751367</v>
      </c>
      <c r="Q346" s="572">
        <v>2408</v>
      </c>
    </row>
    <row r="347" spans="1:17" ht="14.4" customHeight="1" x14ac:dyDescent="0.3">
      <c r="A347" s="567" t="s">
        <v>439</v>
      </c>
      <c r="B347" s="568" t="s">
        <v>3886</v>
      </c>
      <c r="C347" s="568" t="s">
        <v>3256</v>
      </c>
      <c r="D347" s="568" t="s">
        <v>3893</v>
      </c>
      <c r="E347" s="568" t="s">
        <v>3894</v>
      </c>
      <c r="F347" s="571">
        <v>1</v>
      </c>
      <c r="G347" s="571">
        <v>685</v>
      </c>
      <c r="H347" s="571">
        <v>1</v>
      </c>
      <c r="I347" s="571">
        <v>685</v>
      </c>
      <c r="J347" s="571">
        <v>1</v>
      </c>
      <c r="K347" s="571">
        <v>688</v>
      </c>
      <c r="L347" s="571">
        <v>1.0043795620437956</v>
      </c>
      <c r="M347" s="571">
        <v>688</v>
      </c>
      <c r="N347" s="571"/>
      <c r="O347" s="571"/>
      <c r="P347" s="592"/>
      <c r="Q347" s="572"/>
    </row>
    <row r="348" spans="1:17" ht="14.4" customHeight="1" x14ac:dyDescent="0.3">
      <c r="A348" s="567" t="s">
        <v>439</v>
      </c>
      <c r="B348" s="568" t="s">
        <v>3886</v>
      </c>
      <c r="C348" s="568" t="s">
        <v>3256</v>
      </c>
      <c r="D348" s="568" t="s">
        <v>3895</v>
      </c>
      <c r="E348" s="568" t="s">
        <v>3896</v>
      </c>
      <c r="F348" s="571"/>
      <c r="G348" s="571"/>
      <c r="H348" s="571"/>
      <c r="I348" s="571"/>
      <c r="J348" s="571">
        <v>2</v>
      </c>
      <c r="K348" s="571">
        <v>5780</v>
      </c>
      <c r="L348" s="571"/>
      <c r="M348" s="571">
        <v>2890</v>
      </c>
      <c r="N348" s="571"/>
      <c r="O348" s="571"/>
      <c r="P348" s="592"/>
      <c r="Q348" s="572"/>
    </row>
    <row r="349" spans="1:17" ht="14.4" customHeight="1" x14ac:dyDescent="0.3">
      <c r="A349" s="567" t="s">
        <v>439</v>
      </c>
      <c r="B349" s="568" t="s">
        <v>3886</v>
      </c>
      <c r="C349" s="568" t="s">
        <v>3256</v>
      </c>
      <c r="D349" s="568" t="s">
        <v>3441</v>
      </c>
      <c r="E349" s="568" t="s">
        <v>3442</v>
      </c>
      <c r="F349" s="571"/>
      <c r="G349" s="571"/>
      <c r="H349" s="571"/>
      <c r="I349" s="571"/>
      <c r="J349" s="571">
        <v>4</v>
      </c>
      <c r="K349" s="571">
        <v>2660</v>
      </c>
      <c r="L349" s="571"/>
      <c r="M349" s="571">
        <v>665</v>
      </c>
      <c r="N349" s="571"/>
      <c r="O349" s="571"/>
      <c r="P349" s="592"/>
      <c r="Q349" s="572"/>
    </row>
    <row r="350" spans="1:17" ht="14.4" customHeight="1" x14ac:dyDescent="0.3">
      <c r="A350" s="567" t="s">
        <v>439</v>
      </c>
      <c r="B350" s="568" t="s">
        <v>3886</v>
      </c>
      <c r="C350" s="568" t="s">
        <v>3256</v>
      </c>
      <c r="D350" s="568" t="s">
        <v>3897</v>
      </c>
      <c r="E350" s="568" t="s">
        <v>3898</v>
      </c>
      <c r="F350" s="571">
        <v>1</v>
      </c>
      <c r="G350" s="571">
        <v>310</v>
      </c>
      <c r="H350" s="571">
        <v>1</v>
      </c>
      <c r="I350" s="571">
        <v>310</v>
      </c>
      <c r="J350" s="571">
        <v>1</v>
      </c>
      <c r="K350" s="571">
        <v>311</v>
      </c>
      <c r="L350" s="571">
        <v>1.0032258064516129</v>
      </c>
      <c r="M350" s="571">
        <v>311</v>
      </c>
      <c r="N350" s="571"/>
      <c r="O350" s="571"/>
      <c r="P350" s="592"/>
      <c r="Q350" s="572"/>
    </row>
    <row r="351" spans="1:17" ht="14.4" customHeight="1" x14ac:dyDescent="0.3">
      <c r="A351" s="567" t="s">
        <v>439</v>
      </c>
      <c r="B351" s="568" t="s">
        <v>3886</v>
      </c>
      <c r="C351" s="568" t="s">
        <v>3256</v>
      </c>
      <c r="D351" s="568" t="s">
        <v>3899</v>
      </c>
      <c r="E351" s="568" t="s">
        <v>3900</v>
      </c>
      <c r="F351" s="571">
        <v>1</v>
      </c>
      <c r="G351" s="571">
        <v>3096</v>
      </c>
      <c r="H351" s="571">
        <v>1</v>
      </c>
      <c r="I351" s="571">
        <v>3096</v>
      </c>
      <c r="J351" s="571">
        <v>1</v>
      </c>
      <c r="K351" s="571">
        <v>3108</v>
      </c>
      <c r="L351" s="571">
        <v>1.0038759689922481</v>
      </c>
      <c r="M351" s="571">
        <v>3108</v>
      </c>
      <c r="N351" s="571"/>
      <c r="O351" s="571"/>
      <c r="P351" s="592"/>
      <c r="Q351" s="572"/>
    </row>
    <row r="352" spans="1:17" ht="14.4" customHeight="1" x14ac:dyDescent="0.3">
      <c r="A352" s="567" t="s">
        <v>439</v>
      </c>
      <c r="B352" s="568" t="s">
        <v>3886</v>
      </c>
      <c r="C352" s="568" t="s">
        <v>3256</v>
      </c>
      <c r="D352" s="568" t="s">
        <v>3901</v>
      </c>
      <c r="E352" s="568" t="s">
        <v>3902</v>
      </c>
      <c r="F352" s="571">
        <v>2</v>
      </c>
      <c r="G352" s="571">
        <v>4538</v>
      </c>
      <c r="H352" s="571">
        <v>1</v>
      </c>
      <c r="I352" s="571">
        <v>2269</v>
      </c>
      <c r="J352" s="571"/>
      <c r="K352" s="571"/>
      <c r="L352" s="571"/>
      <c r="M352" s="571"/>
      <c r="N352" s="571"/>
      <c r="O352" s="571"/>
      <c r="P352" s="592"/>
      <c r="Q352" s="572"/>
    </row>
    <row r="353" spans="1:17" ht="14.4" customHeight="1" x14ac:dyDescent="0.3">
      <c r="A353" s="567" t="s">
        <v>439</v>
      </c>
      <c r="B353" s="568" t="s">
        <v>3886</v>
      </c>
      <c r="C353" s="568" t="s">
        <v>3256</v>
      </c>
      <c r="D353" s="568" t="s">
        <v>3903</v>
      </c>
      <c r="E353" s="568" t="s">
        <v>3904</v>
      </c>
      <c r="F353" s="571"/>
      <c r="G353" s="571"/>
      <c r="H353" s="571"/>
      <c r="I353" s="571"/>
      <c r="J353" s="571">
        <v>2</v>
      </c>
      <c r="K353" s="571">
        <v>698</v>
      </c>
      <c r="L353" s="571"/>
      <c r="M353" s="571">
        <v>349</v>
      </c>
      <c r="N353" s="571"/>
      <c r="O353" s="571"/>
      <c r="P353" s="592"/>
      <c r="Q353" s="572"/>
    </row>
    <row r="354" spans="1:17" ht="14.4" customHeight="1" x14ac:dyDescent="0.3">
      <c r="A354" s="567" t="s">
        <v>439</v>
      </c>
      <c r="B354" s="568" t="s">
        <v>3886</v>
      </c>
      <c r="C354" s="568" t="s">
        <v>3256</v>
      </c>
      <c r="D354" s="568" t="s">
        <v>3905</v>
      </c>
      <c r="E354" s="568" t="s">
        <v>3906</v>
      </c>
      <c r="F354" s="571"/>
      <c r="G354" s="571"/>
      <c r="H354" s="571"/>
      <c r="I354" s="571"/>
      <c r="J354" s="571"/>
      <c r="K354" s="571"/>
      <c r="L354" s="571"/>
      <c r="M354" s="571"/>
      <c r="N354" s="571">
        <v>1</v>
      </c>
      <c r="O354" s="571">
        <v>1753</v>
      </c>
      <c r="P354" s="592"/>
      <c r="Q354" s="572">
        <v>1753</v>
      </c>
    </row>
    <row r="355" spans="1:17" ht="14.4" customHeight="1" x14ac:dyDescent="0.3">
      <c r="A355" s="567" t="s">
        <v>439</v>
      </c>
      <c r="B355" s="568" t="s">
        <v>3886</v>
      </c>
      <c r="C355" s="568" t="s">
        <v>3256</v>
      </c>
      <c r="D355" s="568" t="s">
        <v>3461</v>
      </c>
      <c r="E355" s="568" t="s">
        <v>3462</v>
      </c>
      <c r="F355" s="571"/>
      <c r="G355" s="571"/>
      <c r="H355" s="571"/>
      <c r="I355" s="571"/>
      <c r="J355" s="571"/>
      <c r="K355" s="571"/>
      <c r="L355" s="571"/>
      <c r="M355" s="571"/>
      <c r="N355" s="571">
        <v>1</v>
      </c>
      <c r="O355" s="571">
        <v>2632</v>
      </c>
      <c r="P355" s="592"/>
      <c r="Q355" s="572">
        <v>2632</v>
      </c>
    </row>
    <row r="356" spans="1:17" ht="14.4" customHeight="1" x14ac:dyDescent="0.3">
      <c r="A356" s="567" t="s">
        <v>439</v>
      </c>
      <c r="B356" s="568" t="s">
        <v>3886</v>
      </c>
      <c r="C356" s="568" t="s">
        <v>3256</v>
      </c>
      <c r="D356" s="568" t="s">
        <v>3907</v>
      </c>
      <c r="E356" s="568" t="s">
        <v>3908</v>
      </c>
      <c r="F356" s="571"/>
      <c r="G356" s="571"/>
      <c r="H356" s="571"/>
      <c r="I356" s="571"/>
      <c r="J356" s="571">
        <v>1</v>
      </c>
      <c r="K356" s="571">
        <v>335</v>
      </c>
      <c r="L356" s="571"/>
      <c r="M356" s="571">
        <v>335</v>
      </c>
      <c r="N356" s="571"/>
      <c r="O356" s="571"/>
      <c r="P356" s="592"/>
      <c r="Q356" s="572"/>
    </row>
    <row r="357" spans="1:17" ht="14.4" customHeight="1" x14ac:dyDescent="0.3">
      <c r="A357" s="567" t="s">
        <v>439</v>
      </c>
      <c r="B357" s="568" t="s">
        <v>3886</v>
      </c>
      <c r="C357" s="568" t="s">
        <v>3256</v>
      </c>
      <c r="D357" s="568" t="s">
        <v>3909</v>
      </c>
      <c r="E357" s="568" t="s">
        <v>3910</v>
      </c>
      <c r="F357" s="571"/>
      <c r="G357" s="571"/>
      <c r="H357" s="571"/>
      <c r="I357" s="571"/>
      <c r="J357" s="571">
        <v>2</v>
      </c>
      <c r="K357" s="571">
        <v>686</v>
      </c>
      <c r="L357" s="571"/>
      <c r="M357" s="571">
        <v>343</v>
      </c>
      <c r="N357" s="571"/>
      <c r="O357" s="571"/>
      <c r="P357" s="592"/>
      <c r="Q357" s="572"/>
    </row>
    <row r="358" spans="1:17" ht="14.4" customHeight="1" x14ac:dyDescent="0.3">
      <c r="A358" s="567" t="s">
        <v>439</v>
      </c>
      <c r="B358" s="568" t="s">
        <v>3886</v>
      </c>
      <c r="C358" s="568" t="s">
        <v>3256</v>
      </c>
      <c r="D358" s="568" t="s">
        <v>3911</v>
      </c>
      <c r="E358" s="568" t="s">
        <v>3912</v>
      </c>
      <c r="F358" s="571">
        <v>2</v>
      </c>
      <c r="G358" s="571">
        <v>2208</v>
      </c>
      <c r="H358" s="571">
        <v>1</v>
      </c>
      <c r="I358" s="571">
        <v>1104</v>
      </c>
      <c r="J358" s="571"/>
      <c r="K358" s="571"/>
      <c r="L358" s="571"/>
      <c r="M358" s="571"/>
      <c r="N358" s="571"/>
      <c r="O358" s="571"/>
      <c r="P358" s="592"/>
      <c r="Q358" s="572"/>
    </row>
    <row r="359" spans="1:17" ht="14.4" customHeight="1" x14ac:dyDescent="0.3">
      <c r="A359" s="567" t="s">
        <v>439</v>
      </c>
      <c r="B359" s="568" t="s">
        <v>3886</v>
      </c>
      <c r="C359" s="568" t="s">
        <v>3256</v>
      </c>
      <c r="D359" s="568" t="s">
        <v>3913</v>
      </c>
      <c r="E359" s="568" t="s">
        <v>3914</v>
      </c>
      <c r="F359" s="571"/>
      <c r="G359" s="571"/>
      <c r="H359" s="571"/>
      <c r="I359" s="571"/>
      <c r="J359" s="571"/>
      <c r="K359" s="571"/>
      <c r="L359" s="571"/>
      <c r="M359" s="571"/>
      <c r="N359" s="571">
        <v>1</v>
      </c>
      <c r="O359" s="571">
        <v>4925</v>
      </c>
      <c r="P359" s="592"/>
      <c r="Q359" s="572">
        <v>4925</v>
      </c>
    </row>
    <row r="360" spans="1:17" ht="14.4" customHeight="1" x14ac:dyDescent="0.3">
      <c r="A360" s="567" t="s">
        <v>439</v>
      </c>
      <c r="B360" s="568" t="s">
        <v>3915</v>
      </c>
      <c r="C360" s="568" t="s">
        <v>3256</v>
      </c>
      <c r="D360" s="568" t="s">
        <v>3916</v>
      </c>
      <c r="E360" s="568" t="s">
        <v>3917</v>
      </c>
      <c r="F360" s="571"/>
      <c r="G360" s="571"/>
      <c r="H360" s="571"/>
      <c r="I360" s="571"/>
      <c r="J360" s="571"/>
      <c r="K360" s="571"/>
      <c r="L360" s="571"/>
      <c r="M360" s="571"/>
      <c r="N360" s="571">
        <v>1</v>
      </c>
      <c r="O360" s="571">
        <v>2252</v>
      </c>
      <c r="P360" s="592"/>
      <c r="Q360" s="572">
        <v>2252</v>
      </c>
    </row>
    <row r="361" spans="1:17" ht="14.4" customHeight="1" x14ac:dyDescent="0.3">
      <c r="A361" s="567" t="s">
        <v>439</v>
      </c>
      <c r="B361" s="568" t="s">
        <v>3915</v>
      </c>
      <c r="C361" s="568" t="s">
        <v>3256</v>
      </c>
      <c r="D361" s="568" t="s">
        <v>3918</v>
      </c>
      <c r="E361" s="568" t="s">
        <v>3919</v>
      </c>
      <c r="F361" s="571"/>
      <c r="G361" s="571"/>
      <c r="H361" s="571"/>
      <c r="I361" s="571"/>
      <c r="J361" s="571"/>
      <c r="K361" s="571"/>
      <c r="L361" s="571"/>
      <c r="M361" s="571"/>
      <c r="N361" s="571">
        <v>1</v>
      </c>
      <c r="O361" s="571">
        <v>0</v>
      </c>
      <c r="P361" s="592"/>
      <c r="Q361" s="572">
        <v>0</v>
      </c>
    </row>
    <row r="362" spans="1:17" ht="14.4" customHeight="1" x14ac:dyDescent="0.3">
      <c r="A362" s="567" t="s">
        <v>439</v>
      </c>
      <c r="B362" s="568" t="s">
        <v>3920</v>
      </c>
      <c r="C362" s="568" t="s">
        <v>3256</v>
      </c>
      <c r="D362" s="568" t="s">
        <v>3921</v>
      </c>
      <c r="E362" s="568" t="s">
        <v>3922</v>
      </c>
      <c r="F362" s="571"/>
      <c r="G362" s="571"/>
      <c r="H362" s="571"/>
      <c r="I362" s="571"/>
      <c r="J362" s="571"/>
      <c r="K362" s="571"/>
      <c r="L362" s="571"/>
      <c r="M362" s="571"/>
      <c r="N362" s="571">
        <v>2</v>
      </c>
      <c r="O362" s="571">
        <v>484</v>
      </c>
      <c r="P362" s="592"/>
      <c r="Q362" s="572">
        <v>242</v>
      </c>
    </row>
    <row r="363" spans="1:17" ht="14.4" customHeight="1" x14ac:dyDescent="0.3">
      <c r="A363" s="567" t="s">
        <v>439</v>
      </c>
      <c r="B363" s="568" t="s">
        <v>3255</v>
      </c>
      <c r="C363" s="568" t="s">
        <v>3256</v>
      </c>
      <c r="D363" s="568" t="s">
        <v>3259</v>
      </c>
      <c r="E363" s="568" t="s">
        <v>3260</v>
      </c>
      <c r="F363" s="571">
        <v>2</v>
      </c>
      <c r="G363" s="571">
        <v>68</v>
      </c>
      <c r="H363" s="571">
        <v>1</v>
      </c>
      <c r="I363" s="571">
        <v>34</v>
      </c>
      <c r="J363" s="571"/>
      <c r="K363" s="571"/>
      <c r="L363" s="571"/>
      <c r="M363" s="571"/>
      <c r="N363" s="571"/>
      <c r="O363" s="571"/>
      <c r="P363" s="592"/>
      <c r="Q363" s="572"/>
    </row>
    <row r="364" spans="1:17" ht="14.4" customHeight="1" x14ac:dyDescent="0.3">
      <c r="A364" s="567" t="s">
        <v>439</v>
      </c>
      <c r="B364" s="568" t="s">
        <v>3255</v>
      </c>
      <c r="C364" s="568" t="s">
        <v>3256</v>
      </c>
      <c r="D364" s="568" t="s">
        <v>3261</v>
      </c>
      <c r="E364" s="568" t="s">
        <v>3262</v>
      </c>
      <c r="F364" s="571"/>
      <c r="G364" s="571"/>
      <c r="H364" s="571"/>
      <c r="I364" s="571"/>
      <c r="J364" s="571"/>
      <c r="K364" s="571"/>
      <c r="L364" s="571"/>
      <c r="M364" s="571"/>
      <c r="N364" s="571">
        <v>1</v>
      </c>
      <c r="O364" s="571">
        <v>232</v>
      </c>
      <c r="P364" s="592"/>
      <c r="Q364" s="572">
        <v>232</v>
      </c>
    </row>
    <row r="365" spans="1:17" ht="14.4" customHeight="1" x14ac:dyDescent="0.3">
      <c r="A365" s="567" t="s">
        <v>439</v>
      </c>
      <c r="B365" s="568" t="s">
        <v>3923</v>
      </c>
      <c r="C365" s="568" t="s">
        <v>3256</v>
      </c>
      <c r="D365" s="568" t="s">
        <v>3325</v>
      </c>
      <c r="E365" s="568" t="s">
        <v>3326</v>
      </c>
      <c r="F365" s="571"/>
      <c r="G365" s="571"/>
      <c r="H365" s="571"/>
      <c r="I365" s="571"/>
      <c r="J365" s="571">
        <v>1</v>
      </c>
      <c r="K365" s="571">
        <v>800</v>
      </c>
      <c r="L365" s="571"/>
      <c r="M365" s="571">
        <v>800</v>
      </c>
      <c r="N365" s="571">
        <v>4</v>
      </c>
      <c r="O365" s="571">
        <v>3224</v>
      </c>
      <c r="P365" s="592"/>
      <c r="Q365" s="572">
        <v>806</v>
      </c>
    </row>
    <row r="366" spans="1:17" ht="14.4" customHeight="1" x14ac:dyDescent="0.3">
      <c r="A366" s="567" t="s">
        <v>439</v>
      </c>
      <c r="B366" s="568" t="s">
        <v>3923</v>
      </c>
      <c r="C366" s="568" t="s">
        <v>3256</v>
      </c>
      <c r="D366" s="568" t="s">
        <v>3924</v>
      </c>
      <c r="E366" s="568" t="s">
        <v>3925</v>
      </c>
      <c r="F366" s="571"/>
      <c r="G366" s="571"/>
      <c r="H366" s="571"/>
      <c r="I366" s="571"/>
      <c r="J366" s="571">
        <v>1</v>
      </c>
      <c r="K366" s="571">
        <v>1406</v>
      </c>
      <c r="L366" s="571"/>
      <c r="M366" s="571">
        <v>1406</v>
      </c>
      <c r="N366" s="571">
        <v>1</v>
      </c>
      <c r="O366" s="571">
        <v>1418</v>
      </c>
      <c r="P366" s="592"/>
      <c r="Q366" s="572">
        <v>1418</v>
      </c>
    </row>
    <row r="367" spans="1:17" ht="14.4" customHeight="1" x14ac:dyDescent="0.3">
      <c r="A367" s="567" t="s">
        <v>439</v>
      </c>
      <c r="B367" s="568" t="s">
        <v>3923</v>
      </c>
      <c r="C367" s="568" t="s">
        <v>3256</v>
      </c>
      <c r="D367" s="568" t="s">
        <v>3926</v>
      </c>
      <c r="E367" s="568" t="s">
        <v>3927</v>
      </c>
      <c r="F367" s="571"/>
      <c r="G367" s="571"/>
      <c r="H367" s="571"/>
      <c r="I367" s="571"/>
      <c r="J367" s="571"/>
      <c r="K367" s="571"/>
      <c r="L367" s="571"/>
      <c r="M367" s="571"/>
      <c r="N367" s="571">
        <v>1</v>
      </c>
      <c r="O367" s="571">
        <v>587</v>
      </c>
      <c r="P367" s="592"/>
      <c r="Q367" s="572">
        <v>587</v>
      </c>
    </row>
    <row r="368" spans="1:17" ht="14.4" customHeight="1" x14ac:dyDescent="0.3">
      <c r="A368" s="567" t="s">
        <v>439</v>
      </c>
      <c r="B368" s="568" t="s">
        <v>3923</v>
      </c>
      <c r="C368" s="568" t="s">
        <v>3256</v>
      </c>
      <c r="D368" s="568" t="s">
        <v>3928</v>
      </c>
      <c r="E368" s="568" t="s">
        <v>3929</v>
      </c>
      <c r="F368" s="571"/>
      <c r="G368" s="571"/>
      <c r="H368" s="571"/>
      <c r="I368" s="571"/>
      <c r="J368" s="571">
        <v>1</v>
      </c>
      <c r="K368" s="571">
        <v>245</v>
      </c>
      <c r="L368" s="571"/>
      <c r="M368" s="571">
        <v>245</v>
      </c>
      <c r="N368" s="571">
        <v>1</v>
      </c>
      <c r="O368" s="571">
        <v>248</v>
      </c>
      <c r="P368" s="592"/>
      <c r="Q368" s="572">
        <v>248</v>
      </c>
    </row>
    <row r="369" spans="1:17" ht="14.4" customHeight="1" x14ac:dyDescent="0.3">
      <c r="A369" s="567" t="s">
        <v>439</v>
      </c>
      <c r="B369" s="568" t="s">
        <v>3923</v>
      </c>
      <c r="C369" s="568" t="s">
        <v>3256</v>
      </c>
      <c r="D369" s="568" t="s">
        <v>3930</v>
      </c>
      <c r="E369" s="568" t="s">
        <v>3931</v>
      </c>
      <c r="F369" s="571"/>
      <c r="G369" s="571"/>
      <c r="H369" s="571"/>
      <c r="I369" s="571"/>
      <c r="J369" s="571">
        <v>3</v>
      </c>
      <c r="K369" s="571">
        <v>123</v>
      </c>
      <c r="L369" s="571"/>
      <c r="M369" s="571">
        <v>41</v>
      </c>
      <c r="N369" s="571"/>
      <c r="O369" s="571"/>
      <c r="P369" s="592"/>
      <c r="Q369" s="572"/>
    </row>
    <row r="370" spans="1:17" ht="14.4" customHeight="1" x14ac:dyDescent="0.3">
      <c r="A370" s="567" t="s">
        <v>439</v>
      </c>
      <c r="B370" s="568" t="s">
        <v>3923</v>
      </c>
      <c r="C370" s="568" t="s">
        <v>3256</v>
      </c>
      <c r="D370" s="568" t="s">
        <v>3932</v>
      </c>
      <c r="E370" s="568" t="s">
        <v>3933</v>
      </c>
      <c r="F370" s="571"/>
      <c r="G370" s="571"/>
      <c r="H370" s="571"/>
      <c r="I370" s="571"/>
      <c r="J370" s="571"/>
      <c r="K370" s="571"/>
      <c r="L370" s="571"/>
      <c r="M370" s="571"/>
      <c r="N370" s="571">
        <v>1</v>
      </c>
      <c r="O370" s="571">
        <v>412</v>
      </c>
      <c r="P370" s="592"/>
      <c r="Q370" s="572">
        <v>412</v>
      </c>
    </row>
    <row r="371" spans="1:17" ht="14.4" customHeight="1" x14ac:dyDescent="0.3">
      <c r="A371" s="567" t="s">
        <v>439</v>
      </c>
      <c r="B371" s="568" t="s">
        <v>3923</v>
      </c>
      <c r="C371" s="568" t="s">
        <v>3256</v>
      </c>
      <c r="D371" s="568" t="s">
        <v>3934</v>
      </c>
      <c r="E371" s="568" t="s">
        <v>3935</v>
      </c>
      <c r="F371" s="571"/>
      <c r="G371" s="571"/>
      <c r="H371" s="571"/>
      <c r="I371" s="571"/>
      <c r="J371" s="571">
        <v>1</v>
      </c>
      <c r="K371" s="571">
        <v>2349</v>
      </c>
      <c r="L371" s="571"/>
      <c r="M371" s="571">
        <v>2349</v>
      </c>
      <c r="N371" s="571">
        <v>1</v>
      </c>
      <c r="O371" s="571">
        <v>2361</v>
      </c>
      <c r="P371" s="592"/>
      <c r="Q371" s="572">
        <v>2361</v>
      </c>
    </row>
    <row r="372" spans="1:17" ht="14.4" customHeight="1" x14ac:dyDescent="0.3">
      <c r="A372" s="567" t="s">
        <v>439</v>
      </c>
      <c r="B372" s="568" t="s">
        <v>3923</v>
      </c>
      <c r="C372" s="568" t="s">
        <v>3256</v>
      </c>
      <c r="D372" s="568" t="s">
        <v>3936</v>
      </c>
      <c r="E372" s="568" t="s">
        <v>3937</v>
      </c>
      <c r="F372" s="571"/>
      <c r="G372" s="571"/>
      <c r="H372" s="571"/>
      <c r="I372" s="571"/>
      <c r="J372" s="571">
        <v>1</v>
      </c>
      <c r="K372" s="571">
        <v>1174</v>
      </c>
      <c r="L372" s="571"/>
      <c r="M372" s="571">
        <v>1174</v>
      </c>
      <c r="N372" s="571"/>
      <c r="O372" s="571"/>
      <c r="P372" s="592"/>
      <c r="Q372" s="572"/>
    </row>
    <row r="373" spans="1:17" ht="14.4" customHeight="1" x14ac:dyDescent="0.3">
      <c r="A373" s="567" t="s">
        <v>439</v>
      </c>
      <c r="B373" s="568" t="s">
        <v>3923</v>
      </c>
      <c r="C373" s="568" t="s">
        <v>3256</v>
      </c>
      <c r="D373" s="568" t="s">
        <v>3938</v>
      </c>
      <c r="E373" s="568" t="s">
        <v>3939</v>
      </c>
      <c r="F373" s="571"/>
      <c r="G373" s="571"/>
      <c r="H373" s="571"/>
      <c r="I373" s="571"/>
      <c r="J373" s="571"/>
      <c r="K373" s="571"/>
      <c r="L373" s="571"/>
      <c r="M373" s="571"/>
      <c r="N373" s="571">
        <v>1</v>
      </c>
      <c r="O373" s="571">
        <v>1834</v>
      </c>
      <c r="P373" s="592"/>
      <c r="Q373" s="572">
        <v>1834</v>
      </c>
    </row>
    <row r="374" spans="1:17" ht="14.4" customHeight="1" x14ac:dyDescent="0.3">
      <c r="A374" s="567" t="s">
        <v>439</v>
      </c>
      <c r="B374" s="568" t="s">
        <v>3923</v>
      </c>
      <c r="C374" s="568" t="s">
        <v>3256</v>
      </c>
      <c r="D374" s="568" t="s">
        <v>3940</v>
      </c>
      <c r="E374" s="568" t="s">
        <v>3941</v>
      </c>
      <c r="F374" s="571"/>
      <c r="G374" s="571"/>
      <c r="H374" s="571"/>
      <c r="I374" s="571"/>
      <c r="J374" s="571"/>
      <c r="K374" s="571"/>
      <c r="L374" s="571"/>
      <c r="M374" s="571"/>
      <c r="N374" s="571">
        <v>1</v>
      </c>
      <c r="O374" s="571">
        <v>3035</v>
      </c>
      <c r="P374" s="592"/>
      <c r="Q374" s="572">
        <v>3035</v>
      </c>
    </row>
    <row r="375" spans="1:17" ht="14.4" customHeight="1" x14ac:dyDescent="0.3">
      <c r="A375" s="567" t="s">
        <v>439</v>
      </c>
      <c r="B375" s="568" t="s">
        <v>3923</v>
      </c>
      <c r="C375" s="568" t="s">
        <v>3256</v>
      </c>
      <c r="D375" s="568" t="s">
        <v>3942</v>
      </c>
      <c r="E375" s="568" t="s">
        <v>3943</v>
      </c>
      <c r="F375" s="571"/>
      <c r="G375" s="571"/>
      <c r="H375" s="571"/>
      <c r="I375" s="571"/>
      <c r="J375" s="571">
        <v>1</v>
      </c>
      <c r="K375" s="571">
        <v>1488</v>
      </c>
      <c r="L375" s="571"/>
      <c r="M375" s="571">
        <v>1488</v>
      </c>
      <c r="N375" s="571">
        <v>1</v>
      </c>
      <c r="O375" s="571">
        <v>1500</v>
      </c>
      <c r="P375" s="592"/>
      <c r="Q375" s="572">
        <v>1500</v>
      </c>
    </row>
    <row r="376" spans="1:17" ht="14.4" customHeight="1" x14ac:dyDescent="0.3">
      <c r="A376" s="567" t="s">
        <v>439</v>
      </c>
      <c r="B376" s="568" t="s">
        <v>3944</v>
      </c>
      <c r="C376" s="568" t="s">
        <v>3256</v>
      </c>
      <c r="D376" s="568" t="s">
        <v>3945</v>
      </c>
      <c r="E376" s="568" t="s">
        <v>3946</v>
      </c>
      <c r="F376" s="571"/>
      <c r="G376" s="571"/>
      <c r="H376" s="571"/>
      <c r="I376" s="571"/>
      <c r="J376" s="571"/>
      <c r="K376" s="571"/>
      <c r="L376" s="571"/>
      <c r="M376" s="571"/>
      <c r="N376" s="571">
        <v>1</v>
      </c>
      <c r="O376" s="571">
        <v>1839</v>
      </c>
      <c r="P376" s="592"/>
      <c r="Q376" s="572">
        <v>1839</v>
      </c>
    </row>
    <row r="377" spans="1:17" ht="14.4" customHeight="1" x14ac:dyDescent="0.3">
      <c r="A377" s="567" t="s">
        <v>439</v>
      </c>
      <c r="B377" s="568" t="s">
        <v>3944</v>
      </c>
      <c r="C377" s="568" t="s">
        <v>3256</v>
      </c>
      <c r="D377" s="568" t="s">
        <v>3947</v>
      </c>
      <c r="E377" s="568" t="s">
        <v>3948</v>
      </c>
      <c r="F377" s="571"/>
      <c r="G377" s="571"/>
      <c r="H377" s="571"/>
      <c r="I377" s="571"/>
      <c r="J377" s="571"/>
      <c r="K377" s="571"/>
      <c r="L377" s="571"/>
      <c r="M377" s="571"/>
      <c r="N377" s="571">
        <v>1</v>
      </c>
      <c r="O377" s="571">
        <v>1484</v>
      </c>
      <c r="P377" s="592"/>
      <c r="Q377" s="572">
        <v>1484</v>
      </c>
    </row>
    <row r="378" spans="1:17" ht="14.4" customHeight="1" x14ac:dyDescent="0.3">
      <c r="A378" s="567" t="s">
        <v>439</v>
      </c>
      <c r="B378" s="568" t="s">
        <v>3949</v>
      </c>
      <c r="C378" s="568" t="s">
        <v>3256</v>
      </c>
      <c r="D378" s="568" t="s">
        <v>3317</v>
      </c>
      <c r="E378" s="568" t="s">
        <v>3318</v>
      </c>
      <c r="F378" s="571"/>
      <c r="G378" s="571"/>
      <c r="H378" s="571"/>
      <c r="I378" s="571"/>
      <c r="J378" s="571">
        <v>1</v>
      </c>
      <c r="K378" s="571">
        <v>1611</v>
      </c>
      <c r="L378" s="571"/>
      <c r="M378" s="571">
        <v>1611</v>
      </c>
      <c r="N378" s="571"/>
      <c r="O378" s="571"/>
      <c r="P378" s="592"/>
      <c r="Q378" s="572"/>
    </row>
    <row r="379" spans="1:17" ht="14.4" customHeight="1" x14ac:dyDescent="0.3">
      <c r="A379" s="567" t="s">
        <v>439</v>
      </c>
      <c r="B379" s="568" t="s">
        <v>3949</v>
      </c>
      <c r="C379" s="568" t="s">
        <v>3256</v>
      </c>
      <c r="D379" s="568" t="s">
        <v>3349</v>
      </c>
      <c r="E379" s="568" t="s">
        <v>3350</v>
      </c>
      <c r="F379" s="571"/>
      <c r="G379" s="571"/>
      <c r="H379" s="571"/>
      <c r="I379" s="571"/>
      <c r="J379" s="571">
        <v>2</v>
      </c>
      <c r="K379" s="571">
        <v>4092</v>
      </c>
      <c r="L379" s="571"/>
      <c r="M379" s="571">
        <v>2046</v>
      </c>
      <c r="N379" s="571">
        <v>5</v>
      </c>
      <c r="O379" s="571">
        <v>10265</v>
      </c>
      <c r="P379" s="592"/>
      <c r="Q379" s="572">
        <v>2053</v>
      </c>
    </row>
    <row r="380" spans="1:17" ht="14.4" customHeight="1" x14ac:dyDescent="0.3">
      <c r="A380" s="567" t="s">
        <v>439</v>
      </c>
      <c r="B380" s="568" t="s">
        <v>3949</v>
      </c>
      <c r="C380" s="568" t="s">
        <v>3256</v>
      </c>
      <c r="D380" s="568" t="s">
        <v>3950</v>
      </c>
      <c r="E380" s="568" t="s">
        <v>3951</v>
      </c>
      <c r="F380" s="571"/>
      <c r="G380" s="571"/>
      <c r="H380" s="571"/>
      <c r="I380" s="571"/>
      <c r="J380" s="571">
        <v>1</v>
      </c>
      <c r="K380" s="571">
        <v>4207</v>
      </c>
      <c r="L380" s="571"/>
      <c r="M380" s="571">
        <v>4207</v>
      </c>
      <c r="N380" s="571"/>
      <c r="O380" s="571"/>
      <c r="P380" s="592"/>
      <c r="Q380" s="572"/>
    </row>
    <row r="381" spans="1:17" ht="14.4" customHeight="1" x14ac:dyDescent="0.3">
      <c r="A381" s="567" t="s">
        <v>439</v>
      </c>
      <c r="B381" s="568" t="s">
        <v>3949</v>
      </c>
      <c r="C381" s="568" t="s">
        <v>3256</v>
      </c>
      <c r="D381" s="568" t="s">
        <v>3429</v>
      </c>
      <c r="E381" s="568" t="s">
        <v>3430</v>
      </c>
      <c r="F381" s="571">
        <v>1</v>
      </c>
      <c r="G381" s="571">
        <v>3847</v>
      </c>
      <c r="H381" s="571">
        <v>1</v>
      </c>
      <c r="I381" s="571">
        <v>3847</v>
      </c>
      <c r="J381" s="571">
        <v>1</v>
      </c>
      <c r="K381" s="571">
        <v>3859</v>
      </c>
      <c r="L381" s="571">
        <v>1.0031193137509749</v>
      </c>
      <c r="M381" s="571">
        <v>3859</v>
      </c>
      <c r="N381" s="571"/>
      <c r="O381" s="571"/>
      <c r="P381" s="592"/>
      <c r="Q381" s="572"/>
    </row>
    <row r="382" spans="1:17" ht="14.4" customHeight="1" x14ac:dyDescent="0.3">
      <c r="A382" s="567" t="s">
        <v>439</v>
      </c>
      <c r="B382" s="568" t="s">
        <v>3949</v>
      </c>
      <c r="C382" s="568" t="s">
        <v>3256</v>
      </c>
      <c r="D382" s="568" t="s">
        <v>3952</v>
      </c>
      <c r="E382" s="568" t="s">
        <v>3953</v>
      </c>
      <c r="F382" s="571">
        <v>1</v>
      </c>
      <c r="G382" s="571">
        <v>754</v>
      </c>
      <c r="H382" s="571">
        <v>1</v>
      </c>
      <c r="I382" s="571">
        <v>754</v>
      </c>
      <c r="J382" s="571"/>
      <c r="K382" s="571"/>
      <c r="L382" s="571"/>
      <c r="M382" s="571"/>
      <c r="N382" s="571"/>
      <c r="O382" s="571"/>
      <c r="P382" s="592"/>
      <c r="Q382" s="572"/>
    </row>
    <row r="383" spans="1:17" ht="14.4" customHeight="1" x14ac:dyDescent="0.3">
      <c r="A383" s="567" t="s">
        <v>439</v>
      </c>
      <c r="B383" s="568" t="s">
        <v>3949</v>
      </c>
      <c r="C383" s="568" t="s">
        <v>3256</v>
      </c>
      <c r="D383" s="568" t="s">
        <v>3954</v>
      </c>
      <c r="E383" s="568" t="s">
        <v>3955</v>
      </c>
      <c r="F383" s="571"/>
      <c r="G383" s="571"/>
      <c r="H383" s="571"/>
      <c r="I383" s="571"/>
      <c r="J383" s="571"/>
      <c r="K383" s="571"/>
      <c r="L383" s="571"/>
      <c r="M383" s="571"/>
      <c r="N383" s="571">
        <v>1</v>
      </c>
      <c r="O383" s="571">
        <v>303</v>
      </c>
      <c r="P383" s="592"/>
      <c r="Q383" s="572">
        <v>303</v>
      </c>
    </row>
    <row r="384" spans="1:17" ht="14.4" customHeight="1" x14ac:dyDescent="0.3">
      <c r="A384" s="567" t="s">
        <v>439</v>
      </c>
      <c r="B384" s="568" t="s">
        <v>3949</v>
      </c>
      <c r="C384" s="568" t="s">
        <v>3256</v>
      </c>
      <c r="D384" s="568" t="s">
        <v>3956</v>
      </c>
      <c r="E384" s="568" t="s">
        <v>3957</v>
      </c>
      <c r="F384" s="571"/>
      <c r="G384" s="571"/>
      <c r="H384" s="571"/>
      <c r="I384" s="571"/>
      <c r="J384" s="571"/>
      <c r="K384" s="571"/>
      <c r="L384" s="571"/>
      <c r="M384" s="571"/>
      <c r="N384" s="571">
        <v>1</v>
      </c>
      <c r="O384" s="571">
        <v>6363</v>
      </c>
      <c r="P384" s="592"/>
      <c r="Q384" s="572">
        <v>6363</v>
      </c>
    </row>
    <row r="385" spans="1:17" ht="14.4" customHeight="1" x14ac:dyDescent="0.3">
      <c r="A385" s="567" t="s">
        <v>439</v>
      </c>
      <c r="B385" s="568" t="s">
        <v>3949</v>
      </c>
      <c r="C385" s="568" t="s">
        <v>3256</v>
      </c>
      <c r="D385" s="568" t="s">
        <v>3958</v>
      </c>
      <c r="E385" s="568" t="s">
        <v>3959</v>
      </c>
      <c r="F385" s="571"/>
      <c r="G385" s="571"/>
      <c r="H385" s="571"/>
      <c r="I385" s="571"/>
      <c r="J385" s="571">
        <v>1</v>
      </c>
      <c r="K385" s="571">
        <v>1099</v>
      </c>
      <c r="L385" s="571"/>
      <c r="M385" s="571">
        <v>1099</v>
      </c>
      <c r="N385" s="571"/>
      <c r="O385" s="571"/>
      <c r="P385" s="592"/>
      <c r="Q385" s="572"/>
    </row>
    <row r="386" spans="1:17" ht="14.4" customHeight="1" x14ac:dyDescent="0.3">
      <c r="A386" s="567" t="s">
        <v>439</v>
      </c>
      <c r="B386" s="568" t="s">
        <v>3949</v>
      </c>
      <c r="C386" s="568" t="s">
        <v>3256</v>
      </c>
      <c r="D386" s="568" t="s">
        <v>3960</v>
      </c>
      <c r="E386" s="568" t="s">
        <v>3961</v>
      </c>
      <c r="F386" s="571">
        <v>1</v>
      </c>
      <c r="G386" s="571">
        <v>2981</v>
      </c>
      <c r="H386" s="571">
        <v>1</v>
      </c>
      <c r="I386" s="571">
        <v>2981</v>
      </c>
      <c r="J386" s="571">
        <v>1</v>
      </c>
      <c r="K386" s="571">
        <v>2990</v>
      </c>
      <c r="L386" s="571">
        <v>1.0030191211003019</v>
      </c>
      <c r="M386" s="571">
        <v>2990</v>
      </c>
      <c r="N386" s="571">
        <v>1</v>
      </c>
      <c r="O386" s="571">
        <v>3002</v>
      </c>
      <c r="P386" s="592">
        <v>1.0070446159007045</v>
      </c>
      <c r="Q386" s="572">
        <v>3002</v>
      </c>
    </row>
    <row r="387" spans="1:17" ht="14.4" customHeight="1" x14ac:dyDescent="0.3">
      <c r="A387" s="567" t="s">
        <v>439</v>
      </c>
      <c r="B387" s="568" t="s">
        <v>3295</v>
      </c>
      <c r="C387" s="568" t="s">
        <v>3667</v>
      </c>
      <c r="D387" s="568" t="s">
        <v>3668</v>
      </c>
      <c r="E387" s="568" t="s">
        <v>3669</v>
      </c>
      <c r="F387" s="571">
        <v>72</v>
      </c>
      <c r="G387" s="571">
        <v>10907.83</v>
      </c>
      <c r="H387" s="571">
        <v>1</v>
      </c>
      <c r="I387" s="571">
        <v>151.4976388888889</v>
      </c>
      <c r="J387" s="571">
        <v>38</v>
      </c>
      <c r="K387" s="571">
        <v>4423.32</v>
      </c>
      <c r="L387" s="571">
        <v>0.40551787110726878</v>
      </c>
      <c r="M387" s="571">
        <v>116.40315789473684</v>
      </c>
      <c r="N387" s="571">
        <v>20</v>
      </c>
      <c r="O387" s="571">
        <v>1666</v>
      </c>
      <c r="P387" s="592">
        <v>0.15273432020851077</v>
      </c>
      <c r="Q387" s="572">
        <v>83.3</v>
      </c>
    </row>
    <row r="388" spans="1:17" ht="14.4" customHeight="1" x14ac:dyDescent="0.3">
      <c r="A388" s="567" t="s">
        <v>439</v>
      </c>
      <c r="B388" s="568" t="s">
        <v>3295</v>
      </c>
      <c r="C388" s="568" t="s">
        <v>3667</v>
      </c>
      <c r="D388" s="568" t="s">
        <v>3962</v>
      </c>
      <c r="E388" s="568" t="s">
        <v>3673</v>
      </c>
      <c r="F388" s="571"/>
      <c r="G388" s="571"/>
      <c r="H388" s="571"/>
      <c r="I388" s="571"/>
      <c r="J388" s="571"/>
      <c r="K388" s="571"/>
      <c r="L388" s="571"/>
      <c r="M388" s="571"/>
      <c r="N388" s="571">
        <v>6</v>
      </c>
      <c r="O388" s="571">
        <v>497.52</v>
      </c>
      <c r="P388" s="592"/>
      <c r="Q388" s="572">
        <v>82.92</v>
      </c>
    </row>
    <row r="389" spans="1:17" ht="14.4" customHeight="1" x14ac:dyDescent="0.3">
      <c r="A389" s="567" t="s">
        <v>439</v>
      </c>
      <c r="B389" s="568" t="s">
        <v>3295</v>
      </c>
      <c r="C389" s="568" t="s">
        <v>3667</v>
      </c>
      <c r="D389" s="568" t="s">
        <v>3963</v>
      </c>
      <c r="E389" s="568" t="s">
        <v>3964</v>
      </c>
      <c r="F389" s="571"/>
      <c r="G389" s="571"/>
      <c r="H389" s="571"/>
      <c r="I389" s="571"/>
      <c r="J389" s="571">
        <v>16</v>
      </c>
      <c r="K389" s="571">
        <v>23413.77</v>
      </c>
      <c r="L389" s="571"/>
      <c r="M389" s="571">
        <v>1463.360625</v>
      </c>
      <c r="N389" s="571"/>
      <c r="O389" s="571"/>
      <c r="P389" s="592"/>
      <c r="Q389" s="572"/>
    </row>
    <row r="390" spans="1:17" ht="14.4" customHeight="1" x14ac:dyDescent="0.3">
      <c r="A390" s="567" t="s">
        <v>439</v>
      </c>
      <c r="B390" s="568" t="s">
        <v>3295</v>
      </c>
      <c r="C390" s="568" t="s">
        <v>3667</v>
      </c>
      <c r="D390" s="568" t="s">
        <v>3670</v>
      </c>
      <c r="E390" s="568" t="s">
        <v>3671</v>
      </c>
      <c r="F390" s="571">
        <v>6</v>
      </c>
      <c r="G390" s="571">
        <v>23755.38</v>
      </c>
      <c r="H390" s="571">
        <v>1</v>
      </c>
      <c r="I390" s="571">
        <v>3959.23</v>
      </c>
      <c r="J390" s="571"/>
      <c r="K390" s="571"/>
      <c r="L390" s="571"/>
      <c r="M390" s="571"/>
      <c r="N390" s="571">
        <v>18</v>
      </c>
      <c r="O390" s="571">
        <v>93866.76</v>
      </c>
      <c r="P390" s="592">
        <v>3.9513895378646855</v>
      </c>
      <c r="Q390" s="572">
        <v>5214.82</v>
      </c>
    </row>
    <row r="391" spans="1:17" ht="14.4" customHeight="1" x14ac:dyDescent="0.3">
      <c r="A391" s="567" t="s">
        <v>439</v>
      </c>
      <c r="B391" s="568" t="s">
        <v>3295</v>
      </c>
      <c r="C391" s="568" t="s">
        <v>3667</v>
      </c>
      <c r="D391" s="568" t="s">
        <v>3672</v>
      </c>
      <c r="E391" s="568" t="s">
        <v>3673</v>
      </c>
      <c r="F391" s="571">
        <v>157</v>
      </c>
      <c r="G391" s="571">
        <v>20134.330000000002</v>
      </c>
      <c r="H391" s="571">
        <v>1</v>
      </c>
      <c r="I391" s="571">
        <v>128.24414012738853</v>
      </c>
      <c r="J391" s="571">
        <v>184</v>
      </c>
      <c r="K391" s="571">
        <v>25385.729999999996</v>
      </c>
      <c r="L391" s="571">
        <v>1.2608182144625619</v>
      </c>
      <c r="M391" s="571">
        <v>137.96592391304347</v>
      </c>
      <c r="N391" s="571">
        <v>107</v>
      </c>
      <c r="O391" s="571">
        <v>13638.84</v>
      </c>
      <c r="P391" s="592">
        <v>0.67739229465296336</v>
      </c>
      <c r="Q391" s="572">
        <v>127.46579439252336</v>
      </c>
    </row>
    <row r="392" spans="1:17" ht="14.4" customHeight="1" x14ac:dyDescent="0.3">
      <c r="A392" s="567" t="s">
        <v>439</v>
      </c>
      <c r="B392" s="568" t="s">
        <v>3295</v>
      </c>
      <c r="C392" s="568" t="s">
        <v>3667</v>
      </c>
      <c r="D392" s="568" t="s">
        <v>3674</v>
      </c>
      <c r="E392" s="568" t="s">
        <v>3673</v>
      </c>
      <c r="F392" s="571"/>
      <c r="G392" s="571"/>
      <c r="H392" s="571"/>
      <c r="I392" s="571"/>
      <c r="J392" s="571">
        <v>63</v>
      </c>
      <c r="K392" s="571">
        <v>14169.33</v>
      </c>
      <c r="L392" s="571"/>
      <c r="M392" s="571">
        <v>224.91</v>
      </c>
      <c r="N392" s="571">
        <v>54</v>
      </c>
      <c r="O392" s="571">
        <v>6360.0599999999995</v>
      </c>
      <c r="P392" s="592"/>
      <c r="Q392" s="572">
        <v>117.77888888888889</v>
      </c>
    </row>
    <row r="393" spans="1:17" ht="14.4" customHeight="1" x14ac:dyDescent="0.3">
      <c r="A393" s="567" t="s">
        <v>439</v>
      </c>
      <c r="B393" s="568" t="s">
        <v>3295</v>
      </c>
      <c r="C393" s="568" t="s">
        <v>3667</v>
      </c>
      <c r="D393" s="568" t="s">
        <v>3675</v>
      </c>
      <c r="E393" s="568" t="s">
        <v>3676</v>
      </c>
      <c r="F393" s="571"/>
      <c r="G393" s="571"/>
      <c r="H393" s="571"/>
      <c r="I393" s="571"/>
      <c r="J393" s="571">
        <v>43.53</v>
      </c>
      <c r="K393" s="571">
        <v>27088.520000000004</v>
      </c>
      <c r="L393" s="571"/>
      <c r="M393" s="571">
        <v>622.29542844015634</v>
      </c>
      <c r="N393" s="571">
        <v>67.2</v>
      </c>
      <c r="O393" s="571">
        <v>41794.97</v>
      </c>
      <c r="P393" s="592"/>
      <c r="Q393" s="572">
        <v>621.94895833333328</v>
      </c>
    </row>
    <row r="394" spans="1:17" ht="14.4" customHeight="1" x14ac:dyDescent="0.3">
      <c r="A394" s="567" t="s">
        <v>439</v>
      </c>
      <c r="B394" s="568" t="s">
        <v>3295</v>
      </c>
      <c r="C394" s="568" t="s">
        <v>3667</v>
      </c>
      <c r="D394" s="568" t="s">
        <v>3965</v>
      </c>
      <c r="E394" s="568" t="s">
        <v>3676</v>
      </c>
      <c r="F394" s="571">
        <v>48.999999999999993</v>
      </c>
      <c r="G394" s="571">
        <v>26079.010000000002</v>
      </c>
      <c r="H394" s="571">
        <v>1</v>
      </c>
      <c r="I394" s="571">
        <v>532.22469387755109</v>
      </c>
      <c r="J394" s="571">
        <v>15.600000000000001</v>
      </c>
      <c r="K394" s="571">
        <v>9062.1999999999989</v>
      </c>
      <c r="L394" s="571">
        <v>0.34749018463507619</v>
      </c>
      <c r="M394" s="571">
        <v>580.91025641025624</v>
      </c>
      <c r="N394" s="571"/>
      <c r="O394" s="571"/>
      <c r="P394" s="592"/>
      <c r="Q394" s="572"/>
    </row>
    <row r="395" spans="1:17" ht="14.4" customHeight="1" x14ac:dyDescent="0.3">
      <c r="A395" s="567" t="s">
        <v>439</v>
      </c>
      <c r="B395" s="568" t="s">
        <v>3295</v>
      </c>
      <c r="C395" s="568" t="s">
        <v>3667</v>
      </c>
      <c r="D395" s="568" t="s">
        <v>3677</v>
      </c>
      <c r="E395" s="568" t="s">
        <v>3678</v>
      </c>
      <c r="F395" s="571">
        <v>75</v>
      </c>
      <c r="G395" s="571">
        <v>22557.42</v>
      </c>
      <c r="H395" s="571">
        <v>1</v>
      </c>
      <c r="I395" s="571">
        <v>300.76559999999995</v>
      </c>
      <c r="J395" s="571">
        <v>125</v>
      </c>
      <c r="K395" s="571">
        <v>23653.72</v>
      </c>
      <c r="L395" s="571">
        <v>1.0486004161823472</v>
      </c>
      <c r="M395" s="571">
        <v>189.22976</v>
      </c>
      <c r="N395" s="571">
        <v>174.5</v>
      </c>
      <c r="O395" s="571">
        <v>14671.96</v>
      </c>
      <c r="P395" s="592">
        <v>0.65042722084351845</v>
      </c>
      <c r="Q395" s="572">
        <v>84.08</v>
      </c>
    </row>
    <row r="396" spans="1:17" ht="14.4" customHeight="1" x14ac:dyDescent="0.3">
      <c r="A396" s="567" t="s">
        <v>439</v>
      </c>
      <c r="B396" s="568" t="s">
        <v>3295</v>
      </c>
      <c r="C396" s="568" t="s">
        <v>3667</v>
      </c>
      <c r="D396" s="568" t="s">
        <v>3679</v>
      </c>
      <c r="E396" s="568" t="s">
        <v>3680</v>
      </c>
      <c r="F396" s="571">
        <v>76.999999999999986</v>
      </c>
      <c r="G396" s="571">
        <v>173570.38</v>
      </c>
      <c r="H396" s="571">
        <v>1</v>
      </c>
      <c r="I396" s="571">
        <v>2254.1607792207797</v>
      </c>
      <c r="J396" s="571">
        <v>70.2</v>
      </c>
      <c r="K396" s="571">
        <v>75799.88</v>
      </c>
      <c r="L396" s="571">
        <v>0.43670976580220661</v>
      </c>
      <c r="M396" s="571">
        <v>1079.7703703703703</v>
      </c>
      <c r="N396" s="571">
        <v>27.2</v>
      </c>
      <c r="O396" s="571">
        <v>29357.35</v>
      </c>
      <c r="P396" s="592">
        <v>0.16913801767329195</v>
      </c>
      <c r="Q396" s="572">
        <v>1079.3143382352941</v>
      </c>
    </row>
    <row r="397" spans="1:17" ht="14.4" customHeight="1" x14ac:dyDescent="0.3">
      <c r="A397" s="567" t="s">
        <v>439</v>
      </c>
      <c r="B397" s="568" t="s">
        <v>3295</v>
      </c>
      <c r="C397" s="568" t="s">
        <v>3667</v>
      </c>
      <c r="D397" s="568" t="s">
        <v>3966</v>
      </c>
      <c r="E397" s="568" t="s">
        <v>3967</v>
      </c>
      <c r="F397" s="571">
        <v>2</v>
      </c>
      <c r="G397" s="571">
        <v>775.98</v>
      </c>
      <c r="H397" s="571">
        <v>1</v>
      </c>
      <c r="I397" s="571">
        <v>387.99</v>
      </c>
      <c r="J397" s="571"/>
      <c r="K397" s="571"/>
      <c r="L397" s="571"/>
      <c r="M397" s="571"/>
      <c r="N397" s="571"/>
      <c r="O397" s="571"/>
      <c r="P397" s="592"/>
      <c r="Q397" s="572"/>
    </row>
    <row r="398" spans="1:17" ht="14.4" customHeight="1" x14ac:dyDescent="0.3">
      <c r="A398" s="567" t="s">
        <v>439</v>
      </c>
      <c r="B398" s="568" t="s">
        <v>3295</v>
      </c>
      <c r="C398" s="568" t="s">
        <v>3667</v>
      </c>
      <c r="D398" s="568" t="s">
        <v>3968</v>
      </c>
      <c r="E398" s="568" t="s">
        <v>3969</v>
      </c>
      <c r="F398" s="571">
        <v>8</v>
      </c>
      <c r="G398" s="571">
        <v>663.68</v>
      </c>
      <c r="H398" s="571">
        <v>1</v>
      </c>
      <c r="I398" s="571">
        <v>82.96</v>
      </c>
      <c r="J398" s="571"/>
      <c r="K398" s="571"/>
      <c r="L398" s="571"/>
      <c r="M398" s="571"/>
      <c r="N398" s="571"/>
      <c r="O398" s="571"/>
      <c r="P398" s="592"/>
      <c r="Q398" s="572"/>
    </row>
    <row r="399" spans="1:17" ht="14.4" customHeight="1" x14ac:dyDescent="0.3">
      <c r="A399" s="567" t="s">
        <v>439</v>
      </c>
      <c r="B399" s="568" t="s">
        <v>3295</v>
      </c>
      <c r="C399" s="568" t="s">
        <v>3667</v>
      </c>
      <c r="D399" s="568" t="s">
        <v>3681</v>
      </c>
      <c r="E399" s="568" t="s">
        <v>3682</v>
      </c>
      <c r="F399" s="571">
        <v>740</v>
      </c>
      <c r="G399" s="571">
        <v>75355.41</v>
      </c>
      <c r="H399" s="571">
        <v>1</v>
      </c>
      <c r="I399" s="571">
        <v>101.83163513513514</v>
      </c>
      <c r="J399" s="571">
        <v>848</v>
      </c>
      <c r="K399" s="571">
        <v>67917.19</v>
      </c>
      <c r="L399" s="571">
        <v>0.90129149320533186</v>
      </c>
      <c r="M399" s="571">
        <v>80.091025943396232</v>
      </c>
      <c r="N399" s="571">
        <v>292</v>
      </c>
      <c r="O399" s="571">
        <v>18463.52</v>
      </c>
      <c r="P399" s="592">
        <v>0.24501916982470137</v>
      </c>
      <c r="Q399" s="572">
        <v>63.231232876712333</v>
      </c>
    </row>
    <row r="400" spans="1:17" ht="14.4" customHeight="1" x14ac:dyDescent="0.3">
      <c r="A400" s="567" t="s">
        <v>439</v>
      </c>
      <c r="B400" s="568" t="s">
        <v>3295</v>
      </c>
      <c r="C400" s="568" t="s">
        <v>3667</v>
      </c>
      <c r="D400" s="568" t="s">
        <v>3970</v>
      </c>
      <c r="E400" s="568" t="s">
        <v>3971</v>
      </c>
      <c r="F400" s="571">
        <v>1</v>
      </c>
      <c r="G400" s="571">
        <v>330.06</v>
      </c>
      <c r="H400" s="571">
        <v>1</v>
      </c>
      <c r="I400" s="571">
        <v>330.06</v>
      </c>
      <c r="J400" s="571"/>
      <c r="K400" s="571"/>
      <c r="L400" s="571"/>
      <c r="M400" s="571"/>
      <c r="N400" s="571"/>
      <c r="O400" s="571"/>
      <c r="P400" s="592"/>
      <c r="Q400" s="572"/>
    </row>
    <row r="401" spans="1:17" ht="14.4" customHeight="1" x14ac:dyDescent="0.3">
      <c r="A401" s="567" t="s">
        <v>439</v>
      </c>
      <c r="B401" s="568" t="s">
        <v>3295</v>
      </c>
      <c r="C401" s="568" t="s">
        <v>3667</v>
      </c>
      <c r="D401" s="568" t="s">
        <v>3972</v>
      </c>
      <c r="E401" s="568" t="s">
        <v>3973</v>
      </c>
      <c r="F401" s="571">
        <v>12</v>
      </c>
      <c r="G401" s="571">
        <v>2340.77</v>
      </c>
      <c r="H401" s="571">
        <v>1</v>
      </c>
      <c r="I401" s="571">
        <v>195.06416666666667</v>
      </c>
      <c r="J401" s="571">
        <v>10</v>
      </c>
      <c r="K401" s="571">
        <v>1427</v>
      </c>
      <c r="L401" s="571">
        <v>0.60962845559367218</v>
      </c>
      <c r="M401" s="571">
        <v>142.69999999999999</v>
      </c>
      <c r="N401" s="571">
        <v>16</v>
      </c>
      <c r="O401" s="571">
        <v>2303.1999999999998</v>
      </c>
      <c r="P401" s="592">
        <v>0.98394972594488128</v>
      </c>
      <c r="Q401" s="572">
        <v>143.94999999999999</v>
      </c>
    </row>
    <row r="402" spans="1:17" ht="14.4" customHeight="1" x14ac:dyDescent="0.3">
      <c r="A402" s="567" t="s">
        <v>439</v>
      </c>
      <c r="B402" s="568" t="s">
        <v>3295</v>
      </c>
      <c r="C402" s="568" t="s">
        <v>3667</v>
      </c>
      <c r="D402" s="568" t="s">
        <v>3974</v>
      </c>
      <c r="E402" s="568" t="s">
        <v>3975</v>
      </c>
      <c r="F402" s="571">
        <v>2</v>
      </c>
      <c r="G402" s="571">
        <v>12486</v>
      </c>
      <c r="H402" s="571">
        <v>1</v>
      </c>
      <c r="I402" s="571">
        <v>6243</v>
      </c>
      <c r="J402" s="571"/>
      <c r="K402" s="571"/>
      <c r="L402" s="571"/>
      <c r="M402" s="571"/>
      <c r="N402" s="571"/>
      <c r="O402" s="571"/>
      <c r="P402" s="592"/>
      <c r="Q402" s="572"/>
    </row>
    <row r="403" spans="1:17" ht="14.4" customHeight="1" x14ac:dyDescent="0.3">
      <c r="A403" s="567" t="s">
        <v>439</v>
      </c>
      <c r="B403" s="568" t="s">
        <v>3295</v>
      </c>
      <c r="C403" s="568" t="s">
        <v>3667</v>
      </c>
      <c r="D403" s="568" t="s">
        <v>3976</v>
      </c>
      <c r="E403" s="568" t="s">
        <v>3977</v>
      </c>
      <c r="F403" s="571">
        <v>67.72999999999999</v>
      </c>
      <c r="G403" s="571">
        <v>413581.99</v>
      </c>
      <c r="H403" s="571">
        <v>1</v>
      </c>
      <c r="I403" s="571">
        <v>6106.333825483538</v>
      </c>
      <c r="J403" s="571">
        <v>75.129999999999981</v>
      </c>
      <c r="K403" s="571">
        <v>280792.93</v>
      </c>
      <c r="L403" s="571">
        <v>0.67892929767081978</v>
      </c>
      <c r="M403" s="571">
        <v>3737.4275256222554</v>
      </c>
      <c r="N403" s="571"/>
      <c r="O403" s="571"/>
      <c r="P403" s="592"/>
      <c r="Q403" s="572"/>
    </row>
    <row r="404" spans="1:17" ht="14.4" customHeight="1" x14ac:dyDescent="0.3">
      <c r="A404" s="567" t="s">
        <v>439</v>
      </c>
      <c r="B404" s="568" t="s">
        <v>3295</v>
      </c>
      <c r="C404" s="568" t="s">
        <v>3667</v>
      </c>
      <c r="D404" s="568" t="s">
        <v>3683</v>
      </c>
      <c r="E404" s="568" t="s">
        <v>3684</v>
      </c>
      <c r="F404" s="571">
        <v>28.499999999999996</v>
      </c>
      <c r="G404" s="571">
        <v>25885.969999999998</v>
      </c>
      <c r="H404" s="571">
        <v>1</v>
      </c>
      <c r="I404" s="571">
        <v>908.27964912280709</v>
      </c>
      <c r="J404" s="571">
        <v>33.6</v>
      </c>
      <c r="K404" s="571">
        <v>39167.520000000004</v>
      </c>
      <c r="L404" s="571">
        <v>1.5130790926513478</v>
      </c>
      <c r="M404" s="571">
        <v>1165.7</v>
      </c>
      <c r="N404" s="571">
        <v>60.2</v>
      </c>
      <c r="O404" s="571">
        <v>48738.380000000005</v>
      </c>
      <c r="P404" s="592">
        <v>1.8828106499389441</v>
      </c>
      <c r="Q404" s="572">
        <v>809.60764119601333</v>
      </c>
    </row>
    <row r="405" spans="1:17" ht="14.4" customHeight="1" x14ac:dyDescent="0.3">
      <c r="A405" s="567" t="s">
        <v>439</v>
      </c>
      <c r="B405" s="568" t="s">
        <v>3295</v>
      </c>
      <c r="C405" s="568" t="s">
        <v>3667</v>
      </c>
      <c r="D405" s="568" t="s">
        <v>3685</v>
      </c>
      <c r="E405" s="568" t="s">
        <v>3686</v>
      </c>
      <c r="F405" s="571"/>
      <c r="G405" s="571"/>
      <c r="H405" s="571"/>
      <c r="I405" s="571"/>
      <c r="J405" s="571">
        <v>9</v>
      </c>
      <c r="K405" s="571">
        <v>14053.68</v>
      </c>
      <c r="L405" s="571"/>
      <c r="M405" s="571">
        <v>1561.52</v>
      </c>
      <c r="N405" s="571">
        <v>29</v>
      </c>
      <c r="O405" s="571">
        <v>35732.06</v>
      </c>
      <c r="P405" s="592"/>
      <c r="Q405" s="572">
        <v>1232.1399999999999</v>
      </c>
    </row>
    <row r="406" spans="1:17" ht="14.4" customHeight="1" x14ac:dyDescent="0.3">
      <c r="A406" s="567" t="s">
        <v>439</v>
      </c>
      <c r="B406" s="568" t="s">
        <v>3295</v>
      </c>
      <c r="C406" s="568" t="s">
        <v>3667</v>
      </c>
      <c r="D406" s="568" t="s">
        <v>3978</v>
      </c>
      <c r="E406" s="568" t="s">
        <v>3979</v>
      </c>
      <c r="F406" s="571"/>
      <c r="G406" s="571"/>
      <c r="H406" s="571"/>
      <c r="I406" s="571"/>
      <c r="J406" s="571"/>
      <c r="K406" s="571"/>
      <c r="L406" s="571"/>
      <c r="M406" s="571"/>
      <c r="N406" s="571">
        <v>4</v>
      </c>
      <c r="O406" s="571">
        <v>25880.080000000002</v>
      </c>
      <c r="P406" s="592"/>
      <c r="Q406" s="572">
        <v>6470.02</v>
      </c>
    </row>
    <row r="407" spans="1:17" ht="14.4" customHeight="1" x14ac:dyDescent="0.3">
      <c r="A407" s="567" t="s">
        <v>439</v>
      </c>
      <c r="B407" s="568" t="s">
        <v>3295</v>
      </c>
      <c r="C407" s="568" t="s">
        <v>3667</v>
      </c>
      <c r="D407" s="568" t="s">
        <v>3687</v>
      </c>
      <c r="E407" s="568" t="s">
        <v>3688</v>
      </c>
      <c r="F407" s="571">
        <v>15.8</v>
      </c>
      <c r="G407" s="571">
        <v>224541.11</v>
      </c>
      <c r="H407" s="571">
        <v>1</v>
      </c>
      <c r="I407" s="571">
        <v>14211.462658227847</v>
      </c>
      <c r="J407" s="571">
        <v>20</v>
      </c>
      <c r="K407" s="571">
        <v>278150.02</v>
      </c>
      <c r="L407" s="571">
        <v>1.2387487529566414</v>
      </c>
      <c r="M407" s="571">
        <v>13907.501</v>
      </c>
      <c r="N407" s="571">
        <v>5.0999999999999996</v>
      </c>
      <c r="O407" s="571">
        <v>69353.88</v>
      </c>
      <c r="P407" s="592">
        <v>0.30886940925873224</v>
      </c>
      <c r="Q407" s="572">
        <v>13598.800000000001</v>
      </c>
    </row>
    <row r="408" spans="1:17" ht="14.4" customHeight="1" x14ac:dyDescent="0.3">
      <c r="A408" s="567" t="s">
        <v>439</v>
      </c>
      <c r="B408" s="568" t="s">
        <v>3295</v>
      </c>
      <c r="C408" s="568" t="s">
        <v>3667</v>
      </c>
      <c r="D408" s="568" t="s">
        <v>3980</v>
      </c>
      <c r="E408" s="568" t="s">
        <v>3981</v>
      </c>
      <c r="F408" s="571"/>
      <c r="G408" s="571"/>
      <c r="H408" s="571"/>
      <c r="I408" s="571"/>
      <c r="J408" s="571">
        <v>0.84</v>
      </c>
      <c r="K408" s="571">
        <v>13257.12</v>
      </c>
      <c r="L408" s="571"/>
      <c r="M408" s="571">
        <v>15782.285714285716</v>
      </c>
      <c r="N408" s="571"/>
      <c r="O408" s="571"/>
      <c r="P408" s="592"/>
      <c r="Q408" s="572"/>
    </row>
    <row r="409" spans="1:17" ht="14.4" customHeight="1" x14ac:dyDescent="0.3">
      <c r="A409" s="567" t="s">
        <v>439</v>
      </c>
      <c r="B409" s="568" t="s">
        <v>3295</v>
      </c>
      <c r="C409" s="568" t="s">
        <v>3667</v>
      </c>
      <c r="D409" s="568" t="s">
        <v>3982</v>
      </c>
      <c r="E409" s="568" t="s">
        <v>3981</v>
      </c>
      <c r="F409" s="571">
        <v>5</v>
      </c>
      <c r="G409" s="571">
        <v>21795.35</v>
      </c>
      <c r="H409" s="571">
        <v>1</v>
      </c>
      <c r="I409" s="571">
        <v>4359.07</v>
      </c>
      <c r="J409" s="571">
        <v>8</v>
      </c>
      <c r="K409" s="571">
        <v>29429.360000000001</v>
      </c>
      <c r="L409" s="571">
        <v>1.3502586560894871</v>
      </c>
      <c r="M409" s="571">
        <v>3678.67</v>
      </c>
      <c r="N409" s="571"/>
      <c r="O409" s="571"/>
      <c r="P409" s="592"/>
      <c r="Q409" s="572"/>
    </row>
    <row r="410" spans="1:17" ht="14.4" customHeight="1" x14ac:dyDescent="0.3">
      <c r="A410" s="567" t="s">
        <v>439</v>
      </c>
      <c r="B410" s="568" t="s">
        <v>3295</v>
      </c>
      <c r="C410" s="568" t="s">
        <v>3667</v>
      </c>
      <c r="D410" s="568" t="s">
        <v>3983</v>
      </c>
      <c r="E410" s="568" t="s">
        <v>3984</v>
      </c>
      <c r="F410" s="571">
        <v>16</v>
      </c>
      <c r="G410" s="571">
        <v>211951.35999999999</v>
      </c>
      <c r="H410" s="571">
        <v>1</v>
      </c>
      <c r="I410" s="571">
        <v>13246.96</v>
      </c>
      <c r="J410" s="571"/>
      <c r="K410" s="571"/>
      <c r="L410" s="571"/>
      <c r="M410" s="571"/>
      <c r="N410" s="571"/>
      <c r="O410" s="571"/>
      <c r="P410" s="592"/>
      <c r="Q410" s="572"/>
    </row>
    <row r="411" spans="1:17" ht="14.4" customHeight="1" x14ac:dyDescent="0.3">
      <c r="A411" s="567" t="s">
        <v>439</v>
      </c>
      <c r="B411" s="568" t="s">
        <v>3295</v>
      </c>
      <c r="C411" s="568" t="s">
        <v>3667</v>
      </c>
      <c r="D411" s="568" t="s">
        <v>3985</v>
      </c>
      <c r="E411" s="568" t="s">
        <v>3739</v>
      </c>
      <c r="F411" s="571"/>
      <c r="G411" s="571"/>
      <c r="H411" s="571"/>
      <c r="I411" s="571"/>
      <c r="J411" s="571">
        <v>9</v>
      </c>
      <c r="K411" s="571">
        <v>96932.340000000011</v>
      </c>
      <c r="L411" s="571"/>
      <c r="M411" s="571">
        <v>10770.260000000002</v>
      </c>
      <c r="N411" s="571"/>
      <c r="O411" s="571"/>
      <c r="P411" s="592"/>
      <c r="Q411" s="572"/>
    </row>
    <row r="412" spans="1:17" ht="14.4" customHeight="1" x14ac:dyDescent="0.3">
      <c r="A412" s="567" t="s">
        <v>439</v>
      </c>
      <c r="B412" s="568" t="s">
        <v>3295</v>
      </c>
      <c r="C412" s="568" t="s">
        <v>3667</v>
      </c>
      <c r="D412" s="568" t="s">
        <v>3986</v>
      </c>
      <c r="E412" s="568" t="s">
        <v>3987</v>
      </c>
      <c r="F412" s="571">
        <v>5</v>
      </c>
      <c r="G412" s="571">
        <v>19064.400000000001</v>
      </c>
      <c r="H412" s="571">
        <v>1</v>
      </c>
      <c r="I412" s="571">
        <v>3812.88</v>
      </c>
      <c r="J412" s="571">
        <v>8</v>
      </c>
      <c r="K412" s="571">
        <v>26443.360000000001</v>
      </c>
      <c r="L412" s="571">
        <v>1.387054405069134</v>
      </c>
      <c r="M412" s="571">
        <v>3305.42</v>
      </c>
      <c r="N412" s="571"/>
      <c r="O412" s="571"/>
      <c r="P412" s="592"/>
      <c r="Q412" s="572"/>
    </row>
    <row r="413" spans="1:17" ht="14.4" customHeight="1" x14ac:dyDescent="0.3">
      <c r="A413" s="567" t="s">
        <v>439</v>
      </c>
      <c r="B413" s="568" t="s">
        <v>3295</v>
      </c>
      <c r="C413" s="568" t="s">
        <v>3667</v>
      </c>
      <c r="D413" s="568" t="s">
        <v>3689</v>
      </c>
      <c r="E413" s="568" t="s">
        <v>3690</v>
      </c>
      <c r="F413" s="571"/>
      <c r="G413" s="571"/>
      <c r="H413" s="571"/>
      <c r="I413" s="571"/>
      <c r="J413" s="571">
        <v>0.1</v>
      </c>
      <c r="K413" s="571">
        <v>526.45000000000005</v>
      </c>
      <c r="L413" s="571"/>
      <c r="M413" s="571">
        <v>5264.5</v>
      </c>
      <c r="N413" s="571">
        <v>0.30000000000000004</v>
      </c>
      <c r="O413" s="571">
        <v>1593.21</v>
      </c>
      <c r="P413" s="592"/>
      <c r="Q413" s="572">
        <v>5310.6999999999989</v>
      </c>
    </row>
    <row r="414" spans="1:17" ht="14.4" customHeight="1" x14ac:dyDescent="0.3">
      <c r="A414" s="567" t="s">
        <v>439</v>
      </c>
      <c r="B414" s="568" t="s">
        <v>3295</v>
      </c>
      <c r="C414" s="568" t="s">
        <v>3667</v>
      </c>
      <c r="D414" s="568" t="s">
        <v>3691</v>
      </c>
      <c r="E414" s="568" t="s">
        <v>3692</v>
      </c>
      <c r="F414" s="571"/>
      <c r="G414" s="571"/>
      <c r="H414" s="571"/>
      <c r="I414" s="571"/>
      <c r="J414" s="571"/>
      <c r="K414" s="571"/>
      <c r="L414" s="571"/>
      <c r="M414" s="571"/>
      <c r="N414" s="571">
        <v>0</v>
      </c>
      <c r="O414" s="571">
        <v>0</v>
      </c>
      <c r="P414" s="592"/>
      <c r="Q414" s="572"/>
    </row>
    <row r="415" spans="1:17" ht="14.4" customHeight="1" x14ac:dyDescent="0.3">
      <c r="A415" s="567" t="s">
        <v>439</v>
      </c>
      <c r="B415" s="568" t="s">
        <v>3295</v>
      </c>
      <c r="C415" s="568" t="s">
        <v>3667</v>
      </c>
      <c r="D415" s="568" t="s">
        <v>3988</v>
      </c>
      <c r="E415" s="568" t="s">
        <v>3989</v>
      </c>
      <c r="F415" s="571">
        <v>15.6</v>
      </c>
      <c r="G415" s="571">
        <v>9892.7799999999988</v>
      </c>
      <c r="H415" s="571">
        <v>1</v>
      </c>
      <c r="I415" s="571">
        <v>634.15256410256404</v>
      </c>
      <c r="J415" s="571">
        <v>2.1</v>
      </c>
      <c r="K415" s="571">
        <v>1510.1799999999998</v>
      </c>
      <c r="L415" s="571">
        <v>0.15265476438372227</v>
      </c>
      <c r="M415" s="571">
        <v>719.13333333333321</v>
      </c>
      <c r="N415" s="571">
        <v>3.7</v>
      </c>
      <c r="O415" s="571">
        <v>1633.36</v>
      </c>
      <c r="P415" s="592">
        <v>0.16510626942072906</v>
      </c>
      <c r="Q415" s="572">
        <v>441.4486486486486</v>
      </c>
    </row>
    <row r="416" spans="1:17" ht="14.4" customHeight="1" x14ac:dyDescent="0.3">
      <c r="A416" s="567" t="s">
        <v>439</v>
      </c>
      <c r="B416" s="568" t="s">
        <v>3295</v>
      </c>
      <c r="C416" s="568" t="s">
        <v>3667</v>
      </c>
      <c r="D416" s="568" t="s">
        <v>3693</v>
      </c>
      <c r="E416" s="568" t="s">
        <v>3694</v>
      </c>
      <c r="F416" s="571">
        <v>154</v>
      </c>
      <c r="G416" s="571">
        <v>11974.050000000001</v>
      </c>
      <c r="H416" s="571">
        <v>1</v>
      </c>
      <c r="I416" s="571">
        <v>77.753571428571433</v>
      </c>
      <c r="J416" s="571">
        <v>362</v>
      </c>
      <c r="K416" s="571">
        <v>23005.9</v>
      </c>
      <c r="L416" s="571">
        <v>1.9213131730700974</v>
      </c>
      <c r="M416" s="571">
        <v>63.552209944751382</v>
      </c>
      <c r="N416" s="571">
        <v>268</v>
      </c>
      <c r="O416" s="571">
        <v>15546.680000000002</v>
      </c>
      <c r="P416" s="592">
        <v>1.2983643796376332</v>
      </c>
      <c r="Q416" s="572">
        <v>58.010000000000005</v>
      </c>
    </row>
    <row r="417" spans="1:17" ht="14.4" customHeight="1" x14ac:dyDescent="0.3">
      <c r="A417" s="567" t="s">
        <v>439</v>
      </c>
      <c r="B417" s="568" t="s">
        <v>3295</v>
      </c>
      <c r="C417" s="568" t="s">
        <v>3667</v>
      </c>
      <c r="D417" s="568" t="s">
        <v>3695</v>
      </c>
      <c r="E417" s="568" t="s">
        <v>3696</v>
      </c>
      <c r="F417" s="571">
        <v>18.3</v>
      </c>
      <c r="G417" s="571">
        <v>6483.37</v>
      </c>
      <c r="H417" s="571">
        <v>1</v>
      </c>
      <c r="I417" s="571">
        <v>354.28251366120219</v>
      </c>
      <c r="J417" s="571">
        <v>15.9</v>
      </c>
      <c r="K417" s="571">
        <v>6267.04</v>
      </c>
      <c r="L417" s="571">
        <v>0.96663309359175864</v>
      </c>
      <c r="M417" s="571">
        <v>394.15345911949686</v>
      </c>
      <c r="N417" s="571">
        <v>15.4</v>
      </c>
      <c r="O417" s="571">
        <v>6222.58</v>
      </c>
      <c r="P417" s="592">
        <v>0.95977554882723026</v>
      </c>
      <c r="Q417" s="572">
        <v>404.06363636363636</v>
      </c>
    </row>
    <row r="418" spans="1:17" ht="14.4" customHeight="1" x14ac:dyDescent="0.3">
      <c r="A418" s="567" t="s">
        <v>439</v>
      </c>
      <c r="B418" s="568" t="s">
        <v>3295</v>
      </c>
      <c r="C418" s="568" t="s">
        <v>3667</v>
      </c>
      <c r="D418" s="568" t="s">
        <v>3990</v>
      </c>
      <c r="E418" s="568" t="s">
        <v>3991</v>
      </c>
      <c r="F418" s="571">
        <v>11</v>
      </c>
      <c r="G418" s="571">
        <v>906.74999999999989</v>
      </c>
      <c r="H418" s="571">
        <v>1</v>
      </c>
      <c r="I418" s="571">
        <v>82.431818181818173</v>
      </c>
      <c r="J418" s="571">
        <v>14</v>
      </c>
      <c r="K418" s="571">
        <v>805.14</v>
      </c>
      <c r="L418" s="571">
        <v>0.88794044665012417</v>
      </c>
      <c r="M418" s="571">
        <v>57.51</v>
      </c>
      <c r="N418" s="571"/>
      <c r="O418" s="571"/>
      <c r="P418" s="592"/>
      <c r="Q418" s="572"/>
    </row>
    <row r="419" spans="1:17" ht="14.4" customHeight="1" x14ac:dyDescent="0.3">
      <c r="A419" s="567" t="s">
        <v>439</v>
      </c>
      <c r="B419" s="568" t="s">
        <v>3295</v>
      </c>
      <c r="C419" s="568" t="s">
        <v>3667</v>
      </c>
      <c r="D419" s="568" t="s">
        <v>2141</v>
      </c>
      <c r="E419" s="568" t="s">
        <v>3992</v>
      </c>
      <c r="F419" s="571"/>
      <c r="G419" s="571"/>
      <c r="H419" s="571"/>
      <c r="I419" s="571"/>
      <c r="J419" s="571">
        <v>9</v>
      </c>
      <c r="K419" s="571">
        <v>61045.71</v>
      </c>
      <c r="L419" s="571"/>
      <c r="M419" s="571">
        <v>6782.8566666666666</v>
      </c>
      <c r="N419" s="571">
        <v>5</v>
      </c>
      <c r="O419" s="571">
        <v>34482.5</v>
      </c>
      <c r="P419" s="592"/>
      <c r="Q419" s="572">
        <v>6896.5</v>
      </c>
    </row>
    <row r="420" spans="1:17" ht="14.4" customHeight="1" x14ac:dyDescent="0.3">
      <c r="A420" s="567" t="s">
        <v>439</v>
      </c>
      <c r="B420" s="568" t="s">
        <v>3295</v>
      </c>
      <c r="C420" s="568" t="s">
        <v>3667</v>
      </c>
      <c r="D420" s="568" t="s">
        <v>3993</v>
      </c>
      <c r="E420" s="568" t="s">
        <v>3994</v>
      </c>
      <c r="F420" s="571">
        <v>2.4</v>
      </c>
      <c r="G420" s="571">
        <v>3252.15</v>
      </c>
      <c r="H420" s="571">
        <v>1</v>
      </c>
      <c r="I420" s="571">
        <v>1355.0625</v>
      </c>
      <c r="J420" s="571"/>
      <c r="K420" s="571"/>
      <c r="L420" s="571"/>
      <c r="M420" s="571"/>
      <c r="N420" s="571"/>
      <c r="O420" s="571"/>
      <c r="P420" s="592"/>
      <c r="Q420" s="572"/>
    </row>
    <row r="421" spans="1:17" ht="14.4" customHeight="1" x14ac:dyDescent="0.3">
      <c r="A421" s="567" t="s">
        <v>439</v>
      </c>
      <c r="B421" s="568" t="s">
        <v>3295</v>
      </c>
      <c r="C421" s="568" t="s">
        <v>3667</v>
      </c>
      <c r="D421" s="568" t="s">
        <v>3697</v>
      </c>
      <c r="E421" s="568" t="s">
        <v>3698</v>
      </c>
      <c r="F421" s="571">
        <v>713</v>
      </c>
      <c r="G421" s="571">
        <v>259738.13</v>
      </c>
      <c r="H421" s="571">
        <v>1</v>
      </c>
      <c r="I421" s="571">
        <v>364.28910238429171</v>
      </c>
      <c r="J421" s="571">
        <v>720</v>
      </c>
      <c r="K421" s="571">
        <v>66377.33</v>
      </c>
      <c r="L421" s="571">
        <v>0.25555481592171314</v>
      </c>
      <c r="M421" s="571">
        <v>92.190736111111107</v>
      </c>
      <c r="N421" s="571">
        <v>751</v>
      </c>
      <c r="O421" s="571">
        <v>35672.5</v>
      </c>
      <c r="P421" s="592">
        <v>0.13734025112138906</v>
      </c>
      <c r="Q421" s="572">
        <v>47.5</v>
      </c>
    </row>
    <row r="422" spans="1:17" ht="14.4" customHeight="1" x14ac:dyDescent="0.3">
      <c r="A422" s="567" t="s">
        <v>439</v>
      </c>
      <c r="B422" s="568" t="s">
        <v>3295</v>
      </c>
      <c r="C422" s="568" t="s">
        <v>3667</v>
      </c>
      <c r="D422" s="568" t="s">
        <v>3699</v>
      </c>
      <c r="E422" s="568" t="s">
        <v>3700</v>
      </c>
      <c r="F422" s="571">
        <v>18</v>
      </c>
      <c r="G422" s="571">
        <v>1779.48</v>
      </c>
      <c r="H422" s="571">
        <v>1</v>
      </c>
      <c r="I422" s="571">
        <v>98.86</v>
      </c>
      <c r="J422" s="571">
        <v>10</v>
      </c>
      <c r="K422" s="571">
        <v>1150</v>
      </c>
      <c r="L422" s="571">
        <v>0.64625620967923214</v>
      </c>
      <c r="M422" s="571">
        <v>115</v>
      </c>
      <c r="N422" s="571">
        <v>123</v>
      </c>
      <c r="O422" s="571">
        <v>14268</v>
      </c>
      <c r="P422" s="592">
        <v>8.0180726953941601</v>
      </c>
      <c r="Q422" s="572">
        <v>116</v>
      </c>
    </row>
    <row r="423" spans="1:17" ht="14.4" customHeight="1" x14ac:dyDescent="0.3">
      <c r="A423" s="567" t="s">
        <v>439</v>
      </c>
      <c r="B423" s="568" t="s">
        <v>3295</v>
      </c>
      <c r="C423" s="568" t="s">
        <v>3667</v>
      </c>
      <c r="D423" s="568" t="s">
        <v>3701</v>
      </c>
      <c r="E423" s="568" t="s">
        <v>3702</v>
      </c>
      <c r="F423" s="571">
        <v>458</v>
      </c>
      <c r="G423" s="571">
        <v>250095.09</v>
      </c>
      <c r="H423" s="571">
        <v>1</v>
      </c>
      <c r="I423" s="571">
        <v>546.05914847161569</v>
      </c>
      <c r="J423" s="571">
        <v>434</v>
      </c>
      <c r="K423" s="571">
        <v>224829.40000000005</v>
      </c>
      <c r="L423" s="571">
        <v>0.89897566561582654</v>
      </c>
      <c r="M423" s="571">
        <v>518.04009216589873</v>
      </c>
      <c r="N423" s="571">
        <v>313.2</v>
      </c>
      <c r="O423" s="571">
        <v>118929.78</v>
      </c>
      <c r="P423" s="592">
        <v>0.47553824427340818</v>
      </c>
      <c r="Q423" s="572">
        <v>379.72471264367817</v>
      </c>
    </row>
    <row r="424" spans="1:17" ht="14.4" customHeight="1" x14ac:dyDescent="0.3">
      <c r="A424" s="567" t="s">
        <v>439</v>
      </c>
      <c r="B424" s="568" t="s">
        <v>3295</v>
      </c>
      <c r="C424" s="568" t="s">
        <v>3667</v>
      </c>
      <c r="D424" s="568" t="s">
        <v>3995</v>
      </c>
      <c r="E424" s="568" t="s">
        <v>3996</v>
      </c>
      <c r="F424" s="571"/>
      <c r="G424" s="571"/>
      <c r="H424" s="571"/>
      <c r="I424" s="571"/>
      <c r="J424" s="571">
        <v>5</v>
      </c>
      <c r="K424" s="571">
        <v>31017.100000000002</v>
      </c>
      <c r="L424" s="571"/>
      <c r="M424" s="571">
        <v>6203.42</v>
      </c>
      <c r="N424" s="571"/>
      <c r="O424" s="571"/>
      <c r="P424" s="592"/>
      <c r="Q424" s="572"/>
    </row>
    <row r="425" spans="1:17" ht="14.4" customHeight="1" x14ac:dyDescent="0.3">
      <c r="A425" s="567" t="s">
        <v>439</v>
      </c>
      <c r="B425" s="568" t="s">
        <v>3295</v>
      </c>
      <c r="C425" s="568" t="s">
        <v>3667</v>
      </c>
      <c r="D425" s="568" t="s">
        <v>3997</v>
      </c>
      <c r="E425" s="568" t="s">
        <v>3998</v>
      </c>
      <c r="F425" s="571">
        <v>44</v>
      </c>
      <c r="G425" s="571">
        <v>11119.279999999999</v>
      </c>
      <c r="H425" s="571">
        <v>1</v>
      </c>
      <c r="I425" s="571">
        <v>252.71090909090907</v>
      </c>
      <c r="J425" s="571">
        <v>127</v>
      </c>
      <c r="K425" s="571">
        <v>13505.730000000001</v>
      </c>
      <c r="L425" s="571">
        <v>1.2146227093840611</v>
      </c>
      <c r="M425" s="571">
        <v>106.34433070866143</v>
      </c>
      <c r="N425" s="571">
        <v>40</v>
      </c>
      <c r="O425" s="571">
        <v>2556.64</v>
      </c>
      <c r="P425" s="592">
        <v>0.22992855652524266</v>
      </c>
      <c r="Q425" s="572">
        <v>63.915999999999997</v>
      </c>
    </row>
    <row r="426" spans="1:17" ht="14.4" customHeight="1" x14ac:dyDescent="0.3">
      <c r="A426" s="567" t="s">
        <v>439</v>
      </c>
      <c r="B426" s="568" t="s">
        <v>3295</v>
      </c>
      <c r="C426" s="568" t="s">
        <v>3667</v>
      </c>
      <c r="D426" s="568" t="s">
        <v>3703</v>
      </c>
      <c r="E426" s="568" t="s">
        <v>3704</v>
      </c>
      <c r="F426" s="571">
        <v>69</v>
      </c>
      <c r="G426" s="571">
        <v>26890.66</v>
      </c>
      <c r="H426" s="571">
        <v>1</v>
      </c>
      <c r="I426" s="571">
        <v>389.71971014492755</v>
      </c>
      <c r="J426" s="571">
        <v>60</v>
      </c>
      <c r="K426" s="571">
        <v>6754.2799999999988</v>
      </c>
      <c r="L426" s="571">
        <v>0.25117568702292908</v>
      </c>
      <c r="M426" s="571">
        <v>112.57133333333331</v>
      </c>
      <c r="N426" s="571">
        <v>64</v>
      </c>
      <c r="O426" s="571">
        <v>8150.19</v>
      </c>
      <c r="P426" s="592">
        <v>0.30308627605272609</v>
      </c>
      <c r="Q426" s="572">
        <v>127.34671874999999</v>
      </c>
    </row>
    <row r="427" spans="1:17" ht="14.4" customHeight="1" x14ac:dyDescent="0.3">
      <c r="A427" s="567" t="s">
        <v>439</v>
      </c>
      <c r="B427" s="568" t="s">
        <v>3295</v>
      </c>
      <c r="C427" s="568" t="s">
        <v>3667</v>
      </c>
      <c r="D427" s="568" t="s">
        <v>3705</v>
      </c>
      <c r="E427" s="568" t="s">
        <v>3706</v>
      </c>
      <c r="F427" s="571">
        <v>137.30000000000001</v>
      </c>
      <c r="G427" s="571">
        <v>13034.810000000001</v>
      </c>
      <c r="H427" s="571">
        <v>1</v>
      </c>
      <c r="I427" s="571">
        <v>94.936707938820106</v>
      </c>
      <c r="J427" s="571">
        <v>154</v>
      </c>
      <c r="K427" s="571">
        <v>6498.0899999999992</v>
      </c>
      <c r="L427" s="571">
        <v>0.49851819857750124</v>
      </c>
      <c r="M427" s="571">
        <v>42.195389610389604</v>
      </c>
      <c r="N427" s="571">
        <v>102</v>
      </c>
      <c r="O427" s="571">
        <v>4176.8999999999996</v>
      </c>
      <c r="P427" s="592">
        <v>0.3204419550419223</v>
      </c>
      <c r="Q427" s="572">
        <v>40.949999999999996</v>
      </c>
    </row>
    <row r="428" spans="1:17" ht="14.4" customHeight="1" x14ac:dyDescent="0.3">
      <c r="A428" s="567" t="s">
        <v>439</v>
      </c>
      <c r="B428" s="568" t="s">
        <v>3295</v>
      </c>
      <c r="C428" s="568" t="s">
        <v>3667</v>
      </c>
      <c r="D428" s="568" t="s">
        <v>3999</v>
      </c>
      <c r="E428" s="568" t="s">
        <v>4000</v>
      </c>
      <c r="F428" s="571"/>
      <c r="G428" s="571"/>
      <c r="H428" s="571"/>
      <c r="I428" s="571"/>
      <c r="J428" s="571"/>
      <c r="K428" s="571"/>
      <c r="L428" s="571"/>
      <c r="M428" s="571"/>
      <c r="N428" s="571">
        <v>0.2</v>
      </c>
      <c r="O428" s="571">
        <v>1092.1600000000001</v>
      </c>
      <c r="P428" s="592"/>
      <c r="Q428" s="572">
        <v>5460.8</v>
      </c>
    </row>
    <row r="429" spans="1:17" ht="14.4" customHeight="1" x14ac:dyDescent="0.3">
      <c r="A429" s="567" t="s">
        <v>439</v>
      </c>
      <c r="B429" s="568" t="s">
        <v>3295</v>
      </c>
      <c r="C429" s="568" t="s">
        <v>3667</v>
      </c>
      <c r="D429" s="568" t="s">
        <v>4001</v>
      </c>
      <c r="E429" s="568" t="s">
        <v>4002</v>
      </c>
      <c r="F429" s="571">
        <v>8</v>
      </c>
      <c r="G429" s="571">
        <v>376.96000000000004</v>
      </c>
      <c r="H429" s="571">
        <v>1</v>
      </c>
      <c r="I429" s="571">
        <v>47.120000000000005</v>
      </c>
      <c r="J429" s="571">
        <v>15</v>
      </c>
      <c r="K429" s="571">
        <v>339.15999999999997</v>
      </c>
      <c r="L429" s="571">
        <v>0.89972410865874342</v>
      </c>
      <c r="M429" s="571">
        <v>22.610666666666663</v>
      </c>
      <c r="N429" s="571">
        <v>5</v>
      </c>
      <c r="O429" s="571">
        <v>102.4</v>
      </c>
      <c r="P429" s="592">
        <v>0.27164685908319186</v>
      </c>
      <c r="Q429" s="572">
        <v>20.48</v>
      </c>
    </row>
    <row r="430" spans="1:17" ht="14.4" customHeight="1" x14ac:dyDescent="0.3">
      <c r="A430" s="567" t="s">
        <v>439</v>
      </c>
      <c r="B430" s="568" t="s">
        <v>3295</v>
      </c>
      <c r="C430" s="568" t="s">
        <v>3667</v>
      </c>
      <c r="D430" s="568" t="s">
        <v>3707</v>
      </c>
      <c r="E430" s="568" t="s">
        <v>3708</v>
      </c>
      <c r="F430" s="571"/>
      <c r="G430" s="571"/>
      <c r="H430" s="571"/>
      <c r="I430" s="571"/>
      <c r="J430" s="571"/>
      <c r="K430" s="571"/>
      <c r="L430" s="571"/>
      <c r="M430" s="571"/>
      <c r="N430" s="571">
        <v>0</v>
      </c>
      <c r="O430" s="571">
        <v>0</v>
      </c>
      <c r="P430" s="592"/>
      <c r="Q430" s="572"/>
    </row>
    <row r="431" spans="1:17" ht="14.4" customHeight="1" x14ac:dyDescent="0.3">
      <c r="A431" s="567" t="s">
        <v>439</v>
      </c>
      <c r="B431" s="568" t="s">
        <v>3295</v>
      </c>
      <c r="C431" s="568" t="s">
        <v>3667</v>
      </c>
      <c r="D431" s="568" t="s">
        <v>3709</v>
      </c>
      <c r="E431" s="568" t="s">
        <v>3710</v>
      </c>
      <c r="F431" s="571">
        <v>31.599999999999998</v>
      </c>
      <c r="G431" s="571">
        <v>269411.00999999995</v>
      </c>
      <c r="H431" s="571">
        <v>1</v>
      </c>
      <c r="I431" s="571">
        <v>8525.6648734177197</v>
      </c>
      <c r="J431" s="571">
        <v>59.86</v>
      </c>
      <c r="K431" s="571">
        <v>304508.59999999998</v>
      </c>
      <c r="L431" s="571">
        <v>1.1302752623213135</v>
      </c>
      <c r="M431" s="571">
        <v>5087.0130304042759</v>
      </c>
      <c r="N431" s="571">
        <v>42.400000000000006</v>
      </c>
      <c r="O431" s="571">
        <v>166458.29999999999</v>
      </c>
      <c r="P431" s="592">
        <v>0.61786004959485519</v>
      </c>
      <c r="Q431" s="572">
        <v>3925.9033018867917</v>
      </c>
    </row>
    <row r="432" spans="1:17" ht="14.4" customHeight="1" x14ac:dyDescent="0.3">
      <c r="A432" s="567" t="s">
        <v>439</v>
      </c>
      <c r="B432" s="568" t="s">
        <v>3295</v>
      </c>
      <c r="C432" s="568" t="s">
        <v>3667</v>
      </c>
      <c r="D432" s="568" t="s">
        <v>3711</v>
      </c>
      <c r="E432" s="568" t="s">
        <v>3712</v>
      </c>
      <c r="F432" s="571"/>
      <c r="G432" s="571"/>
      <c r="H432" s="571"/>
      <c r="I432" s="571"/>
      <c r="J432" s="571"/>
      <c r="K432" s="571"/>
      <c r="L432" s="571"/>
      <c r="M432" s="571"/>
      <c r="N432" s="571">
        <v>0</v>
      </c>
      <c r="O432" s="571">
        <v>0</v>
      </c>
      <c r="P432" s="592"/>
      <c r="Q432" s="572"/>
    </row>
    <row r="433" spans="1:17" ht="14.4" customHeight="1" x14ac:dyDescent="0.3">
      <c r="A433" s="567" t="s">
        <v>439</v>
      </c>
      <c r="B433" s="568" t="s">
        <v>3295</v>
      </c>
      <c r="C433" s="568" t="s">
        <v>3667</v>
      </c>
      <c r="D433" s="568" t="s">
        <v>4003</v>
      </c>
      <c r="E433" s="568" t="s">
        <v>4004</v>
      </c>
      <c r="F433" s="571"/>
      <c r="G433" s="571"/>
      <c r="H433" s="571"/>
      <c r="I433" s="571"/>
      <c r="J433" s="571"/>
      <c r="K433" s="571"/>
      <c r="L433" s="571"/>
      <c r="M433" s="571"/>
      <c r="N433" s="571">
        <v>8</v>
      </c>
      <c r="O433" s="571">
        <v>103520.32000000001</v>
      </c>
      <c r="P433" s="592"/>
      <c r="Q433" s="572">
        <v>12940.04</v>
      </c>
    </row>
    <row r="434" spans="1:17" ht="14.4" customHeight="1" x14ac:dyDescent="0.3">
      <c r="A434" s="567" t="s">
        <v>439</v>
      </c>
      <c r="B434" s="568" t="s">
        <v>3295</v>
      </c>
      <c r="C434" s="568" t="s">
        <v>3667</v>
      </c>
      <c r="D434" s="568" t="s">
        <v>4005</v>
      </c>
      <c r="E434" s="568" t="s">
        <v>4006</v>
      </c>
      <c r="F434" s="571"/>
      <c r="G434" s="571"/>
      <c r="H434" s="571"/>
      <c r="I434" s="571"/>
      <c r="J434" s="571"/>
      <c r="K434" s="571"/>
      <c r="L434" s="571"/>
      <c r="M434" s="571"/>
      <c r="N434" s="571">
        <v>4</v>
      </c>
      <c r="O434" s="571">
        <v>1082.1600000000001</v>
      </c>
      <c r="P434" s="592"/>
      <c r="Q434" s="572">
        <v>270.54000000000002</v>
      </c>
    </row>
    <row r="435" spans="1:17" ht="14.4" customHeight="1" x14ac:dyDescent="0.3">
      <c r="A435" s="567" t="s">
        <v>439</v>
      </c>
      <c r="B435" s="568" t="s">
        <v>3295</v>
      </c>
      <c r="C435" s="568" t="s">
        <v>3667</v>
      </c>
      <c r="D435" s="568" t="s">
        <v>4007</v>
      </c>
      <c r="E435" s="568" t="s">
        <v>4008</v>
      </c>
      <c r="F435" s="571"/>
      <c r="G435" s="571"/>
      <c r="H435" s="571"/>
      <c r="I435" s="571"/>
      <c r="J435" s="571">
        <v>6</v>
      </c>
      <c r="K435" s="571">
        <v>3218.16</v>
      </c>
      <c r="L435" s="571"/>
      <c r="M435" s="571">
        <v>536.36</v>
      </c>
      <c r="N435" s="571"/>
      <c r="O435" s="571"/>
      <c r="P435" s="592"/>
      <c r="Q435" s="572"/>
    </row>
    <row r="436" spans="1:17" ht="14.4" customHeight="1" x14ac:dyDescent="0.3">
      <c r="A436" s="567" t="s">
        <v>439</v>
      </c>
      <c r="B436" s="568" t="s">
        <v>3295</v>
      </c>
      <c r="C436" s="568" t="s">
        <v>3667</v>
      </c>
      <c r="D436" s="568" t="s">
        <v>4009</v>
      </c>
      <c r="E436" s="568" t="s">
        <v>4010</v>
      </c>
      <c r="F436" s="571"/>
      <c r="G436" s="571"/>
      <c r="H436" s="571"/>
      <c r="I436" s="571"/>
      <c r="J436" s="571">
        <v>5</v>
      </c>
      <c r="K436" s="571">
        <v>26996.7</v>
      </c>
      <c r="L436" s="571"/>
      <c r="M436" s="571">
        <v>5399.34</v>
      </c>
      <c r="N436" s="571"/>
      <c r="O436" s="571"/>
      <c r="P436" s="592"/>
      <c r="Q436" s="572"/>
    </row>
    <row r="437" spans="1:17" ht="14.4" customHeight="1" x14ac:dyDescent="0.3">
      <c r="A437" s="567" t="s">
        <v>439</v>
      </c>
      <c r="B437" s="568" t="s">
        <v>3295</v>
      </c>
      <c r="C437" s="568" t="s">
        <v>3667</v>
      </c>
      <c r="D437" s="568" t="s">
        <v>4011</v>
      </c>
      <c r="E437" s="568" t="s">
        <v>4012</v>
      </c>
      <c r="F437" s="571"/>
      <c r="G437" s="571"/>
      <c r="H437" s="571"/>
      <c r="I437" s="571"/>
      <c r="J437" s="571">
        <v>6</v>
      </c>
      <c r="K437" s="571">
        <v>64792.02</v>
      </c>
      <c r="L437" s="571"/>
      <c r="M437" s="571">
        <v>10798.67</v>
      </c>
      <c r="N437" s="571"/>
      <c r="O437" s="571"/>
      <c r="P437" s="592"/>
      <c r="Q437" s="572"/>
    </row>
    <row r="438" spans="1:17" ht="14.4" customHeight="1" x14ac:dyDescent="0.3">
      <c r="A438" s="567" t="s">
        <v>439</v>
      </c>
      <c r="B438" s="568" t="s">
        <v>3295</v>
      </c>
      <c r="C438" s="568" t="s">
        <v>3667</v>
      </c>
      <c r="D438" s="568" t="s">
        <v>3713</v>
      </c>
      <c r="E438" s="568" t="s">
        <v>3714</v>
      </c>
      <c r="F438" s="571"/>
      <c r="G438" s="571"/>
      <c r="H438" s="571"/>
      <c r="I438" s="571"/>
      <c r="J438" s="571">
        <v>10</v>
      </c>
      <c r="K438" s="571">
        <v>1942.2</v>
      </c>
      <c r="L438" s="571"/>
      <c r="M438" s="571">
        <v>194.22</v>
      </c>
      <c r="N438" s="571">
        <v>11</v>
      </c>
      <c r="O438" s="571">
        <v>1260.3800000000001</v>
      </c>
      <c r="P438" s="592"/>
      <c r="Q438" s="572">
        <v>114.58000000000001</v>
      </c>
    </row>
    <row r="439" spans="1:17" ht="14.4" customHeight="1" x14ac:dyDescent="0.3">
      <c r="A439" s="567" t="s">
        <v>439</v>
      </c>
      <c r="B439" s="568" t="s">
        <v>3295</v>
      </c>
      <c r="C439" s="568" t="s">
        <v>3667</v>
      </c>
      <c r="D439" s="568" t="s">
        <v>3715</v>
      </c>
      <c r="E439" s="568" t="s">
        <v>3716</v>
      </c>
      <c r="F439" s="571">
        <v>18</v>
      </c>
      <c r="G439" s="571">
        <v>11131.68</v>
      </c>
      <c r="H439" s="571">
        <v>1</v>
      </c>
      <c r="I439" s="571">
        <v>618.42666666666673</v>
      </c>
      <c r="J439" s="571">
        <v>121</v>
      </c>
      <c r="K439" s="571">
        <v>40366.409999999996</v>
      </c>
      <c r="L439" s="571">
        <v>3.6262639601569568</v>
      </c>
      <c r="M439" s="571">
        <v>333.60669421487603</v>
      </c>
      <c r="N439" s="571">
        <v>120</v>
      </c>
      <c r="O439" s="571">
        <v>27499.200000000004</v>
      </c>
      <c r="P439" s="592">
        <v>2.4703548790479068</v>
      </c>
      <c r="Q439" s="572">
        <v>229.16000000000003</v>
      </c>
    </row>
    <row r="440" spans="1:17" ht="14.4" customHeight="1" x14ac:dyDescent="0.3">
      <c r="A440" s="567" t="s">
        <v>439</v>
      </c>
      <c r="B440" s="568" t="s">
        <v>3295</v>
      </c>
      <c r="C440" s="568" t="s">
        <v>3667</v>
      </c>
      <c r="D440" s="568" t="s">
        <v>4013</v>
      </c>
      <c r="E440" s="568" t="s">
        <v>4014</v>
      </c>
      <c r="F440" s="571"/>
      <c r="G440" s="571"/>
      <c r="H440" s="571"/>
      <c r="I440" s="571"/>
      <c r="J440" s="571">
        <v>6</v>
      </c>
      <c r="K440" s="571">
        <v>21030.6</v>
      </c>
      <c r="L440" s="571"/>
      <c r="M440" s="571">
        <v>3505.1</v>
      </c>
      <c r="N440" s="571"/>
      <c r="O440" s="571"/>
      <c r="P440" s="592"/>
      <c r="Q440" s="572"/>
    </row>
    <row r="441" spans="1:17" ht="14.4" customHeight="1" x14ac:dyDescent="0.3">
      <c r="A441" s="567" t="s">
        <v>439</v>
      </c>
      <c r="B441" s="568" t="s">
        <v>3295</v>
      </c>
      <c r="C441" s="568" t="s">
        <v>3667</v>
      </c>
      <c r="D441" s="568" t="s">
        <v>3717</v>
      </c>
      <c r="E441" s="568" t="s">
        <v>3718</v>
      </c>
      <c r="F441" s="571">
        <v>9.5</v>
      </c>
      <c r="G441" s="571">
        <v>4067.42</v>
      </c>
      <c r="H441" s="571">
        <v>1</v>
      </c>
      <c r="I441" s="571">
        <v>428.14947368421053</v>
      </c>
      <c r="J441" s="571">
        <v>12.1</v>
      </c>
      <c r="K441" s="571">
        <v>5965.79</v>
      </c>
      <c r="L441" s="571">
        <v>1.4667258360336528</v>
      </c>
      <c r="M441" s="571">
        <v>493.04049586776858</v>
      </c>
      <c r="N441" s="571">
        <v>10.899999999999999</v>
      </c>
      <c r="O441" s="571">
        <v>2364.9599999999996</v>
      </c>
      <c r="P441" s="592">
        <v>0.58143983163774571</v>
      </c>
      <c r="Q441" s="572">
        <v>216.96880733944954</v>
      </c>
    </row>
    <row r="442" spans="1:17" ht="14.4" customHeight="1" x14ac:dyDescent="0.3">
      <c r="A442" s="567" t="s">
        <v>439</v>
      </c>
      <c r="B442" s="568" t="s">
        <v>3295</v>
      </c>
      <c r="C442" s="568" t="s">
        <v>3667</v>
      </c>
      <c r="D442" s="568" t="s">
        <v>3719</v>
      </c>
      <c r="E442" s="568" t="s">
        <v>3720</v>
      </c>
      <c r="F442" s="571">
        <v>148.39999999999998</v>
      </c>
      <c r="G442" s="571">
        <v>12217.51</v>
      </c>
      <c r="H442" s="571">
        <v>1</v>
      </c>
      <c r="I442" s="571">
        <v>82.328234501347723</v>
      </c>
      <c r="J442" s="571">
        <v>63.85</v>
      </c>
      <c r="K442" s="571">
        <v>5874.68</v>
      </c>
      <c r="L442" s="571">
        <v>0.48084102243419485</v>
      </c>
      <c r="M442" s="571">
        <v>92.007517619420526</v>
      </c>
      <c r="N442" s="571">
        <v>6</v>
      </c>
      <c r="O442" s="571">
        <v>581.69000000000005</v>
      </c>
      <c r="P442" s="592">
        <v>4.7611174453714385E-2</v>
      </c>
      <c r="Q442" s="572">
        <v>96.948333333333338</v>
      </c>
    </row>
    <row r="443" spans="1:17" ht="14.4" customHeight="1" x14ac:dyDescent="0.3">
      <c r="A443" s="567" t="s">
        <v>439</v>
      </c>
      <c r="B443" s="568" t="s">
        <v>3295</v>
      </c>
      <c r="C443" s="568" t="s">
        <v>3667</v>
      </c>
      <c r="D443" s="568" t="s">
        <v>4015</v>
      </c>
      <c r="E443" s="568" t="s">
        <v>4016</v>
      </c>
      <c r="F443" s="571">
        <v>5</v>
      </c>
      <c r="G443" s="571">
        <v>1315.25</v>
      </c>
      <c r="H443" s="571">
        <v>1</v>
      </c>
      <c r="I443" s="571">
        <v>263.05</v>
      </c>
      <c r="J443" s="571"/>
      <c r="K443" s="571"/>
      <c r="L443" s="571"/>
      <c r="M443" s="571"/>
      <c r="N443" s="571"/>
      <c r="O443" s="571"/>
      <c r="P443" s="592"/>
      <c r="Q443" s="572"/>
    </row>
    <row r="444" spans="1:17" ht="14.4" customHeight="1" x14ac:dyDescent="0.3">
      <c r="A444" s="567" t="s">
        <v>439</v>
      </c>
      <c r="B444" s="568" t="s">
        <v>3295</v>
      </c>
      <c r="C444" s="568" t="s">
        <v>3667</v>
      </c>
      <c r="D444" s="568" t="s">
        <v>4017</v>
      </c>
      <c r="E444" s="568" t="s">
        <v>3994</v>
      </c>
      <c r="F444" s="571">
        <v>2.4</v>
      </c>
      <c r="G444" s="571">
        <v>1789.92</v>
      </c>
      <c r="H444" s="571">
        <v>1</v>
      </c>
      <c r="I444" s="571">
        <v>745.80000000000007</v>
      </c>
      <c r="J444" s="571"/>
      <c r="K444" s="571"/>
      <c r="L444" s="571"/>
      <c r="M444" s="571"/>
      <c r="N444" s="571"/>
      <c r="O444" s="571"/>
      <c r="P444" s="592"/>
      <c r="Q444" s="572"/>
    </row>
    <row r="445" spans="1:17" ht="14.4" customHeight="1" x14ac:dyDescent="0.3">
      <c r="A445" s="567" t="s">
        <v>439</v>
      </c>
      <c r="B445" s="568" t="s">
        <v>3295</v>
      </c>
      <c r="C445" s="568" t="s">
        <v>3667</v>
      </c>
      <c r="D445" s="568" t="s">
        <v>3721</v>
      </c>
      <c r="E445" s="568" t="s">
        <v>3722</v>
      </c>
      <c r="F445" s="571"/>
      <c r="G445" s="571"/>
      <c r="H445" s="571"/>
      <c r="I445" s="571"/>
      <c r="J445" s="571"/>
      <c r="K445" s="571"/>
      <c r="L445" s="571"/>
      <c r="M445" s="571"/>
      <c r="N445" s="571">
        <v>0</v>
      </c>
      <c r="O445" s="571">
        <v>0</v>
      </c>
      <c r="P445" s="592"/>
      <c r="Q445" s="572"/>
    </row>
    <row r="446" spans="1:17" ht="14.4" customHeight="1" x14ac:dyDescent="0.3">
      <c r="A446" s="567" t="s">
        <v>439</v>
      </c>
      <c r="B446" s="568" t="s">
        <v>3295</v>
      </c>
      <c r="C446" s="568" t="s">
        <v>3667</v>
      </c>
      <c r="D446" s="568" t="s">
        <v>3723</v>
      </c>
      <c r="E446" s="568" t="s">
        <v>3722</v>
      </c>
      <c r="F446" s="571">
        <v>7</v>
      </c>
      <c r="G446" s="571">
        <v>11314.130000000001</v>
      </c>
      <c r="H446" s="571">
        <v>1</v>
      </c>
      <c r="I446" s="571">
        <v>1616.3042857142859</v>
      </c>
      <c r="J446" s="571">
        <v>24</v>
      </c>
      <c r="K446" s="571">
        <v>32256.410000000003</v>
      </c>
      <c r="L446" s="571">
        <v>2.8509845653178814</v>
      </c>
      <c r="M446" s="571">
        <v>1344.0170833333334</v>
      </c>
      <c r="N446" s="571">
        <v>49</v>
      </c>
      <c r="O446" s="571">
        <v>65948.12</v>
      </c>
      <c r="P446" s="592">
        <v>5.8288281997820413</v>
      </c>
      <c r="Q446" s="572">
        <v>1345.8799999999999</v>
      </c>
    </row>
    <row r="447" spans="1:17" ht="14.4" customHeight="1" x14ac:dyDescent="0.3">
      <c r="A447" s="567" t="s">
        <v>439</v>
      </c>
      <c r="B447" s="568" t="s">
        <v>3295</v>
      </c>
      <c r="C447" s="568" t="s">
        <v>3667</v>
      </c>
      <c r="D447" s="568" t="s">
        <v>4018</v>
      </c>
      <c r="E447" s="568" t="s">
        <v>3673</v>
      </c>
      <c r="F447" s="571">
        <v>32.67</v>
      </c>
      <c r="G447" s="571">
        <v>19338.57</v>
      </c>
      <c r="H447" s="571">
        <v>1</v>
      </c>
      <c r="I447" s="571">
        <v>591.93663911845726</v>
      </c>
      <c r="J447" s="571">
        <v>12.69</v>
      </c>
      <c r="K447" s="571">
        <v>8215.83</v>
      </c>
      <c r="L447" s="571">
        <v>0.4248416506494534</v>
      </c>
      <c r="M447" s="571">
        <v>647.42553191489367</v>
      </c>
      <c r="N447" s="571"/>
      <c r="O447" s="571"/>
      <c r="P447" s="592"/>
      <c r="Q447" s="572"/>
    </row>
    <row r="448" spans="1:17" ht="14.4" customHeight="1" x14ac:dyDescent="0.3">
      <c r="A448" s="567" t="s">
        <v>439</v>
      </c>
      <c r="B448" s="568" t="s">
        <v>3295</v>
      </c>
      <c r="C448" s="568" t="s">
        <v>3667</v>
      </c>
      <c r="D448" s="568" t="s">
        <v>4019</v>
      </c>
      <c r="E448" s="568" t="s">
        <v>4020</v>
      </c>
      <c r="F448" s="571">
        <v>1</v>
      </c>
      <c r="G448" s="571">
        <v>1697.63</v>
      </c>
      <c r="H448" s="571">
        <v>1</v>
      </c>
      <c r="I448" s="571">
        <v>1697.63</v>
      </c>
      <c r="J448" s="571"/>
      <c r="K448" s="571"/>
      <c r="L448" s="571"/>
      <c r="M448" s="571"/>
      <c r="N448" s="571"/>
      <c r="O448" s="571"/>
      <c r="P448" s="592"/>
      <c r="Q448" s="572"/>
    </row>
    <row r="449" spans="1:17" ht="14.4" customHeight="1" x14ac:dyDescent="0.3">
      <c r="A449" s="567" t="s">
        <v>439</v>
      </c>
      <c r="B449" s="568" t="s">
        <v>3295</v>
      </c>
      <c r="C449" s="568" t="s">
        <v>3667</v>
      </c>
      <c r="D449" s="568" t="s">
        <v>3724</v>
      </c>
      <c r="E449" s="568" t="s">
        <v>3725</v>
      </c>
      <c r="F449" s="571"/>
      <c r="G449" s="571"/>
      <c r="H449" s="571"/>
      <c r="I449" s="571"/>
      <c r="J449" s="571">
        <v>7.65</v>
      </c>
      <c r="K449" s="571">
        <v>6120</v>
      </c>
      <c r="L449" s="571"/>
      <c r="M449" s="571">
        <v>800</v>
      </c>
      <c r="N449" s="571">
        <v>12.549999999999999</v>
      </c>
      <c r="O449" s="571">
        <v>10040</v>
      </c>
      <c r="P449" s="592"/>
      <c r="Q449" s="572">
        <v>800.00000000000011</v>
      </c>
    </row>
    <row r="450" spans="1:17" ht="14.4" customHeight="1" x14ac:dyDescent="0.3">
      <c r="A450" s="567" t="s">
        <v>439</v>
      </c>
      <c r="B450" s="568" t="s">
        <v>3295</v>
      </c>
      <c r="C450" s="568" t="s">
        <v>3667</v>
      </c>
      <c r="D450" s="568" t="s">
        <v>4021</v>
      </c>
      <c r="E450" s="568" t="s">
        <v>4022</v>
      </c>
      <c r="F450" s="571"/>
      <c r="G450" s="571"/>
      <c r="H450" s="571"/>
      <c r="I450" s="571"/>
      <c r="J450" s="571">
        <v>0.59</v>
      </c>
      <c r="K450" s="571">
        <v>9431.92</v>
      </c>
      <c r="L450" s="571"/>
      <c r="M450" s="571">
        <v>15986.305084745763</v>
      </c>
      <c r="N450" s="571"/>
      <c r="O450" s="571"/>
      <c r="P450" s="592"/>
      <c r="Q450" s="572"/>
    </row>
    <row r="451" spans="1:17" ht="14.4" customHeight="1" x14ac:dyDescent="0.3">
      <c r="A451" s="567" t="s">
        <v>439</v>
      </c>
      <c r="B451" s="568" t="s">
        <v>3295</v>
      </c>
      <c r="C451" s="568" t="s">
        <v>3667</v>
      </c>
      <c r="D451" s="568" t="s">
        <v>4023</v>
      </c>
      <c r="E451" s="568" t="s">
        <v>4024</v>
      </c>
      <c r="F451" s="571">
        <v>0.8</v>
      </c>
      <c r="G451" s="571">
        <v>776.4</v>
      </c>
      <c r="H451" s="571">
        <v>1</v>
      </c>
      <c r="I451" s="571">
        <v>970.49999999999989</v>
      </c>
      <c r="J451" s="571"/>
      <c r="K451" s="571"/>
      <c r="L451" s="571"/>
      <c r="M451" s="571"/>
      <c r="N451" s="571">
        <v>0.6</v>
      </c>
      <c r="O451" s="571">
        <v>582.29999999999995</v>
      </c>
      <c r="P451" s="592">
        <v>0.75</v>
      </c>
      <c r="Q451" s="572">
        <v>970.5</v>
      </c>
    </row>
    <row r="452" spans="1:17" ht="14.4" customHeight="1" x14ac:dyDescent="0.3">
      <c r="A452" s="567" t="s">
        <v>439</v>
      </c>
      <c r="B452" s="568" t="s">
        <v>3295</v>
      </c>
      <c r="C452" s="568" t="s">
        <v>3667</v>
      </c>
      <c r="D452" s="568" t="s">
        <v>4025</v>
      </c>
      <c r="E452" s="568" t="s">
        <v>3735</v>
      </c>
      <c r="F452" s="571">
        <v>1.9</v>
      </c>
      <c r="G452" s="571">
        <v>2976.73</v>
      </c>
      <c r="H452" s="571">
        <v>1</v>
      </c>
      <c r="I452" s="571">
        <v>1566.7</v>
      </c>
      <c r="J452" s="571"/>
      <c r="K452" s="571"/>
      <c r="L452" s="571"/>
      <c r="M452" s="571"/>
      <c r="N452" s="571"/>
      <c r="O452" s="571"/>
      <c r="P452" s="592"/>
      <c r="Q452" s="572"/>
    </row>
    <row r="453" spans="1:17" ht="14.4" customHeight="1" x14ac:dyDescent="0.3">
      <c r="A453" s="567" t="s">
        <v>439</v>
      </c>
      <c r="B453" s="568" t="s">
        <v>3295</v>
      </c>
      <c r="C453" s="568" t="s">
        <v>3667</v>
      </c>
      <c r="D453" s="568" t="s">
        <v>3726</v>
      </c>
      <c r="E453" s="568" t="s">
        <v>3727</v>
      </c>
      <c r="F453" s="571"/>
      <c r="G453" s="571"/>
      <c r="H453" s="571"/>
      <c r="I453" s="571"/>
      <c r="J453" s="571"/>
      <c r="K453" s="571"/>
      <c r="L453" s="571"/>
      <c r="M453" s="571"/>
      <c r="N453" s="571">
        <v>27.400000000000002</v>
      </c>
      <c r="O453" s="571">
        <v>59146.45</v>
      </c>
      <c r="P453" s="592"/>
      <c r="Q453" s="572">
        <v>2158.6295620437954</v>
      </c>
    </row>
    <row r="454" spans="1:17" ht="14.4" customHeight="1" x14ac:dyDescent="0.3">
      <c r="A454" s="567" t="s">
        <v>439</v>
      </c>
      <c r="B454" s="568" t="s">
        <v>3295</v>
      </c>
      <c r="C454" s="568" t="s">
        <v>3667</v>
      </c>
      <c r="D454" s="568" t="s">
        <v>3728</v>
      </c>
      <c r="E454" s="568" t="s">
        <v>3729</v>
      </c>
      <c r="F454" s="571"/>
      <c r="G454" s="571"/>
      <c r="H454" s="571"/>
      <c r="I454" s="571"/>
      <c r="J454" s="571"/>
      <c r="K454" s="571"/>
      <c r="L454" s="571"/>
      <c r="M454" s="571"/>
      <c r="N454" s="571">
        <v>7.6000000000000005</v>
      </c>
      <c r="O454" s="571">
        <v>4598.76</v>
      </c>
      <c r="P454" s="592"/>
      <c r="Q454" s="572">
        <v>605.1</v>
      </c>
    </row>
    <row r="455" spans="1:17" ht="14.4" customHeight="1" x14ac:dyDescent="0.3">
      <c r="A455" s="567" t="s">
        <v>439</v>
      </c>
      <c r="B455" s="568" t="s">
        <v>3295</v>
      </c>
      <c r="C455" s="568" t="s">
        <v>3667</v>
      </c>
      <c r="D455" s="568" t="s">
        <v>3730</v>
      </c>
      <c r="E455" s="568" t="s">
        <v>3731</v>
      </c>
      <c r="F455" s="571"/>
      <c r="G455" s="571"/>
      <c r="H455" s="571"/>
      <c r="I455" s="571"/>
      <c r="J455" s="571">
        <v>4.0999999999999996</v>
      </c>
      <c r="K455" s="571">
        <v>3381.13</v>
      </c>
      <c r="L455" s="571"/>
      <c r="M455" s="571">
        <v>824.66585365853666</v>
      </c>
      <c r="N455" s="571">
        <v>7.6000000000000005</v>
      </c>
      <c r="O455" s="571">
        <v>6225.4400000000005</v>
      </c>
      <c r="P455" s="592"/>
      <c r="Q455" s="572">
        <v>819.13684210526321</v>
      </c>
    </row>
    <row r="456" spans="1:17" ht="14.4" customHeight="1" x14ac:dyDescent="0.3">
      <c r="A456" s="567" t="s">
        <v>439</v>
      </c>
      <c r="B456" s="568" t="s">
        <v>3295</v>
      </c>
      <c r="C456" s="568" t="s">
        <v>3667</v>
      </c>
      <c r="D456" s="568" t="s">
        <v>4026</v>
      </c>
      <c r="E456" s="568" t="s">
        <v>4027</v>
      </c>
      <c r="F456" s="571">
        <v>10</v>
      </c>
      <c r="G456" s="571">
        <v>95783.1</v>
      </c>
      <c r="H456" s="571">
        <v>1</v>
      </c>
      <c r="I456" s="571">
        <v>9578.3100000000013</v>
      </c>
      <c r="J456" s="571"/>
      <c r="K456" s="571"/>
      <c r="L456" s="571"/>
      <c r="M456" s="571"/>
      <c r="N456" s="571">
        <v>3</v>
      </c>
      <c r="O456" s="571">
        <v>21215.040000000001</v>
      </c>
      <c r="P456" s="592">
        <v>0.22149042994014601</v>
      </c>
      <c r="Q456" s="572">
        <v>7071.68</v>
      </c>
    </row>
    <row r="457" spans="1:17" ht="14.4" customHeight="1" x14ac:dyDescent="0.3">
      <c r="A457" s="567" t="s">
        <v>439</v>
      </c>
      <c r="B457" s="568" t="s">
        <v>3295</v>
      </c>
      <c r="C457" s="568" t="s">
        <v>3667</v>
      </c>
      <c r="D457" s="568" t="s">
        <v>4028</v>
      </c>
      <c r="E457" s="568" t="s">
        <v>4027</v>
      </c>
      <c r="F457" s="571">
        <v>6</v>
      </c>
      <c r="G457" s="571">
        <v>24097.45</v>
      </c>
      <c r="H457" s="571">
        <v>1</v>
      </c>
      <c r="I457" s="571">
        <v>4016.2416666666668</v>
      </c>
      <c r="J457" s="571">
        <v>10</v>
      </c>
      <c r="K457" s="571">
        <v>34801.72</v>
      </c>
      <c r="L457" s="571">
        <v>1.4442075821300595</v>
      </c>
      <c r="M457" s="571">
        <v>3480.172</v>
      </c>
      <c r="N457" s="571">
        <v>1</v>
      </c>
      <c r="O457" s="571">
        <v>3535.84</v>
      </c>
      <c r="P457" s="592">
        <v>0.14673087816345712</v>
      </c>
      <c r="Q457" s="572">
        <v>3535.84</v>
      </c>
    </row>
    <row r="458" spans="1:17" ht="14.4" customHeight="1" x14ac:dyDescent="0.3">
      <c r="A458" s="567" t="s">
        <v>439</v>
      </c>
      <c r="B458" s="568" t="s">
        <v>3295</v>
      </c>
      <c r="C458" s="568" t="s">
        <v>3667</v>
      </c>
      <c r="D458" s="568" t="s">
        <v>3734</v>
      </c>
      <c r="E458" s="568" t="s">
        <v>3735</v>
      </c>
      <c r="F458" s="571"/>
      <c r="G458" s="571"/>
      <c r="H458" s="571"/>
      <c r="I458" s="571"/>
      <c r="J458" s="571">
        <v>0.3</v>
      </c>
      <c r="K458" s="571">
        <v>344.98</v>
      </c>
      <c r="L458" s="571"/>
      <c r="M458" s="571">
        <v>1149.9333333333334</v>
      </c>
      <c r="N458" s="571">
        <v>2.8</v>
      </c>
      <c r="O458" s="571">
        <v>3219.82</v>
      </c>
      <c r="P458" s="592"/>
      <c r="Q458" s="572">
        <v>1149.9357142857143</v>
      </c>
    </row>
    <row r="459" spans="1:17" ht="14.4" customHeight="1" x14ac:dyDescent="0.3">
      <c r="A459" s="567" t="s">
        <v>439</v>
      </c>
      <c r="B459" s="568" t="s">
        <v>3295</v>
      </c>
      <c r="C459" s="568" t="s">
        <v>3667</v>
      </c>
      <c r="D459" s="568" t="s">
        <v>4029</v>
      </c>
      <c r="E459" s="568" t="s">
        <v>4030</v>
      </c>
      <c r="F459" s="571">
        <v>2</v>
      </c>
      <c r="G459" s="571">
        <v>1804.8</v>
      </c>
      <c r="H459" s="571">
        <v>1</v>
      </c>
      <c r="I459" s="571">
        <v>902.4</v>
      </c>
      <c r="J459" s="571"/>
      <c r="K459" s="571"/>
      <c r="L459" s="571"/>
      <c r="M459" s="571"/>
      <c r="N459" s="571"/>
      <c r="O459" s="571"/>
      <c r="P459" s="592"/>
      <c r="Q459" s="572"/>
    </row>
    <row r="460" spans="1:17" ht="14.4" customHeight="1" x14ac:dyDescent="0.3">
      <c r="A460" s="567" t="s">
        <v>439</v>
      </c>
      <c r="B460" s="568" t="s">
        <v>3295</v>
      </c>
      <c r="C460" s="568" t="s">
        <v>3667</v>
      </c>
      <c r="D460" s="568" t="s">
        <v>3736</v>
      </c>
      <c r="E460" s="568" t="s">
        <v>3737</v>
      </c>
      <c r="F460" s="571"/>
      <c r="G460" s="571"/>
      <c r="H460" s="571"/>
      <c r="I460" s="571"/>
      <c r="J460" s="571"/>
      <c r="K460" s="571"/>
      <c r="L460" s="571"/>
      <c r="M460" s="571"/>
      <c r="N460" s="571">
        <v>79.510000000000005</v>
      </c>
      <c r="O460" s="571">
        <v>288225.51</v>
      </c>
      <c r="P460" s="592"/>
      <c r="Q460" s="572">
        <v>3625.0221355804301</v>
      </c>
    </row>
    <row r="461" spans="1:17" ht="14.4" customHeight="1" x14ac:dyDescent="0.3">
      <c r="A461" s="567" t="s">
        <v>439</v>
      </c>
      <c r="B461" s="568" t="s">
        <v>3295</v>
      </c>
      <c r="C461" s="568" t="s">
        <v>3667</v>
      </c>
      <c r="D461" s="568" t="s">
        <v>4031</v>
      </c>
      <c r="E461" s="568" t="s">
        <v>3708</v>
      </c>
      <c r="F461" s="571"/>
      <c r="G461" s="571"/>
      <c r="H461" s="571"/>
      <c r="I461" s="571"/>
      <c r="J461" s="571"/>
      <c r="K461" s="571"/>
      <c r="L461" s="571"/>
      <c r="M461" s="571"/>
      <c r="N461" s="571">
        <v>0</v>
      </c>
      <c r="O461" s="571">
        <v>0</v>
      </c>
      <c r="P461" s="592"/>
      <c r="Q461" s="572"/>
    </row>
    <row r="462" spans="1:17" ht="14.4" customHeight="1" x14ac:dyDescent="0.3">
      <c r="A462" s="567" t="s">
        <v>439</v>
      </c>
      <c r="B462" s="568" t="s">
        <v>3295</v>
      </c>
      <c r="C462" s="568" t="s">
        <v>3667</v>
      </c>
      <c r="D462" s="568" t="s">
        <v>4032</v>
      </c>
      <c r="E462" s="568" t="s">
        <v>4033</v>
      </c>
      <c r="F462" s="571"/>
      <c r="G462" s="571"/>
      <c r="H462" s="571"/>
      <c r="I462" s="571"/>
      <c r="J462" s="571">
        <v>0.55000000000000004</v>
      </c>
      <c r="K462" s="571">
        <v>6823.29</v>
      </c>
      <c r="L462" s="571"/>
      <c r="M462" s="571">
        <v>12405.981818181817</v>
      </c>
      <c r="N462" s="571"/>
      <c r="O462" s="571"/>
      <c r="P462" s="592"/>
      <c r="Q462" s="572"/>
    </row>
    <row r="463" spans="1:17" ht="14.4" customHeight="1" x14ac:dyDescent="0.3">
      <c r="A463" s="567" t="s">
        <v>439</v>
      </c>
      <c r="B463" s="568" t="s">
        <v>3295</v>
      </c>
      <c r="C463" s="568" t="s">
        <v>3741</v>
      </c>
      <c r="D463" s="568" t="s">
        <v>3742</v>
      </c>
      <c r="E463" s="568" t="s">
        <v>3743</v>
      </c>
      <c r="F463" s="571"/>
      <c r="G463" s="571"/>
      <c r="H463" s="571"/>
      <c r="I463" s="571"/>
      <c r="J463" s="571">
        <v>5</v>
      </c>
      <c r="K463" s="571">
        <v>5879.3200000000006</v>
      </c>
      <c r="L463" s="571"/>
      <c r="M463" s="571">
        <v>1175.864</v>
      </c>
      <c r="N463" s="571">
        <v>6</v>
      </c>
      <c r="O463" s="571">
        <v>7255.9099999999989</v>
      </c>
      <c r="P463" s="592"/>
      <c r="Q463" s="572">
        <v>1209.3183333333332</v>
      </c>
    </row>
    <row r="464" spans="1:17" ht="14.4" customHeight="1" x14ac:dyDescent="0.3">
      <c r="A464" s="567" t="s">
        <v>439</v>
      </c>
      <c r="B464" s="568" t="s">
        <v>3295</v>
      </c>
      <c r="C464" s="568" t="s">
        <v>3741</v>
      </c>
      <c r="D464" s="568" t="s">
        <v>4034</v>
      </c>
      <c r="E464" s="568" t="s">
        <v>4035</v>
      </c>
      <c r="F464" s="571">
        <v>5</v>
      </c>
      <c r="G464" s="571">
        <v>7848.55</v>
      </c>
      <c r="H464" s="571">
        <v>1</v>
      </c>
      <c r="I464" s="571">
        <v>1569.71</v>
      </c>
      <c r="J464" s="571"/>
      <c r="K464" s="571"/>
      <c r="L464" s="571"/>
      <c r="M464" s="571"/>
      <c r="N464" s="571"/>
      <c r="O464" s="571"/>
      <c r="P464" s="592"/>
      <c r="Q464" s="572"/>
    </row>
    <row r="465" spans="1:17" ht="14.4" customHeight="1" x14ac:dyDescent="0.3">
      <c r="A465" s="567" t="s">
        <v>439</v>
      </c>
      <c r="B465" s="568" t="s">
        <v>3295</v>
      </c>
      <c r="C465" s="568" t="s">
        <v>3741</v>
      </c>
      <c r="D465" s="568" t="s">
        <v>3744</v>
      </c>
      <c r="E465" s="568" t="s">
        <v>3745</v>
      </c>
      <c r="F465" s="571">
        <v>787</v>
      </c>
      <c r="G465" s="571">
        <v>1402559.9200000002</v>
      </c>
      <c r="H465" s="571">
        <v>1</v>
      </c>
      <c r="I465" s="571">
        <v>1782.1600000000003</v>
      </c>
      <c r="J465" s="571">
        <v>951</v>
      </c>
      <c r="K465" s="571">
        <v>1711288.8599999999</v>
      </c>
      <c r="L465" s="571">
        <v>1.2201181821878953</v>
      </c>
      <c r="M465" s="571">
        <v>1799.4625236593058</v>
      </c>
      <c r="N465" s="571">
        <v>683</v>
      </c>
      <c r="O465" s="571">
        <v>1269865.3799999999</v>
      </c>
      <c r="P465" s="592">
        <v>0.90539117929450008</v>
      </c>
      <c r="Q465" s="572">
        <v>1859.2465300146412</v>
      </c>
    </row>
    <row r="466" spans="1:17" ht="14.4" customHeight="1" x14ac:dyDescent="0.3">
      <c r="A466" s="567" t="s">
        <v>439</v>
      </c>
      <c r="B466" s="568" t="s">
        <v>3295</v>
      </c>
      <c r="C466" s="568" t="s">
        <v>3741</v>
      </c>
      <c r="D466" s="568" t="s">
        <v>3746</v>
      </c>
      <c r="E466" s="568" t="s">
        <v>3747</v>
      </c>
      <c r="F466" s="571">
        <v>51</v>
      </c>
      <c r="G466" s="571">
        <v>131570.82</v>
      </c>
      <c r="H466" s="571">
        <v>1</v>
      </c>
      <c r="I466" s="571">
        <v>2579.8200000000002</v>
      </c>
      <c r="J466" s="571">
        <v>37</v>
      </c>
      <c r="K466" s="571">
        <v>97037.340000000011</v>
      </c>
      <c r="L466" s="571">
        <v>0.73752933971225543</v>
      </c>
      <c r="M466" s="571">
        <v>2622.630810810811</v>
      </c>
      <c r="N466" s="571">
        <v>47</v>
      </c>
      <c r="O466" s="571">
        <v>127768.92000000001</v>
      </c>
      <c r="P466" s="592">
        <v>0.97110377513798274</v>
      </c>
      <c r="Q466" s="572">
        <v>2718.4876595744686</v>
      </c>
    </row>
    <row r="467" spans="1:17" ht="14.4" customHeight="1" x14ac:dyDescent="0.3">
      <c r="A467" s="567" t="s">
        <v>439</v>
      </c>
      <c r="B467" s="568" t="s">
        <v>3295</v>
      </c>
      <c r="C467" s="568" t="s">
        <v>3741</v>
      </c>
      <c r="D467" s="568" t="s">
        <v>4036</v>
      </c>
      <c r="E467" s="568" t="s">
        <v>3747</v>
      </c>
      <c r="F467" s="571">
        <v>1</v>
      </c>
      <c r="G467" s="571">
        <v>1553.33</v>
      </c>
      <c r="H467" s="571">
        <v>1</v>
      </c>
      <c r="I467" s="571">
        <v>1553.33</v>
      </c>
      <c r="J467" s="571">
        <v>1</v>
      </c>
      <c r="K467" s="571">
        <v>1546.24</v>
      </c>
      <c r="L467" s="571">
        <v>0.99543561252277368</v>
      </c>
      <c r="M467" s="571">
        <v>1546.24</v>
      </c>
      <c r="N467" s="571"/>
      <c r="O467" s="571"/>
      <c r="P467" s="592"/>
      <c r="Q467" s="572"/>
    </row>
    <row r="468" spans="1:17" ht="14.4" customHeight="1" x14ac:dyDescent="0.3">
      <c r="A468" s="567" t="s">
        <v>439</v>
      </c>
      <c r="B468" s="568" t="s">
        <v>3295</v>
      </c>
      <c r="C468" s="568" t="s">
        <v>3741</v>
      </c>
      <c r="D468" s="568" t="s">
        <v>3748</v>
      </c>
      <c r="E468" s="568" t="s">
        <v>3749</v>
      </c>
      <c r="F468" s="571">
        <v>24</v>
      </c>
      <c r="G468" s="571">
        <v>42771.840000000004</v>
      </c>
      <c r="H468" s="571">
        <v>1</v>
      </c>
      <c r="I468" s="571">
        <v>1782.16</v>
      </c>
      <c r="J468" s="571">
        <v>30</v>
      </c>
      <c r="K468" s="571">
        <v>53954.94</v>
      </c>
      <c r="L468" s="571">
        <v>1.2614594088072899</v>
      </c>
      <c r="M468" s="571">
        <v>1798.498</v>
      </c>
      <c r="N468" s="571">
        <v>4</v>
      </c>
      <c r="O468" s="571">
        <v>7462.32</v>
      </c>
      <c r="P468" s="592">
        <v>0.17446806122907033</v>
      </c>
      <c r="Q468" s="572">
        <v>1865.58</v>
      </c>
    </row>
    <row r="469" spans="1:17" ht="14.4" customHeight="1" x14ac:dyDescent="0.3">
      <c r="A469" s="567" t="s">
        <v>439</v>
      </c>
      <c r="B469" s="568" t="s">
        <v>3295</v>
      </c>
      <c r="C469" s="568" t="s">
        <v>3741</v>
      </c>
      <c r="D469" s="568" t="s">
        <v>4037</v>
      </c>
      <c r="E469" s="568" t="s">
        <v>4038</v>
      </c>
      <c r="F469" s="571"/>
      <c r="G469" s="571"/>
      <c r="H469" s="571"/>
      <c r="I469" s="571"/>
      <c r="J469" s="571">
        <v>7</v>
      </c>
      <c r="K469" s="571">
        <v>18428.34</v>
      </c>
      <c r="L469" s="571"/>
      <c r="M469" s="571">
        <v>2632.62</v>
      </c>
      <c r="N469" s="571"/>
      <c r="O469" s="571"/>
      <c r="P469" s="592"/>
      <c r="Q469" s="572"/>
    </row>
    <row r="470" spans="1:17" ht="14.4" customHeight="1" x14ac:dyDescent="0.3">
      <c r="A470" s="567" t="s">
        <v>439</v>
      </c>
      <c r="B470" s="568" t="s">
        <v>3295</v>
      </c>
      <c r="C470" s="568" t="s">
        <v>3741</v>
      </c>
      <c r="D470" s="568" t="s">
        <v>4039</v>
      </c>
      <c r="E470" s="568" t="s">
        <v>4040</v>
      </c>
      <c r="F470" s="571">
        <v>2</v>
      </c>
      <c r="G470" s="571">
        <v>15710.62</v>
      </c>
      <c r="H470" s="571">
        <v>1</v>
      </c>
      <c r="I470" s="571">
        <v>7855.31</v>
      </c>
      <c r="J470" s="571"/>
      <c r="K470" s="571"/>
      <c r="L470" s="571"/>
      <c r="M470" s="571"/>
      <c r="N470" s="571">
        <v>1</v>
      </c>
      <c r="O470" s="571">
        <v>8191.63</v>
      </c>
      <c r="P470" s="592">
        <v>0.52140717552840055</v>
      </c>
      <c r="Q470" s="572">
        <v>8191.63</v>
      </c>
    </row>
    <row r="471" spans="1:17" ht="14.4" customHeight="1" x14ac:dyDescent="0.3">
      <c r="A471" s="567" t="s">
        <v>439</v>
      </c>
      <c r="B471" s="568" t="s">
        <v>3295</v>
      </c>
      <c r="C471" s="568" t="s">
        <v>3741</v>
      </c>
      <c r="D471" s="568" t="s">
        <v>3750</v>
      </c>
      <c r="E471" s="568" t="s">
        <v>3751</v>
      </c>
      <c r="F471" s="571">
        <v>18</v>
      </c>
      <c r="G471" s="571">
        <v>139009.5</v>
      </c>
      <c r="H471" s="571">
        <v>1</v>
      </c>
      <c r="I471" s="571">
        <v>7722.75</v>
      </c>
      <c r="J471" s="571">
        <v>21</v>
      </c>
      <c r="K471" s="571">
        <v>163120.06</v>
      </c>
      <c r="L471" s="571">
        <v>1.1734454120042155</v>
      </c>
      <c r="M471" s="571">
        <v>7767.6219047619043</v>
      </c>
      <c r="N471" s="571">
        <v>9</v>
      </c>
      <c r="O471" s="571">
        <v>72373.06</v>
      </c>
      <c r="P471" s="592">
        <v>0.52063391350950827</v>
      </c>
      <c r="Q471" s="572">
        <v>8041.4511111111105</v>
      </c>
    </row>
    <row r="472" spans="1:17" ht="14.4" customHeight="1" x14ac:dyDescent="0.3">
      <c r="A472" s="567" t="s">
        <v>439</v>
      </c>
      <c r="B472" s="568" t="s">
        <v>3295</v>
      </c>
      <c r="C472" s="568" t="s">
        <v>3741</v>
      </c>
      <c r="D472" s="568" t="s">
        <v>3752</v>
      </c>
      <c r="E472" s="568" t="s">
        <v>3753</v>
      </c>
      <c r="F472" s="571">
        <v>34</v>
      </c>
      <c r="G472" s="571">
        <v>307326.33999999997</v>
      </c>
      <c r="H472" s="571">
        <v>1</v>
      </c>
      <c r="I472" s="571">
        <v>9039.0099999999984</v>
      </c>
      <c r="J472" s="571">
        <v>55</v>
      </c>
      <c r="K472" s="571">
        <v>505391.55000000005</v>
      </c>
      <c r="L472" s="571">
        <v>1.6444784719721717</v>
      </c>
      <c r="M472" s="571">
        <v>9188.937272727273</v>
      </c>
      <c r="N472" s="571">
        <v>35</v>
      </c>
      <c r="O472" s="571">
        <v>336432.96</v>
      </c>
      <c r="P472" s="592">
        <v>1.0947091616032654</v>
      </c>
      <c r="Q472" s="572">
        <v>9612.3702857142871</v>
      </c>
    </row>
    <row r="473" spans="1:17" ht="14.4" customHeight="1" x14ac:dyDescent="0.3">
      <c r="A473" s="567" t="s">
        <v>439</v>
      </c>
      <c r="B473" s="568" t="s">
        <v>3295</v>
      </c>
      <c r="C473" s="568" t="s">
        <v>3741</v>
      </c>
      <c r="D473" s="568" t="s">
        <v>3754</v>
      </c>
      <c r="E473" s="568" t="s">
        <v>3755</v>
      </c>
      <c r="F473" s="571">
        <v>460</v>
      </c>
      <c r="G473" s="571">
        <v>395471.20000000007</v>
      </c>
      <c r="H473" s="571">
        <v>1</v>
      </c>
      <c r="I473" s="571">
        <v>859.72000000000014</v>
      </c>
      <c r="J473" s="571">
        <v>434</v>
      </c>
      <c r="K473" s="571">
        <v>382955.51</v>
      </c>
      <c r="L473" s="571">
        <v>0.96835246156989419</v>
      </c>
      <c r="M473" s="571">
        <v>882.38596774193547</v>
      </c>
      <c r="N473" s="571">
        <v>336</v>
      </c>
      <c r="O473" s="571">
        <v>309525.12</v>
      </c>
      <c r="P473" s="592">
        <v>0.78267423771945954</v>
      </c>
      <c r="Q473" s="572">
        <v>921.20571428571429</v>
      </c>
    </row>
    <row r="474" spans="1:17" ht="14.4" customHeight="1" x14ac:dyDescent="0.3">
      <c r="A474" s="567" t="s">
        <v>439</v>
      </c>
      <c r="B474" s="568" t="s">
        <v>3295</v>
      </c>
      <c r="C474" s="568" t="s">
        <v>3741</v>
      </c>
      <c r="D474" s="568" t="s">
        <v>4041</v>
      </c>
      <c r="E474" s="568" t="s">
        <v>4042</v>
      </c>
      <c r="F474" s="571">
        <v>2</v>
      </c>
      <c r="G474" s="571">
        <v>1719.44</v>
      </c>
      <c r="H474" s="571">
        <v>1</v>
      </c>
      <c r="I474" s="571">
        <v>859.72</v>
      </c>
      <c r="J474" s="571">
        <v>2</v>
      </c>
      <c r="K474" s="571">
        <v>1777.82</v>
      </c>
      <c r="L474" s="571">
        <v>1.0339529149025264</v>
      </c>
      <c r="M474" s="571">
        <v>888.91</v>
      </c>
      <c r="N474" s="571"/>
      <c r="O474" s="571"/>
      <c r="P474" s="592"/>
      <c r="Q474" s="572"/>
    </row>
    <row r="475" spans="1:17" ht="14.4" customHeight="1" x14ac:dyDescent="0.3">
      <c r="A475" s="567" t="s">
        <v>439</v>
      </c>
      <c r="B475" s="568" t="s">
        <v>3295</v>
      </c>
      <c r="C475" s="568" t="s">
        <v>3741</v>
      </c>
      <c r="D475" s="568" t="s">
        <v>4043</v>
      </c>
      <c r="E475" s="568" t="s">
        <v>4044</v>
      </c>
      <c r="F475" s="571"/>
      <c r="G475" s="571"/>
      <c r="H475" s="571"/>
      <c r="I475" s="571"/>
      <c r="J475" s="571">
        <v>6</v>
      </c>
      <c r="K475" s="571">
        <v>82849.259999999995</v>
      </c>
      <c r="L475" s="571"/>
      <c r="M475" s="571">
        <v>13808.21</v>
      </c>
      <c r="N475" s="571"/>
      <c r="O475" s="571"/>
      <c r="P475" s="592"/>
      <c r="Q475" s="572"/>
    </row>
    <row r="476" spans="1:17" ht="14.4" customHeight="1" x14ac:dyDescent="0.3">
      <c r="A476" s="567" t="s">
        <v>439</v>
      </c>
      <c r="B476" s="568" t="s">
        <v>3295</v>
      </c>
      <c r="C476" s="568" t="s">
        <v>3741</v>
      </c>
      <c r="D476" s="568" t="s">
        <v>4045</v>
      </c>
      <c r="E476" s="568" t="s">
        <v>4046</v>
      </c>
      <c r="F476" s="571">
        <v>2</v>
      </c>
      <c r="G476" s="571">
        <v>378.88</v>
      </c>
      <c r="H476" s="571">
        <v>1</v>
      </c>
      <c r="I476" s="571">
        <v>189.44</v>
      </c>
      <c r="J476" s="571">
        <v>33</v>
      </c>
      <c r="K476" s="571">
        <v>7669.77</v>
      </c>
      <c r="L476" s="571">
        <v>20.243269636824326</v>
      </c>
      <c r="M476" s="571">
        <v>232.41727272727275</v>
      </c>
      <c r="N476" s="571">
        <v>31</v>
      </c>
      <c r="O476" s="571">
        <v>7371.16</v>
      </c>
      <c r="P476" s="592">
        <v>19.455130912162161</v>
      </c>
      <c r="Q476" s="572">
        <v>237.77935483870968</v>
      </c>
    </row>
    <row r="477" spans="1:17" ht="14.4" customHeight="1" x14ac:dyDescent="0.3">
      <c r="A477" s="567" t="s">
        <v>439</v>
      </c>
      <c r="B477" s="568" t="s">
        <v>3295</v>
      </c>
      <c r="C477" s="568" t="s">
        <v>3756</v>
      </c>
      <c r="D477" s="568" t="s">
        <v>3757</v>
      </c>
      <c r="E477" s="568" t="s">
        <v>3758</v>
      </c>
      <c r="F477" s="571"/>
      <c r="G477" s="571"/>
      <c r="H477" s="571"/>
      <c r="I477" s="571"/>
      <c r="J477" s="571"/>
      <c r="K477" s="571"/>
      <c r="L477" s="571"/>
      <c r="M477" s="571"/>
      <c r="N477" s="571">
        <v>6</v>
      </c>
      <c r="O477" s="571">
        <v>1979.88</v>
      </c>
      <c r="P477" s="592"/>
      <c r="Q477" s="572">
        <v>329.98</v>
      </c>
    </row>
    <row r="478" spans="1:17" ht="14.4" customHeight="1" x14ac:dyDescent="0.3">
      <c r="A478" s="567" t="s">
        <v>439</v>
      </c>
      <c r="B478" s="568" t="s">
        <v>3295</v>
      </c>
      <c r="C478" s="568" t="s">
        <v>3756</v>
      </c>
      <c r="D478" s="568" t="s">
        <v>3759</v>
      </c>
      <c r="E478" s="568" t="s">
        <v>3760</v>
      </c>
      <c r="F478" s="571"/>
      <c r="G478" s="571"/>
      <c r="H478" s="571"/>
      <c r="I478" s="571"/>
      <c r="J478" s="571"/>
      <c r="K478" s="571"/>
      <c r="L478" s="571"/>
      <c r="M478" s="571"/>
      <c r="N478" s="571">
        <v>1</v>
      </c>
      <c r="O478" s="571">
        <v>1435.36</v>
      </c>
      <c r="P478" s="592"/>
      <c r="Q478" s="572">
        <v>1435.36</v>
      </c>
    </row>
    <row r="479" spans="1:17" ht="14.4" customHeight="1" x14ac:dyDescent="0.3">
      <c r="A479" s="567" t="s">
        <v>439</v>
      </c>
      <c r="B479" s="568" t="s">
        <v>3295</v>
      </c>
      <c r="C479" s="568" t="s">
        <v>3756</v>
      </c>
      <c r="D479" s="568" t="s">
        <v>4047</v>
      </c>
      <c r="E479" s="568" t="s">
        <v>4048</v>
      </c>
      <c r="F479" s="571">
        <v>2</v>
      </c>
      <c r="G479" s="571">
        <v>168</v>
      </c>
      <c r="H479" s="571">
        <v>1</v>
      </c>
      <c r="I479" s="571">
        <v>84</v>
      </c>
      <c r="J479" s="571"/>
      <c r="K479" s="571"/>
      <c r="L479" s="571"/>
      <c r="M479" s="571"/>
      <c r="N479" s="571"/>
      <c r="O479" s="571"/>
      <c r="P479" s="592"/>
      <c r="Q479" s="572"/>
    </row>
    <row r="480" spans="1:17" ht="14.4" customHeight="1" x14ac:dyDescent="0.3">
      <c r="A480" s="567" t="s">
        <v>439</v>
      </c>
      <c r="B480" s="568" t="s">
        <v>3295</v>
      </c>
      <c r="C480" s="568" t="s">
        <v>3756</v>
      </c>
      <c r="D480" s="568" t="s">
        <v>4049</v>
      </c>
      <c r="E480" s="568" t="s">
        <v>4050</v>
      </c>
      <c r="F480" s="571"/>
      <c r="G480" s="571"/>
      <c r="H480" s="571"/>
      <c r="I480" s="571"/>
      <c r="J480" s="571">
        <v>3</v>
      </c>
      <c r="K480" s="571">
        <v>2627.79</v>
      </c>
      <c r="L480" s="571"/>
      <c r="M480" s="571">
        <v>875.93</v>
      </c>
      <c r="N480" s="571"/>
      <c r="O480" s="571"/>
      <c r="P480" s="592"/>
      <c r="Q480" s="572"/>
    </row>
    <row r="481" spans="1:17" ht="14.4" customHeight="1" x14ac:dyDescent="0.3">
      <c r="A481" s="567" t="s">
        <v>439</v>
      </c>
      <c r="B481" s="568" t="s">
        <v>3295</v>
      </c>
      <c r="C481" s="568" t="s">
        <v>3756</v>
      </c>
      <c r="D481" s="568" t="s">
        <v>4051</v>
      </c>
      <c r="E481" s="568" t="s">
        <v>4052</v>
      </c>
      <c r="F481" s="571"/>
      <c r="G481" s="571"/>
      <c r="H481" s="571"/>
      <c r="I481" s="571"/>
      <c r="J481" s="571">
        <v>1</v>
      </c>
      <c r="K481" s="571">
        <v>226.45</v>
      </c>
      <c r="L481" s="571"/>
      <c r="M481" s="571">
        <v>226.45</v>
      </c>
      <c r="N481" s="571"/>
      <c r="O481" s="571"/>
      <c r="P481" s="592"/>
      <c r="Q481" s="572"/>
    </row>
    <row r="482" spans="1:17" ht="14.4" customHeight="1" x14ac:dyDescent="0.3">
      <c r="A482" s="567" t="s">
        <v>439</v>
      </c>
      <c r="B482" s="568" t="s">
        <v>3295</v>
      </c>
      <c r="C482" s="568" t="s">
        <v>3756</v>
      </c>
      <c r="D482" s="568" t="s">
        <v>3761</v>
      </c>
      <c r="E482" s="568" t="s">
        <v>3762</v>
      </c>
      <c r="F482" s="571">
        <v>0.2</v>
      </c>
      <c r="G482" s="571">
        <v>185.8</v>
      </c>
      <c r="H482" s="571">
        <v>1</v>
      </c>
      <c r="I482" s="571">
        <v>929</v>
      </c>
      <c r="J482" s="571">
        <v>0.4</v>
      </c>
      <c r="K482" s="571">
        <v>385.11</v>
      </c>
      <c r="L482" s="571">
        <v>2.0727125941872981</v>
      </c>
      <c r="M482" s="571">
        <v>962.77499999999998</v>
      </c>
      <c r="N482" s="571">
        <v>0</v>
      </c>
      <c r="O482" s="571">
        <v>0</v>
      </c>
      <c r="P482" s="592">
        <v>0</v>
      </c>
      <c r="Q482" s="572"/>
    </row>
    <row r="483" spans="1:17" ht="14.4" customHeight="1" x14ac:dyDescent="0.3">
      <c r="A483" s="567" t="s">
        <v>439</v>
      </c>
      <c r="B483" s="568" t="s">
        <v>3295</v>
      </c>
      <c r="C483" s="568" t="s">
        <v>3756</v>
      </c>
      <c r="D483" s="568" t="s">
        <v>4053</v>
      </c>
      <c r="E483" s="568" t="s">
        <v>3762</v>
      </c>
      <c r="F483" s="571">
        <v>0.3</v>
      </c>
      <c r="G483" s="571">
        <v>33.18</v>
      </c>
      <c r="H483" s="571">
        <v>1</v>
      </c>
      <c r="I483" s="571">
        <v>110.60000000000001</v>
      </c>
      <c r="J483" s="571"/>
      <c r="K483" s="571"/>
      <c r="L483" s="571"/>
      <c r="M483" s="571"/>
      <c r="N483" s="571"/>
      <c r="O483" s="571"/>
      <c r="P483" s="592"/>
      <c r="Q483" s="572"/>
    </row>
    <row r="484" spans="1:17" ht="14.4" customHeight="1" x14ac:dyDescent="0.3">
      <c r="A484" s="567" t="s">
        <v>439</v>
      </c>
      <c r="B484" s="568" t="s">
        <v>3295</v>
      </c>
      <c r="C484" s="568" t="s">
        <v>3756</v>
      </c>
      <c r="D484" s="568" t="s">
        <v>3763</v>
      </c>
      <c r="E484" s="568" t="s">
        <v>3762</v>
      </c>
      <c r="F484" s="571">
        <v>1.6</v>
      </c>
      <c r="G484" s="571">
        <v>972</v>
      </c>
      <c r="H484" s="571">
        <v>1</v>
      </c>
      <c r="I484" s="571">
        <v>607.5</v>
      </c>
      <c r="J484" s="571">
        <v>1</v>
      </c>
      <c r="K484" s="571">
        <v>629.59</v>
      </c>
      <c r="L484" s="571">
        <v>0.64772633744855967</v>
      </c>
      <c r="M484" s="571">
        <v>629.59</v>
      </c>
      <c r="N484" s="571">
        <v>1.7000000000000002</v>
      </c>
      <c r="O484" s="571">
        <v>1070.3</v>
      </c>
      <c r="P484" s="592">
        <v>1.1011316872427983</v>
      </c>
      <c r="Q484" s="572">
        <v>629.58823529411757</v>
      </c>
    </row>
    <row r="485" spans="1:17" ht="14.4" customHeight="1" x14ac:dyDescent="0.3">
      <c r="A485" s="567" t="s">
        <v>439</v>
      </c>
      <c r="B485" s="568" t="s">
        <v>3295</v>
      </c>
      <c r="C485" s="568" t="s">
        <v>3756</v>
      </c>
      <c r="D485" s="568" t="s">
        <v>4054</v>
      </c>
      <c r="E485" s="568" t="s">
        <v>4055</v>
      </c>
      <c r="F485" s="571"/>
      <c r="G485" s="571"/>
      <c r="H485" s="571"/>
      <c r="I485" s="571"/>
      <c r="J485" s="571">
        <v>2</v>
      </c>
      <c r="K485" s="571">
        <v>1374</v>
      </c>
      <c r="L485" s="571"/>
      <c r="M485" s="571">
        <v>687</v>
      </c>
      <c r="N485" s="571">
        <v>1</v>
      </c>
      <c r="O485" s="571">
        <v>687</v>
      </c>
      <c r="P485" s="592"/>
      <c r="Q485" s="572">
        <v>687</v>
      </c>
    </row>
    <row r="486" spans="1:17" ht="14.4" customHeight="1" x14ac:dyDescent="0.3">
      <c r="A486" s="567" t="s">
        <v>439</v>
      </c>
      <c r="B486" s="568" t="s">
        <v>3295</v>
      </c>
      <c r="C486" s="568" t="s">
        <v>3756</v>
      </c>
      <c r="D486" s="568" t="s">
        <v>4056</v>
      </c>
      <c r="E486" s="568" t="s">
        <v>4048</v>
      </c>
      <c r="F486" s="571">
        <v>2</v>
      </c>
      <c r="G486" s="571">
        <v>133.19999999999999</v>
      </c>
      <c r="H486" s="571">
        <v>1</v>
      </c>
      <c r="I486" s="571">
        <v>66.599999999999994</v>
      </c>
      <c r="J486" s="571"/>
      <c r="K486" s="571"/>
      <c r="L486" s="571"/>
      <c r="M486" s="571"/>
      <c r="N486" s="571">
        <v>0</v>
      </c>
      <c r="O486" s="571">
        <v>0</v>
      </c>
      <c r="P486" s="592">
        <v>0</v>
      </c>
      <c r="Q486" s="572"/>
    </row>
    <row r="487" spans="1:17" ht="14.4" customHeight="1" x14ac:dyDescent="0.3">
      <c r="A487" s="567" t="s">
        <v>439</v>
      </c>
      <c r="B487" s="568" t="s">
        <v>3295</v>
      </c>
      <c r="C487" s="568" t="s">
        <v>3756</v>
      </c>
      <c r="D487" s="568" t="s">
        <v>4057</v>
      </c>
      <c r="E487" s="568" t="s">
        <v>4048</v>
      </c>
      <c r="F487" s="571">
        <v>3</v>
      </c>
      <c r="G487" s="571">
        <v>246</v>
      </c>
      <c r="H487" s="571">
        <v>1</v>
      </c>
      <c r="I487" s="571">
        <v>82</v>
      </c>
      <c r="J487" s="571"/>
      <c r="K487" s="571"/>
      <c r="L487" s="571"/>
      <c r="M487" s="571"/>
      <c r="N487" s="571">
        <v>0</v>
      </c>
      <c r="O487" s="571">
        <v>0</v>
      </c>
      <c r="P487" s="592">
        <v>0</v>
      </c>
      <c r="Q487" s="572"/>
    </row>
    <row r="488" spans="1:17" ht="14.4" customHeight="1" x14ac:dyDescent="0.3">
      <c r="A488" s="567" t="s">
        <v>439</v>
      </c>
      <c r="B488" s="568" t="s">
        <v>3295</v>
      </c>
      <c r="C488" s="568" t="s">
        <v>3756</v>
      </c>
      <c r="D488" s="568" t="s">
        <v>4058</v>
      </c>
      <c r="E488" s="568" t="s">
        <v>4059</v>
      </c>
      <c r="F488" s="571"/>
      <c r="G488" s="571"/>
      <c r="H488" s="571"/>
      <c r="I488" s="571"/>
      <c r="J488" s="571">
        <v>31</v>
      </c>
      <c r="K488" s="571">
        <v>7113.8799999999992</v>
      </c>
      <c r="L488" s="571"/>
      <c r="M488" s="571">
        <v>229.47999999999996</v>
      </c>
      <c r="N488" s="571">
        <v>31</v>
      </c>
      <c r="O488" s="571">
        <v>7440</v>
      </c>
      <c r="P488" s="592"/>
      <c r="Q488" s="572">
        <v>240</v>
      </c>
    </row>
    <row r="489" spans="1:17" ht="14.4" customHeight="1" x14ac:dyDescent="0.3">
      <c r="A489" s="567" t="s">
        <v>439</v>
      </c>
      <c r="B489" s="568" t="s">
        <v>3295</v>
      </c>
      <c r="C489" s="568" t="s">
        <v>3756</v>
      </c>
      <c r="D489" s="568" t="s">
        <v>4060</v>
      </c>
      <c r="E489" s="568" t="s">
        <v>4059</v>
      </c>
      <c r="F489" s="571"/>
      <c r="G489" s="571"/>
      <c r="H489" s="571"/>
      <c r="I489" s="571"/>
      <c r="J489" s="571">
        <v>1.31</v>
      </c>
      <c r="K489" s="571">
        <v>1513.26</v>
      </c>
      <c r="L489" s="571"/>
      <c r="M489" s="571">
        <v>1155.1603053435115</v>
      </c>
      <c r="N489" s="571">
        <v>1.5</v>
      </c>
      <c r="O489" s="571">
        <v>1824</v>
      </c>
      <c r="P489" s="592"/>
      <c r="Q489" s="572">
        <v>1216</v>
      </c>
    </row>
    <row r="490" spans="1:17" ht="14.4" customHeight="1" x14ac:dyDescent="0.3">
      <c r="A490" s="567" t="s">
        <v>439</v>
      </c>
      <c r="B490" s="568" t="s">
        <v>3295</v>
      </c>
      <c r="C490" s="568" t="s">
        <v>3756</v>
      </c>
      <c r="D490" s="568" t="s">
        <v>4061</v>
      </c>
      <c r="E490" s="568" t="s">
        <v>4062</v>
      </c>
      <c r="F490" s="571">
        <v>1</v>
      </c>
      <c r="G490" s="571">
        <v>4195.8999999999996</v>
      </c>
      <c r="H490" s="571">
        <v>1</v>
      </c>
      <c r="I490" s="571">
        <v>4195.8999999999996</v>
      </c>
      <c r="J490" s="571"/>
      <c r="K490" s="571"/>
      <c r="L490" s="571"/>
      <c r="M490" s="571"/>
      <c r="N490" s="571"/>
      <c r="O490" s="571"/>
      <c r="P490" s="592"/>
      <c r="Q490" s="572"/>
    </row>
    <row r="491" spans="1:17" ht="14.4" customHeight="1" x14ac:dyDescent="0.3">
      <c r="A491" s="567" t="s">
        <v>439</v>
      </c>
      <c r="B491" s="568" t="s">
        <v>3295</v>
      </c>
      <c r="C491" s="568" t="s">
        <v>3756</v>
      </c>
      <c r="D491" s="568" t="s">
        <v>4063</v>
      </c>
      <c r="E491" s="568" t="s">
        <v>4064</v>
      </c>
      <c r="F491" s="571">
        <v>1</v>
      </c>
      <c r="G491" s="571">
        <v>5250</v>
      </c>
      <c r="H491" s="571">
        <v>1</v>
      </c>
      <c r="I491" s="571">
        <v>5250</v>
      </c>
      <c r="J491" s="571">
        <v>1</v>
      </c>
      <c r="K491" s="571">
        <v>5440.91</v>
      </c>
      <c r="L491" s="571">
        <v>1.0363638095238095</v>
      </c>
      <c r="M491" s="571">
        <v>5440.91</v>
      </c>
      <c r="N491" s="571">
        <v>1</v>
      </c>
      <c r="O491" s="571">
        <v>5440.91</v>
      </c>
      <c r="P491" s="592">
        <v>1.0363638095238095</v>
      </c>
      <c r="Q491" s="572">
        <v>5440.91</v>
      </c>
    </row>
    <row r="492" spans="1:17" ht="14.4" customHeight="1" x14ac:dyDescent="0.3">
      <c r="A492" s="567" t="s">
        <v>439</v>
      </c>
      <c r="B492" s="568" t="s">
        <v>3295</v>
      </c>
      <c r="C492" s="568" t="s">
        <v>3756</v>
      </c>
      <c r="D492" s="568" t="s">
        <v>4065</v>
      </c>
      <c r="E492" s="568" t="s">
        <v>4066</v>
      </c>
      <c r="F492" s="571">
        <v>2</v>
      </c>
      <c r="G492" s="571">
        <v>13186</v>
      </c>
      <c r="H492" s="571">
        <v>1</v>
      </c>
      <c r="I492" s="571">
        <v>6593</v>
      </c>
      <c r="J492" s="571">
        <v>2</v>
      </c>
      <c r="K492" s="571">
        <v>13665.5</v>
      </c>
      <c r="L492" s="571">
        <v>1.036364325800091</v>
      </c>
      <c r="M492" s="571">
        <v>6832.75</v>
      </c>
      <c r="N492" s="571">
        <v>2</v>
      </c>
      <c r="O492" s="571">
        <v>13665.5</v>
      </c>
      <c r="P492" s="592">
        <v>1.036364325800091</v>
      </c>
      <c r="Q492" s="572">
        <v>6832.75</v>
      </c>
    </row>
    <row r="493" spans="1:17" ht="14.4" customHeight="1" x14ac:dyDescent="0.3">
      <c r="A493" s="567" t="s">
        <v>439</v>
      </c>
      <c r="B493" s="568" t="s">
        <v>3295</v>
      </c>
      <c r="C493" s="568" t="s">
        <v>3756</v>
      </c>
      <c r="D493" s="568" t="s">
        <v>4067</v>
      </c>
      <c r="E493" s="568" t="s">
        <v>4068</v>
      </c>
      <c r="F493" s="571"/>
      <c r="G493" s="571"/>
      <c r="H493" s="571"/>
      <c r="I493" s="571"/>
      <c r="J493" s="571"/>
      <c r="K493" s="571"/>
      <c r="L493" s="571"/>
      <c r="M493" s="571"/>
      <c r="N493" s="571">
        <v>1</v>
      </c>
      <c r="O493" s="571">
        <v>5083.3599999999997</v>
      </c>
      <c r="P493" s="592"/>
      <c r="Q493" s="572">
        <v>5083.3599999999997</v>
      </c>
    </row>
    <row r="494" spans="1:17" ht="14.4" customHeight="1" x14ac:dyDescent="0.3">
      <c r="A494" s="567" t="s">
        <v>439</v>
      </c>
      <c r="B494" s="568" t="s">
        <v>3295</v>
      </c>
      <c r="C494" s="568" t="s">
        <v>3756</v>
      </c>
      <c r="D494" s="568" t="s">
        <v>4069</v>
      </c>
      <c r="E494" s="568" t="s">
        <v>4070</v>
      </c>
      <c r="F494" s="571">
        <v>2</v>
      </c>
      <c r="G494" s="571">
        <v>12680</v>
      </c>
      <c r="H494" s="571">
        <v>1</v>
      </c>
      <c r="I494" s="571">
        <v>6340</v>
      </c>
      <c r="J494" s="571"/>
      <c r="K494" s="571"/>
      <c r="L494" s="571"/>
      <c r="M494" s="571"/>
      <c r="N494" s="571">
        <v>1</v>
      </c>
      <c r="O494" s="571">
        <v>6570.55</v>
      </c>
      <c r="P494" s="592">
        <v>0.51818217665615141</v>
      </c>
      <c r="Q494" s="572">
        <v>6570.55</v>
      </c>
    </row>
    <row r="495" spans="1:17" ht="14.4" customHeight="1" x14ac:dyDescent="0.3">
      <c r="A495" s="567" t="s">
        <v>439</v>
      </c>
      <c r="B495" s="568" t="s">
        <v>3295</v>
      </c>
      <c r="C495" s="568" t="s">
        <v>3756</v>
      </c>
      <c r="D495" s="568" t="s">
        <v>4071</v>
      </c>
      <c r="E495" s="568" t="s">
        <v>4072</v>
      </c>
      <c r="F495" s="571">
        <v>1</v>
      </c>
      <c r="G495" s="571">
        <v>256</v>
      </c>
      <c r="H495" s="571">
        <v>1</v>
      </c>
      <c r="I495" s="571">
        <v>256</v>
      </c>
      <c r="J495" s="571"/>
      <c r="K495" s="571"/>
      <c r="L495" s="571"/>
      <c r="M495" s="571"/>
      <c r="N495" s="571"/>
      <c r="O495" s="571"/>
      <c r="P495" s="592"/>
      <c r="Q495" s="572"/>
    </row>
    <row r="496" spans="1:17" ht="14.4" customHeight="1" x14ac:dyDescent="0.3">
      <c r="A496" s="567" t="s">
        <v>439</v>
      </c>
      <c r="B496" s="568" t="s">
        <v>3295</v>
      </c>
      <c r="C496" s="568" t="s">
        <v>3756</v>
      </c>
      <c r="D496" s="568" t="s">
        <v>4073</v>
      </c>
      <c r="E496" s="568" t="s">
        <v>4074</v>
      </c>
      <c r="F496" s="571"/>
      <c r="G496" s="571"/>
      <c r="H496" s="571"/>
      <c r="I496" s="571"/>
      <c r="J496" s="571"/>
      <c r="K496" s="571"/>
      <c r="L496" s="571"/>
      <c r="M496" s="571"/>
      <c r="N496" s="571">
        <v>0</v>
      </c>
      <c r="O496" s="571">
        <v>0</v>
      </c>
      <c r="P496" s="592"/>
      <c r="Q496" s="572"/>
    </row>
    <row r="497" spans="1:17" ht="14.4" customHeight="1" x14ac:dyDescent="0.3">
      <c r="A497" s="567" t="s">
        <v>439</v>
      </c>
      <c r="B497" s="568" t="s">
        <v>3295</v>
      </c>
      <c r="C497" s="568" t="s">
        <v>3756</v>
      </c>
      <c r="D497" s="568" t="s">
        <v>4075</v>
      </c>
      <c r="E497" s="568" t="s">
        <v>4076</v>
      </c>
      <c r="F497" s="571"/>
      <c r="G497" s="571"/>
      <c r="H497" s="571"/>
      <c r="I497" s="571"/>
      <c r="J497" s="571">
        <v>1</v>
      </c>
      <c r="K497" s="571">
        <v>91.2</v>
      </c>
      <c r="L497" s="571"/>
      <c r="M497" s="571">
        <v>91.2</v>
      </c>
      <c r="N497" s="571"/>
      <c r="O497" s="571"/>
      <c r="P497" s="592"/>
      <c r="Q497" s="572"/>
    </row>
    <row r="498" spans="1:17" ht="14.4" customHeight="1" x14ac:dyDescent="0.3">
      <c r="A498" s="567" t="s">
        <v>439</v>
      </c>
      <c r="B498" s="568" t="s">
        <v>3295</v>
      </c>
      <c r="C498" s="568" t="s">
        <v>3756</v>
      </c>
      <c r="D498" s="568" t="s">
        <v>4077</v>
      </c>
      <c r="E498" s="568" t="s">
        <v>4048</v>
      </c>
      <c r="F498" s="571"/>
      <c r="G498" s="571"/>
      <c r="H498" s="571"/>
      <c r="I498" s="571"/>
      <c r="J498" s="571">
        <v>4</v>
      </c>
      <c r="K498" s="571">
        <v>385.52</v>
      </c>
      <c r="L498" s="571"/>
      <c r="M498" s="571">
        <v>96.38</v>
      </c>
      <c r="N498" s="571"/>
      <c r="O498" s="571"/>
      <c r="P498" s="592"/>
      <c r="Q498" s="572"/>
    </row>
    <row r="499" spans="1:17" ht="14.4" customHeight="1" x14ac:dyDescent="0.3">
      <c r="A499" s="567" t="s">
        <v>439</v>
      </c>
      <c r="B499" s="568" t="s">
        <v>3295</v>
      </c>
      <c r="C499" s="568" t="s">
        <v>3756</v>
      </c>
      <c r="D499" s="568" t="s">
        <v>4078</v>
      </c>
      <c r="E499" s="568" t="s">
        <v>4048</v>
      </c>
      <c r="F499" s="571">
        <v>3</v>
      </c>
      <c r="G499" s="571">
        <v>351</v>
      </c>
      <c r="H499" s="571">
        <v>1</v>
      </c>
      <c r="I499" s="571">
        <v>117</v>
      </c>
      <c r="J499" s="571">
        <v>6</v>
      </c>
      <c r="K499" s="571">
        <v>727.5</v>
      </c>
      <c r="L499" s="571">
        <v>2.0726495726495728</v>
      </c>
      <c r="M499" s="571">
        <v>121.25</v>
      </c>
      <c r="N499" s="571">
        <v>2</v>
      </c>
      <c r="O499" s="571">
        <v>242.5</v>
      </c>
      <c r="P499" s="592">
        <v>0.69088319088319083</v>
      </c>
      <c r="Q499" s="572">
        <v>121.25</v>
      </c>
    </row>
    <row r="500" spans="1:17" ht="14.4" customHeight="1" x14ac:dyDescent="0.3">
      <c r="A500" s="567" t="s">
        <v>439</v>
      </c>
      <c r="B500" s="568" t="s">
        <v>3295</v>
      </c>
      <c r="C500" s="568" t="s">
        <v>3756</v>
      </c>
      <c r="D500" s="568" t="s">
        <v>4079</v>
      </c>
      <c r="E500" s="568" t="s">
        <v>4080</v>
      </c>
      <c r="F500" s="571">
        <v>1</v>
      </c>
      <c r="G500" s="571">
        <v>4251</v>
      </c>
      <c r="H500" s="571">
        <v>1</v>
      </c>
      <c r="I500" s="571">
        <v>4251</v>
      </c>
      <c r="J500" s="571"/>
      <c r="K500" s="571"/>
      <c r="L500" s="571"/>
      <c r="M500" s="571"/>
      <c r="N500" s="571"/>
      <c r="O500" s="571"/>
      <c r="P500" s="592"/>
      <c r="Q500" s="572"/>
    </row>
    <row r="501" spans="1:17" ht="14.4" customHeight="1" x14ac:dyDescent="0.3">
      <c r="A501" s="567" t="s">
        <v>439</v>
      </c>
      <c r="B501" s="568" t="s">
        <v>3295</v>
      </c>
      <c r="C501" s="568" t="s">
        <v>3756</v>
      </c>
      <c r="D501" s="568" t="s">
        <v>4081</v>
      </c>
      <c r="E501" s="568" t="s">
        <v>4082</v>
      </c>
      <c r="F501" s="571"/>
      <c r="G501" s="571"/>
      <c r="H501" s="571"/>
      <c r="I501" s="571"/>
      <c r="J501" s="571">
        <v>2</v>
      </c>
      <c r="K501" s="571">
        <v>3465.6</v>
      </c>
      <c r="L501" s="571"/>
      <c r="M501" s="571">
        <v>1732.8</v>
      </c>
      <c r="N501" s="571"/>
      <c r="O501" s="571"/>
      <c r="P501" s="592"/>
      <c r="Q501" s="572"/>
    </row>
    <row r="502" spans="1:17" ht="14.4" customHeight="1" x14ac:dyDescent="0.3">
      <c r="A502" s="567" t="s">
        <v>439</v>
      </c>
      <c r="B502" s="568" t="s">
        <v>3295</v>
      </c>
      <c r="C502" s="568" t="s">
        <v>3756</v>
      </c>
      <c r="D502" s="568" t="s">
        <v>4083</v>
      </c>
      <c r="E502" s="568" t="s">
        <v>4084</v>
      </c>
      <c r="F502" s="571"/>
      <c r="G502" s="571"/>
      <c r="H502" s="571"/>
      <c r="I502" s="571"/>
      <c r="J502" s="571"/>
      <c r="K502" s="571"/>
      <c r="L502" s="571"/>
      <c r="M502" s="571"/>
      <c r="N502" s="571">
        <v>2</v>
      </c>
      <c r="O502" s="571">
        <v>2002.26</v>
      </c>
      <c r="P502" s="592"/>
      <c r="Q502" s="572">
        <v>1001.13</v>
      </c>
    </row>
    <row r="503" spans="1:17" ht="14.4" customHeight="1" x14ac:dyDescent="0.3">
      <c r="A503" s="567" t="s">
        <v>439</v>
      </c>
      <c r="B503" s="568" t="s">
        <v>3295</v>
      </c>
      <c r="C503" s="568" t="s">
        <v>3756</v>
      </c>
      <c r="D503" s="568" t="s">
        <v>4085</v>
      </c>
      <c r="E503" s="568" t="s">
        <v>4086</v>
      </c>
      <c r="F503" s="571">
        <v>1</v>
      </c>
      <c r="G503" s="571">
        <v>699</v>
      </c>
      <c r="H503" s="571">
        <v>1</v>
      </c>
      <c r="I503" s="571">
        <v>699</v>
      </c>
      <c r="J503" s="571"/>
      <c r="K503" s="571"/>
      <c r="L503" s="571"/>
      <c r="M503" s="571"/>
      <c r="N503" s="571"/>
      <c r="O503" s="571"/>
      <c r="P503" s="592"/>
      <c r="Q503" s="572"/>
    </row>
    <row r="504" spans="1:17" ht="14.4" customHeight="1" x14ac:dyDescent="0.3">
      <c r="A504" s="567" t="s">
        <v>439</v>
      </c>
      <c r="B504" s="568" t="s">
        <v>3295</v>
      </c>
      <c r="C504" s="568" t="s">
        <v>3756</v>
      </c>
      <c r="D504" s="568" t="s">
        <v>4087</v>
      </c>
      <c r="E504" s="568" t="s">
        <v>4088</v>
      </c>
      <c r="F504" s="571"/>
      <c r="G504" s="571"/>
      <c r="H504" s="571"/>
      <c r="I504" s="571"/>
      <c r="J504" s="571"/>
      <c r="K504" s="571"/>
      <c r="L504" s="571"/>
      <c r="M504" s="571"/>
      <c r="N504" s="571">
        <v>1</v>
      </c>
      <c r="O504" s="571">
        <v>2404.36</v>
      </c>
      <c r="P504" s="592"/>
      <c r="Q504" s="572">
        <v>2404.36</v>
      </c>
    </row>
    <row r="505" spans="1:17" ht="14.4" customHeight="1" x14ac:dyDescent="0.3">
      <c r="A505" s="567" t="s">
        <v>439</v>
      </c>
      <c r="B505" s="568" t="s">
        <v>3295</v>
      </c>
      <c r="C505" s="568" t="s">
        <v>3756</v>
      </c>
      <c r="D505" s="568" t="s">
        <v>4089</v>
      </c>
      <c r="E505" s="568" t="s">
        <v>4090</v>
      </c>
      <c r="F505" s="571">
        <v>2</v>
      </c>
      <c r="G505" s="571">
        <v>2744</v>
      </c>
      <c r="H505" s="571">
        <v>1</v>
      </c>
      <c r="I505" s="571">
        <v>1372</v>
      </c>
      <c r="J505" s="571"/>
      <c r="K505" s="571"/>
      <c r="L505" s="571"/>
      <c r="M505" s="571"/>
      <c r="N505" s="571"/>
      <c r="O505" s="571"/>
      <c r="P505" s="592"/>
      <c r="Q505" s="572"/>
    </row>
    <row r="506" spans="1:17" ht="14.4" customHeight="1" x14ac:dyDescent="0.3">
      <c r="A506" s="567" t="s">
        <v>439</v>
      </c>
      <c r="B506" s="568" t="s">
        <v>3295</v>
      </c>
      <c r="C506" s="568" t="s">
        <v>3756</v>
      </c>
      <c r="D506" s="568" t="s">
        <v>4091</v>
      </c>
      <c r="E506" s="568" t="s">
        <v>4090</v>
      </c>
      <c r="F506" s="571">
        <v>1</v>
      </c>
      <c r="G506" s="571">
        <v>1598</v>
      </c>
      <c r="H506" s="571">
        <v>1</v>
      </c>
      <c r="I506" s="571">
        <v>1598</v>
      </c>
      <c r="J506" s="571"/>
      <c r="K506" s="571"/>
      <c r="L506" s="571"/>
      <c r="M506" s="571"/>
      <c r="N506" s="571"/>
      <c r="O506" s="571"/>
      <c r="P506" s="592"/>
      <c r="Q506" s="572"/>
    </row>
    <row r="507" spans="1:17" ht="14.4" customHeight="1" x14ac:dyDescent="0.3">
      <c r="A507" s="567" t="s">
        <v>439</v>
      </c>
      <c r="B507" s="568" t="s">
        <v>3295</v>
      </c>
      <c r="C507" s="568" t="s">
        <v>3756</v>
      </c>
      <c r="D507" s="568" t="s">
        <v>4092</v>
      </c>
      <c r="E507" s="568" t="s">
        <v>4090</v>
      </c>
      <c r="F507" s="571">
        <v>3</v>
      </c>
      <c r="G507" s="571">
        <v>5151</v>
      </c>
      <c r="H507" s="571">
        <v>1</v>
      </c>
      <c r="I507" s="571">
        <v>1717</v>
      </c>
      <c r="J507" s="571"/>
      <c r="K507" s="571"/>
      <c r="L507" s="571"/>
      <c r="M507" s="571"/>
      <c r="N507" s="571"/>
      <c r="O507" s="571"/>
      <c r="P507" s="592"/>
      <c r="Q507" s="572"/>
    </row>
    <row r="508" spans="1:17" ht="14.4" customHeight="1" x14ac:dyDescent="0.3">
      <c r="A508" s="567" t="s">
        <v>439</v>
      </c>
      <c r="B508" s="568" t="s">
        <v>3295</v>
      </c>
      <c r="C508" s="568" t="s">
        <v>3756</v>
      </c>
      <c r="D508" s="568" t="s">
        <v>4093</v>
      </c>
      <c r="E508" s="568" t="s">
        <v>3767</v>
      </c>
      <c r="F508" s="571">
        <v>4</v>
      </c>
      <c r="G508" s="571">
        <v>5480</v>
      </c>
      <c r="H508" s="571">
        <v>1</v>
      </c>
      <c r="I508" s="571">
        <v>1370</v>
      </c>
      <c r="J508" s="571"/>
      <c r="K508" s="571"/>
      <c r="L508" s="571"/>
      <c r="M508" s="571"/>
      <c r="N508" s="571">
        <v>0</v>
      </c>
      <c r="O508" s="571">
        <v>0</v>
      </c>
      <c r="P508" s="592">
        <v>0</v>
      </c>
      <c r="Q508" s="572"/>
    </row>
    <row r="509" spans="1:17" ht="14.4" customHeight="1" x14ac:dyDescent="0.3">
      <c r="A509" s="567" t="s">
        <v>439</v>
      </c>
      <c r="B509" s="568" t="s">
        <v>3295</v>
      </c>
      <c r="C509" s="568" t="s">
        <v>3756</v>
      </c>
      <c r="D509" s="568" t="s">
        <v>4094</v>
      </c>
      <c r="E509" s="568" t="s">
        <v>4095</v>
      </c>
      <c r="F509" s="571">
        <v>1</v>
      </c>
      <c r="G509" s="571">
        <v>4426.2</v>
      </c>
      <c r="H509" s="571">
        <v>1</v>
      </c>
      <c r="I509" s="571">
        <v>4426.2</v>
      </c>
      <c r="J509" s="571"/>
      <c r="K509" s="571"/>
      <c r="L509" s="571"/>
      <c r="M509" s="571"/>
      <c r="N509" s="571">
        <v>1</v>
      </c>
      <c r="O509" s="571">
        <v>4587.1499999999996</v>
      </c>
      <c r="P509" s="592">
        <v>1.0363630201979124</v>
      </c>
      <c r="Q509" s="572">
        <v>4587.1499999999996</v>
      </c>
    </row>
    <row r="510" spans="1:17" ht="14.4" customHeight="1" x14ac:dyDescent="0.3">
      <c r="A510" s="567" t="s">
        <v>439</v>
      </c>
      <c r="B510" s="568" t="s">
        <v>3295</v>
      </c>
      <c r="C510" s="568" t="s">
        <v>3756</v>
      </c>
      <c r="D510" s="568" t="s">
        <v>3768</v>
      </c>
      <c r="E510" s="568" t="s">
        <v>3769</v>
      </c>
      <c r="F510" s="571">
        <v>2</v>
      </c>
      <c r="G510" s="571">
        <v>9330</v>
      </c>
      <c r="H510" s="571">
        <v>1</v>
      </c>
      <c r="I510" s="571">
        <v>4665</v>
      </c>
      <c r="J510" s="571"/>
      <c r="K510" s="571"/>
      <c r="L510" s="571"/>
      <c r="M510" s="571"/>
      <c r="N510" s="571"/>
      <c r="O510" s="571"/>
      <c r="P510" s="592"/>
      <c r="Q510" s="572"/>
    </row>
    <row r="511" spans="1:17" ht="14.4" customHeight="1" x14ac:dyDescent="0.3">
      <c r="A511" s="567" t="s">
        <v>439</v>
      </c>
      <c r="B511" s="568" t="s">
        <v>3295</v>
      </c>
      <c r="C511" s="568" t="s">
        <v>3756</v>
      </c>
      <c r="D511" s="568" t="s">
        <v>4096</v>
      </c>
      <c r="E511" s="568" t="s">
        <v>4097</v>
      </c>
      <c r="F511" s="571">
        <v>1</v>
      </c>
      <c r="G511" s="571">
        <v>4903.8999999999996</v>
      </c>
      <c r="H511" s="571">
        <v>1</v>
      </c>
      <c r="I511" s="571">
        <v>4903.8999999999996</v>
      </c>
      <c r="J511" s="571">
        <v>2</v>
      </c>
      <c r="K511" s="571">
        <v>10164.44</v>
      </c>
      <c r="L511" s="571">
        <v>2.0727257896776039</v>
      </c>
      <c r="M511" s="571">
        <v>5082.22</v>
      </c>
      <c r="N511" s="571"/>
      <c r="O511" s="571"/>
      <c r="P511" s="592"/>
      <c r="Q511" s="572"/>
    </row>
    <row r="512" spans="1:17" ht="14.4" customHeight="1" x14ac:dyDescent="0.3">
      <c r="A512" s="567" t="s">
        <v>439</v>
      </c>
      <c r="B512" s="568" t="s">
        <v>3295</v>
      </c>
      <c r="C512" s="568" t="s">
        <v>3756</v>
      </c>
      <c r="D512" s="568" t="s">
        <v>4098</v>
      </c>
      <c r="E512" s="568" t="s">
        <v>4099</v>
      </c>
      <c r="F512" s="571"/>
      <c r="G512" s="571"/>
      <c r="H512" s="571"/>
      <c r="I512" s="571"/>
      <c r="J512" s="571">
        <v>4</v>
      </c>
      <c r="K512" s="571">
        <v>3157.16</v>
      </c>
      <c r="L512" s="571"/>
      <c r="M512" s="571">
        <v>789.29</v>
      </c>
      <c r="N512" s="571">
        <v>7</v>
      </c>
      <c r="O512" s="571">
        <v>5525.03</v>
      </c>
      <c r="P512" s="592"/>
      <c r="Q512" s="572">
        <v>789.29</v>
      </c>
    </row>
    <row r="513" spans="1:17" ht="14.4" customHeight="1" x14ac:dyDescent="0.3">
      <c r="A513" s="567" t="s">
        <v>439</v>
      </c>
      <c r="B513" s="568" t="s">
        <v>3295</v>
      </c>
      <c r="C513" s="568" t="s">
        <v>3756</v>
      </c>
      <c r="D513" s="568" t="s">
        <v>4100</v>
      </c>
      <c r="E513" s="568" t="s">
        <v>3767</v>
      </c>
      <c r="F513" s="571">
        <v>4</v>
      </c>
      <c r="G513" s="571">
        <v>4920</v>
      </c>
      <c r="H513" s="571">
        <v>1</v>
      </c>
      <c r="I513" s="571">
        <v>1230</v>
      </c>
      <c r="J513" s="571"/>
      <c r="K513" s="571"/>
      <c r="L513" s="571"/>
      <c r="M513" s="571"/>
      <c r="N513" s="571">
        <v>0</v>
      </c>
      <c r="O513" s="571">
        <v>0</v>
      </c>
      <c r="P513" s="592">
        <v>0</v>
      </c>
      <c r="Q513" s="572"/>
    </row>
    <row r="514" spans="1:17" ht="14.4" customHeight="1" x14ac:dyDescent="0.3">
      <c r="A514" s="567" t="s">
        <v>439</v>
      </c>
      <c r="B514" s="568" t="s">
        <v>3295</v>
      </c>
      <c r="C514" s="568" t="s">
        <v>3756</v>
      </c>
      <c r="D514" s="568" t="s">
        <v>3770</v>
      </c>
      <c r="E514" s="568" t="s">
        <v>3771</v>
      </c>
      <c r="F514" s="571">
        <v>1</v>
      </c>
      <c r="G514" s="571">
        <v>12197</v>
      </c>
      <c r="H514" s="571">
        <v>1</v>
      </c>
      <c r="I514" s="571">
        <v>12197</v>
      </c>
      <c r="J514" s="571"/>
      <c r="K514" s="571"/>
      <c r="L514" s="571"/>
      <c r="M514" s="571"/>
      <c r="N514" s="571"/>
      <c r="O514" s="571"/>
      <c r="P514" s="592"/>
      <c r="Q514" s="572"/>
    </row>
    <row r="515" spans="1:17" ht="14.4" customHeight="1" x14ac:dyDescent="0.3">
      <c r="A515" s="567" t="s">
        <v>439</v>
      </c>
      <c r="B515" s="568" t="s">
        <v>3295</v>
      </c>
      <c r="C515" s="568" t="s">
        <v>3756</v>
      </c>
      <c r="D515" s="568" t="s">
        <v>4101</v>
      </c>
      <c r="E515" s="568" t="s">
        <v>4102</v>
      </c>
      <c r="F515" s="571">
        <v>1</v>
      </c>
      <c r="G515" s="571">
        <v>12015</v>
      </c>
      <c r="H515" s="571">
        <v>1</v>
      </c>
      <c r="I515" s="571">
        <v>12015</v>
      </c>
      <c r="J515" s="571"/>
      <c r="K515" s="571"/>
      <c r="L515" s="571"/>
      <c r="M515" s="571"/>
      <c r="N515" s="571"/>
      <c r="O515" s="571"/>
      <c r="P515" s="592"/>
      <c r="Q515" s="572"/>
    </row>
    <row r="516" spans="1:17" ht="14.4" customHeight="1" x14ac:dyDescent="0.3">
      <c r="A516" s="567" t="s">
        <v>439</v>
      </c>
      <c r="B516" s="568" t="s">
        <v>3295</v>
      </c>
      <c r="C516" s="568" t="s">
        <v>3756</v>
      </c>
      <c r="D516" s="568" t="s">
        <v>4103</v>
      </c>
      <c r="E516" s="568" t="s">
        <v>4104</v>
      </c>
      <c r="F516" s="571">
        <v>1</v>
      </c>
      <c r="G516" s="571">
        <v>1056.8</v>
      </c>
      <c r="H516" s="571">
        <v>1</v>
      </c>
      <c r="I516" s="571">
        <v>1056.8</v>
      </c>
      <c r="J516" s="571"/>
      <c r="K516" s="571"/>
      <c r="L516" s="571"/>
      <c r="M516" s="571"/>
      <c r="N516" s="571"/>
      <c r="O516" s="571"/>
      <c r="P516" s="592"/>
      <c r="Q516" s="572"/>
    </row>
    <row r="517" spans="1:17" ht="14.4" customHeight="1" x14ac:dyDescent="0.3">
      <c r="A517" s="567" t="s">
        <v>439</v>
      </c>
      <c r="B517" s="568" t="s">
        <v>3295</v>
      </c>
      <c r="C517" s="568" t="s">
        <v>3756</v>
      </c>
      <c r="D517" s="568" t="s">
        <v>4105</v>
      </c>
      <c r="E517" s="568" t="s">
        <v>3773</v>
      </c>
      <c r="F517" s="571">
        <v>3</v>
      </c>
      <c r="G517" s="571">
        <v>2613</v>
      </c>
      <c r="H517" s="571">
        <v>1</v>
      </c>
      <c r="I517" s="571">
        <v>871</v>
      </c>
      <c r="J517" s="571"/>
      <c r="K517" s="571"/>
      <c r="L517" s="571"/>
      <c r="M517" s="571"/>
      <c r="N517" s="571">
        <v>0</v>
      </c>
      <c r="O517" s="571">
        <v>0</v>
      </c>
      <c r="P517" s="592">
        <v>0</v>
      </c>
      <c r="Q517" s="572"/>
    </row>
    <row r="518" spans="1:17" ht="14.4" customHeight="1" x14ac:dyDescent="0.3">
      <c r="A518" s="567" t="s">
        <v>439</v>
      </c>
      <c r="B518" s="568" t="s">
        <v>3295</v>
      </c>
      <c r="C518" s="568" t="s">
        <v>3756</v>
      </c>
      <c r="D518" s="568" t="s">
        <v>4106</v>
      </c>
      <c r="E518" s="568" t="s">
        <v>4107</v>
      </c>
      <c r="F518" s="571"/>
      <c r="G518" s="571"/>
      <c r="H518" s="571"/>
      <c r="I518" s="571"/>
      <c r="J518" s="571"/>
      <c r="K518" s="571"/>
      <c r="L518" s="571"/>
      <c r="M518" s="571"/>
      <c r="N518" s="571">
        <v>2</v>
      </c>
      <c r="O518" s="571">
        <v>2734.14</v>
      </c>
      <c r="P518" s="592"/>
      <c r="Q518" s="572">
        <v>1367.07</v>
      </c>
    </row>
    <row r="519" spans="1:17" ht="14.4" customHeight="1" x14ac:dyDescent="0.3">
      <c r="A519" s="567" t="s">
        <v>439</v>
      </c>
      <c r="B519" s="568" t="s">
        <v>3295</v>
      </c>
      <c r="C519" s="568" t="s">
        <v>3756</v>
      </c>
      <c r="D519" s="568" t="s">
        <v>3772</v>
      </c>
      <c r="E519" s="568" t="s">
        <v>3773</v>
      </c>
      <c r="F519" s="571">
        <v>4</v>
      </c>
      <c r="G519" s="571">
        <v>3973.2</v>
      </c>
      <c r="H519" s="571">
        <v>1</v>
      </c>
      <c r="I519" s="571">
        <v>993.3</v>
      </c>
      <c r="J519" s="571"/>
      <c r="K519" s="571"/>
      <c r="L519" s="571"/>
      <c r="M519" s="571"/>
      <c r="N519" s="571"/>
      <c r="O519" s="571"/>
      <c r="P519" s="592"/>
      <c r="Q519" s="572"/>
    </row>
    <row r="520" spans="1:17" ht="14.4" customHeight="1" x14ac:dyDescent="0.3">
      <c r="A520" s="567" t="s">
        <v>439</v>
      </c>
      <c r="B520" s="568" t="s">
        <v>3295</v>
      </c>
      <c r="C520" s="568" t="s">
        <v>3756</v>
      </c>
      <c r="D520" s="568" t="s">
        <v>4108</v>
      </c>
      <c r="E520" s="568" t="s">
        <v>4109</v>
      </c>
      <c r="F520" s="571">
        <v>1</v>
      </c>
      <c r="G520" s="571">
        <v>9171</v>
      </c>
      <c r="H520" s="571">
        <v>1</v>
      </c>
      <c r="I520" s="571">
        <v>9171</v>
      </c>
      <c r="J520" s="571"/>
      <c r="K520" s="571"/>
      <c r="L520" s="571"/>
      <c r="M520" s="571"/>
      <c r="N520" s="571"/>
      <c r="O520" s="571"/>
      <c r="P520" s="592"/>
      <c r="Q520" s="572"/>
    </row>
    <row r="521" spans="1:17" ht="14.4" customHeight="1" x14ac:dyDescent="0.3">
      <c r="A521" s="567" t="s">
        <v>439</v>
      </c>
      <c r="B521" s="568" t="s">
        <v>3295</v>
      </c>
      <c r="C521" s="568" t="s">
        <v>3756</v>
      </c>
      <c r="D521" s="568" t="s">
        <v>3774</v>
      </c>
      <c r="E521" s="568" t="s">
        <v>3775</v>
      </c>
      <c r="F521" s="571">
        <v>2</v>
      </c>
      <c r="G521" s="571">
        <v>57900</v>
      </c>
      <c r="H521" s="571">
        <v>1</v>
      </c>
      <c r="I521" s="571">
        <v>28950</v>
      </c>
      <c r="J521" s="571">
        <v>1</v>
      </c>
      <c r="K521" s="571">
        <v>28950</v>
      </c>
      <c r="L521" s="571">
        <v>0.5</v>
      </c>
      <c r="M521" s="571">
        <v>28950</v>
      </c>
      <c r="N521" s="571"/>
      <c r="O521" s="571"/>
      <c r="P521" s="592"/>
      <c r="Q521" s="572"/>
    </row>
    <row r="522" spans="1:17" ht="14.4" customHeight="1" x14ac:dyDescent="0.3">
      <c r="A522" s="567" t="s">
        <v>439</v>
      </c>
      <c r="B522" s="568" t="s">
        <v>3295</v>
      </c>
      <c r="C522" s="568" t="s">
        <v>3756</v>
      </c>
      <c r="D522" s="568" t="s">
        <v>4110</v>
      </c>
      <c r="E522" s="568" t="s">
        <v>4111</v>
      </c>
      <c r="F522" s="571"/>
      <c r="G522" s="571"/>
      <c r="H522" s="571"/>
      <c r="I522" s="571"/>
      <c r="J522" s="571"/>
      <c r="K522" s="571"/>
      <c r="L522" s="571"/>
      <c r="M522" s="571"/>
      <c r="N522" s="571">
        <v>1</v>
      </c>
      <c r="O522" s="571">
        <v>60099</v>
      </c>
      <c r="P522" s="592"/>
      <c r="Q522" s="572">
        <v>60099</v>
      </c>
    </row>
    <row r="523" spans="1:17" ht="14.4" customHeight="1" x14ac:dyDescent="0.3">
      <c r="A523" s="567" t="s">
        <v>439</v>
      </c>
      <c r="B523" s="568" t="s">
        <v>3295</v>
      </c>
      <c r="C523" s="568" t="s">
        <v>3756</v>
      </c>
      <c r="D523" s="568" t="s">
        <v>3780</v>
      </c>
      <c r="E523" s="568" t="s">
        <v>3781</v>
      </c>
      <c r="F523" s="571"/>
      <c r="G523" s="571"/>
      <c r="H523" s="571"/>
      <c r="I523" s="571"/>
      <c r="J523" s="571">
        <v>1</v>
      </c>
      <c r="K523" s="571">
        <v>11201.4</v>
      </c>
      <c r="L523" s="571"/>
      <c r="M523" s="571">
        <v>11201.4</v>
      </c>
      <c r="N523" s="571">
        <v>0</v>
      </c>
      <c r="O523" s="571">
        <v>0</v>
      </c>
      <c r="P523" s="592"/>
      <c r="Q523" s="572"/>
    </row>
    <row r="524" spans="1:17" ht="14.4" customHeight="1" x14ac:dyDescent="0.3">
      <c r="A524" s="567" t="s">
        <v>439</v>
      </c>
      <c r="B524" s="568" t="s">
        <v>3295</v>
      </c>
      <c r="C524" s="568" t="s">
        <v>3756</v>
      </c>
      <c r="D524" s="568" t="s">
        <v>4112</v>
      </c>
      <c r="E524" s="568" t="s">
        <v>4113</v>
      </c>
      <c r="F524" s="571">
        <v>1</v>
      </c>
      <c r="G524" s="571">
        <v>23608.2</v>
      </c>
      <c r="H524" s="571">
        <v>1</v>
      </c>
      <c r="I524" s="571">
        <v>23608.2</v>
      </c>
      <c r="J524" s="571">
        <v>1</v>
      </c>
      <c r="K524" s="571">
        <v>23608.2</v>
      </c>
      <c r="L524" s="571">
        <v>1</v>
      </c>
      <c r="M524" s="571">
        <v>23608.2</v>
      </c>
      <c r="N524" s="571">
        <v>1</v>
      </c>
      <c r="O524" s="571">
        <v>23608.2</v>
      </c>
      <c r="P524" s="592">
        <v>1</v>
      </c>
      <c r="Q524" s="572">
        <v>23608.2</v>
      </c>
    </row>
    <row r="525" spans="1:17" ht="14.4" customHeight="1" x14ac:dyDescent="0.3">
      <c r="A525" s="567" t="s">
        <v>439</v>
      </c>
      <c r="B525" s="568" t="s">
        <v>3295</v>
      </c>
      <c r="C525" s="568" t="s">
        <v>3756</v>
      </c>
      <c r="D525" s="568" t="s">
        <v>4114</v>
      </c>
      <c r="E525" s="568" t="s">
        <v>4115</v>
      </c>
      <c r="F525" s="571">
        <v>1</v>
      </c>
      <c r="G525" s="571">
        <v>412.5</v>
      </c>
      <c r="H525" s="571">
        <v>1</v>
      </c>
      <c r="I525" s="571">
        <v>412.5</v>
      </c>
      <c r="J525" s="571"/>
      <c r="K525" s="571"/>
      <c r="L525" s="571"/>
      <c r="M525" s="571"/>
      <c r="N525" s="571"/>
      <c r="O525" s="571"/>
      <c r="P525" s="592"/>
      <c r="Q525" s="572"/>
    </row>
    <row r="526" spans="1:17" ht="14.4" customHeight="1" x14ac:dyDescent="0.3">
      <c r="A526" s="567" t="s">
        <v>439</v>
      </c>
      <c r="B526" s="568" t="s">
        <v>3295</v>
      </c>
      <c r="C526" s="568" t="s">
        <v>3756</v>
      </c>
      <c r="D526" s="568" t="s">
        <v>4116</v>
      </c>
      <c r="E526" s="568" t="s">
        <v>4117</v>
      </c>
      <c r="F526" s="571"/>
      <c r="G526" s="571"/>
      <c r="H526" s="571"/>
      <c r="I526" s="571"/>
      <c r="J526" s="571">
        <v>3</v>
      </c>
      <c r="K526" s="571">
        <v>671.55</v>
      </c>
      <c r="L526" s="571"/>
      <c r="M526" s="571">
        <v>223.85</v>
      </c>
      <c r="N526" s="571">
        <v>1</v>
      </c>
      <c r="O526" s="571">
        <v>223.85</v>
      </c>
      <c r="P526" s="592"/>
      <c r="Q526" s="572">
        <v>223.85</v>
      </c>
    </row>
    <row r="527" spans="1:17" ht="14.4" customHeight="1" x14ac:dyDescent="0.3">
      <c r="A527" s="567" t="s">
        <v>439</v>
      </c>
      <c r="B527" s="568" t="s">
        <v>3295</v>
      </c>
      <c r="C527" s="568" t="s">
        <v>3756</v>
      </c>
      <c r="D527" s="568" t="s">
        <v>3782</v>
      </c>
      <c r="E527" s="568" t="s">
        <v>3783</v>
      </c>
      <c r="F527" s="571"/>
      <c r="G527" s="571"/>
      <c r="H527" s="571"/>
      <c r="I527" s="571"/>
      <c r="J527" s="571">
        <v>1</v>
      </c>
      <c r="K527" s="571">
        <v>10124.24</v>
      </c>
      <c r="L527" s="571"/>
      <c r="M527" s="571">
        <v>10124.24</v>
      </c>
      <c r="N527" s="571">
        <v>1</v>
      </c>
      <c r="O527" s="571">
        <v>10124.24</v>
      </c>
      <c r="P527" s="592"/>
      <c r="Q527" s="572">
        <v>10124.24</v>
      </c>
    </row>
    <row r="528" spans="1:17" ht="14.4" customHeight="1" x14ac:dyDescent="0.3">
      <c r="A528" s="567" t="s">
        <v>439</v>
      </c>
      <c r="B528" s="568" t="s">
        <v>3295</v>
      </c>
      <c r="C528" s="568" t="s">
        <v>3756</v>
      </c>
      <c r="D528" s="568" t="s">
        <v>3784</v>
      </c>
      <c r="E528" s="568" t="s">
        <v>3785</v>
      </c>
      <c r="F528" s="571"/>
      <c r="G528" s="571"/>
      <c r="H528" s="571"/>
      <c r="I528" s="571"/>
      <c r="J528" s="571"/>
      <c r="K528" s="571"/>
      <c r="L528" s="571"/>
      <c r="M528" s="571"/>
      <c r="N528" s="571">
        <v>1</v>
      </c>
      <c r="O528" s="571">
        <v>6663.71</v>
      </c>
      <c r="P528" s="592"/>
      <c r="Q528" s="572">
        <v>6663.71</v>
      </c>
    </row>
    <row r="529" spans="1:17" ht="14.4" customHeight="1" x14ac:dyDescent="0.3">
      <c r="A529" s="567" t="s">
        <v>439</v>
      </c>
      <c r="B529" s="568" t="s">
        <v>3295</v>
      </c>
      <c r="C529" s="568" t="s">
        <v>3756</v>
      </c>
      <c r="D529" s="568" t="s">
        <v>3786</v>
      </c>
      <c r="E529" s="568" t="s">
        <v>3787</v>
      </c>
      <c r="F529" s="571">
        <v>1</v>
      </c>
      <c r="G529" s="571">
        <v>1796</v>
      </c>
      <c r="H529" s="571">
        <v>1</v>
      </c>
      <c r="I529" s="571">
        <v>1796</v>
      </c>
      <c r="J529" s="571">
        <v>1</v>
      </c>
      <c r="K529" s="571">
        <v>1796</v>
      </c>
      <c r="L529" s="571">
        <v>1</v>
      </c>
      <c r="M529" s="571">
        <v>1796</v>
      </c>
      <c r="N529" s="571">
        <v>3</v>
      </c>
      <c r="O529" s="571">
        <v>5388</v>
      </c>
      <c r="P529" s="592">
        <v>3</v>
      </c>
      <c r="Q529" s="572">
        <v>1796</v>
      </c>
    </row>
    <row r="530" spans="1:17" ht="14.4" customHeight="1" x14ac:dyDescent="0.3">
      <c r="A530" s="567" t="s">
        <v>439</v>
      </c>
      <c r="B530" s="568" t="s">
        <v>3295</v>
      </c>
      <c r="C530" s="568" t="s">
        <v>3756</v>
      </c>
      <c r="D530" s="568" t="s">
        <v>4118</v>
      </c>
      <c r="E530" s="568" t="s">
        <v>4119</v>
      </c>
      <c r="F530" s="571"/>
      <c r="G530" s="571"/>
      <c r="H530" s="571"/>
      <c r="I530" s="571"/>
      <c r="J530" s="571">
        <v>1</v>
      </c>
      <c r="K530" s="571">
        <v>1796</v>
      </c>
      <c r="L530" s="571"/>
      <c r="M530" s="571">
        <v>1796</v>
      </c>
      <c r="N530" s="571">
        <v>1</v>
      </c>
      <c r="O530" s="571">
        <v>1796</v>
      </c>
      <c r="P530" s="592"/>
      <c r="Q530" s="572">
        <v>1796</v>
      </c>
    </row>
    <row r="531" spans="1:17" ht="14.4" customHeight="1" x14ac:dyDescent="0.3">
      <c r="A531" s="567" t="s">
        <v>439</v>
      </c>
      <c r="B531" s="568" t="s">
        <v>3295</v>
      </c>
      <c r="C531" s="568" t="s">
        <v>3756</v>
      </c>
      <c r="D531" s="568" t="s">
        <v>3788</v>
      </c>
      <c r="E531" s="568" t="s">
        <v>3789</v>
      </c>
      <c r="F531" s="571">
        <v>2</v>
      </c>
      <c r="G531" s="571">
        <v>3592</v>
      </c>
      <c r="H531" s="571">
        <v>1</v>
      </c>
      <c r="I531" s="571">
        <v>1796</v>
      </c>
      <c r="J531" s="571">
        <v>2</v>
      </c>
      <c r="K531" s="571">
        <v>3592</v>
      </c>
      <c r="L531" s="571">
        <v>1</v>
      </c>
      <c r="M531" s="571">
        <v>1796</v>
      </c>
      <c r="N531" s="571">
        <v>5</v>
      </c>
      <c r="O531" s="571">
        <v>8980</v>
      </c>
      <c r="P531" s="592">
        <v>2.5</v>
      </c>
      <c r="Q531" s="572">
        <v>1796</v>
      </c>
    </row>
    <row r="532" spans="1:17" ht="14.4" customHeight="1" x14ac:dyDescent="0.3">
      <c r="A532" s="567" t="s">
        <v>439</v>
      </c>
      <c r="B532" s="568" t="s">
        <v>3295</v>
      </c>
      <c r="C532" s="568" t="s">
        <v>3756</v>
      </c>
      <c r="D532" s="568" t="s">
        <v>3790</v>
      </c>
      <c r="E532" s="568" t="s">
        <v>3791</v>
      </c>
      <c r="F532" s="571">
        <v>4</v>
      </c>
      <c r="G532" s="571">
        <v>7184</v>
      </c>
      <c r="H532" s="571">
        <v>1</v>
      </c>
      <c r="I532" s="571">
        <v>1796</v>
      </c>
      <c r="J532" s="571">
        <v>4</v>
      </c>
      <c r="K532" s="571">
        <v>7184</v>
      </c>
      <c r="L532" s="571">
        <v>1</v>
      </c>
      <c r="M532" s="571">
        <v>1796</v>
      </c>
      <c r="N532" s="571">
        <v>4</v>
      </c>
      <c r="O532" s="571">
        <v>7184</v>
      </c>
      <c r="P532" s="592">
        <v>1</v>
      </c>
      <c r="Q532" s="572">
        <v>1796</v>
      </c>
    </row>
    <row r="533" spans="1:17" ht="14.4" customHeight="1" x14ac:dyDescent="0.3">
      <c r="A533" s="567" t="s">
        <v>439</v>
      </c>
      <c r="B533" s="568" t="s">
        <v>3295</v>
      </c>
      <c r="C533" s="568" t="s">
        <v>3756</v>
      </c>
      <c r="D533" s="568" t="s">
        <v>4120</v>
      </c>
      <c r="E533" s="568" t="s">
        <v>4121</v>
      </c>
      <c r="F533" s="571"/>
      <c r="G533" s="571"/>
      <c r="H533" s="571"/>
      <c r="I533" s="571"/>
      <c r="J533" s="571"/>
      <c r="K533" s="571"/>
      <c r="L533" s="571"/>
      <c r="M533" s="571"/>
      <c r="N533" s="571">
        <v>2</v>
      </c>
      <c r="O533" s="571">
        <v>3592</v>
      </c>
      <c r="P533" s="592"/>
      <c r="Q533" s="572">
        <v>1796</v>
      </c>
    </row>
    <row r="534" spans="1:17" ht="14.4" customHeight="1" x14ac:dyDescent="0.3">
      <c r="A534" s="567" t="s">
        <v>439</v>
      </c>
      <c r="B534" s="568" t="s">
        <v>3295</v>
      </c>
      <c r="C534" s="568" t="s">
        <v>3756</v>
      </c>
      <c r="D534" s="568" t="s">
        <v>3794</v>
      </c>
      <c r="E534" s="568" t="s">
        <v>3795</v>
      </c>
      <c r="F534" s="571"/>
      <c r="G534" s="571"/>
      <c r="H534" s="571"/>
      <c r="I534" s="571"/>
      <c r="J534" s="571"/>
      <c r="K534" s="571"/>
      <c r="L534" s="571"/>
      <c r="M534" s="571"/>
      <c r="N534" s="571">
        <v>0</v>
      </c>
      <c r="O534" s="571">
        <v>0</v>
      </c>
      <c r="P534" s="592"/>
      <c r="Q534" s="572"/>
    </row>
    <row r="535" spans="1:17" ht="14.4" customHeight="1" x14ac:dyDescent="0.3">
      <c r="A535" s="567" t="s">
        <v>439</v>
      </c>
      <c r="B535" s="568" t="s">
        <v>3295</v>
      </c>
      <c r="C535" s="568" t="s">
        <v>3756</v>
      </c>
      <c r="D535" s="568" t="s">
        <v>4122</v>
      </c>
      <c r="E535" s="568" t="s">
        <v>4123</v>
      </c>
      <c r="F535" s="571"/>
      <c r="G535" s="571"/>
      <c r="H535" s="571"/>
      <c r="I535" s="571"/>
      <c r="J535" s="571"/>
      <c r="K535" s="571"/>
      <c r="L535" s="571"/>
      <c r="M535" s="571"/>
      <c r="N535" s="571">
        <v>1</v>
      </c>
      <c r="O535" s="571">
        <v>2016</v>
      </c>
      <c r="P535" s="592"/>
      <c r="Q535" s="572">
        <v>2016</v>
      </c>
    </row>
    <row r="536" spans="1:17" ht="14.4" customHeight="1" x14ac:dyDescent="0.3">
      <c r="A536" s="567" t="s">
        <v>439</v>
      </c>
      <c r="B536" s="568" t="s">
        <v>3295</v>
      </c>
      <c r="C536" s="568" t="s">
        <v>3756</v>
      </c>
      <c r="D536" s="568" t="s">
        <v>4124</v>
      </c>
      <c r="E536" s="568" t="s">
        <v>4125</v>
      </c>
      <c r="F536" s="571"/>
      <c r="G536" s="571"/>
      <c r="H536" s="571"/>
      <c r="I536" s="571"/>
      <c r="J536" s="571"/>
      <c r="K536" s="571"/>
      <c r="L536" s="571"/>
      <c r="M536" s="571"/>
      <c r="N536" s="571">
        <v>1</v>
      </c>
      <c r="O536" s="571">
        <v>9403</v>
      </c>
      <c r="P536" s="592"/>
      <c r="Q536" s="572">
        <v>9403</v>
      </c>
    </row>
    <row r="537" spans="1:17" ht="14.4" customHeight="1" x14ac:dyDescent="0.3">
      <c r="A537" s="567" t="s">
        <v>439</v>
      </c>
      <c r="B537" s="568" t="s">
        <v>3295</v>
      </c>
      <c r="C537" s="568" t="s">
        <v>3756</v>
      </c>
      <c r="D537" s="568" t="s">
        <v>4126</v>
      </c>
      <c r="E537" s="568" t="s">
        <v>4127</v>
      </c>
      <c r="F537" s="571"/>
      <c r="G537" s="571"/>
      <c r="H537" s="571"/>
      <c r="I537" s="571"/>
      <c r="J537" s="571"/>
      <c r="K537" s="571"/>
      <c r="L537" s="571"/>
      <c r="M537" s="571"/>
      <c r="N537" s="571">
        <v>1</v>
      </c>
      <c r="O537" s="571">
        <v>530.62</v>
      </c>
      <c r="P537" s="592"/>
      <c r="Q537" s="572">
        <v>530.62</v>
      </c>
    </row>
    <row r="538" spans="1:17" ht="14.4" customHeight="1" x14ac:dyDescent="0.3">
      <c r="A538" s="567" t="s">
        <v>439</v>
      </c>
      <c r="B538" s="568" t="s">
        <v>3295</v>
      </c>
      <c r="C538" s="568" t="s">
        <v>3756</v>
      </c>
      <c r="D538" s="568" t="s">
        <v>4128</v>
      </c>
      <c r="E538" s="568" t="s">
        <v>4129</v>
      </c>
      <c r="F538" s="571"/>
      <c r="G538" s="571"/>
      <c r="H538" s="571"/>
      <c r="I538" s="571"/>
      <c r="J538" s="571"/>
      <c r="K538" s="571"/>
      <c r="L538" s="571"/>
      <c r="M538" s="571"/>
      <c r="N538" s="571">
        <v>1</v>
      </c>
      <c r="O538" s="571">
        <v>5705.8</v>
      </c>
      <c r="P538" s="592"/>
      <c r="Q538" s="572">
        <v>5705.8</v>
      </c>
    </row>
    <row r="539" spans="1:17" ht="14.4" customHeight="1" x14ac:dyDescent="0.3">
      <c r="A539" s="567" t="s">
        <v>439</v>
      </c>
      <c r="B539" s="568" t="s">
        <v>3295</v>
      </c>
      <c r="C539" s="568" t="s">
        <v>3756</v>
      </c>
      <c r="D539" s="568" t="s">
        <v>4130</v>
      </c>
      <c r="E539" s="568" t="s">
        <v>4131</v>
      </c>
      <c r="F539" s="571"/>
      <c r="G539" s="571"/>
      <c r="H539" s="571"/>
      <c r="I539" s="571"/>
      <c r="J539" s="571"/>
      <c r="K539" s="571"/>
      <c r="L539" s="571"/>
      <c r="M539" s="571"/>
      <c r="N539" s="571">
        <v>1</v>
      </c>
      <c r="O539" s="571">
        <v>2932.91</v>
      </c>
      <c r="P539" s="592"/>
      <c r="Q539" s="572">
        <v>2932.91</v>
      </c>
    </row>
    <row r="540" spans="1:17" ht="14.4" customHeight="1" x14ac:dyDescent="0.3">
      <c r="A540" s="567" t="s">
        <v>439</v>
      </c>
      <c r="B540" s="568" t="s">
        <v>3295</v>
      </c>
      <c r="C540" s="568" t="s">
        <v>3756</v>
      </c>
      <c r="D540" s="568" t="s">
        <v>4132</v>
      </c>
      <c r="E540" s="568" t="s">
        <v>4133</v>
      </c>
      <c r="F540" s="571">
        <v>4</v>
      </c>
      <c r="G540" s="571">
        <v>1872.8</v>
      </c>
      <c r="H540" s="571">
        <v>1</v>
      </c>
      <c r="I540" s="571">
        <v>468.2</v>
      </c>
      <c r="J540" s="571"/>
      <c r="K540" s="571"/>
      <c r="L540" s="571"/>
      <c r="M540" s="571"/>
      <c r="N540" s="571"/>
      <c r="O540" s="571"/>
      <c r="P540" s="592"/>
      <c r="Q540" s="572"/>
    </row>
    <row r="541" spans="1:17" ht="14.4" customHeight="1" x14ac:dyDescent="0.3">
      <c r="A541" s="567" t="s">
        <v>439</v>
      </c>
      <c r="B541" s="568" t="s">
        <v>3295</v>
      </c>
      <c r="C541" s="568" t="s">
        <v>3756</v>
      </c>
      <c r="D541" s="568" t="s">
        <v>4134</v>
      </c>
      <c r="E541" s="568" t="s">
        <v>4135</v>
      </c>
      <c r="F541" s="571"/>
      <c r="G541" s="571"/>
      <c r="H541" s="571"/>
      <c r="I541" s="571"/>
      <c r="J541" s="571"/>
      <c r="K541" s="571"/>
      <c r="L541" s="571"/>
      <c r="M541" s="571"/>
      <c r="N541" s="571">
        <v>1</v>
      </c>
      <c r="O541" s="571">
        <v>2080</v>
      </c>
      <c r="P541" s="592"/>
      <c r="Q541" s="572">
        <v>2080</v>
      </c>
    </row>
    <row r="542" spans="1:17" ht="14.4" customHeight="1" x14ac:dyDescent="0.3">
      <c r="A542" s="567" t="s">
        <v>439</v>
      </c>
      <c r="B542" s="568" t="s">
        <v>3295</v>
      </c>
      <c r="C542" s="568" t="s">
        <v>3756</v>
      </c>
      <c r="D542" s="568" t="s">
        <v>4136</v>
      </c>
      <c r="E542" s="568" t="s">
        <v>3797</v>
      </c>
      <c r="F542" s="571"/>
      <c r="G542" s="571"/>
      <c r="H542" s="571"/>
      <c r="I542" s="571"/>
      <c r="J542" s="571"/>
      <c r="K542" s="571"/>
      <c r="L542" s="571"/>
      <c r="M542" s="571"/>
      <c r="N542" s="571">
        <v>0</v>
      </c>
      <c r="O542" s="571">
        <v>0</v>
      </c>
      <c r="P542" s="592"/>
      <c r="Q542" s="572"/>
    </row>
    <row r="543" spans="1:17" ht="14.4" customHeight="1" x14ac:dyDescent="0.3">
      <c r="A543" s="567" t="s">
        <v>439</v>
      </c>
      <c r="B543" s="568" t="s">
        <v>3295</v>
      </c>
      <c r="C543" s="568" t="s">
        <v>3756</v>
      </c>
      <c r="D543" s="568" t="s">
        <v>4137</v>
      </c>
      <c r="E543" s="568" t="s">
        <v>4138</v>
      </c>
      <c r="F543" s="571">
        <v>2</v>
      </c>
      <c r="G543" s="571">
        <v>9236</v>
      </c>
      <c r="H543" s="571">
        <v>1</v>
      </c>
      <c r="I543" s="571">
        <v>4618</v>
      </c>
      <c r="J543" s="571">
        <v>1</v>
      </c>
      <c r="K543" s="571">
        <v>4618</v>
      </c>
      <c r="L543" s="571">
        <v>0.5</v>
      </c>
      <c r="M543" s="571">
        <v>4618</v>
      </c>
      <c r="N543" s="571"/>
      <c r="O543" s="571"/>
      <c r="P543" s="592"/>
      <c r="Q543" s="572"/>
    </row>
    <row r="544" spans="1:17" ht="14.4" customHeight="1" x14ac:dyDescent="0.3">
      <c r="A544" s="567" t="s">
        <v>439</v>
      </c>
      <c r="B544" s="568" t="s">
        <v>3295</v>
      </c>
      <c r="C544" s="568" t="s">
        <v>3756</v>
      </c>
      <c r="D544" s="568" t="s">
        <v>4139</v>
      </c>
      <c r="E544" s="568" t="s">
        <v>4140</v>
      </c>
      <c r="F544" s="571">
        <v>2</v>
      </c>
      <c r="G544" s="571">
        <v>10819.2</v>
      </c>
      <c r="H544" s="571">
        <v>1</v>
      </c>
      <c r="I544" s="571">
        <v>5409.6</v>
      </c>
      <c r="J544" s="571"/>
      <c r="K544" s="571"/>
      <c r="L544" s="571"/>
      <c r="M544" s="571"/>
      <c r="N544" s="571">
        <v>0</v>
      </c>
      <c r="O544" s="571">
        <v>0</v>
      </c>
      <c r="P544" s="592">
        <v>0</v>
      </c>
      <c r="Q544" s="572"/>
    </row>
    <row r="545" spans="1:17" ht="14.4" customHeight="1" x14ac:dyDescent="0.3">
      <c r="A545" s="567" t="s">
        <v>439</v>
      </c>
      <c r="B545" s="568" t="s">
        <v>3295</v>
      </c>
      <c r="C545" s="568" t="s">
        <v>3756</v>
      </c>
      <c r="D545" s="568" t="s">
        <v>3798</v>
      </c>
      <c r="E545" s="568" t="s">
        <v>3799</v>
      </c>
      <c r="F545" s="571">
        <v>12</v>
      </c>
      <c r="G545" s="571">
        <v>6678</v>
      </c>
      <c r="H545" s="571">
        <v>1</v>
      </c>
      <c r="I545" s="571">
        <v>556.5</v>
      </c>
      <c r="J545" s="571">
        <v>18</v>
      </c>
      <c r="K545" s="571">
        <v>10017</v>
      </c>
      <c r="L545" s="571">
        <v>1.5</v>
      </c>
      <c r="M545" s="571">
        <v>556.5</v>
      </c>
      <c r="N545" s="571">
        <v>25</v>
      </c>
      <c r="O545" s="571">
        <v>13912.5</v>
      </c>
      <c r="P545" s="592">
        <v>2.0833333333333335</v>
      </c>
      <c r="Q545" s="572">
        <v>556.5</v>
      </c>
    </row>
    <row r="546" spans="1:17" ht="14.4" customHeight="1" x14ac:dyDescent="0.3">
      <c r="A546" s="567" t="s">
        <v>439</v>
      </c>
      <c r="B546" s="568" t="s">
        <v>3295</v>
      </c>
      <c r="C546" s="568" t="s">
        <v>3756</v>
      </c>
      <c r="D546" s="568" t="s">
        <v>4141</v>
      </c>
      <c r="E546" s="568" t="s">
        <v>3762</v>
      </c>
      <c r="F546" s="571">
        <v>0.1</v>
      </c>
      <c r="G546" s="571">
        <v>20.6</v>
      </c>
      <c r="H546" s="571">
        <v>1</v>
      </c>
      <c r="I546" s="571">
        <v>206</v>
      </c>
      <c r="J546" s="571"/>
      <c r="K546" s="571"/>
      <c r="L546" s="571"/>
      <c r="M546" s="571"/>
      <c r="N546" s="571">
        <v>0.2</v>
      </c>
      <c r="O546" s="571">
        <v>42.69</v>
      </c>
      <c r="P546" s="592">
        <v>2.0723300970873786</v>
      </c>
      <c r="Q546" s="572">
        <v>213.45</v>
      </c>
    </row>
    <row r="547" spans="1:17" ht="14.4" customHeight="1" x14ac:dyDescent="0.3">
      <c r="A547" s="567" t="s">
        <v>439</v>
      </c>
      <c r="B547" s="568" t="s">
        <v>3295</v>
      </c>
      <c r="C547" s="568" t="s">
        <v>3756</v>
      </c>
      <c r="D547" s="568" t="s">
        <v>3800</v>
      </c>
      <c r="E547" s="568" t="s">
        <v>3762</v>
      </c>
      <c r="F547" s="571">
        <v>0.5</v>
      </c>
      <c r="G547" s="571">
        <v>121.6</v>
      </c>
      <c r="H547" s="571">
        <v>1</v>
      </c>
      <c r="I547" s="571">
        <v>243.2</v>
      </c>
      <c r="J547" s="571">
        <v>0.7</v>
      </c>
      <c r="K547" s="571">
        <v>176.42</v>
      </c>
      <c r="L547" s="571">
        <v>1.4508223684210526</v>
      </c>
      <c r="M547" s="571">
        <v>252.02857142857144</v>
      </c>
      <c r="N547" s="571">
        <v>0.4</v>
      </c>
      <c r="O547" s="571">
        <v>100.8</v>
      </c>
      <c r="P547" s="592">
        <v>0.82894736842105265</v>
      </c>
      <c r="Q547" s="572">
        <v>251.99999999999997</v>
      </c>
    </row>
    <row r="548" spans="1:17" ht="14.4" customHeight="1" x14ac:dyDescent="0.3">
      <c r="A548" s="567" t="s">
        <v>439</v>
      </c>
      <c r="B548" s="568" t="s">
        <v>3295</v>
      </c>
      <c r="C548" s="568" t="s">
        <v>3756</v>
      </c>
      <c r="D548" s="568" t="s">
        <v>4142</v>
      </c>
      <c r="E548" s="568" t="s">
        <v>3762</v>
      </c>
      <c r="F548" s="571"/>
      <c r="G548" s="571"/>
      <c r="H548" s="571"/>
      <c r="I548" s="571"/>
      <c r="J548" s="571"/>
      <c r="K548" s="571"/>
      <c r="L548" s="571"/>
      <c r="M548" s="571"/>
      <c r="N548" s="571">
        <v>0</v>
      </c>
      <c r="O548" s="571">
        <v>0</v>
      </c>
      <c r="P548" s="592"/>
      <c r="Q548" s="572"/>
    </row>
    <row r="549" spans="1:17" ht="14.4" customHeight="1" x14ac:dyDescent="0.3">
      <c r="A549" s="567" t="s">
        <v>439</v>
      </c>
      <c r="B549" s="568" t="s">
        <v>3295</v>
      </c>
      <c r="C549" s="568" t="s">
        <v>3756</v>
      </c>
      <c r="D549" s="568" t="s">
        <v>4143</v>
      </c>
      <c r="E549" s="568" t="s">
        <v>3762</v>
      </c>
      <c r="F549" s="571">
        <v>2</v>
      </c>
      <c r="G549" s="571">
        <v>1056</v>
      </c>
      <c r="H549" s="571">
        <v>1</v>
      </c>
      <c r="I549" s="571">
        <v>528</v>
      </c>
      <c r="J549" s="571"/>
      <c r="K549" s="571"/>
      <c r="L549" s="571"/>
      <c r="M549" s="571"/>
      <c r="N549" s="571">
        <v>0</v>
      </c>
      <c r="O549" s="571">
        <v>0</v>
      </c>
      <c r="P549" s="592">
        <v>0</v>
      </c>
      <c r="Q549" s="572"/>
    </row>
    <row r="550" spans="1:17" ht="14.4" customHeight="1" x14ac:dyDescent="0.3">
      <c r="A550" s="567" t="s">
        <v>439</v>
      </c>
      <c r="B550" s="568" t="s">
        <v>3295</v>
      </c>
      <c r="C550" s="568" t="s">
        <v>3756</v>
      </c>
      <c r="D550" s="568" t="s">
        <v>4144</v>
      </c>
      <c r="E550" s="568" t="s">
        <v>3762</v>
      </c>
      <c r="F550" s="571">
        <v>4</v>
      </c>
      <c r="G550" s="571">
        <v>2884</v>
      </c>
      <c r="H550" s="571">
        <v>1</v>
      </c>
      <c r="I550" s="571">
        <v>721</v>
      </c>
      <c r="J550" s="571"/>
      <c r="K550" s="571"/>
      <c r="L550" s="571"/>
      <c r="M550" s="571"/>
      <c r="N550" s="571"/>
      <c r="O550" s="571"/>
      <c r="P550" s="592"/>
      <c r="Q550" s="572"/>
    </row>
    <row r="551" spans="1:17" ht="14.4" customHeight="1" x14ac:dyDescent="0.3">
      <c r="A551" s="567" t="s">
        <v>439</v>
      </c>
      <c r="B551" s="568" t="s">
        <v>3295</v>
      </c>
      <c r="C551" s="568" t="s">
        <v>3756</v>
      </c>
      <c r="D551" s="568" t="s">
        <v>4145</v>
      </c>
      <c r="E551" s="568" t="s">
        <v>3762</v>
      </c>
      <c r="F551" s="571"/>
      <c r="G551" s="571"/>
      <c r="H551" s="571"/>
      <c r="I551" s="571"/>
      <c r="J551" s="571"/>
      <c r="K551" s="571"/>
      <c r="L551" s="571"/>
      <c r="M551" s="571"/>
      <c r="N551" s="571">
        <v>2</v>
      </c>
      <c r="O551" s="571">
        <v>3386.84</v>
      </c>
      <c r="P551" s="592"/>
      <c r="Q551" s="572">
        <v>1693.42</v>
      </c>
    </row>
    <row r="552" spans="1:17" ht="14.4" customHeight="1" x14ac:dyDescent="0.3">
      <c r="A552" s="567" t="s">
        <v>439</v>
      </c>
      <c r="B552" s="568" t="s">
        <v>3295</v>
      </c>
      <c r="C552" s="568" t="s">
        <v>3756</v>
      </c>
      <c r="D552" s="568" t="s">
        <v>3803</v>
      </c>
      <c r="E552" s="568" t="s">
        <v>3762</v>
      </c>
      <c r="F552" s="571">
        <v>7</v>
      </c>
      <c r="G552" s="571">
        <v>12488</v>
      </c>
      <c r="H552" s="571">
        <v>1</v>
      </c>
      <c r="I552" s="571">
        <v>1784</v>
      </c>
      <c r="J552" s="571">
        <v>8</v>
      </c>
      <c r="K552" s="571">
        <v>14790.96</v>
      </c>
      <c r="L552" s="571">
        <v>1.1844138372837925</v>
      </c>
      <c r="M552" s="571">
        <v>1848.87</v>
      </c>
      <c r="N552" s="571">
        <v>8</v>
      </c>
      <c r="O552" s="571">
        <v>14790.96</v>
      </c>
      <c r="P552" s="592">
        <v>1.1844138372837925</v>
      </c>
      <c r="Q552" s="572">
        <v>1848.87</v>
      </c>
    </row>
    <row r="553" spans="1:17" ht="14.4" customHeight="1" x14ac:dyDescent="0.3">
      <c r="A553" s="567" t="s">
        <v>439</v>
      </c>
      <c r="B553" s="568" t="s">
        <v>3295</v>
      </c>
      <c r="C553" s="568" t="s">
        <v>3756</v>
      </c>
      <c r="D553" s="568" t="s">
        <v>3804</v>
      </c>
      <c r="E553" s="568" t="s">
        <v>3805</v>
      </c>
      <c r="F553" s="571">
        <v>2</v>
      </c>
      <c r="G553" s="571">
        <v>3560</v>
      </c>
      <c r="H553" s="571">
        <v>1</v>
      </c>
      <c r="I553" s="571">
        <v>1780</v>
      </c>
      <c r="J553" s="571"/>
      <c r="K553" s="571"/>
      <c r="L553" s="571"/>
      <c r="M553" s="571"/>
      <c r="N553" s="571">
        <v>1</v>
      </c>
      <c r="O553" s="571">
        <v>1844.73</v>
      </c>
      <c r="P553" s="592">
        <v>0.5181825842696629</v>
      </c>
      <c r="Q553" s="572">
        <v>1844.73</v>
      </c>
    </row>
    <row r="554" spans="1:17" ht="14.4" customHeight="1" x14ac:dyDescent="0.3">
      <c r="A554" s="567" t="s">
        <v>439</v>
      </c>
      <c r="B554" s="568" t="s">
        <v>3295</v>
      </c>
      <c r="C554" s="568" t="s">
        <v>3756</v>
      </c>
      <c r="D554" s="568" t="s">
        <v>4146</v>
      </c>
      <c r="E554" s="568" t="s">
        <v>4147</v>
      </c>
      <c r="F554" s="571">
        <v>1</v>
      </c>
      <c r="G554" s="571">
        <v>22042</v>
      </c>
      <c r="H554" s="571">
        <v>1</v>
      </c>
      <c r="I554" s="571">
        <v>22042</v>
      </c>
      <c r="J554" s="571"/>
      <c r="K554" s="571"/>
      <c r="L554" s="571"/>
      <c r="M554" s="571"/>
      <c r="N554" s="571"/>
      <c r="O554" s="571"/>
      <c r="P554" s="592"/>
      <c r="Q554" s="572"/>
    </row>
    <row r="555" spans="1:17" ht="14.4" customHeight="1" x14ac:dyDescent="0.3">
      <c r="A555" s="567" t="s">
        <v>439</v>
      </c>
      <c r="B555" s="568" t="s">
        <v>3295</v>
      </c>
      <c r="C555" s="568" t="s">
        <v>3756</v>
      </c>
      <c r="D555" s="568" t="s">
        <v>3806</v>
      </c>
      <c r="E555" s="568" t="s">
        <v>3807</v>
      </c>
      <c r="F555" s="571"/>
      <c r="G555" s="571"/>
      <c r="H555" s="571"/>
      <c r="I555" s="571"/>
      <c r="J555" s="571"/>
      <c r="K555" s="571"/>
      <c r="L555" s="571"/>
      <c r="M555" s="571"/>
      <c r="N555" s="571">
        <v>1</v>
      </c>
      <c r="O555" s="571">
        <v>9229.85</v>
      </c>
      <c r="P555" s="592"/>
      <c r="Q555" s="572">
        <v>9229.85</v>
      </c>
    </row>
    <row r="556" spans="1:17" ht="14.4" customHeight="1" x14ac:dyDescent="0.3">
      <c r="A556" s="567" t="s">
        <v>439</v>
      </c>
      <c r="B556" s="568" t="s">
        <v>3295</v>
      </c>
      <c r="C556" s="568" t="s">
        <v>3756</v>
      </c>
      <c r="D556" s="568" t="s">
        <v>3808</v>
      </c>
      <c r="E556" s="568" t="s">
        <v>3809</v>
      </c>
      <c r="F556" s="571">
        <v>3</v>
      </c>
      <c r="G556" s="571">
        <v>8682</v>
      </c>
      <c r="H556" s="571">
        <v>1</v>
      </c>
      <c r="I556" s="571">
        <v>2894</v>
      </c>
      <c r="J556" s="571"/>
      <c r="K556" s="571"/>
      <c r="L556" s="571"/>
      <c r="M556" s="571"/>
      <c r="N556" s="571">
        <v>3</v>
      </c>
      <c r="O556" s="571">
        <v>8997.7199999999993</v>
      </c>
      <c r="P556" s="592">
        <v>1.0363648928818243</v>
      </c>
      <c r="Q556" s="572">
        <v>2999.24</v>
      </c>
    </row>
    <row r="557" spans="1:17" ht="14.4" customHeight="1" x14ac:dyDescent="0.3">
      <c r="A557" s="567" t="s">
        <v>439</v>
      </c>
      <c r="B557" s="568" t="s">
        <v>3295</v>
      </c>
      <c r="C557" s="568" t="s">
        <v>3756</v>
      </c>
      <c r="D557" s="568" t="s">
        <v>4148</v>
      </c>
      <c r="E557" s="568" t="s">
        <v>4149</v>
      </c>
      <c r="F557" s="571">
        <v>2</v>
      </c>
      <c r="G557" s="571">
        <v>340.6</v>
      </c>
      <c r="H557" s="571">
        <v>1</v>
      </c>
      <c r="I557" s="571">
        <v>170.3</v>
      </c>
      <c r="J557" s="571"/>
      <c r="K557" s="571"/>
      <c r="L557" s="571"/>
      <c r="M557" s="571"/>
      <c r="N557" s="571"/>
      <c r="O557" s="571"/>
      <c r="P557" s="592"/>
      <c r="Q557" s="572"/>
    </row>
    <row r="558" spans="1:17" ht="14.4" customHeight="1" x14ac:dyDescent="0.3">
      <c r="A558" s="567" t="s">
        <v>439</v>
      </c>
      <c r="B558" s="568" t="s">
        <v>3295</v>
      </c>
      <c r="C558" s="568" t="s">
        <v>3756</v>
      </c>
      <c r="D558" s="568" t="s">
        <v>4150</v>
      </c>
      <c r="E558" s="568" t="s">
        <v>4151</v>
      </c>
      <c r="F558" s="571"/>
      <c r="G558" s="571"/>
      <c r="H558" s="571"/>
      <c r="I558" s="571"/>
      <c r="J558" s="571">
        <v>14</v>
      </c>
      <c r="K558" s="571">
        <v>19320</v>
      </c>
      <c r="L558" s="571"/>
      <c r="M558" s="571">
        <v>1380</v>
      </c>
      <c r="N558" s="571">
        <v>1</v>
      </c>
      <c r="O558" s="571">
        <v>1380</v>
      </c>
      <c r="P558" s="592"/>
      <c r="Q558" s="572">
        <v>1380</v>
      </c>
    </row>
    <row r="559" spans="1:17" ht="14.4" customHeight="1" x14ac:dyDescent="0.3">
      <c r="A559" s="567" t="s">
        <v>439</v>
      </c>
      <c r="B559" s="568" t="s">
        <v>3295</v>
      </c>
      <c r="C559" s="568" t="s">
        <v>3756</v>
      </c>
      <c r="D559" s="568" t="s">
        <v>3815</v>
      </c>
      <c r="E559" s="568" t="s">
        <v>3816</v>
      </c>
      <c r="F559" s="571"/>
      <c r="G559" s="571"/>
      <c r="H559" s="571"/>
      <c r="I559" s="571"/>
      <c r="J559" s="571">
        <v>1</v>
      </c>
      <c r="K559" s="571">
        <v>1038</v>
      </c>
      <c r="L559" s="571"/>
      <c r="M559" s="571">
        <v>1038</v>
      </c>
      <c r="N559" s="571">
        <v>5</v>
      </c>
      <c r="O559" s="571">
        <v>5190</v>
      </c>
      <c r="P559" s="592"/>
      <c r="Q559" s="572">
        <v>1038</v>
      </c>
    </row>
    <row r="560" spans="1:17" ht="14.4" customHeight="1" x14ac:dyDescent="0.3">
      <c r="A560" s="567" t="s">
        <v>439</v>
      </c>
      <c r="B560" s="568" t="s">
        <v>3295</v>
      </c>
      <c r="C560" s="568" t="s">
        <v>3756</v>
      </c>
      <c r="D560" s="568" t="s">
        <v>4152</v>
      </c>
      <c r="E560" s="568" t="s">
        <v>4153</v>
      </c>
      <c r="F560" s="571">
        <v>5</v>
      </c>
      <c r="G560" s="571">
        <v>6560</v>
      </c>
      <c r="H560" s="571">
        <v>1</v>
      </c>
      <c r="I560" s="571">
        <v>1312</v>
      </c>
      <c r="J560" s="571">
        <v>3</v>
      </c>
      <c r="K560" s="571">
        <v>3936</v>
      </c>
      <c r="L560" s="571">
        <v>0.6</v>
      </c>
      <c r="M560" s="571">
        <v>1312</v>
      </c>
      <c r="N560" s="571">
        <v>3</v>
      </c>
      <c r="O560" s="571">
        <v>3936</v>
      </c>
      <c r="P560" s="592">
        <v>0.6</v>
      </c>
      <c r="Q560" s="572">
        <v>1312</v>
      </c>
    </row>
    <row r="561" spans="1:17" ht="14.4" customHeight="1" x14ac:dyDescent="0.3">
      <c r="A561" s="567" t="s">
        <v>439</v>
      </c>
      <c r="B561" s="568" t="s">
        <v>3295</v>
      </c>
      <c r="C561" s="568" t="s">
        <v>3756</v>
      </c>
      <c r="D561" s="568" t="s">
        <v>3817</v>
      </c>
      <c r="E561" s="568" t="s">
        <v>3818</v>
      </c>
      <c r="F561" s="571">
        <v>5</v>
      </c>
      <c r="G561" s="571">
        <v>7800</v>
      </c>
      <c r="H561" s="571">
        <v>1</v>
      </c>
      <c r="I561" s="571">
        <v>1560</v>
      </c>
      <c r="J561" s="571">
        <v>12</v>
      </c>
      <c r="K561" s="571">
        <v>18720</v>
      </c>
      <c r="L561" s="571">
        <v>2.4</v>
      </c>
      <c r="M561" s="571">
        <v>1560</v>
      </c>
      <c r="N561" s="571">
        <v>11</v>
      </c>
      <c r="O561" s="571">
        <v>17160</v>
      </c>
      <c r="P561" s="592">
        <v>2.2000000000000002</v>
      </c>
      <c r="Q561" s="572">
        <v>1560</v>
      </c>
    </row>
    <row r="562" spans="1:17" ht="14.4" customHeight="1" x14ac:dyDescent="0.3">
      <c r="A562" s="567" t="s">
        <v>439</v>
      </c>
      <c r="B562" s="568" t="s">
        <v>3295</v>
      </c>
      <c r="C562" s="568" t="s">
        <v>3756</v>
      </c>
      <c r="D562" s="568" t="s">
        <v>4154</v>
      </c>
      <c r="E562" s="568" t="s">
        <v>4155</v>
      </c>
      <c r="F562" s="571">
        <v>2</v>
      </c>
      <c r="G562" s="571">
        <v>3228</v>
      </c>
      <c r="H562" s="571">
        <v>1</v>
      </c>
      <c r="I562" s="571">
        <v>1614</v>
      </c>
      <c r="J562" s="571"/>
      <c r="K562" s="571"/>
      <c r="L562" s="571"/>
      <c r="M562" s="571"/>
      <c r="N562" s="571">
        <v>1</v>
      </c>
      <c r="O562" s="571">
        <v>1614</v>
      </c>
      <c r="P562" s="592">
        <v>0.5</v>
      </c>
      <c r="Q562" s="572">
        <v>1614</v>
      </c>
    </row>
    <row r="563" spans="1:17" ht="14.4" customHeight="1" x14ac:dyDescent="0.3">
      <c r="A563" s="567" t="s">
        <v>439</v>
      </c>
      <c r="B563" s="568" t="s">
        <v>3295</v>
      </c>
      <c r="C563" s="568" t="s">
        <v>3756</v>
      </c>
      <c r="D563" s="568" t="s">
        <v>4156</v>
      </c>
      <c r="E563" s="568" t="s">
        <v>4157</v>
      </c>
      <c r="F563" s="571"/>
      <c r="G563" s="571"/>
      <c r="H563" s="571"/>
      <c r="I563" s="571"/>
      <c r="J563" s="571">
        <v>1</v>
      </c>
      <c r="K563" s="571">
        <v>940.19</v>
      </c>
      <c r="L563" s="571"/>
      <c r="M563" s="571">
        <v>940.19</v>
      </c>
      <c r="N563" s="571"/>
      <c r="O563" s="571"/>
      <c r="P563" s="592"/>
      <c r="Q563" s="572"/>
    </row>
    <row r="564" spans="1:17" ht="14.4" customHeight="1" x14ac:dyDescent="0.3">
      <c r="A564" s="567" t="s">
        <v>439</v>
      </c>
      <c r="B564" s="568" t="s">
        <v>3295</v>
      </c>
      <c r="C564" s="568" t="s">
        <v>3756</v>
      </c>
      <c r="D564" s="568" t="s">
        <v>4158</v>
      </c>
      <c r="E564" s="568" t="s">
        <v>4159</v>
      </c>
      <c r="F564" s="571"/>
      <c r="G564" s="571"/>
      <c r="H564" s="571"/>
      <c r="I564" s="571"/>
      <c r="J564" s="571">
        <v>2</v>
      </c>
      <c r="K564" s="571">
        <v>193.2</v>
      </c>
      <c r="L564" s="571"/>
      <c r="M564" s="571">
        <v>96.6</v>
      </c>
      <c r="N564" s="571">
        <v>9</v>
      </c>
      <c r="O564" s="571">
        <v>869.4</v>
      </c>
      <c r="P564" s="592"/>
      <c r="Q564" s="572">
        <v>96.6</v>
      </c>
    </row>
    <row r="565" spans="1:17" ht="14.4" customHeight="1" x14ac:dyDescent="0.3">
      <c r="A565" s="567" t="s">
        <v>439</v>
      </c>
      <c r="B565" s="568" t="s">
        <v>3295</v>
      </c>
      <c r="C565" s="568" t="s">
        <v>3756</v>
      </c>
      <c r="D565" s="568" t="s">
        <v>4160</v>
      </c>
      <c r="E565" s="568" t="s">
        <v>4161</v>
      </c>
      <c r="F565" s="571"/>
      <c r="G565" s="571"/>
      <c r="H565" s="571"/>
      <c r="I565" s="571"/>
      <c r="J565" s="571"/>
      <c r="K565" s="571"/>
      <c r="L565" s="571"/>
      <c r="M565" s="571"/>
      <c r="N565" s="571">
        <v>1</v>
      </c>
      <c r="O565" s="571">
        <v>70</v>
      </c>
      <c r="P565" s="592"/>
      <c r="Q565" s="572">
        <v>70</v>
      </c>
    </row>
    <row r="566" spans="1:17" ht="14.4" customHeight="1" x14ac:dyDescent="0.3">
      <c r="A566" s="567" t="s">
        <v>439</v>
      </c>
      <c r="B566" s="568" t="s">
        <v>3295</v>
      </c>
      <c r="C566" s="568" t="s">
        <v>3756</v>
      </c>
      <c r="D566" s="568" t="s">
        <v>4162</v>
      </c>
      <c r="E566" s="568" t="s">
        <v>4163</v>
      </c>
      <c r="F566" s="571"/>
      <c r="G566" s="571"/>
      <c r="H566" s="571"/>
      <c r="I566" s="571"/>
      <c r="J566" s="571">
        <v>3</v>
      </c>
      <c r="K566" s="571">
        <v>441</v>
      </c>
      <c r="L566" s="571"/>
      <c r="M566" s="571">
        <v>147</v>
      </c>
      <c r="N566" s="571">
        <v>2</v>
      </c>
      <c r="O566" s="571">
        <v>294</v>
      </c>
      <c r="P566" s="592"/>
      <c r="Q566" s="572">
        <v>147</v>
      </c>
    </row>
    <row r="567" spans="1:17" ht="14.4" customHeight="1" x14ac:dyDescent="0.3">
      <c r="A567" s="567" t="s">
        <v>439</v>
      </c>
      <c r="B567" s="568" t="s">
        <v>3295</v>
      </c>
      <c r="C567" s="568" t="s">
        <v>3756</v>
      </c>
      <c r="D567" s="568" t="s">
        <v>4164</v>
      </c>
      <c r="E567" s="568" t="s">
        <v>4165</v>
      </c>
      <c r="F567" s="571"/>
      <c r="G567" s="571"/>
      <c r="H567" s="571"/>
      <c r="I567" s="571"/>
      <c r="J567" s="571"/>
      <c r="K567" s="571"/>
      <c r="L567" s="571"/>
      <c r="M567" s="571"/>
      <c r="N567" s="571">
        <v>0</v>
      </c>
      <c r="O567" s="571">
        <v>0</v>
      </c>
      <c r="P567" s="592"/>
      <c r="Q567" s="572"/>
    </row>
    <row r="568" spans="1:17" ht="14.4" customHeight="1" x14ac:dyDescent="0.3">
      <c r="A568" s="567" t="s">
        <v>439</v>
      </c>
      <c r="B568" s="568" t="s">
        <v>3295</v>
      </c>
      <c r="C568" s="568" t="s">
        <v>3756</v>
      </c>
      <c r="D568" s="568" t="s">
        <v>4166</v>
      </c>
      <c r="E568" s="568" t="s">
        <v>4167</v>
      </c>
      <c r="F568" s="571"/>
      <c r="G568" s="571"/>
      <c r="H568" s="571"/>
      <c r="I568" s="571"/>
      <c r="J568" s="571"/>
      <c r="K568" s="571"/>
      <c r="L568" s="571"/>
      <c r="M568" s="571"/>
      <c r="N568" s="571">
        <v>0</v>
      </c>
      <c r="O568" s="571">
        <v>0</v>
      </c>
      <c r="P568" s="592"/>
      <c r="Q568" s="572"/>
    </row>
    <row r="569" spans="1:17" ht="14.4" customHeight="1" x14ac:dyDescent="0.3">
      <c r="A569" s="567" t="s">
        <v>439</v>
      </c>
      <c r="B569" s="568" t="s">
        <v>3295</v>
      </c>
      <c r="C569" s="568" t="s">
        <v>3756</v>
      </c>
      <c r="D569" s="568" t="s">
        <v>4168</v>
      </c>
      <c r="E569" s="568" t="s">
        <v>4169</v>
      </c>
      <c r="F569" s="571"/>
      <c r="G569" s="571"/>
      <c r="H569" s="571"/>
      <c r="I569" s="571"/>
      <c r="J569" s="571"/>
      <c r="K569" s="571"/>
      <c r="L569" s="571"/>
      <c r="M569" s="571"/>
      <c r="N569" s="571">
        <v>0</v>
      </c>
      <c r="O569" s="571">
        <v>0</v>
      </c>
      <c r="P569" s="592"/>
      <c r="Q569" s="572"/>
    </row>
    <row r="570" spans="1:17" ht="14.4" customHeight="1" x14ac:dyDescent="0.3">
      <c r="A570" s="567" t="s">
        <v>439</v>
      </c>
      <c r="B570" s="568" t="s">
        <v>3295</v>
      </c>
      <c r="C570" s="568" t="s">
        <v>3756</v>
      </c>
      <c r="D570" s="568" t="s">
        <v>4170</v>
      </c>
      <c r="E570" s="568" t="s">
        <v>4171</v>
      </c>
      <c r="F570" s="571">
        <v>1</v>
      </c>
      <c r="G570" s="571">
        <v>13186.9</v>
      </c>
      <c r="H570" s="571">
        <v>1</v>
      </c>
      <c r="I570" s="571">
        <v>13186.9</v>
      </c>
      <c r="J570" s="571"/>
      <c r="K570" s="571"/>
      <c r="L570" s="571"/>
      <c r="M570" s="571"/>
      <c r="N570" s="571"/>
      <c r="O570" s="571"/>
      <c r="P570" s="592"/>
      <c r="Q570" s="572"/>
    </row>
    <row r="571" spans="1:17" ht="14.4" customHeight="1" x14ac:dyDescent="0.3">
      <c r="A571" s="567" t="s">
        <v>439</v>
      </c>
      <c r="B571" s="568" t="s">
        <v>3295</v>
      </c>
      <c r="C571" s="568" t="s">
        <v>3756</v>
      </c>
      <c r="D571" s="568" t="s">
        <v>4172</v>
      </c>
      <c r="E571" s="568" t="s">
        <v>4173</v>
      </c>
      <c r="F571" s="571">
        <v>1</v>
      </c>
      <c r="G571" s="571">
        <v>6518.2</v>
      </c>
      <c r="H571" s="571">
        <v>1</v>
      </c>
      <c r="I571" s="571">
        <v>6518.2</v>
      </c>
      <c r="J571" s="571"/>
      <c r="K571" s="571"/>
      <c r="L571" s="571"/>
      <c r="M571" s="571"/>
      <c r="N571" s="571"/>
      <c r="O571" s="571"/>
      <c r="P571" s="592"/>
      <c r="Q571" s="572"/>
    </row>
    <row r="572" spans="1:17" ht="14.4" customHeight="1" x14ac:dyDescent="0.3">
      <c r="A572" s="567" t="s">
        <v>439</v>
      </c>
      <c r="B572" s="568" t="s">
        <v>3295</v>
      </c>
      <c r="C572" s="568" t="s">
        <v>3756</v>
      </c>
      <c r="D572" s="568" t="s">
        <v>3821</v>
      </c>
      <c r="E572" s="568" t="s">
        <v>3822</v>
      </c>
      <c r="F572" s="571">
        <v>3</v>
      </c>
      <c r="G572" s="571">
        <v>36054.9</v>
      </c>
      <c r="H572" s="571">
        <v>1</v>
      </c>
      <c r="I572" s="571">
        <v>12018.300000000001</v>
      </c>
      <c r="J572" s="571"/>
      <c r="K572" s="571"/>
      <c r="L572" s="571"/>
      <c r="M572" s="571"/>
      <c r="N572" s="571"/>
      <c r="O572" s="571"/>
      <c r="P572" s="592"/>
      <c r="Q572" s="572"/>
    </row>
    <row r="573" spans="1:17" ht="14.4" customHeight="1" x14ac:dyDescent="0.3">
      <c r="A573" s="567" t="s">
        <v>439</v>
      </c>
      <c r="B573" s="568" t="s">
        <v>3295</v>
      </c>
      <c r="C573" s="568" t="s">
        <v>3756</v>
      </c>
      <c r="D573" s="568" t="s">
        <v>4174</v>
      </c>
      <c r="E573" s="568" t="s">
        <v>4175</v>
      </c>
      <c r="F573" s="571">
        <v>1</v>
      </c>
      <c r="G573" s="571">
        <v>11165</v>
      </c>
      <c r="H573" s="571">
        <v>1</v>
      </c>
      <c r="I573" s="571">
        <v>11165</v>
      </c>
      <c r="J573" s="571"/>
      <c r="K573" s="571"/>
      <c r="L573" s="571"/>
      <c r="M573" s="571"/>
      <c r="N573" s="571"/>
      <c r="O573" s="571"/>
      <c r="P573" s="592"/>
      <c r="Q573" s="572"/>
    </row>
    <row r="574" spans="1:17" ht="14.4" customHeight="1" x14ac:dyDescent="0.3">
      <c r="A574" s="567" t="s">
        <v>439</v>
      </c>
      <c r="B574" s="568" t="s">
        <v>3295</v>
      </c>
      <c r="C574" s="568" t="s">
        <v>3756</v>
      </c>
      <c r="D574" s="568" t="s">
        <v>4176</v>
      </c>
      <c r="E574" s="568" t="s">
        <v>4177</v>
      </c>
      <c r="F574" s="571">
        <v>1</v>
      </c>
      <c r="G574" s="571">
        <v>1872.2</v>
      </c>
      <c r="H574" s="571">
        <v>1</v>
      </c>
      <c r="I574" s="571">
        <v>1872.2</v>
      </c>
      <c r="J574" s="571"/>
      <c r="K574" s="571"/>
      <c r="L574" s="571"/>
      <c r="M574" s="571"/>
      <c r="N574" s="571"/>
      <c r="O574" s="571"/>
      <c r="P574" s="592"/>
      <c r="Q574" s="572"/>
    </row>
    <row r="575" spans="1:17" ht="14.4" customHeight="1" x14ac:dyDescent="0.3">
      <c r="A575" s="567" t="s">
        <v>439</v>
      </c>
      <c r="B575" s="568" t="s">
        <v>3295</v>
      </c>
      <c r="C575" s="568" t="s">
        <v>3756</v>
      </c>
      <c r="D575" s="568" t="s">
        <v>4178</v>
      </c>
      <c r="E575" s="568" t="s">
        <v>4179</v>
      </c>
      <c r="F575" s="571">
        <v>1</v>
      </c>
      <c r="G575" s="571">
        <v>1720.9</v>
      </c>
      <c r="H575" s="571">
        <v>1</v>
      </c>
      <c r="I575" s="571">
        <v>1720.9</v>
      </c>
      <c r="J575" s="571"/>
      <c r="K575" s="571"/>
      <c r="L575" s="571"/>
      <c r="M575" s="571"/>
      <c r="N575" s="571"/>
      <c r="O575" s="571"/>
      <c r="P575" s="592"/>
      <c r="Q575" s="572"/>
    </row>
    <row r="576" spans="1:17" ht="14.4" customHeight="1" x14ac:dyDescent="0.3">
      <c r="A576" s="567" t="s">
        <v>439</v>
      </c>
      <c r="B576" s="568" t="s">
        <v>3295</v>
      </c>
      <c r="C576" s="568" t="s">
        <v>3756</v>
      </c>
      <c r="D576" s="568" t="s">
        <v>4180</v>
      </c>
      <c r="E576" s="568" t="s">
        <v>4179</v>
      </c>
      <c r="F576" s="571">
        <v>2</v>
      </c>
      <c r="G576" s="571">
        <v>3441.8</v>
      </c>
      <c r="H576" s="571">
        <v>1</v>
      </c>
      <c r="I576" s="571">
        <v>1720.9</v>
      </c>
      <c r="J576" s="571"/>
      <c r="K576" s="571"/>
      <c r="L576" s="571"/>
      <c r="M576" s="571"/>
      <c r="N576" s="571"/>
      <c r="O576" s="571"/>
      <c r="P576" s="592"/>
      <c r="Q576" s="572"/>
    </row>
    <row r="577" spans="1:17" ht="14.4" customHeight="1" x14ac:dyDescent="0.3">
      <c r="A577" s="567" t="s">
        <v>439</v>
      </c>
      <c r="B577" s="568" t="s">
        <v>3295</v>
      </c>
      <c r="C577" s="568" t="s">
        <v>3756</v>
      </c>
      <c r="D577" s="568" t="s">
        <v>4181</v>
      </c>
      <c r="E577" s="568" t="s">
        <v>4182</v>
      </c>
      <c r="F577" s="571">
        <v>1</v>
      </c>
      <c r="G577" s="571">
        <v>11338</v>
      </c>
      <c r="H577" s="571">
        <v>1</v>
      </c>
      <c r="I577" s="571">
        <v>11338</v>
      </c>
      <c r="J577" s="571"/>
      <c r="K577" s="571"/>
      <c r="L577" s="571"/>
      <c r="M577" s="571"/>
      <c r="N577" s="571"/>
      <c r="O577" s="571"/>
      <c r="P577" s="592"/>
      <c r="Q577" s="572"/>
    </row>
    <row r="578" spans="1:17" ht="14.4" customHeight="1" x14ac:dyDescent="0.3">
      <c r="A578" s="567" t="s">
        <v>439</v>
      </c>
      <c r="B578" s="568" t="s">
        <v>3295</v>
      </c>
      <c r="C578" s="568" t="s">
        <v>3756</v>
      </c>
      <c r="D578" s="568" t="s">
        <v>4183</v>
      </c>
      <c r="E578" s="568" t="s">
        <v>4184</v>
      </c>
      <c r="F578" s="571">
        <v>1</v>
      </c>
      <c r="G578" s="571">
        <v>4608</v>
      </c>
      <c r="H578" s="571">
        <v>1</v>
      </c>
      <c r="I578" s="571">
        <v>4608</v>
      </c>
      <c r="J578" s="571"/>
      <c r="K578" s="571"/>
      <c r="L578" s="571"/>
      <c r="M578" s="571"/>
      <c r="N578" s="571"/>
      <c r="O578" s="571"/>
      <c r="P578" s="592"/>
      <c r="Q578" s="572"/>
    </row>
    <row r="579" spans="1:17" ht="14.4" customHeight="1" x14ac:dyDescent="0.3">
      <c r="A579" s="567" t="s">
        <v>439</v>
      </c>
      <c r="B579" s="568" t="s">
        <v>3295</v>
      </c>
      <c r="C579" s="568" t="s">
        <v>3756</v>
      </c>
      <c r="D579" s="568" t="s">
        <v>4185</v>
      </c>
      <c r="E579" s="568" t="s">
        <v>4186</v>
      </c>
      <c r="F579" s="571">
        <v>1</v>
      </c>
      <c r="G579" s="571">
        <v>1609</v>
      </c>
      <c r="H579" s="571">
        <v>1</v>
      </c>
      <c r="I579" s="571">
        <v>1609</v>
      </c>
      <c r="J579" s="571"/>
      <c r="K579" s="571"/>
      <c r="L579" s="571"/>
      <c r="M579" s="571"/>
      <c r="N579" s="571"/>
      <c r="O579" s="571"/>
      <c r="P579" s="592"/>
      <c r="Q579" s="572"/>
    </row>
    <row r="580" spans="1:17" ht="14.4" customHeight="1" x14ac:dyDescent="0.3">
      <c r="A580" s="567" t="s">
        <v>439</v>
      </c>
      <c r="B580" s="568" t="s">
        <v>3295</v>
      </c>
      <c r="C580" s="568" t="s">
        <v>3756</v>
      </c>
      <c r="D580" s="568" t="s">
        <v>4187</v>
      </c>
      <c r="E580" s="568" t="s">
        <v>4104</v>
      </c>
      <c r="F580" s="571">
        <v>1</v>
      </c>
      <c r="G580" s="571">
        <v>1338</v>
      </c>
      <c r="H580" s="571">
        <v>1</v>
      </c>
      <c r="I580" s="571">
        <v>1338</v>
      </c>
      <c r="J580" s="571"/>
      <c r="K580" s="571"/>
      <c r="L580" s="571"/>
      <c r="M580" s="571"/>
      <c r="N580" s="571">
        <v>0</v>
      </c>
      <c r="O580" s="571">
        <v>0</v>
      </c>
      <c r="P580" s="592">
        <v>0</v>
      </c>
      <c r="Q580" s="572"/>
    </row>
    <row r="581" spans="1:17" ht="14.4" customHeight="1" x14ac:dyDescent="0.3">
      <c r="A581" s="567" t="s">
        <v>439</v>
      </c>
      <c r="B581" s="568" t="s">
        <v>3295</v>
      </c>
      <c r="C581" s="568" t="s">
        <v>3756</v>
      </c>
      <c r="D581" s="568" t="s">
        <v>3824</v>
      </c>
      <c r="E581" s="568" t="s">
        <v>3825</v>
      </c>
      <c r="F581" s="571">
        <v>1</v>
      </c>
      <c r="G581" s="571">
        <v>8819</v>
      </c>
      <c r="H581" s="571">
        <v>1</v>
      </c>
      <c r="I581" s="571">
        <v>8819</v>
      </c>
      <c r="J581" s="571"/>
      <c r="K581" s="571"/>
      <c r="L581" s="571"/>
      <c r="M581" s="571"/>
      <c r="N581" s="571">
        <v>0</v>
      </c>
      <c r="O581" s="571">
        <v>0</v>
      </c>
      <c r="P581" s="592">
        <v>0</v>
      </c>
      <c r="Q581" s="572"/>
    </row>
    <row r="582" spans="1:17" ht="14.4" customHeight="1" x14ac:dyDescent="0.3">
      <c r="A582" s="567" t="s">
        <v>439</v>
      </c>
      <c r="B582" s="568" t="s">
        <v>3295</v>
      </c>
      <c r="C582" s="568" t="s">
        <v>3756</v>
      </c>
      <c r="D582" s="568" t="s">
        <v>4188</v>
      </c>
      <c r="E582" s="568" t="s">
        <v>3762</v>
      </c>
      <c r="F582" s="571">
        <v>0.1</v>
      </c>
      <c r="G582" s="571">
        <v>81.2</v>
      </c>
      <c r="H582" s="571">
        <v>1</v>
      </c>
      <c r="I582" s="571">
        <v>812</v>
      </c>
      <c r="J582" s="571"/>
      <c r="K582" s="571"/>
      <c r="L582" s="571"/>
      <c r="M582" s="571"/>
      <c r="N582" s="571">
        <v>0.2</v>
      </c>
      <c r="O582" s="571">
        <v>168.3</v>
      </c>
      <c r="P582" s="592">
        <v>2.0726600985221677</v>
      </c>
      <c r="Q582" s="572">
        <v>841.5</v>
      </c>
    </row>
    <row r="583" spans="1:17" ht="14.4" customHeight="1" x14ac:dyDescent="0.3">
      <c r="A583" s="567" t="s">
        <v>439</v>
      </c>
      <c r="B583" s="568" t="s">
        <v>3295</v>
      </c>
      <c r="C583" s="568" t="s">
        <v>3756</v>
      </c>
      <c r="D583" s="568" t="s">
        <v>4189</v>
      </c>
      <c r="E583" s="568" t="s">
        <v>4190</v>
      </c>
      <c r="F583" s="571"/>
      <c r="G583" s="571"/>
      <c r="H583" s="571"/>
      <c r="I583" s="571"/>
      <c r="J583" s="571"/>
      <c r="K583" s="571"/>
      <c r="L583" s="571"/>
      <c r="M583" s="571"/>
      <c r="N583" s="571">
        <v>1</v>
      </c>
      <c r="O583" s="571">
        <v>3960</v>
      </c>
      <c r="P583" s="592"/>
      <c r="Q583" s="572">
        <v>3960</v>
      </c>
    </row>
    <row r="584" spans="1:17" ht="14.4" customHeight="1" x14ac:dyDescent="0.3">
      <c r="A584" s="567" t="s">
        <v>439</v>
      </c>
      <c r="B584" s="568" t="s">
        <v>3295</v>
      </c>
      <c r="C584" s="568" t="s">
        <v>3756</v>
      </c>
      <c r="D584" s="568" t="s">
        <v>4191</v>
      </c>
      <c r="E584" s="568" t="s">
        <v>4192</v>
      </c>
      <c r="F584" s="571"/>
      <c r="G584" s="571"/>
      <c r="H584" s="571"/>
      <c r="I584" s="571"/>
      <c r="J584" s="571"/>
      <c r="K584" s="571"/>
      <c r="L584" s="571"/>
      <c r="M584" s="571"/>
      <c r="N584" s="571">
        <v>4</v>
      </c>
      <c r="O584" s="571">
        <v>2201.1999999999998</v>
      </c>
      <c r="P584" s="592"/>
      <c r="Q584" s="572">
        <v>550.29999999999995</v>
      </c>
    </row>
    <row r="585" spans="1:17" ht="14.4" customHeight="1" x14ac:dyDescent="0.3">
      <c r="A585" s="567" t="s">
        <v>439</v>
      </c>
      <c r="B585" s="568" t="s">
        <v>3295</v>
      </c>
      <c r="C585" s="568" t="s">
        <v>3756</v>
      </c>
      <c r="D585" s="568" t="s">
        <v>4193</v>
      </c>
      <c r="E585" s="568" t="s">
        <v>4194</v>
      </c>
      <c r="F585" s="571"/>
      <c r="G585" s="571"/>
      <c r="H585" s="571"/>
      <c r="I585" s="571"/>
      <c r="J585" s="571"/>
      <c r="K585" s="571"/>
      <c r="L585" s="571"/>
      <c r="M585" s="571"/>
      <c r="N585" s="571">
        <v>6</v>
      </c>
      <c r="O585" s="571">
        <v>3624</v>
      </c>
      <c r="P585" s="592"/>
      <c r="Q585" s="572">
        <v>604</v>
      </c>
    </row>
    <row r="586" spans="1:17" ht="14.4" customHeight="1" x14ac:dyDescent="0.3">
      <c r="A586" s="567" t="s">
        <v>439</v>
      </c>
      <c r="B586" s="568" t="s">
        <v>3295</v>
      </c>
      <c r="C586" s="568" t="s">
        <v>3756</v>
      </c>
      <c r="D586" s="568" t="s">
        <v>3826</v>
      </c>
      <c r="E586" s="568" t="s">
        <v>3827</v>
      </c>
      <c r="F586" s="571"/>
      <c r="G586" s="571"/>
      <c r="H586" s="571"/>
      <c r="I586" s="571"/>
      <c r="J586" s="571"/>
      <c r="K586" s="571"/>
      <c r="L586" s="571"/>
      <c r="M586" s="571"/>
      <c r="N586" s="571">
        <v>0</v>
      </c>
      <c r="O586" s="571">
        <v>0</v>
      </c>
      <c r="P586" s="592"/>
      <c r="Q586" s="572"/>
    </row>
    <row r="587" spans="1:17" ht="14.4" customHeight="1" x14ac:dyDescent="0.3">
      <c r="A587" s="567" t="s">
        <v>439</v>
      </c>
      <c r="B587" s="568" t="s">
        <v>3295</v>
      </c>
      <c r="C587" s="568" t="s">
        <v>3756</v>
      </c>
      <c r="D587" s="568" t="s">
        <v>4195</v>
      </c>
      <c r="E587" s="568" t="s">
        <v>4196</v>
      </c>
      <c r="F587" s="571"/>
      <c r="G587" s="571"/>
      <c r="H587" s="571"/>
      <c r="I587" s="571"/>
      <c r="J587" s="571"/>
      <c r="K587" s="571"/>
      <c r="L587" s="571"/>
      <c r="M587" s="571"/>
      <c r="N587" s="571">
        <v>1</v>
      </c>
      <c r="O587" s="571">
        <v>76433</v>
      </c>
      <c r="P587" s="592"/>
      <c r="Q587" s="572">
        <v>76433</v>
      </c>
    </row>
    <row r="588" spans="1:17" ht="14.4" customHeight="1" x14ac:dyDescent="0.3">
      <c r="A588" s="567" t="s">
        <v>439</v>
      </c>
      <c r="B588" s="568" t="s">
        <v>3295</v>
      </c>
      <c r="C588" s="568" t="s">
        <v>3756</v>
      </c>
      <c r="D588" s="568" t="s">
        <v>4197</v>
      </c>
      <c r="E588" s="568" t="s">
        <v>4198</v>
      </c>
      <c r="F588" s="571"/>
      <c r="G588" s="571"/>
      <c r="H588" s="571"/>
      <c r="I588" s="571"/>
      <c r="J588" s="571"/>
      <c r="K588" s="571"/>
      <c r="L588" s="571"/>
      <c r="M588" s="571"/>
      <c r="N588" s="571">
        <v>0</v>
      </c>
      <c r="O588" s="571">
        <v>0</v>
      </c>
      <c r="P588" s="592"/>
      <c r="Q588" s="572"/>
    </row>
    <row r="589" spans="1:17" ht="14.4" customHeight="1" x14ac:dyDescent="0.3">
      <c r="A589" s="567" t="s">
        <v>439</v>
      </c>
      <c r="B589" s="568" t="s">
        <v>3295</v>
      </c>
      <c r="C589" s="568" t="s">
        <v>3756</v>
      </c>
      <c r="D589" s="568" t="s">
        <v>4199</v>
      </c>
      <c r="E589" s="568" t="s">
        <v>4198</v>
      </c>
      <c r="F589" s="571"/>
      <c r="G589" s="571"/>
      <c r="H589" s="571"/>
      <c r="I589" s="571"/>
      <c r="J589" s="571"/>
      <c r="K589" s="571"/>
      <c r="L589" s="571"/>
      <c r="M589" s="571"/>
      <c r="N589" s="571">
        <v>0</v>
      </c>
      <c r="O589" s="571">
        <v>0</v>
      </c>
      <c r="P589" s="592"/>
      <c r="Q589" s="572"/>
    </row>
    <row r="590" spans="1:17" ht="14.4" customHeight="1" x14ac:dyDescent="0.3">
      <c r="A590" s="567" t="s">
        <v>439</v>
      </c>
      <c r="B590" s="568" t="s">
        <v>3295</v>
      </c>
      <c r="C590" s="568" t="s">
        <v>3756</v>
      </c>
      <c r="D590" s="568" t="s">
        <v>4200</v>
      </c>
      <c r="E590" s="568" t="s">
        <v>4198</v>
      </c>
      <c r="F590" s="571"/>
      <c r="G590" s="571"/>
      <c r="H590" s="571"/>
      <c r="I590" s="571"/>
      <c r="J590" s="571"/>
      <c r="K590" s="571"/>
      <c r="L590" s="571"/>
      <c r="M590" s="571"/>
      <c r="N590" s="571">
        <v>0</v>
      </c>
      <c r="O590" s="571">
        <v>0</v>
      </c>
      <c r="P590" s="592"/>
      <c r="Q590" s="572"/>
    </row>
    <row r="591" spans="1:17" ht="14.4" customHeight="1" x14ac:dyDescent="0.3">
      <c r="A591" s="567" t="s">
        <v>439</v>
      </c>
      <c r="B591" s="568" t="s">
        <v>3295</v>
      </c>
      <c r="C591" s="568" t="s">
        <v>3756</v>
      </c>
      <c r="D591" s="568" t="s">
        <v>4201</v>
      </c>
      <c r="E591" s="568" t="s">
        <v>4198</v>
      </c>
      <c r="F591" s="571"/>
      <c r="G591" s="571"/>
      <c r="H591" s="571"/>
      <c r="I591" s="571"/>
      <c r="J591" s="571"/>
      <c r="K591" s="571"/>
      <c r="L591" s="571"/>
      <c r="M591" s="571"/>
      <c r="N591" s="571">
        <v>0</v>
      </c>
      <c r="O591" s="571">
        <v>0</v>
      </c>
      <c r="P591" s="592"/>
      <c r="Q591" s="572"/>
    </row>
    <row r="592" spans="1:17" ht="14.4" customHeight="1" x14ac:dyDescent="0.3">
      <c r="A592" s="567" t="s">
        <v>439</v>
      </c>
      <c r="B592" s="568" t="s">
        <v>3295</v>
      </c>
      <c r="C592" s="568" t="s">
        <v>3756</v>
      </c>
      <c r="D592" s="568" t="s">
        <v>4202</v>
      </c>
      <c r="E592" s="568" t="s">
        <v>4203</v>
      </c>
      <c r="F592" s="571">
        <v>2</v>
      </c>
      <c r="G592" s="571">
        <v>380</v>
      </c>
      <c r="H592" s="571">
        <v>1</v>
      </c>
      <c r="I592" s="571">
        <v>190</v>
      </c>
      <c r="J592" s="571"/>
      <c r="K592" s="571"/>
      <c r="L592" s="571"/>
      <c r="M592" s="571"/>
      <c r="N592" s="571"/>
      <c r="O592" s="571"/>
      <c r="P592" s="592"/>
      <c r="Q592" s="572"/>
    </row>
    <row r="593" spans="1:17" ht="14.4" customHeight="1" x14ac:dyDescent="0.3">
      <c r="A593" s="567" t="s">
        <v>439</v>
      </c>
      <c r="B593" s="568" t="s">
        <v>3295</v>
      </c>
      <c r="C593" s="568" t="s">
        <v>3756</v>
      </c>
      <c r="D593" s="568" t="s">
        <v>4204</v>
      </c>
      <c r="E593" s="568" t="s">
        <v>4203</v>
      </c>
      <c r="F593" s="571">
        <v>1</v>
      </c>
      <c r="G593" s="571">
        <v>191</v>
      </c>
      <c r="H593" s="571">
        <v>1</v>
      </c>
      <c r="I593" s="571">
        <v>191</v>
      </c>
      <c r="J593" s="571"/>
      <c r="K593" s="571"/>
      <c r="L593" s="571"/>
      <c r="M593" s="571"/>
      <c r="N593" s="571"/>
      <c r="O593" s="571"/>
      <c r="P593" s="592"/>
      <c r="Q593" s="572"/>
    </row>
    <row r="594" spans="1:17" ht="14.4" customHeight="1" x14ac:dyDescent="0.3">
      <c r="A594" s="567" t="s">
        <v>439</v>
      </c>
      <c r="B594" s="568" t="s">
        <v>3295</v>
      </c>
      <c r="C594" s="568" t="s">
        <v>3756</v>
      </c>
      <c r="D594" s="568" t="s">
        <v>4205</v>
      </c>
      <c r="E594" s="568" t="s">
        <v>4206</v>
      </c>
      <c r="F594" s="571">
        <v>17</v>
      </c>
      <c r="G594" s="571">
        <v>2567</v>
      </c>
      <c r="H594" s="571">
        <v>1</v>
      </c>
      <c r="I594" s="571">
        <v>151</v>
      </c>
      <c r="J594" s="571">
        <v>13</v>
      </c>
      <c r="K594" s="571">
        <v>2034.3700000000001</v>
      </c>
      <c r="L594" s="571">
        <v>0.79250876509544221</v>
      </c>
      <c r="M594" s="571">
        <v>156.49</v>
      </c>
      <c r="N594" s="571"/>
      <c r="O594" s="571"/>
      <c r="P594" s="592"/>
      <c r="Q594" s="572"/>
    </row>
    <row r="595" spans="1:17" ht="14.4" customHeight="1" x14ac:dyDescent="0.3">
      <c r="A595" s="567" t="s">
        <v>439</v>
      </c>
      <c r="B595" s="568" t="s">
        <v>3295</v>
      </c>
      <c r="C595" s="568" t="s">
        <v>3756</v>
      </c>
      <c r="D595" s="568" t="s">
        <v>4207</v>
      </c>
      <c r="E595" s="568" t="s">
        <v>4206</v>
      </c>
      <c r="F595" s="571">
        <v>7</v>
      </c>
      <c r="G595" s="571">
        <v>1162</v>
      </c>
      <c r="H595" s="571">
        <v>1</v>
      </c>
      <c r="I595" s="571">
        <v>166</v>
      </c>
      <c r="J595" s="571">
        <v>8</v>
      </c>
      <c r="K595" s="571">
        <v>1376.32</v>
      </c>
      <c r="L595" s="571">
        <v>1.1844406196213424</v>
      </c>
      <c r="M595" s="571">
        <v>172.04</v>
      </c>
      <c r="N595" s="571"/>
      <c r="O595" s="571"/>
      <c r="P595" s="592"/>
      <c r="Q595" s="572"/>
    </row>
    <row r="596" spans="1:17" ht="14.4" customHeight="1" x14ac:dyDescent="0.3">
      <c r="A596" s="567" t="s">
        <v>439</v>
      </c>
      <c r="B596" s="568" t="s">
        <v>3295</v>
      </c>
      <c r="C596" s="568" t="s">
        <v>3756</v>
      </c>
      <c r="D596" s="568" t="s">
        <v>4208</v>
      </c>
      <c r="E596" s="568" t="s">
        <v>4206</v>
      </c>
      <c r="F596" s="571">
        <v>2</v>
      </c>
      <c r="G596" s="571">
        <v>604</v>
      </c>
      <c r="H596" s="571">
        <v>1</v>
      </c>
      <c r="I596" s="571">
        <v>302</v>
      </c>
      <c r="J596" s="571">
        <v>1</v>
      </c>
      <c r="K596" s="571">
        <v>312.98</v>
      </c>
      <c r="L596" s="571">
        <v>0.51817880794701987</v>
      </c>
      <c r="M596" s="571">
        <v>312.98</v>
      </c>
      <c r="N596" s="571"/>
      <c r="O596" s="571"/>
      <c r="P596" s="592"/>
      <c r="Q596" s="572"/>
    </row>
    <row r="597" spans="1:17" ht="14.4" customHeight="1" x14ac:dyDescent="0.3">
      <c r="A597" s="567" t="s">
        <v>439</v>
      </c>
      <c r="B597" s="568" t="s">
        <v>3295</v>
      </c>
      <c r="C597" s="568" t="s">
        <v>3756</v>
      </c>
      <c r="D597" s="568" t="s">
        <v>4209</v>
      </c>
      <c r="E597" s="568" t="s">
        <v>4206</v>
      </c>
      <c r="F597" s="571"/>
      <c r="G597" s="571"/>
      <c r="H597" s="571"/>
      <c r="I597" s="571"/>
      <c r="J597" s="571">
        <v>4</v>
      </c>
      <c r="K597" s="571">
        <v>1500.64</v>
      </c>
      <c r="L597" s="571"/>
      <c r="M597" s="571">
        <v>375.16</v>
      </c>
      <c r="N597" s="571"/>
      <c r="O597" s="571"/>
      <c r="P597" s="592"/>
      <c r="Q597" s="572"/>
    </row>
    <row r="598" spans="1:17" ht="14.4" customHeight="1" x14ac:dyDescent="0.3">
      <c r="A598" s="567" t="s">
        <v>439</v>
      </c>
      <c r="B598" s="568" t="s">
        <v>3295</v>
      </c>
      <c r="C598" s="568" t="s">
        <v>3756</v>
      </c>
      <c r="D598" s="568" t="s">
        <v>4210</v>
      </c>
      <c r="E598" s="568" t="s">
        <v>4206</v>
      </c>
      <c r="F598" s="571">
        <v>1</v>
      </c>
      <c r="G598" s="571">
        <v>404</v>
      </c>
      <c r="H598" s="571">
        <v>1</v>
      </c>
      <c r="I598" s="571">
        <v>404</v>
      </c>
      <c r="J598" s="571"/>
      <c r="K598" s="571"/>
      <c r="L598" s="571"/>
      <c r="M598" s="571"/>
      <c r="N598" s="571"/>
      <c r="O598" s="571"/>
      <c r="P598" s="592"/>
      <c r="Q598" s="572"/>
    </row>
    <row r="599" spans="1:17" ht="14.4" customHeight="1" x14ac:dyDescent="0.3">
      <c r="A599" s="567" t="s">
        <v>439</v>
      </c>
      <c r="B599" s="568" t="s">
        <v>3295</v>
      </c>
      <c r="C599" s="568" t="s">
        <v>3756</v>
      </c>
      <c r="D599" s="568" t="s">
        <v>4211</v>
      </c>
      <c r="E599" s="568" t="s">
        <v>4206</v>
      </c>
      <c r="F599" s="571">
        <v>1</v>
      </c>
      <c r="G599" s="571">
        <v>518</v>
      </c>
      <c r="H599" s="571">
        <v>1</v>
      </c>
      <c r="I599" s="571">
        <v>518</v>
      </c>
      <c r="J599" s="571">
        <v>1</v>
      </c>
      <c r="K599" s="571">
        <v>536.84</v>
      </c>
      <c r="L599" s="571">
        <v>1.0363706563706565</v>
      </c>
      <c r="M599" s="571">
        <v>536.84</v>
      </c>
      <c r="N599" s="571"/>
      <c r="O599" s="571"/>
      <c r="P599" s="592"/>
      <c r="Q599" s="572"/>
    </row>
    <row r="600" spans="1:17" ht="14.4" customHeight="1" x14ac:dyDescent="0.3">
      <c r="A600" s="567" t="s">
        <v>439</v>
      </c>
      <c r="B600" s="568" t="s">
        <v>3295</v>
      </c>
      <c r="C600" s="568" t="s">
        <v>3756</v>
      </c>
      <c r="D600" s="568" t="s">
        <v>4212</v>
      </c>
      <c r="E600" s="568" t="s">
        <v>4213</v>
      </c>
      <c r="F600" s="571"/>
      <c r="G600" s="571"/>
      <c r="H600" s="571"/>
      <c r="I600" s="571"/>
      <c r="J600" s="571"/>
      <c r="K600" s="571"/>
      <c r="L600" s="571"/>
      <c r="M600" s="571"/>
      <c r="N600" s="571">
        <v>0</v>
      </c>
      <c r="O600" s="571">
        <v>0</v>
      </c>
      <c r="P600" s="592"/>
      <c r="Q600" s="572"/>
    </row>
    <row r="601" spans="1:17" ht="14.4" customHeight="1" x14ac:dyDescent="0.3">
      <c r="A601" s="567" t="s">
        <v>439</v>
      </c>
      <c r="B601" s="568" t="s">
        <v>3295</v>
      </c>
      <c r="C601" s="568" t="s">
        <v>3756</v>
      </c>
      <c r="D601" s="568" t="s">
        <v>4214</v>
      </c>
      <c r="E601" s="568" t="s">
        <v>4215</v>
      </c>
      <c r="F601" s="571">
        <v>2</v>
      </c>
      <c r="G601" s="571">
        <v>1080.2</v>
      </c>
      <c r="H601" s="571">
        <v>1</v>
      </c>
      <c r="I601" s="571">
        <v>540.1</v>
      </c>
      <c r="J601" s="571"/>
      <c r="K601" s="571"/>
      <c r="L601" s="571"/>
      <c r="M601" s="571"/>
      <c r="N601" s="571"/>
      <c r="O601" s="571"/>
      <c r="P601" s="592"/>
      <c r="Q601" s="572"/>
    </row>
    <row r="602" spans="1:17" ht="14.4" customHeight="1" x14ac:dyDescent="0.3">
      <c r="A602" s="567" t="s">
        <v>439</v>
      </c>
      <c r="B602" s="568" t="s">
        <v>3295</v>
      </c>
      <c r="C602" s="568" t="s">
        <v>3756</v>
      </c>
      <c r="D602" s="568" t="s">
        <v>4216</v>
      </c>
      <c r="E602" s="568" t="s">
        <v>4217</v>
      </c>
      <c r="F602" s="571"/>
      <c r="G602" s="571"/>
      <c r="H602" s="571"/>
      <c r="I602" s="571"/>
      <c r="J602" s="571">
        <v>2</v>
      </c>
      <c r="K602" s="571">
        <v>7320.88</v>
      </c>
      <c r="L602" s="571"/>
      <c r="M602" s="571">
        <v>3660.44</v>
      </c>
      <c r="N602" s="571"/>
      <c r="O602" s="571"/>
      <c r="P602" s="592"/>
      <c r="Q602" s="572"/>
    </row>
    <row r="603" spans="1:17" ht="14.4" customHeight="1" x14ac:dyDescent="0.3">
      <c r="A603" s="567" t="s">
        <v>439</v>
      </c>
      <c r="B603" s="568" t="s">
        <v>3295</v>
      </c>
      <c r="C603" s="568" t="s">
        <v>3256</v>
      </c>
      <c r="D603" s="568" t="s">
        <v>3832</v>
      </c>
      <c r="E603" s="568" t="s">
        <v>3833</v>
      </c>
      <c r="F603" s="571">
        <v>0</v>
      </c>
      <c r="G603" s="571">
        <v>0</v>
      </c>
      <c r="H603" s="571"/>
      <c r="I603" s="571"/>
      <c r="J603" s="571">
        <v>0</v>
      </c>
      <c r="K603" s="571">
        <v>0</v>
      </c>
      <c r="L603" s="571"/>
      <c r="M603" s="571"/>
      <c r="N603" s="571">
        <v>0</v>
      </c>
      <c r="O603" s="571">
        <v>0</v>
      </c>
      <c r="P603" s="592"/>
      <c r="Q603" s="572"/>
    </row>
    <row r="604" spans="1:17" ht="14.4" customHeight="1" x14ac:dyDescent="0.3">
      <c r="A604" s="567" t="s">
        <v>439</v>
      </c>
      <c r="B604" s="568" t="s">
        <v>3295</v>
      </c>
      <c r="C604" s="568" t="s">
        <v>3256</v>
      </c>
      <c r="D604" s="568" t="s">
        <v>3834</v>
      </c>
      <c r="E604" s="568" t="s">
        <v>3835</v>
      </c>
      <c r="F604" s="571">
        <v>312</v>
      </c>
      <c r="G604" s="571">
        <v>0</v>
      </c>
      <c r="H604" s="571"/>
      <c r="I604" s="571">
        <v>0</v>
      </c>
      <c r="J604" s="571">
        <v>349</v>
      </c>
      <c r="K604" s="571">
        <v>0</v>
      </c>
      <c r="L604" s="571"/>
      <c r="M604" s="571">
        <v>0</v>
      </c>
      <c r="N604" s="571">
        <v>487</v>
      </c>
      <c r="O604" s="571">
        <v>0</v>
      </c>
      <c r="P604" s="592"/>
      <c r="Q604" s="572">
        <v>0</v>
      </c>
    </row>
    <row r="605" spans="1:17" ht="14.4" customHeight="1" x14ac:dyDescent="0.3">
      <c r="A605" s="567" t="s">
        <v>439</v>
      </c>
      <c r="B605" s="568" t="s">
        <v>3295</v>
      </c>
      <c r="C605" s="568" t="s">
        <v>3256</v>
      </c>
      <c r="D605" s="568" t="s">
        <v>4218</v>
      </c>
      <c r="E605" s="568" t="s">
        <v>4219</v>
      </c>
      <c r="F605" s="571">
        <v>3</v>
      </c>
      <c r="G605" s="571">
        <v>0</v>
      </c>
      <c r="H605" s="571"/>
      <c r="I605" s="571">
        <v>0</v>
      </c>
      <c r="J605" s="571">
        <v>29</v>
      </c>
      <c r="K605" s="571">
        <v>0</v>
      </c>
      <c r="L605" s="571"/>
      <c r="M605" s="571">
        <v>0</v>
      </c>
      <c r="N605" s="571">
        <v>17</v>
      </c>
      <c r="O605" s="571">
        <v>0</v>
      </c>
      <c r="P605" s="592"/>
      <c r="Q605" s="572">
        <v>0</v>
      </c>
    </row>
    <row r="606" spans="1:17" ht="14.4" customHeight="1" x14ac:dyDescent="0.3">
      <c r="A606" s="567" t="s">
        <v>439</v>
      </c>
      <c r="B606" s="568" t="s">
        <v>3295</v>
      </c>
      <c r="C606" s="568" t="s">
        <v>3256</v>
      </c>
      <c r="D606" s="568" t="s">
        <v>3298</v>
      </c>
      <c r="E606" s="568" t="s">
        <v>3299</v>
      </c>
      <c r="F606" s="571">
        <v>3003</v>
      </c>
      <c r="G606" s="571">
        <v>0</v>
      </c>
      <c r="H606" s="571"/>
      <c r="I606" s="571">
        <v>0</v>
      </c>
      <c r="J606" s="571">
        <v>2553</v>
      </c>
      <c r="K606" s="571">
        <v>0</v>
      </c>
      <c r="L606" s="571"/>
      <c r="M606" s="571">
        <v>0</v>
      </c>
      <c r="N606" s="571">
        <v>2699</v>
      </c>
      <c r="O606" s="571">
        <v>0</v>
      </c>
      <c r="P606" s="592"/>
      <c r="Q606" s="572">
        <v>0</v>
      </c>
    </row>
    <row r="607" spans="1:17" ht="14.4" customHeight="1" x14ac:dyDescent="0.3">
      <c r="A607" s="567" t="s">
        <v>439</v>
      </c>
      <c r="B607" s="568" t="s">
        <v>3295</v>
      </c>
      <c r="C607" s="568" t="s">
        <v>3256</v>
      </c>
      <c r="D607" s="568" t="s">
        <v>3313</v>
      </c>
      <c r="E607" s="568" t="s">
        <v>3314</v>
      </c>
      <c r="F607" s="571">
        <v>2</v>
      </c>
      <c r="G607" s="571">
        <v>17946</v>
      </c>
      <c r="H607" s="571">
        <v>1</v>
      </c>
      <c r="I607" s="571">
        <v>8973</v>
      </c>
      <c r="J607" s="571"/>
      <c r="K607" s="571"/>
      <c r="L607" s="571"/>
      <c r="M607" s="571"/>
      <c r="N607" s="571"/>
      <c r="O607" s="571"/>
      <c r="P607" s="592"/>
      <c r="Q607" s="572"/>
    </row>
    <row r="608" spans="1:17" ht="14.4" customHeight="1" x14ac:dyDescent="0.3">
      <c r="A608" s="567" t="s">
        <v>439</v>
      </c>
      <c r="B608" s="568" t="s">
        <v>3295</v>
      </c>
      <c r="C608" s="568" t="s">
        <v>3256</v>
      </c>
      <c r="D608" s="568" t="s">
        <v>3315</v>
      </c>
      <c r="E608" s="568" t="s">
        <v>3316</v>
      </c>
      <c r="F608" s="571">
        <v>1</v>
      </c>
      <c r="G608" s="571">
        <v>175</v>
      </c>
      <c r="H608" s="571">
        <v>1</v>
      </c>
      <c r="I608" s="571">
        <v>175</v>
      </c>
      <c r="J608" s="571"/>
      <c r="K608" s="571"/>
      <c r="L608" s="571"/>
      <c r="M608" s="571"/>
      <c r="N608" s="571"/>
      <c r="O608" s="571"/>
      <c r="P608" s="592"/>
      <c r="Q608" s="572"/>
    </row>
    <row r="609" spans="1:17" ht="14.4" customHeight="1" x14ac:dyDescent="0.3">
      <c r="A609" s="567" t="s">
        <v>439</v>
      </c>
      <c r="B609" s="568" t="s">
        <v>3295</v>
      </c>
      <c r="C609" s="568" t="s">
        <v>3256</v>
      </c>
      <c r="D609" s="568" t="s">
        <v>3836</v>
      </c>
      <c r="E609" s="568" t="s">
        <v>3837</v>
      </c>
      <c r="F609" s="571">
        <v>246</v>
      </c>
      <c r="G609" s="571">
        <v>1639836</v>
      </c>
      <c r="H609" s="571">
        <v>1</v>
      </c>
      <c r="I609" s="571">
        <v>6666</v>
      </c>
      <c r="J609" s="571">
        <v>292</v>
      </c>
      <c r="K609" s="571">
        <v>1948288</v>
      </c>
      <c r="L609" s="571">
        <v>1.1880992977346516</v>
      </c>
      <c r="M609" s="571">
        <v>6672.2191780821922</v>
      </c>
      <c r="N609" s="571">
        <v>250</v>
      </c>
      <c r="O609" s="571">
        <v>1668928</v>
      </c>
      <c r="P609" s="592">
        <v>1.0177407984700908</v>
      </c>
      <c r="Q609" s="572">
        <v>6675.7120000000004</v>
      </c>
    </row>
    <row r="610" spans="1:17" ht="14.4" customHeight="1" x14ac:dyDescent="0.3">
      <c r="A610" s="567" t="s">
        <v>439</v>
      </c>
      <c r="B610" s="568" t="s">
        <v>3295</v>
      </c>
      <c r="C610" s="568" t="s">
        <v>3256</v>
      </c>
      <c r="D610" s="568" t="s">
        <v>3317</v>
      </c>
      <c r="E610" s="568" t="s">
        <v>3318</v>
      </c>
      <c r="F610" s="571">
        <v>2</v>
      </c>
      <c r="G610" s="571">
        <v>3214</v>
      </c>
      <c r="H610" s="571">
        <v>1</v>
      </c>
      <c r="I610" s="571">
        <v>1607</v>
      </c>
      <c r="J610" s="571"/>
      <c r="K610" s="571"/>
      <c r="L610" s="571"/>
      <c r="M610" s="571"/>
      <c r="N610" s="571"/>
      <c r="O610" s="571"/>
      <c r="P610" s="592"/>
      <c r="Q610" s="572"/>
    </row>
    <row r="611" spans="1:17" ht="14.4" customHeight="1" x14ac:dyDescent="0.3">
      <c r="A611" s="567" t="s">
        <v>439</v>
      </c>
      <c r="B611" s="568" t="s">
        <v>3295</v>
      </c>
      <c r="C611" s="568" t="s">
        <v>3256</v>
      </c>
      <c r="D611" s="568" t="s">
        <v>3838</v>
      </c>
      <c r="E611" s="568" t="s">
        <v>3839</v>
      </c>
      <c r="F611" s="571">
        <v>2</v>
      </c>
      <c r="G611" s="571">
        <v>1206</v>
      </c>
      <c r="H611" s="571">
        <v>1</v>
      </c>
      <c r="I611" s="571">
        <v>603</v>
      </c>
      <c r="J611" s="571">
        <v>9</v>
      </c>
      <c r="K611" s="571">
        <v>5436</v>
      </c>
      <c r="L611" s="571">
        <v>4.5074626865671643</v>
      </c>
      <c r="M611" s="571">
        <v>604</v>
      </c>
      <c r="N611" s="571">
        <v>0</v>
      </c>
      <c r="O611" s="571">
        <v>0</v>
      </c>
      <c r="P611" s="592">
        <v>0</v>
      </c>
      <c r="Q611" s="572"/>
    </row>
    <row r="612" spans="1:17" ht="14.4" customHeight="1" x14ac:dyDescent="0.3">
      <c r="A612" s="567" t="s">
        <v>439</v>
      </c>
      <c r="B612" s="568" t="s">
        <v>3295</v>
      </c>
      <c r="C612" s="568" t="s">
        <v>3256</v>
      </c>
      <c r="D612" s="568" t="s">
        <v>3840</v>
      </c>
      <c r="E612" s="568" t="s">
        <v>3841</v>
      </c>
      <c r="F612" s="571">
        <v>2108</v>
      </c>
      <c r="G612" s="571">
        <v>25057796</v>
      </c>
      <c r="H612" s="571">
        <v>1</v>
      </c>
      <c r="I612" s="571">
        <v>11887</v>
      </c>
      <c r="J612" s="571">
        <v>2430</v>
      </c>
      <c r="K612" s="571">
        <v>28900738</v>
      </c>
      <c r="L612" s="571">
        <v>1.1533631289838899</v>
      </c>
      <c r="M612" s="571">
        <v>11893.307818930041</v>
      </c>
      <c r="N612" s="571">
        <v>1637</v>
      </c>
      <c r="O612" s="571">
        <v>19474985</v>
      </c>
      <c r="P612" s="592">
        <v>0.77720263186754335</v>
      </c>
      <c r="Q612" s="572">
        <v>11896.753207086133</v>
      </c>
    </row>
    <row r="613" spans="1:17" ht="14.4" customHeight="1" x14ac:dyDescent="0.3">
      <c r="A613" s="567" t="s">
        <v>439</v>
      </c>
      <c r="B613" s="568" t="s">
        <v>3295</v>
      </c>
      <c r="C613" s="568" t="s">
        <v>3256</v>
      </c>
      <c r="D613" s="568" t="s">
        <v>3842</v>
      </c>
      <c r="E613" s="568" t="s">
        <v>3843</v>
      </c>
      <c r="F613" s="571">
        <v>26</v>
      </c>
      <c r="G613" s="571">
        <v>142116</v>
      </c>
      <c r="H613" s="571">
        <v>1</v>
      </c>
      <c r="I613" s="571">
        <v>5466</v>
      </c>
      <c r="J613" s="571">
        <v>36</v>
      </c>
      <c r="K613" s="571">
        <v>197032</v>
      </c>
      <c r="L613" s="571">
        <v>1.3864167299952153</v>
      </c>
      <c r="M613" s="571">
        <v>5473.1111111111113</v>
      </c>
      <c r="N613" s="571">
        <v>25</v>
      </c>
      <c r="O613" s="571">
        <v>136898</v>
      </c>
      <c r="P613" s="592">
        <v>0.96328351487517239</v>
      </c>
      <c r="Q613" s="572">
        <v>5475.92</v>
      </c>
    </row>
    <row r="614" spans="1:17" ht="14.4" customHeight="1" x14ac:dyDescent="0.3">
      <c r="A614" s="567" t="s">
        <v>439</v>
      </c>
      <c r="B614" s="568" t="s">
        <v>3295</v>
      </c>
      <c r="C614" s="568" t="s">
        <v>3256</v>
      </c>
      <c r="D614" s="568" t="s">
        <v>3844</v>
      </c>
      <c r="E614" s="568" t="s">
        <v>3845</v>
      </c>
      <c r="F614" s="571">
        <v>631</v>
      </c>
      <c r="G614" s="571">
        <v>240411</v>
      </c>
      <c r="H614" s="571">
        <v>1</v>
      </c>
      <c r="I614" s="571">
        <v>381</v>
      </c>
      <c r="J614" s="571">
        <v>913</v>
      </c>
      <c r="K614" s="571">
        <v>347853</v>
      </c>
      <c r="L614" s="571">
        <v>1.4469096671949286</v>
      </c>
      <c r="M614" s="571">
        <v>381</v>
      </c>
      <c r="N614" s="571">
        <v>618</v>
      </c>
      <c r="O614" s="571">
        <v>236076</v>
      </c>
      <c r="P614" s="592">
        <v>0.98196837915070445</v>
      </c>
      <c r="Q614" s="572">
        <v>382</v>
      </c>
    </row>
    <row r="615" spans="1:17" ht="14.4" customHeight="1" x14ac:dyDescent="0.3">
      <c r="A615" s="567" t="s">
        <v>439</v>
      </c>
      <c r="B615" s="568" t="s">
        <v>3295</v>
      </c>
      <c r="C615" s="568" t="s">
        <v>3256</v>
      </c>
      <c r="D615" s="568" t="s">
        <v>3846</v>
      </c>
      <c r="E615" s="568" t="s">
        <v>3847</v>
      </c>
      <c r="F615" s="571">
        <v>205</v>
      </c>
      <c r="G615" s="571">
        <v>0</v>
      </c>
      <c r="H615" s="571"/>
      <c r="I615" s="571">
        <v>0</v>
      </c>
      <c r="J615" s="571">
        <v>223</v>
      </c>
      <c r="K615" s="571">
        <v>0</v>
      </c>
      <c r="L615" s="571"/>
      <c r="M615" s="571">
        <v>0</v>
      </c>
      <c r="N615" s="571">
        <v>62</v>
      </c>
      <c r="O615" s="571">
        <v>0</v>
      </c>
      <c r="P615" s="592"/>
      <c r="Q615" s="572">
        <v>0</v>
      </c>
    </row>
    <row r="616" spans="1:17" ht="14.4" customHeight="1" x14ac:dyDescent="0.3">
      <c r="A616" s="567" t="s">
        <v>439</v>
      </c>
      <c r="B616" s="568" t="s">
        <v>3295</v>
      </c>
      <c r="C616" s="568" t="s">
        <v>3256</v>
      </c>
      <c r="D616" s="568" t="s">
        <v>3319</v>
      </c>
      <c r="E616" s="568" t="s">
        <v>3320</v>
      </c>
      <c r="F616" s="571">
        <v>15</v>
      </c>
      <c r="G616" s="571">
        <v>39975</v>
      </c>
      <c r="H616" s="571">
        <v>1</v>
      </c>
      <c r="I616" s="571">
        <v>2665</v>
      </c>
      <c r="J616" s="571"/>
      <c r="K616" s="571"/>
      <c r="L616" s="571"/>
      <c r="M616" s="571"/>
      <c r="N616" s="571"/>
      <c r="O616" s="571"/>
      <c r="P616" s="592"/>
      <c r="Q616" s="572"/>
    </row>
    <row r="617" spans="1:17" ht="14.4" customHeight="1" x14ac:dyDescent="0.3">
      <c r="A617" s="567" t="s">
        <v>439</v>
      </c>
      <c r="B617" s="568" t="s">
        <v>3295</v>
      </c>
      <c r="C617" s="568" t="s">
        <v>3256</v>
      </c>
      <c r="D617" s="568" t="s">
        <v>3321</v>
      </c>
      <c r="E617" s="568" t="s">
        <v>3322</v>
      </c>
      <c r="F617" s="571">
        <v>1</v>
      </c>
      <c r="G617" s="571">
        <v>4305</v>
      </c>
      <c r="H617" s="571">
        <v>1</v>
      </c>
      <c r="I617" s="571">
        <v>4305</v>
      </c>
      <c r="J617" s="571"/>
      <c r="K617" s="571"/>
      <c r="L617" s="571"/>
      <c r="M617" s="571"/>
      <c r="N617" s="571"/>
      <c r="O617" s="571"/>
      <c r="P617" s="592"/>
      <c r="Q617" s="572"/>
    </row>
    <row r="618" spans="1:17" ht="14.4" customHeight="1" x14ac:dyDescent="0.3">
      <c r="A618" s="567" t="s">
        <v>439</v>
      </c>
      <c r="B618" s="568" t="s">
        <v>3295</v>
      </c>
      <c r="C618" s="568" t="s">
        <v>3256</v>
      </c>
      <c r="D618" s="568" t="s">
        <v>4220</v>
      </c>
      <c r="E618" s="568" t="s">
        <v>4221</v>
      </c>
      <c r="F618" s="571">
        <v>1</v>
      </c>
      <c r="G618" s="571">
        <v>730</v>
      </c>
      <c r="H618" s="571">
        <v>1</v>
      </c>
      <c r="I618" s="571">
        <v>730</v>
      </c>
      <c r="J618" s="571"/>
      <c r="K618" s="571"/>
      <c r="L618" s="571"/>
      <c r="M618" s="571"/>
      <c r="N618" s="571"/>
      <c r="O618" s="571"/>
      <c r="P618" s="592"/>
      <c r="Q618" s="572"/>
    </row>
    <row r="619" spans="1:17" ht="14.4" customHeight="1" x14ac:dyDescent="0.3">
      <c r="A619" s="567" t="s">
        <v>439</v>
      </c>
      <c r="B619" s="568" t="s">
        <v>3295</v>
      </c>
      <c r="C619" s="568" t="s">
        <v>3256</v>
      </c>
      <c r="D619" s="568" t="s">
        <v>4222</v>
      </c>
      <c r="E619" s="568" t="s">
        <v>4223</v>
      </c>
      <c r="F619" s="571">
        <v>1</v>
      </c>
      <c r="G619" s="571">
        <v>607</v>
      </c>
      <c r="H619" s="571">
        <v>1</v>
      </c>
      <c r="I619" s="571">
        <v>607</v>
      </c>
      <c r="J619" s="571"/>
      <c r="K619" s="571"/>
      <c r="L619" s="571"/>
      <c r="M619" s="571"/>
      <c r="N619" s="571"/>
      <c r="O619" s="571"/>
      <c r="P619" s="592"/>
      <c r="Q619" s="572"/>
    </row>
    <row r="620" spans="1:17" ht="14.4" customHeight="1" x14ac:dyDescent="0.3">
      <c r="A620" s="567" t="s">
        <v>439</v>
      </c>
      <c r="B620" s="568" t="s">
        <v>3295</v>
      </c>
      <c r="C620" s="568" t="s">
        <v>3256</v>
      </c>
      <c r="D620" s="568" t="s">
        <v>3921</v>
      </c>
      <c r="E620" s="568" t="s">
        <v>3922</v>
      </c>
      <c r="F620" s="571">
        <v>1</v>
      </c>
      <c r="G620" s="571">
        <v>239</v>
      </c>
      <c r="H620" s="571">
        <v>1</v>
      </c>
      <c r="I620" s="571">
        <v>239</v>
      </c>
      <c r="J620" s="571"/>
      <c r="K620" s="571"/>
      <c r="L620" s="571"/>
      <c r="M620" s="571"/>
      <c r="N620" s="571"/>
      <c r="O620" s="571"/>
      <c r="P620" s="592"/>
      <c r="Q620" s="572"/>
    </row>
    <row r="621" spans="1:17" ht="14.4" customHeight="1" x14ac:dyDescent="0.3">
      <c r="A621" s="567" t="s">
        <v>439</v>
      </c>
      <c r="B621" s="568" t="s">
        <v>3295</v>
      </c>
      <c r="C621" s="568" t="s">
        <v>3256</v>
      </c>
      <c r="D621" s="568" t="s">
        <v>3323</v>
      </c>
      <c r="E621" s="568" t="s">
        <v>3324</v>
      </c>
      <c r="F621" s="571">
        <v>4</v>
      </c>
      <c r="G621" s="571">
        <v>18304</v>
      </c>
      <c r="H621" s="571">
        <v>1</v>
      </c>
      <c r="I621" s="571">
        <v>4576</v>
      </c>
      <c r="J621" s="571"/>
      <c r="K621" s="571"/>
      <c r="L621" s="571"/>
      <c r="M621" s="571"/>
      <c r="N621" s="571"/>
      <c r="O621" s="571"/>
      <c r="P621" s="592"/>
      <c r="Q621" s="572"/>
    </row>
    <row r="622" spans="1:17" ht="14.4" customHeight="1" x14ac:dyDescent="0.3">
      <c r="A622" s="567" t="s">
        <v>439</v>
      </c>
      <c r="B622" s="568" t="s">
        <v>3295</v>
      </c>
      <c r="C622" s="568" t="s">
        <v>3256</v>
      </c>
      <c r="D622" s="568" t="s">
        <v>3325</v>
      </c>
      <c r="E622" s="568" t="s">
        <v>3326</v>
      </c>
      <c r="F622" s="571">
        <v>10</v>
      </c>
      <c r="G622" s="571">
        <v>7960</v>
      </c>
      <c r="H622" s="571">
        <v>1</v>
      </c>
      <c r="I622" s="571">
        <v>796</v>
      </c>
      <c r="J622" s="571"/>
      <c r="K622" s="571"/>
      <c r="L622" s="571"/>
      <c r="M622" s="571"/>
      <c r="N622" s="571"/>
      <c r="O622" s="571"/>
      <c r="P622" s="592"/>
      <c r="Q622" s="572"/>
    </row>
    <row r="623" spans="1:17" ht="14.4" customHeight="1" x14ac:dyDescent="0.3">
      <c r="A623" s="567" t="s">
        <v>439</v>
      </c>
      <c r="B623" s="568" t="s">
        <v>3295</v>
      </c>
      <c r="C623" s="568" t="s">
        <v>3256</v>
      </c>
      <c r="D623" s="568" t="s">
        <v>3329</v>
      </c>
      <c r="E623" s="568" t="s">
        <v>3330</v>
      </c>
      <c r="F623" s="571">
        <v>4</v>
      </c>
      <c r="G623" s="571">
        <v>12768</v>
      </c>
      <c r="H623" s="571">
        <v>1</v>
      </c>
      <c r="I623" s="571">
        <v>3192</v>
      </c>
      <c r="J623" s="571"/>
      <c r="K623" s="571"/>
      <c r="L623" s="571"/>
      <c r="M623" s="571"/>
      <c r="N623" s="571"/>
      <c r="O623" s="571"/>
      <c r="P623" s="592"/>
      <c r="Q623" s="572"/>
    </row>
    <row r="624" spans="1:17" ht="14.4" customHeight="1" x14ac:dyDescent="0.3">
      <c r="A624" s="567" t="s">
        <v>439</v>
      </c>
      <c r="B624" s="568" t="s">
        <v>3295</v>
      </c>
      <c r="C624" s="568" t="s">
        <v>3256</v>
      </c>
      <c r="D624" s="568" t="s">
        <v>3560</v>
      </c>
      <c r="E624" s="568" t="s">
        <v>3561</v>
      </c>
      <c r="F624" s="571">
        <v>3</v>
      </c>
      <c r="G624" s="571">
        <v>330</v>
      </c>
      <c r="H624" s="571">
        <v>1</v>
      </c>
      <c r="I624" s="571">
        <v>110</v>
      </c>
      <c r="J624" s="571"/>
      <c r="K624" s="571"/>
      <c r="L624" s="571"/>
      <c r="M624" s="571"/>
      <c r="N624" s="571"/>
      <c r="O624" s="571"/>
      <c r="P624" s="592"/>
      <c r="Q624" s="572"/>
    </row>
    <row r="625" spans="1:17" ht="14.4" customHeight="1" x14ac:dyDescent="0.3">
      <c r="A625" s="567" t="s">
        <v>439</v>
      </c>
      <c r="B625" s="568" t="s">
        <v>3295</v>
      </c>
      <c r="C625" s="568" t="s">
        <v>3256</v>
      </c>
      <c r="D625" s="568" t="s">
        <v>3335</v>
      </c>
      <c r="E625" s="568" t="s">
        <v>3336</v>
      </c>
      <c r="F625" s="571">
        <v>2</v>
      </c>
      <c r="G625" s="571">
        <v>2076</v>
      </c>
      <c r="H625" s="571">
        <v>1</v>
      </c>
      <c r="I625" s="571">
        <v>1038</v>
      </c>
      <c r="J625" s="571"/>
      <c r="K625" s="571"/>
      <c r="L625" s="571"/>
      <c r="M625" s="571"/>
      <c r="N625" s="571"/>
      <c r="O625" s="571"/>
      <c r="P625" s="592"/>
      <c r="Q625" s="572"/>
    </row>
    <row r="626" spans="1:17" ht="14.4" customHeight="1" x14ac:dyDescent="0.3">
      <c r="A626" s="567" t="s">
        <v>439</v>
      </c>
      <c r="B626" s="568" t="s">
        <v>3295</v>
      </c>
      <c r="C626" s="568" t="s">
        <v>3256</v>
      </c>
      <c r="D626" s="568" t="s">
        <v>3337</v>
      </c>
      <c r="E626" s="568" t="s">
        <v>3338</v>
      </c>
      <c r="F626" s="571">
        <v>4</v>
      </c>
      <c r="G626" s="571">
        <v>10656</v>
      </c>
      <c r="H626" s="571">
        <v>1</v>
      </c>
      <c r="I626" s="571">
        <v>2664</v>
      </c>
      <c r="J626" s="571"/>
      <c r="K626" s="571"/>
      <c r="L626" s="571"/>
      <c r="M626" s="571"/>
      <c r="N626" s="571"/>
      <c r="O626" s="571"/>
      <c r="P626" s="592"/>
      <c r="Q626" s="572"/>
    </row>
    <row r="627" spans="1:17" ht="14.4" customHeight="1" x14ac:dyDescent="0.3">
      <c r="A627" s="567" t="s">
        <v>439</v>
      </c>
      <c r="B627" s="568" t="s">
        <v>3295</v>
      </c>
      <c r="C627" s="568" t="s">
        <v>3256</v>
      </c>
      <c r="D627" s="568" t="s">
        <v>3848</v>
      </c>
      <c r="E627" s="568" t="s">
        <v>3849</v>
      </c>
      <c r="F627" s="571"/>
      <c r="G627" s="571"/>
      <c r="H627" s="571"/>
      <c r="I627" s="571"/>
      <c r="J627" s="571"/>
      <c r="K627" s="571"/>
      <c r="L627" s="571"/>
      <c r="M627" s="571"/>
      <c r="N627" s="571">
        <v>40</v>
      </c>
      <c r="O627" s="571">
        <v>9280</v>
      </c>
      <c r="P627" s="592"/>
      <c r="Q627" s="572">
        <v>232</v>
      </c>
    </row>
    <row r="628" spans="1:17" ht="14.4" customHeight="1" x14ac:dyDescent="0.3">
      <c r="A628" s="567" t="s">
        <v>439</v>
      </c>
      <c r="B628" s="568" t="s">
        <v>3295</v>
      </c>
      <c r="C628" s="568" t="s">
        <v>3256</v>
      </c>
      <c r="D628" s="568" t="s">
        <v>3349</v>
      </c>
      <c r="E628" s="568" t="s">
        <v>3350</v>
      </c>
      <c r="F628" s="571">
        <v>16</v>
      </c>
      <c r="G628" s="571">
        <v>32640</v>
      </c>
      <c r="H628" s="571">
        <v>1</v>
      </c>
      <c r="I628" s="571">
        <v>2040</v>
      </c>
      <c r="J628" s="571"/>
      <c r="K628" s="571"/>
      <c r="L628" s="571"/>
      <c r="M628" s="571"/>
      <c r="N628" s="571"/>
      <c r="O628" s="571"/>
      <c r="P628" s="592"/>
      <c r="Q628" s="572"/>
    </row>
    <row r="629" spans="1:17" ht="14.4" customHeight="1" x14ac:dyDescent="0.3">
      <c r="A629" s="567" t="s">
        <v>439</v>
      </c>
      <c r="B629" s="568" t="s">
        <v>3295</v>
      </c>
      <c r="C629" s="568" t="s">
        <v>3256</v>
      </c>
      <c r="D629" s="568" t="s">
        <v>3353</v>
      </c>
      <c r="E629" s="568" t="s">
        <v>3354</v>
      </c>
      <c r="F629" s="571">
        <v>3</v>
      </c>
      <c r="G629" s="571">
        <v>17715</v>
      </c>
      <c r="H629" s="571">
        <v>1</v>
      </c>
      <c r="I629" s="571">
        <v>5905</v>
      </c>
      <c r="J629" s="571"/>
      <c r="K629" s="571"/>
      <c r="L629" s="571"/>
      <c r="M629" s="571"/>
      <c r="N629" s="571"/>
      <c r="O629" s="571"/>
      <c r="P629" s="592"/>
      <c r="Q629" s="572"/>
    </row>
    <row r="630" spans="1:17" ht="14.4" customHeight="1" x14ac:dyDescent="0.3">
      <c r="A630" s="567" t="s">
        <v>439</v>
      </c>
      <c r="B630" s="568" t="s">
        <v>3295</v>
      </c>
      <c r="C630" s="568" t="s">
        <v>3256</v>
      </c>
      <c r="D630" s="568" t="s">
        <v>3355</v>
      </c>
      <c r="E630" s="568" t="s">
        <v>3356</v>
      </c>
      <c r="F630" s="571">
        <v>1</v>
      </c>
      <c r="G630" s="571">
        <v>5148</v>
      </c>
      <c r="H630" s="571">
        <v>1</v>
      </c>
      <c r="I630" s="571">
        <v>5148</v>
      </c>
      <c r="J630" s="571"/>
      <c r="K630" s="571"/>
      <c r="L630" s="571"/>
      <c r="M630" s="571"/>
      <c r="N630" s="571"/>
      <c r="O630" s="571"/>
      <c r="P630" s="592"/>
      <c r="Q630" s="572"/>
    </row>
    <row r="631" spans="1:17" ht="14.4" customHeight="1" x14ac:dyDescent="0.3">
      <c r="A631" s="567" t="s">
        <v>439</v>
      </c>
      <c r="B631" s="568" t="s">
        <v>3295</v>
      </c>
      <c r="C631" s="568" t="s">
        <v>3256</v>
      </c>
      <c r="D631" s="568" t="s">
        <v>3357</v>
      </c>
      <c r="E631" s="568" t="s">
        <v>3358</v>
      </c>
      <c r="F631" s="571">
        <v>4</v>
      </c>
      <c r="G631" s="571">
        <v>3360</v>
      </c>
      <c r="H631" s="571">
        <v>1</v>
      </c>
      <c r="I631" s="571">
        <v>840</v>
      </c>
      <c r="J631" s="571"/>
      <c r="K631" s="571"/>
      <c r="L631" s="571"/>
      <c r="M631" s="571"/>
      <c r="N631" s="571"/>
      <c r="O631" s="571"/>
      <c r="P631" s="592"/>
      <c r="Q631" s="572"/>
    </row>
    <row r="632" spans="1:17" ht="14.4" customHeight="1" x14ac:dyDescent="0.3">
      <c r="A632" s="567" t="s">
        <v>439</v>
      </c>
      <c r="B632" s="568" t="s">
        <v>3295</v>
      </c>
      <c r="C632" s="568" t="s">
        <v>3256</v>
      </c>
      <c r="D632" s="568" t="s">
        <v>3359</v>
      </c>
      <c r="E632" s="568" t="s">
        <v>3360</v>
      </c>
      <c r="F632" s="571">
        <v>1</v>
      </c>
      <c r="G632" s="571">
        <v>1879</v>
      </c>
      <c r="H632" s="571">
        <v>1</v>
      </c>
      <c r="I632" s="571">
        <v>1879</v>
      </c>
      <c r="J632" s="571"/>
      <c r="K632" s="571"/>
      <c r="L632" s="571"/>
      <c r="M632" s="571"/>
      <c r="N632" s="571"/>
      <c r="O632" s="571"/>
      <c r="P632" s="592"/>
      <c r="Q632" s="572"/>
    </row>
    <row r="633" spans="1:17" ht="14.4" customHeight="1" x14ac:dyDescent="0.3">
      <c r="A633" s="567" t="s">
        <v>439</v>
      </c>
      <c r="B633" s="568" t="s">
        <v>3295</v>
      </c>
      <c r="C633" s="568" t="s">
        <v>3256</v>
      </c>
      <c r="D633" s="568" t="s">
        <v>3363</v>
      </c>
      <c r="E633" s="568" t="s">
        <v>3364</v>
      </c>
      <c r="F633" s="571">
        <v>3</v>
      </c>
      <c r="G633" s="571">
        <v>10611</v>
      </c>
      <c r="H633" s="571">
        <v>1</v>
      </c>
      <c r="I633" s="571">
        <v>3537</v>
      </c>
      <c r="J633" s="571"/>
      <c r="K633" s="571"/>
      <c r="L633" s="571"/>
      <c r="M633" s="571"/>
      <c r="N633" s="571"/>
      <c r="O633" s="571"/>
      <c r="P633" s="592"/>
      <c r="Q633" s="572"/>
    </row>
    <row r="634" spans="1:17" ht="14.4" customHeight="1" x14ac:dyDescent="0.3">
      <c r="A634" s="567" t="s">
        <v>439</v>
      </c>
      <c r="B634" s="568" t="s">
        <v>3295</v>
      </c>
      <c r="C634" s="568" t="s">
        <v>3256</v>
      </c>
      <c r="D634" s="568" t="s">
        <v>3365</v>
      </c>
      <c r="E634" s="568" t="s">
        <v>3366</v>
      </c>
      <c r="F634" s="571">
        <v>1</v>
      </c>
      <c r="G634" s="571">
        <v>7960</v>
      </c>
      <c r="H634" s="571">
        <v>1</v>
      </c>
      <c r="I634" s="571">
        <v>7960</v>
      </c>
      <c r="J634" s="571"/>
      <c r="K634" s="571"/>
      <c r="L634" s="571"/>
      <c r="M634" s="571"/>
      <c r="N634" s="571"/>
      <c r="O634" s="571"/>
      <c r="P634" s="592"/>
      <c r="Q634" s="572"/>
    </row>
    <row r="635" spans="1:17" ht="14.4" customHeight="1" x14ac:dyDescent="0.3">
      <c r="A635" s="567" t="s">
        <v>439</v>
      </c>
      <c r="B635" s="568" t="s">
        <v>3295</v>
      </c>
      <c r="C635" s="568" t="s">
        <v>3256</v>
      </c>
      <c r="D635" s="568" t="s">
        <v>3375</v>
      </c>
      <c r="E635" s="568" t="s">
        <v>3376</v>
      </c>
      <c r="F635" s="571">
        <v>2</v>
      </c>
      <c r="G635" s="571">
        <v>1800</v>
      </c>
      <c r="H635" s="571">
        <v>1</v>
      </c>
      <c r="I635" s="571">
        <v>900</v>
      </c>
      <c r="J635" s="571"/>
      <c r="K635" s="571"/>
      <c r="L635" s="571"/>
      <c r="M635" s="571"/>
      <c r="N635" s="571"/>
      <c r="O635" s="571"/>
      <c r="P635" s="592"/>
      <c r="Q635" s="572"/>
    </row>
    <row r="636" spans="1:17" ht="14.4" customHeight="1" x14ac:dyDescent="0.3">
      <c r="A636" s="567" t="s">
        <v>439</v>
      </c>
      <c r="B636" s="568" t="s">
        <v>3295</v>
      </c>
      <c r="C636" s="568" t="s">
        <v>3256</v>
      </c>
      <c r="D636" s="568" t="s">
        <v>3261</v>
      </c>
      <c r="E636" s="568" t="s">
        <v>3262</v>
      </c>
      <c r="F636" s="571">
        <v>1028</v>
      </c>
      <c r="G636" s="571">
        <v>236440</v>
      </c>
      <c r="H636" s="571">
        <v>1</v>
      </c>
      <c r="I636" s="571">
        <v>230</v>
      </c>
      <c r="J636" s="571">
        <v>1066</v>
      </c>
      <c r="K636" s="571">
        <v>246246</v>
      </c>
      <c r="L636" s="571">
        <v>1.0414735239384199</v>
      </c>
      <c r="M636" s="571">
        <v>231</v>
      </c>
      <c r="N636" s="571">
        <v>716</v>
      </c>
      <c r="O636" s="571">
        <v>166112</v>
      </c>
      <c r="P636" s="592">
        <v>0.70255455929622734</v>
      </c>
      <c r="Q636" s="572">
        <v>232</v>
      </c>
    </row>
    <row r="637" spans="1:17" ht="14.4" customHeight="1" x14ac:dyDescent="0.3">
      <c r="A637" s="567" t="s">
        <v>439</v>
      </c>
      <c r="B637" s="568" t="s">
        <v>3295</v>
      </c>
      <c r="C637" s="568" t="s">
        <v>3256</v>
      </c>
      <c r="D637" s="568" t="s">
        <v>4224</v>
      </c>
      <c r="E637" s="568" t="s">
        <v>4225</v>
      </c>
      <c r="F637" s="571">
        <v>1</v>
      </c>
      <c r="G637" s="571">
        <v>508</v>
      </c>
      <c r="H637" s="571">
        <v>1</v>
      </c>
      <c r="I637" s="571">
        <v>508</v>
      </c>
      <c r="J637" s="571"/>
      <c r="K637" s="571"/>
      <c r="L637" s="571"/>
      <c r="M637" s="571"/>
      <c r="N637" s="571"/>
      <c r="O637" s="571"/>
      <c r="P637" s="592"/>
      <c r="Q637" s="572"/>
    </row>
    <row r="638" spans="1:17" ht="14.4" customHeight="1" x14ac:dyDescent="0.3">
      <c r="A638" s="567" t="s">
        <v>439</v>
      </c>
      <c r="B638" s="568" t="s">
        <v>3295</v>
      </c>
      <c r="C638" s="568" t="s">
        <v>3256</v>
      </c>
      <c r="D638" s="568" t="s">
        <v>3381</v>
      </c>
      <c r="E638" s="568" t="s">
        <v>3382</v>
      </c>
      <c r="F638" s="571">
        <v>7</v>
      </c>
      <c r="G638" s="571">
        <v>24052</v>
      </c>
      <c r="H638" s="571">
        <v>1</v>
      </c>
      <c r="I638" s="571">
        <v>3436</v>
      </c>
      <c r="J638" s="571"/>
      <c r="K638" s="571"/>
      <c r="L638" s="571"/>
      <c r="M638" s="571"/>
      <c r="N638" s="571"/>
      <c r="O638" s="571"/>
      <c r="P638" s="592"/>
      <c r="Q638" s="572"/>
    </row>
    <row r="639" spans="1:17" ht="14.4" customHeight="1" x14ac:dyDescent="0.3">
      <c r="A639" s="567" t="s">
        <v>439</v>
      </c>
      <c r="B639" s="568" t="s">
        <v>3295</v>
      </c>
      <c r="C639" s="568" t="s">
        <v>3256</v>
      </c>
      <c r="D639" s="568" t="s">
        <v>3385</v>
      </c>
      <c r="E639" s="568" t="s">
        <v>3386</v>
      </c>
      <c r="F639" s="571">
        <v>1</v>
      </c>
      <c r="G639" s="571">
        <v>3365</v>
      </c>
      <c r="H639" s="571">
        <v>1</v>
      </c>
      <c r="I639" s="571">
        <v>3365</v>
      </c>
      <c r="J639" s="571"/>
      <c r="K639" s="571"/>
      <c r="L639" s="571"/>
      <c r="M639" s="571"/>
      <c r="N639" s="571"/>
      <c r="O639" s="571"/>
      <c r="P639" s="592"/>
      <c r="Q639" s="572"/>
    </row>
    <row r="640" spans="1:17" ht="14.4" customHeight="1" x14ac:dyDescent="0.3">
      <c r="A640" s="567" t="s">
        <v>439</v>
      </c>
      <c r="B640" s="568" t="s">
        <v>3295</v>
      </c>
      <c r="C640" s="568" t="s">
        <v>3256</v>
      </c>
      <c r="D640" s="568" t="s">
        <v>3850</v>
      </c>
      <c r="E640" s="568" t="s">
        <v>3851</v>
      </c>
      <c r="F640" s="571"/>
      <c r="G640" s="571"/>
      <c r="H640" s="571"/>
      <c r="I640" s="571"/>
      <c r="J640" s="571"/>
      <c r="K640" s="571"/>
      <c r="L640" s="571"/>
      <c r="M640" s="571"/>
      <c r="N640" s="571">
        <v>23</v>
      </c>
      <c r="O640" s="571">
        <v>7912</v>
      </c>
      <c r="P640" s="592"/>
      <c r="Q640" s="572">
        <v>344</v>
      </c>
    </row>
    <row r="641" spans="1:17" ht="14.4" customHeight="1" x14ac:dyDescent="0.3">
      <c r="A641" s="567" t="s">
        <v>439</v>
      </c>
      <c r="B641" s="568" t="s">
        <v>3295</v>
      </c>
      <c r="C641" s="568" t="s">
        <v>3256</v>
      </c>
      <c r="D641" s="568" t="s">
        <v>3393</v>
      </c>
      <c r="E641" s="568" t="s">
        <v>3394</v>
      </c>
      <c r="F641" s="571">
        <v>4</v>
      </c>
      <c r="G641" s="571">
        <v>20280</v>
      </c>
      <c r="H641" s="571">
        <v>1</v>
      </c>
      <c r="I641" s="571">
        <v>5070</v>
      </c>
      <c r="J641" s="571"/>
      <c r="K641" s="571"/>
      <c r="L641" s="571"/>
      <c r="M641" s="571"/>
      <c r="N641" s="571"/>
      <c r="O641" s="571"/>
      <c r="P641" s="592"/>
      <c r="Q641" s="572"/>
    </row>
    <row r="642" spans="1:17" ht="14.4" customHeight="1" x14ac:dyDescent="0.3">
      <c r="A642" s="567" t="s">
        <v>439</v>
      </c>
      <c r="B642" s="568" t="s">
        <v>3295</v>
      </c>
      <c r="C642" s="568" t="s">
        <v>3256</v>
      </c>
      <c r="D642" s="568" t="s">
        <v>3395</v>
      </c>
      <c r="E642" s="568" t="s">
        <v>3396</v>
      </c>
      <c r="F642" s="571">
        <v>3</v>
      </c>
      <c r="G642" s="571">
        <v>7071</v>
      </c>
      <c r="H642" s="571">
        <v>1</v>
      </c>
      <c r="I642" s="571">
        <v>2357</v>
      </c>
      <c r="J642" s="571"/>
      <c r="K642" s="571"/>
      <c r="L642" s="571"/>
      <c r="M642" s="571"/>
      <c r="N642" s="571"/>
      <c r="O642" s="571"/>
      <c r="P642" s="592"/>
      <c r="Q642" s="572"/>
    </row>
    <row r="643" spans="1:17" ht="14.4" customHeight="1" x14ac:dyDescent="0.3">
      <c r="A643" s="567" t="s">
        <v>439</v>
      </c>
      <c r="B643" s="568" t="s">
        <v>3295</v>
      </c>
      <c r="C643" s="568" t="s">
        <v>3256</v>
      </c>
      <c r="D643" s="568" t="s">
        <v>3397</v>
      </c>
      <c r="E643" s="568" t="s">
        <v>3398</v>
      </c>
      <c r="F643" s="571">
        <v>3</v>
      </c>
      <c r="G643" s="571">
        <v>9957</v>
      </c>
      <c r="H643" s="571">
        <v>1</v>
      </c>
      <c r="I643" s="571">
        <v>3319</v>
      </c>
      <c r="J643" s="571"/>
      <c r="K643" s="571"/>
      <c r="L643" s="571"/>
      <c r="M643" s="571"/>
      <c r="N643" s="571"/>
      <c r="O643" s="571"/>
      <c r="P643" s="592"/>
      <c r="Q643" s="572"/>
    </row>
    <row r="644" spans="1:17" ht="14.4" customHeight="1" x14ac:dyDescent="0.3">
      <c r="A644" s="567" t="s">
        <v>439</v>
      </c>
      <c r="B644" s="568" t="s">
        <v>3295</v>
      </c>
      <c r="C644" s="568" t="s">
        <v>3256</v>
      </c>
      <c r="D644" s="568" t="s">
        <v>3399</v>
      </c>
      <c r="E644" s="568" t="s">
        <v>3400</v>
      </c>
      <c r="F644" s="571">
        <v>1</v>
      </c>
      <c r="G644" s="571">
        <v>1297</v>
      </c>
      <c r="H644" s="571">
        <v>1</v>
      </c>
      <c r="I644" s="571">
        <v>1297</v>
      </c>
      <c r="J644" s="571"/>
      <c r="K644" s="571"/>
      <c r="L644" s="571"/>
      <c r="M644" s="571"/>
      <c r="N644" s="571"/>
      <c r="O644" s="571"/>
      <c r="P644" s="592"/>
      <c r="Q644" s="572"/>
    </row>
    <row r="645" spans="1:17" ht="14.4" customHeight="1" x14ac:dyDescent="0.3">
      <c r="A645" s="567" t="s">
        <v>439</v>
      </c>
      <c r="B645" s="568" t="s">
        <v>3295</v>
      </c>
      <c r="C645" s="568" t="s">
        <v>3256</v>
      </c>
      <c r="D645" s="568" t="s">
        <v>3403</v>
      </c>
      <c r="E645" s="568" t="s">
        <v>3404</v>
      </c>
      <c r="F645" s="571">
        <v>1</v>
      </c>
      <c r="G645" s="571">
        <v>15266</v>
      </c>
      <c r="H645" s="571">
        <v>1</v>
      </c>
      <c r="I645" s="571">
        <v>15266</v>
      </c>
      <c r="J645" s="571"/>
      <c r="K645" s="571"/>
      <c r="L645" s="571"/>
      <c r="M645" s="571"/>
      <c r="N645" s="571"/>
      <c r="O645" s="571"/>
      <c r="P645" s="592"/>
      <c r="Q645" s="572"/>
    </row>
    <row r="646" spans="1:17" ht="14.4" customHeight="1" x14ac:dyDescent="0.3">
      <c r="A646" s="567" t="s">
        <v>439</v>
      </c>
      <c r="B646" s="568" t="s">
        <v>3295</v>
      </c>
      <c r="C646" s="568" t="s">
        <v>3256</v>
      </c>
      <c r="D646" s="568" t="s">
        <v>3405</v>
      </c>
      <c r="E646" s="568" t="s">
        <v>3406</v>
      </c>
      <c r="F646" s="571">
        <v>1</v>
      </c>
      <c r="G646" s="571">
        <v>348</v>
      </c>
      <c r="H646" s="571">
        <v>1</v>
      </c>
      <c r="I646" s="571">
        <v>348</v>
      </c>
      <c r="J646" s="571"/>
      <c r="K646" s="571"/>
      <c r="L646" s="571"/>
      <c r="M646" s="571"/>
      <c r="N646" s="571"/>
      <c r="O646" s="571"/>
      <c r="P646" s="592"/>
      <c r="Q646" s="572"/>
    </row>
    <row r="647" spans="1:17" ht="14.4" customHeight="1" x14ac:dyDescent="0.3">
      <c r="A647" s="567" t="s">
        <v>439</v>
      </c>
      <c r="B647" s="568" t="s">
        <v>3295</v>
      </c>
      <c r="C647" s="568" t="s">
        <v>3256</v>
      </c>
      <c r="D647" s="568" t="s">
        <v>3407</v>
      </c>
      <c r="E647" s="568" t="s">
        <v>3408</v>
      </c>
      <c r="F647" s="571">
        <v>2</v>
      </c>
      <c r="G647" s="571">
        <v>1580</v>
      </c>
      <c r="H647" s="571">
        <v>1</v>
      </c>
      <c r="I647" s="571">
        <v>790</v>
      </c>
      <c r="J647" s="571"/>
      <c r="K647" s="571"/>
      <c r="L647" s="571"/>
      <c r="M647" s="571"/>
      <c r="N647" s="571"/>
      <c r="O647" s="571"/>
      <c r="P647" s="592"/>
      <c r="Q647" s="572"/>
    </row>
    <row r="648" spans="1:17" ht="14.4" customHeight="1" x14ac:dyDescent="0.3">
      <c r="A648" s="567" t="s">
        <v>439</v>
      </c>
      <c r="B648" s="568" t="s">
        <v>3295</v>
      </c>
      <c r="C648" s="568" t="s">
        <v>3256</v>
      </c>
      <c r="D648" s="568" t="s">
        <v>3409</v>
      </c>
      <c r="E648" s="568" t="s">
        <v>3410</v>
      </c>
      <c r="F648" s="571">
        <v>1</v>
      </c>
      <c r="G648" s="571">
        <v>6753</v>
      </c>
      <c r="H648" s="571">
        <v>1</v>
      </c>
      <c r="I648" s="571">
        <v>6753</v>
      </c>
      <c r="J648" s="571"/>
      <c r="K648" s="571"/>
      <c r="L648" s="571"/>
      <c r="M648" s="571"/>
      <c r="N648" s="571"/>
      <c r="O648" s="571"/>
      <c r="P648" s="592"/>
      <c r="Q648" s="572"/>
    </row>
    <row r="649" spans="1:17" ht="14.4" customHeight="1" x14ac:dyDescent="0.3">
      <c r="A649" s="567" t="s">
        <v>439</v>
      </c>
      <c r="B649" s="568" t="s">
        <v>3295</v>
      </c>
      <c r="C649" s="568" t="s">
        <v>3256</v>
      </c>
      <c r="D649" s="568" t="s">
        <v>4226</v>
      </c>
      <c r="E649" s="568" t="s">
        <v>4227</v>
      </c>
      <c r="F649" s="571">
        <v>1</v>
      </c>
      <c r="G649" s="571">
        <v>2187</v>
      </c>
      <c r="H649" s="571">
        <v>1</v>
      </c>
      <c r="I649" s="571">
        <v>2187</v>
      </c>
      <c r="J649" s="571"/>
      <c r="K649" s="571"/>
      <c r="L649" s="571"/>
      <c r="M649" s="571"/>
      <c r="N649" s="571"/>
      <c r="O649" s="571"/>
      <c r="P649" s="592"/>
      <c r="Q649" s="572"/>
    </row>
    <row r="650" spans="1:17" ht="14.4" customHeight="1" x14ac:dyDescent="0.3">
      <c r="A650" s="567" t="s">
        <v>439</v>
      </c>
      <c r="B650" s="568" t="s">
        <v>3295</v>
      </c>
      <c r="C650" s="568" t="s">
        <v>3256</v>
      </c>
      <c r="D650" s="568" t="s">
        <v>4228</v>
      </c>
      <c r="E650" s="568" t="s">
        <v>4229</v>
      </c>
      <c r="F650" s="571">
        <v>1</v>
      </c>
      <c r="G650" s="571">
        <v>323</v>
      </c>
      <c r="H650" s="571">
        <v>1</v>
      </c>
      <c r="I650" s="571">
        <v>323</v>
      </c>
      <c r="J650" s="571"/>
      <c r="K650" s="571"/>
      <c r="L650" s="571"/>
      <c r="M650" s="571"/>
      <c r="N650" s="571"/>
      <c r="O650" s="571"/>
      <c r="P650" s="592"/>
      <c r="Q650" s="572"/>
    </row>
    <row r="651" spans="1:17" ht="14.4" customHeight="1" x14ac:dyDescent="0.3">
      <c r="A651" s="567" t="s">
        <v>439</v>
      </c>
      <c r="B651" s="568" t="s">
        <v>3295</v>
      </c>
      <c r="C651" s="568" t="s">
        <v>3256</v>
      </c>
      <c r="D651" s="568" t="s">
        <v>4230</v>
      </c>
      <c r="E651" s="568" t="s">
        <v>4231</v>
      </c>
      <c r="F651" s="571">
        <v>130</v>
      </c>
      <c r="G651" s="571">
        <v>20150</v>
      </c>
      <c r="H651" s="571">
        <v>1</v>
      </c>
      <c r="I651" s="571">
        <v>155</v>
      </c>
      <c r="J651" s="571"/>
      <c r="K651" s="571"/>
      <c r="L651" s="571"/>
      <c r="M651" s="571"/>
      <c r="N651" s="571"/>
      <c r="O651" s="571"/>
      <c r="P651" s="592"/>
      <c r="Q651" s="572"/>
    </row>
    <row r="652" spans="1:17" ht="14.4" customHeight="1" x14ac:dyDescent="0.3">
      <c r="A652" s="567" t="s">
        <v>439</v>
      </c>
      <c r="B652" s="568" t="s">
        <v>3295</v>
      </c>
      <c r="C652" s="568" t="s">
        <v>3256</v>
      </c>
      <c r="D652" s="568" t="s">
        <v>3566</v>
      </c>
      <c r="E652" s="568" t="s">
        <v>3567</v>
      </c>
      <c r="F652" s="571">
        <v>2</v>
      </c>
      <c r="G652" s="571">
        <v>5572</v>
      </c>
      <c r="H652" s="571">
        <v>1</v>
      </c>
      <c r="I652" s="571">
        <v>2786</v>
      </c>
      <c r="J652" s="571"/>
      <c r="K652" s="571"/>
      <c r="L652" s="571"/>
      <c r="M652" s="571"/>
      <c r="N652" s="571"/>
      <c r="O652" s="571"/>
      <c r="P652" s="592"/>
      <c r="Q652" s="572"/>
    </row>
    <row r="653" spans="1:17" ht="14.4" customHeight="1" x14ac:dyDescent="0.3">
      <c r="A653" s="567" t="s">
        <v>439</v>
      </c>
      <c r="B653" s="568" t="s">
        <v>3295</v>
      </c>
      <c r="C653" s="568" t="s">
        <v>3256</v>
      </c>
      <c r="D653" s="568" t="s">
        <v>3411</v>
      </c>
      <c r="E653" s="568" t="s">
        <v>3412</v>
      </c>
      <c r="F653" s="571">
        <v>1</v>
      </c>
      <c r="G653" s="571">
        <v>14824</v>
      </c>
      <c r="H653" s="571">
        <v>1</v>
      </c>
      <c r="I653" s="571">
        <v>14824</v>
      </c>
      <c r="J653" s="571"/>
      <c r="K653" s="571"/>
      <c r="L653" s="571"/>
      <c r="M653" s="571"/>
      <c r="N653" s="571"/>
      <c r="O653" s="571"/>
      <c r="P653" s="592"/>
      <c r="Q653" s="572"/>
    </row>
    <row r="654" spans="1:17" ht="14.4" customHeight="1" x14ac:dyDescent="0.3">
      <c r="A654" s="567" t="s">
        <v>439</v>
      </c>
      <c r="B654" s="568" t="s">
        <v>3295</v>
      </c>
      <c r="C654" s="568" t="s">
        <v>3256</v>
      </c>
      <c r="D654" s="568" t="s">
        <v>3413</v>
      </c>
      <c r="E654" s="568" t="s">
        <v>3414</v>
      </c>
      <c r="F654" s="571">
        <v>5</v>
      </c>
      <c r="G654" s="571">
        <v>3355</v>
      </c>
      <c r="H654" s="571">
        <v>1</v>
      </c>
      <c r="I654" s="571">
        <v>671</v>
      </c>
      <c r="J654" s="571"/>
      <c r="K654" s="571"/>
      <c r="L654" s="571"/>
      <c r="M654" s="571"/>
      <c r="N654" s="571"/>
      <c r="O654" s="571"/>
      <c r="P654" s="592"/>
      <c r="Q654" s="572"/>
    </row>
    <row r="655" spans="1:17" ht="14.4" customHeight="1" x14ac:dyDescent="0.3">
      <c r="A655" s="567" t="s">
        <v>439</v>
      </c>
      <c r="B655" s="568" t="s">
        <v>3295</v>
      </c>
      <c r="C655" s="568" t="s">
        <v>3256</v>
      </c>
      <c r="D655" s="568" t="s">
        <v>3852</v>
      </c>
      <c r="E655" s="568" t="s">
        <v>3853</v>
      </c>
      <c r="F655" s="571">
        <v>32</v>
      </c>
      <c r="G655" s="571">
        <v>1022592</v>
      </c>
      <c r="H655" s="571">
        <v>1</v>
      </c>
      <c r="I655" s="571">
        <v>31956</v>
      </c>
      <c r="J655" s="571">
        <v>10</v>
      </c>
      <c r="K655" s="571">
        <v>319640</v>
      </c>
      <c r="L655" s="571">
        <v>0.31257823256978345</v>
      </c>
      <c r="M655" s="571">
        <v>31964</v>
      </c>
      <c r="N655" s="571">
        <v>15</v>
      </c>
      <c r="O655" s="571">
        <v>479490</v>
      </c>
      <c r="P655" s="592">
        <v>0.46889668606834395</v>
      </c>
      <c r="Q655" s="572">
        <v>31966</v>
      </c>
    </row>
    <row r="656" spans="1:17" ht="14.4" customHeight="1" x14ac:dyDescent="0.3">
      <c r="A656" s="567" t="s">
        <v>439</v>
      </c>
      <c r="B656" s="568" t="s">
        <v>3295</v>
      </c>
      <c r="C656" s="568" t="s">
        <v>3256</v>
      </c>
      <c r="D656" s="568" t="s">
        <v>4232</v>
      </c>
      <c r="E656" s="568" t="s">
        <v>4233</v>
      </c>
      <c r="F656" s="571">
        <v>1</v>
      </c>
      <c r="G656" s="571">
        <v>3114</v>
      </c>
      <c r="H656" s="571">
        <v>1</v>
      </c>
      <c r="I656" s="571">
        <v>3114</v>
      </c>
      <c r="J656" s="571"/>
      <c r="K656" s="571"/>
      <c r="L656" s="571"/>
      <c r="M656" s="571"/>
      <c r="N656" s="571"/>
      <c r="O656" s="571"/>
      <c r="P656" s="592"/>
      <c r="Q656" s="572"/>
    </row>
    <row r="657" spans="1:17" ht="14.4" customHeight="1" x14ac:dyDescent="0.3">
      <c r="A657" s="567" t="s">
        <v>439</v>
      </c>
      <c r="B657" s="568" t="s">
        <v>3295</v>
      </c>
      <c r="C657" s="568" t="s">
        <v>3256</v>
      </c>
      <c r="D657" s="568" t="s">
        <v>3854</v>
      </c>
      <c r="E657" s="568" t="s">
        <v>3855</v>
      </c>
      <c r="F657" s="571">
        <v>30</v>
      </c>
      <c r="G657" s="571">
        <v>0</v>
      </c>
      <c r="H657" s="571"/>
      <c r="I657" s="571">
        <v>0</v>
      </c>
      <c r="J657" s="571">
        <v>34</v>
      </c>
      <c r="K657" s="571">
        <v>0</v>
      </c>
      <c r="L657" s="571"/>
      <c r="M657" s="571">
        <v>0</v>
      </c>
      <c r="N657" s="571">
        <v>21</v>
      </c>
      <c r="O657" s="571">
        <v>0</v>
      </c>
      <c r="P657" s="592"/>
      <c r="Q657" s="572">
        <v>0</v>
      </c>
    </row>
    <row r="658" spans="1:17" ht="14.4" customHeight="1" x14ac:dyDescent="0.3">
      <c r="A658" s="567" t="s">
        <v>439</v>
      </c>
      <c r="B658" s="568" t="s">
        <v>3295</v>
      </c>
      <c r="C658" s="568" t="s">
        <v>3256</v>
      </c>
      <c r="D658" s="568" t="s">
        <v>4234</v>
      </c>
      <c r="E658" s="568" t="s">
        <v>3839</v>
      </c>
      <c r="F658" s="571"/>
      <c r="G658" s="571"/>
      <c r="H658" s="571"/>
      <c r="I658" s="571"/>
      <c r="J658" s="571">
        <v>2</v>
      </c>
      <c r="K658" s="571">
        <v>1036</v>
      </c>
      <c r="L658" s="571"/>
      <c r="M658" s="571">
        <v>518</v>
      </c>
      <c r="N658" s="571"/>
      <c r="O658" s="571"/>
      <c r="P658" s="592"/>
      <c r="Q658" s="572"/>
    </row>
    <row r="659" spans="1:17" ht="14.4" customHeight="1" x14ac:dyDescent="0.3">
      <c r="A659" s="567" t="s">
        <v>439</v>
      </c>
      <c r="B659" s="568" t="s">
        <v>3295</v>
      </c>
      <c r="C659" s="568" t="s">
        <v>3256</v>
      </c>
      <c r="D659" s="568" t="s">
        <v>4235</v>
      </c>
      <c r="E659" s="568" t="s">
        <v>4236</v>
      </c>
      <c r="F659" s="571">
        <v>1</v>
      </c>
      <c r="G659" s="571">
        <v>5567</v>
      </c>
      <c r="H659" s="571">
        <v>1</v>
      </c>
      <c r="I659" s="571">
        <v>5567</v>
      </c>
      <c r="J659" s="571"/>
      <c r="K659" s="571"/>
      <c r="L659" s="571"/>
      <c r="M659" s="571"/>
      <c r="N659" s="571"/>
      <c r="O659" s="571"/>
      <c r="P659" s="592"/>
      <c r="Q659" s="572"/>
    </row>
    <row r="660" spans="1:17" ht="14.4" customHeight="1" x14ac:dyDescent="0.3">
      <c r="A660" s="567" t="s">
        <v>439</v>
      </c>
      <c r="B660" s="568" t="s">
        <v>3295</v>
      </c>
      <c r="C660" s="568" t="s">
        <v>3256</v>
      </c>
      <c r="D660" s="568" t="s">
        <v>3856</v>
      </c>
      <c r="E660" s="568" t="s">
        <v>3857</v>
      </c>
      <c r="F660" s="571">
        <v>4</v>
      </c>
      <c r="G660" s="571">
        <v>0</v>
      </c>
      <c r="H660" s="571"/>
      <c r="I660" s="571">
        <v>0</v>
      </c>
      <c r="J660" s="571">
        <v>11</v>
      </c>
      <c r="K660" s="571">
        <v>0</v>
      </c>
      <c r="L660" s="571"/>
      <c r="M660" s="571">
        <v>0</v>
      </c>
      <c r="N660" s="571">
        <v>9</v>
      </c>
      <c r="O660" s="571">
        <v>0</v>
      </c>
      <c r="P660" s="592"/>
      <c r="Q660" s="572">
        <v>0</v>
      </c>
    </row>
    <row r="661" spans="1:17" ht="14.4" customHeight="1" x14ac:dyDescent="0.3">
      <c r="A661" s="567" t="s">
        <v>439</v>
      </c>
      <c r="B661" s="568" t="s">
        <v>3295</v>
      </c>
      <c r="C661" s="568" t="s">
        <v>3256</v>
      </c>
      <c r="D661" s="568" t="s">
        <v>3858</v>
      </c>
      <c r="E661" s="568" t="s">
        <v>3855</v>
      </c>
      <c r="F661" s="571">
        <v>6</v>
      </c>
      <c r="G661" s="571">
        <v>0</v>
      </c>
      <c r="H661" s="571"/>
      <c r="I661" s="571">
        <v>0</v>
      </c>
      <c r="J661" s="571">
        <v>8</v>
      </c>
      <c r="K661" s="571">
        <v>0</v>
      </c>
      <c r="L661" s="571"/>
      <c r="M661" s="571">
        <v>0</v>
      </c>
      <c r="N661" s="571">
        <v>9</v>
      </c>
      <c r="O661" s="571">
        <v>0</v>
      </c>
      <c r="P661" s="592"/>
      <c r="Q661" s="572">
        <v>0</v>
      </c>
    </row>
    <row r="662" spans="1:17" ht="14.4" customHeight="1" x14ac:dyDescent="0.3">
      <c r="A662" s="567" t="s">
        <v>439</v>
      </c>
      <c r="B662" s="568" t="s">
        <v>3295</v>
      </c>
      <c r="C662" s="568" t="s">
        <v>3256</v>
      </c>
      <c r="D662" s="568" t="s">
        <v>3572</v>
      </c>
      <c r="E662" s="568" t="s">
        <v>3573</v>
      </c>
      <c r="F662" s="571">
        <v>1</v>
      </c>
      <c r="G662" s="571">
        <v>4256</v>
      </c>
      <c r="H662" s="571">
        <v>1</v>
      </c>
      <c r="I662" s="571">
        <v>4256</v>
      </c>
      <c r="J662" s="571"/>
      <c r="K662" s="571"/>
      <c r="L662" s="571"/>
      <c r="M662" s="571"/>
      <c r="N662" s="571"/>
      <c r="O662" s="571"/>
      <c r="P662" s="592"/>
      <c r="Q662" s="572"/>
    </row>
    <row r="663" spans="1:17" ht="14.4" customHeight="1" x14ac:dyDescent="0.3">
      <c r="A663" s="567" t="s">
        <v>439</v>
      </c>
      <c r="B663" s="568" t="s">
        <v>3295</v>
      </c>
      <c r="C663" s="568" t="s">
        <v>3256</v>
      </c>
      <c r="D663" s="568" t="s">
        <v>4237</v>
      </c>
      <c r="E663" s="568" t="s">
        <v>4238</v>
      </c>
      <c r="F663" s="571">
        <v>2</v>
      </c>
      <c r="G663" s="571">
        <v>2068</v>
      </c>
      <c r="H663" s="571">
        <v>1</v>
      </c>
      <c r="I663" s="571">
        <v>1034</v>
      </c>
      <c r="J663" s="571"/>
      <c r="K663" s="571"/>
      <c r="L663" s="571"/>
      <c r="M663" s="571"/>
      <c r="N663" s="571"/>
      <c r="O663" s="571"/>
      <c r="P663" s="592"/>
      <c r="Q663" s="572"/>
    </row>
    <row r="664" spans="1:17" ht="14.4" customHeight="1" x14ac:dyDescent="0.3">
      <c r="A664" s="567" t="s">
        <v>439</v>
      </c>
      <c r="B664" s="568" t="s">
        <v>3295</v>
      </c>
      <c r="C664" s="568" t="s">
        <v>3256</v>
      </c>
      <c r="D664" s="568" t="s">
        <v>4239</v>
      </c>
      <c r="E664" s="568" t="s">
        <v>4240</v>
      </c>
      <c r="F664" s="571">
        <v>1</v>
      </c>
      <c r="G664" s="571">
        <v>921</v>
      </c>
      <c r="H664" s="571">
        <v>1</v>
      </c>
      <c r="I664" s="571">
        <v>921</v>
      </c>
      <c r="J664" s="571"/>
      <c r="K664" s="571"/>
      <c r="L664" s="571"/>
      <c r="M664" s="571"/>
      <c r="N664" s="571"/>
      <c r="O664" s="571"/>
      <c r="P664" s="592"/>
      <c r="Q664" s="572"/>
    </row>
    <row r="665" spans="1:17" ht="14.4" customHeight="1" x14ac:dyDescent="0.3">
      <c r="A665" s="567" t="s">
        <v>439</v>
      </c>
      <c r="B665" s="568" t="s">
        <v>3295</v>
      </c>
      <c r="C665" s="568" t="s">
        <v>3256</v>
      </c>
      <c r="D665" s="568" t="s">
        <v>4241</v>
      </c>
      <c r="E665" s="568" t="s">
        <v>4242</v>
      </c>
      <c r="F665" s="571">
        <v>9</v>
      </c>
      <c r="G665" s="571">
        <v>8334</v>
      </c>
      <c r="H665" s="571">
        <v>1</v>
      </c>
      <c r="I665" s="571">
        <v>926</v>
      </c>
      <c r="J665" s="571">
        <v>13</v>
      </c>
      <c r="K665" s="571">
        <v>12077</v>
      </c>
      <c r="L665" s="571">
        <v>1.4491240700743941</v>
      </c>
      <c r="M665" s="571">
        <v>929</v>
      </c>
      <c r="N665" s="571"/>
      <c r="O665" s="571"/>
      <c r="P665" s="592"/>
      <c r="Q665" s="572"/>
    </row>
    <row r="666" spans="1:17" ht="14.4" customHeight="1" x14ac:dyDescent="0.3">
      <c r="A666" s="567" t="s">
        <v>439</v>
      </c>
      <c r="B666" s="568" t="s">
        <v>3295</v>
      </c>
      <c r="C666" s="568" t="s">
        <v>3256</v>
      </c>
      <c r="D666" s="568" t="s">
        <v>3419</v>
      </c>
      <c r="E666" s="568" t="s">
        <v>3420</v>
      </c>
      <c r="F666" s="571">
        <v>1</v>
      </c>
      <c r="G666" s="571">
        <v>666</v>
      </c>
      <c r="H666" s="571">
        <v>1</v>
      </c>
      <c r="I666" s="571">
        <v>666</v>
      </c>
      <c r="J666" s="571"/>
      <c r="K666" s="571"/>
      <c r="L666" s="571"/>
      <c r="M666" s="571"/>
      <c r="N666" s="571"/>
      <c r="O666" s="571"/>
      <c r="P666" s="592"/>
      <c r="Q666" s="572"/>
    </row>
    <row r="667" spans="1:17" ht="14.4" customHeight="1" x14ac:dyDescent="0.3">
      <c r="A667" s="567" t="s">
        <v>439</v>
      </c>
      <c r="B667" s="568" t="s">
        <v>3295</v>
      </c>
      <c r="C667" s="568" t="s">
        <v>3256</v>
      </c>
      <c r="D667" s="568" t="s">
        <v>3425</v>
      </c>
      <c r="E667" s="568" t="s">
        <v>3426</v>
      </c>
      <c r="F667" s="571">
        <v>2</v>
      </c>
      <c r="G667" s="571">
        <v>11988</v>
      </c>
      <c r="H667" s="571">
        <v>1</v>
      </c>
      <c r="I667" s="571">
        <v>5994</v>
      </c>
      <c r="J667" s="571"/>
      <c r="K667" s="571"/>
      <c r="L667" s="571"/>
      <c r="M667" s="571"/>
      <c r="N667" s="571"/>
      <c r="O667" s="571"/>
      <c r="P667" s="592"/>
      <c r="Q667" s="572"/>
    </row>
    <row r="668" spans="1:17" ht="14.4" customHeight="1" x14ac:dyDescent="0.3">
      <c r="A668" s="567" t="s">
        <v>439</v>
      </c>
      <c r="B668" s="568" t="s">
        <v>3295</v>
      </c>
      <c r="C668" s="568" t="s">
        <v>3256</v>
      </c>
      <c r="D668" s="568" t="s">
        <v>3427</v>
      </c>
      <c r="E668" s="568" t="s">
        <v>3428</v>
      </c>
      <c r="F668" s="571">
        <v>2</v>
      </c>
      <c r="G668" s="571">
        <v>340</v>
      </c>
      <c r="H668" s="571">
        <v>1</v>
      </c>
      <c r="I668" s="571">
        <v>170</v>
      </c>
      <c r="J668" s="571"/>
      <c r="K668" s="571"/>
      <c r="L668" s="571"/>
      <c r="M668" s="571"/>
      <c r="N668" s="571"/>
      <c r="O668" s="571"/>
      <c r="P668" s="592"/>
      <c r="Q668" s="572"/>
    </row>
    <row r="669" spans="1:17" ht="14.4" customHeight="1" x14ac:dyDescent="0.3">
      <c r="A669" s="567" t="s">
        <v>439</v>
      </c>
      <c r="B669" s="568" t="s">
        <v>3295</v>
      </c>
      <c r="C669" s="568" t="s">
        <v>3256</v>
      </c>
      <c r="D669" s="568" t="s">
        <v>4243</v>
      </c>
      <c r="E669" s="568" t="s">
        <v>3855</v>
      </c>
      <c r="F669" s="571">
        <v>1</v>
      </c>
      <c r="G669" s="571">
        <v>0</v>
      </c>
      <c r="H669" s="571"/>
      <c r="I669" s="571">
        <v>0</v>
      </c>
      <c r="J669" s="571"/>
      <c r="K669" s="571"/>
      <c r="L669" s="571"/>
      <c r="M669" s="571"/>
      <c r="N669" s="571">
        <v>3</v>
      </c>
      <c r="O669" s="571">
        <v>0</v>
      </c>
      <c r="P669" s="592"/>
      <c r="Q669" s="572">
        <v>0</v>
      </c>
    </row>
    <row r="670" spans="1:17" ht="14.4" customHeight="1" x14ac:dyDescent="0.3">
      <c r="A670" s="567" t="s">
        <v>439</v>
      </c>
      <c r="B670" s="568" t="s">
        <v>3295</v>
      </c>
      <c r="C670" s="568" t="s">
        <v>3256</v>
      </c>
      <c r="D670" s="568" t="s">
        <v>4244</v>
      </c>
      <c r="E670" s="568" t="s">
        <v>4245</v>
      </c>
      <c r="F670" s="571">
        <v>10</v>
      </c>
      <c r="G670" s="571">
        <v>0</v>
      </c>
      <c r="H670" s="571"/>
      <c r="I670" s="571">
        <v>0</v>
      </c>
      <c r="J670" s="571"/>
      <c r="K670" s="571"/>
      <c r="L670" s="571"/>
      <c r="M670" s="571"/>
      <c r="N670" s="571"/>
      <c r="O670" s="571"/>
      <c r="P670" s="592"/>
      <c r="Q670" s="572"/>
    </row>
    <row r="671" spans="1:17" ht="14.4" customHeight="1" x14ac:dyDescent="0.3">
      <c r="A671" s="567" t="s">
        <v>439</v>
      </c>
      <c r="B671" s="568" t="s">
        <v>3295</v>
      </c>
      <c r="C671" s="568" t="s">
        <v>3256</v>
      </c>
      <c r="D671" s="568" t="s">
        <v>3859</v>
      </c>
      <c r="E671" s="568" t="s">
        <v>3860</v>
      </c>
      <c r="F671" s="571">
        <v>6</v>
      </c>
      <c r="G671" s="571">
        <v>0</v>
      </c>
      <c r="H671" s="571"/>
      <c r="I671" s="571">
        <v>0</v>
      </c>
      <c r="J671" s="571">
        <v>10</v>
      </c>
      <c r="K671" s="571">
        <v>0</v>
      </c>
      <c r="L671" s="571"/>
      <c r="M671" s="571">
        <v>0</v>
      </c>
      <c r="N671" s="571">
        <v>8</v>
      </c>
      <c r="O671" s="571">
        <v>0</v>
      </c>
      <c r="P671" s="592"/>
      <c r="Q671" s="572">
        <v>0</v>
      </c>
    </row>
    <row r="672" spans="1:17" ht="14.4" customHeight="1" x14ac:dyDescent="0.3">
      <c r="A672" s="567" t="s">
        <v>439</v>
      </c>
      <c r="B672" s="568" t="s">
        <v>3295</v>
      </c>
      <c r="C672" s="568" t="s">
        <v>3256</v>
      </c>
      <c r="D672" s="568" t="s">
        <v>3582</v>
      </c>
      <c r="E672" s="568" t="s">
        <v>3583</v>
      </c>
      <c r="F672" s="571">
        <v>2</v>
      </c>
      <c r="G672" s="571">
        <v>10590</v>
      </c>
      <c r="H672" s="571">
        <v>1</v>
      </c>
      <c r="I672" s="571">
        <v>5295</v>
      </c>
      <c r="J672" s="571"/>
      <c r="K672" s="571"/>
      <c r="L672" s="571"/>
      <c r="M672" s="571"/>
      <c r="N672" s="571"/>
      <c r="O672" s="571"/>
      <c r="P672" s="592"/>
      <c r="Q672" s="572"/>
    </row>
    <row r="673" spans="1:17" ht="14.4" customHeight="1" x14ac:dyDescent="0.3">
      <c r="A673" s="567" t="s">
        <v>439</v>
      </c>
      <c r="B673" s="568" t="s">
        <v>3295</v>
      </c>
      <c r="C673" s="568" t="s">
        <v>3256</v>
      </c>
      <c r="D673" s="568" t="s">
        <v>3861</v>
      </c>
      <c r="E673" s="568" t="s">
        <v>3855</v>
      </c>
      <c r="F673" s="571">
        <v>71</v>
      </c>
      <c r="G673" s="571">
        <v>0</v>
      </c>
      <c r="H673" s="571"/>
      <c r="I673" s="571">
        <v>0</v>
      </c>
      <c r="J673" s="571">
        <v>108</v>
      </c>
      <c r="K673" s="571">
        <v>0</v>
      </c>
      <c r="L673" s="571"/>
      <c r="M673" s="571">
        <v>0</v>
      </c>
      <c r="N673" s="571">
        <v>55</v>
      </c>
      <c r="O673" s="571">
        <v>0</v>
      </c>
      <c r="P673" s="592"/>
      <c r="Q673" s="572">
        <v>0</v>
      </c>
    </row>
    <row r="674" spans="1:17" ht="14.4" customHeight="1" x14ac:dyDescent="0.3">
      <c r="A674" s="567" t="s">
        <v>439</v>
      </c>
      <c r="B674" s="568" t="s">
        <v>3295</v>
      </c>
      <c r="C674" s="568" t="s">
        <v>3256</v>
      </c>
      <c r="D674" s="568" t="s">
        <v>3591</v>
      </c>
      <c r="E674" s="568" t="s">
        <v>3592</v>
      </c>
      <c r="F674" s="571">
        <v>1</v>
      </c>
      <c r="G674" s="571">
        <v>5338</v>
      </c>
      <c r="H674" s="571">
        <v>1</v>
      </c>
      <c r="I674" s="571">
        <v>5338</v>
      </c>
      <c r="J674" s="571"/>
      <c r="K674" s="571"/>
      <c r="L674" s="571"/>
      <c r="M674" s="571"/>
      <c r="N674" s="571"/>
      <c r="O674" s="571"/>
      <c r="P674" s="592"/>
      <c r="Q674" s="572"/>
    </row>
    <row r="675" spans="1:17" ht="14.4" customHeight="1" x14ac:dyDescent="0.3">
      <c r="A675" s="567" t="s">
        <v>439</v>
      </c>
      <c r="B675" s="568" t="s">
        <v>3295</v>
      </c>
      <c r="C675" s="568" t="s">
        <v>3256</v>
      </c>
      <c r="D675" s="568" t="s">
        <v>4246</v>
      </c>
      <c r="E675" s="568" t="s">
        <v>4247</v>
      </c>
      <c r="F675" s="571">
        <v>1</v>
      </c>
      <c r="G675" s="571">
        <v>277</v>
      </c>
      <c r="H675" s="571">
        <v>1</v>
      </c>
      <c r="I675" s="571">
        <v>277</v>
      </c>
      <c r="J675" s="571"/>
      <c r="K675" s="571"/>
      <c r="L675" s="571"/>
      <c r="M675" s="571"/>
      <c r="N675" s="571"/>
      <c r="O675" s="571"/>
      <c r="P675" s="592"/>
      <c r="Q675" s="572"/>
    </row>
    <row r="676" spans="1:17" ht="14.4" customHeight="1" x14ac:dyDescent="0.3">
      <c r="A676" s="567" t="s">
        <v>439</v>
      </c>
      <c r="B676" s="568" t="s">
        <v>3295</v>
      </c>
      <c r="C676" s="568" t="s">
        <v>3256</v>
      </c>
      <c r="D676" s="568" t="s">
        <v>3893</v>
      </c>
      <c r="E676" s="568" t="s">
        <v>3894</v>
      </c>
      <c r="F676" s="571">
        <v>1</v>
      </c>
      <c r="G676" s="571">
        <v>685</v>
      </c>
      <c r="H676" s="571">
        <v>1</v>
      </c>
      <c r="I676" s="571">
        <v>685</v>
      </c>
      <c r="J676" s="571"/>
      <c r="K676" s="571"/>
      <c r="L676" s="571"/>
      <c r="M676" s="571"/>
      <c r="N676" s="571"/>
      <c r="O676" s="571"/>
      <c r="P676" s="592"/>
      <c r="Q676" s="572"/>
    </row>
    <row r="677" spans="1:17" ht="14.4" customHeight="1" x14ac:dyDescent="0.3">
      <c r="A677" s="567" t="s">
        <v>439</v>
      </c>
      <c r="B677" s="568" t="s">
        <v>3295</v>
      </c>
      <c r="C677" s="568" t="s">
        <v>3256</v>
      </c>
      <c r="D677" s="568" t="s">
        <v>3934</v>
      </c>
      <c r="E677" s="568" t="s">
        <v>3935</v>
      </c>
      <c r="F677" s="571">
        <v>1</v>
      </c>
      <c r="G677" s="571">
        <v>2340</v>
      </c>
      <c r="H677" s="571">
        <v>1</v>
      </c>
      <c r="I677" s="571">
        <v>2340</v>
      </c>
      <c r="J677" s="571"/>
      <c r="K677" s="571"/>
      <c r="L677" s="571"/>
      <c r="M677" s="571"/>
      <c r="N677" s="571"/>
      <c r="O677" s="571"/>
      <c r="P677" s="592"/>
      <c r="Q677" s="572"/>
    </row>
    <row r="678" spans="1:17" ht="14.4" customHeight="1" x14ac:dyDescent="0.3">
      <c r="A678" s="567" t="s">
        <v>439</v>
      </c>
      <c r="B678" s="568" t="s">
        <v>3295</v>
      </c>
      <c r="C678" s="568" t="s">
        <v>3256</v>
      </c>
      <c r="D678" s="568" t="s">
        <v>3439</v>
      </c>
      <c r="E678" s="568" t="s">
        <v>3440</v>
      </c>
      <c r="F678" s="571">
        <v>1</v>
      </c>
      <c r="G678" s="571">
        <v>1642</v>
      </c>
      <c r="H678" s="571">
        <v>1</v>
      </c>
      <c r="I678" s="571">
        <v>1642</v>
      </c>
      <c r="J678" s="571"/>
      <c r="K678" s="571"/>
      <c r="L678" s="571"/>
      <c r="M678" s="571"/>
      <c r="N678" s="571"/>
      <c r="O678" s="571"/>
      <c r="P678" s="592"/>
      <c r="Q678" s="572"/>
    </row>
    <row r="679" spans="1:17" ht="14.4" customHeight="1" x14ac:dyDescent="0.3">
      <c r="A679" s="567" t="s">
        <v>439</v>
      </c>
      <c r="B679" s="568" t="s">
        <v>3295</v>
      </c>
      <c r="C679" s="568" t="s">
        <v>3256</v>
      </c>
      <c r="D679" s="568" t="s">
        <v>3593</v>
      </c>
      <c r="E679" s="568" t="s">
        <v>3594</v>
      </c>
      <c r="F679" s="571">
        <v>1</v>
      </c>
      <c r="G679" s="571">
        <v>296</v>
      </c>
      <c r="H679" s="571">
        <v>1</v>
      </c>
      <c r="I679" s="571">
        <v>296</v>
      </c>
      <c r="J679" s="571"/>
      <c r="K679" s="571"/>
      <c r="L679" s="571"/>
      <c r="M679" s="571"/>
      <c r="N679" s="571"/>
      <c r="O679" s="571"/>
      <c r="P679" s="592"/>
      <c r="Q679" s="572"/>
    </row>
    <row r="680" spans="1:17" ht="14.4" customHeight="1" x14ac:dyDescent="0.3">
      <c r="A680" s="567" t="s">
        <v>439</v>
      </c>
      <c r="B680" s="568" t="s">
        <v>3295</v>
      </c>
      <c r="C680" s="568" t="s">
        <v>3256</v>
      </c>
      <c r="D680" s="568" t="s">
        <v>4248</v>
      </c>
      <c r="E680" s="568" t="s">
        <v>4249</v>
      </c>
      <c r="F680" s="571">
        <v>1</v>
      </c>
      <c r="G680" s="571">
        <v>670</v>
      </c>
      <c r="H680" s="571">
        <v>1</v>
      </c>
      <c r="I680" s="571">
        <v>670</v>
      </c>
      <c r="J680" s="571"/>
      <c r="K680" s="571"/>
      <c r="L680" s="571"/>
      <c r="M680" s="571"/>
      <c r="N680" s="571"/>
      <c r="O680" s="571"/>
      <c r="P680" s="592"/>
      <c r="Q680" s="572"/>
    </row>
    <row r="681" spans="1:17" ht="14.4" customHeight="1" x14ac:dyDescent="0.3">
      <c r="A681" s="567" t="s">
        <v>439</v>
      </c>
      <c r="B681" s="568" t="s">
        <v>3295</v>
      </c>
      <c r="C681" s="568" t="s">
        <v>3256</v>
      </c>
      <c r="D681" s="568" t="s">
        <v>4250</v>
      </c>
      <c r="E681" s="568" t="s">
        <v>4251</v>
      </c>
      <c r="F681" s="571">
        <v>1</v>
      </c>
      <c r="G681" s="571">
        <v>381</v>
      </c>
      <c r="H681" s="571">
        <v>1</v>
      </c>
      <c r="I681" s="571">
        <v>381</v>
      </c>
      <c r="J681" s="571"/>
      <c r="K681" s="571"/>
      <c r="L681" s="571"/>
      <c r="M681" s="571"/>
      <c r="N681" s="571"/>
      <c r="O681" s="571"/>
      <c r="P681" s="592"/>
      <c r="Q681" s="572"/>
    </row>
    <row r="682" spans="1:17" ht="14.4" customHeight="1" x14ac:dyDescent="0.3">
      <c r="A682" s="567" t="s">
        <v>439</v>
      </c>
      <c r="B682" s="568" t="s">
        <v>3295</v>
      </c>
      <c r="C682" s="568" t="s">
        <v>3256</v>
      </c>
      <c r="D682" s="568" t="s">
        <v>3862</v>
      </c>
      <c r="E682" s="568" t="s">
        <v>3863</v>
      </c>
      <c r="F682" s="571">
        <v>339</v>
      </c>
      <c r="G682" s="571">
        <v>8121084</v>
      </c>
      <c r="H682" s="571">
        <v>1</v>
      </c>
      <c r="I682" s="571">
        <v>23956</v>
      </c>
      <c r="J682" s="571">
        <v>208</v>
      </c>
      <c r="K682" s="571">
        <v>4984128</v>
      </c>
      <c r="L682" s="571">
        <v>0.61372693596076577</v>
      </c>
      <c r="M682" s="571">
        <v>23962.153846153848</v>
      </c>
      <c r="N682" s="571">
        <v>225</v>
      </c>
      <c r="O682" s="571">
        <v>5392344</v>
      </c>
      <c r="P682" s="592">
        <v>0.66399313195135035</v>
      </c>
      <c r="Q682" s="572">
        <v>23965.973333333332</v>
      </c>
    </row>
    <row r="683" spans="1:17" ht="14.4" customHeight="1" x14ac:dyDescent="0.3">
      <c r="A683" s="567" t="s">
        <v>439</v>
      </c>
      <c r="B683" s="568" t="s">
        <v>3295</v>
      </c>
      <c r="C683" s="568" t="s">
        <v>3256</v>
      </c>
      <c r="D683" s="568" t="s">
        <v>4252</v>
      </c>
      <c r="E683" s="568" t="s">
        <v>4253</v>
      </c>
      <c r="F683" s="571">
        <v>2</v>
      </c>
      <c r="G683" s="571">
        <v>11272</v>
      </c>
      <c r="H683" s="571">
        <v>1</v>
      </c>
      <c r="I683" s="571">
        <v>5636</v>
      </c>
      <c r="J683" s="571"/>
      <c r="K683" s="571"/>
      <c r="L683" s="571"/>
      <c r="M683" s="571"/>
      <c r="N683" s="571"/>
      <c r="O683" s="571"/>
      <c r="P683" s="592"/>
      <c r="Q683" s="572"/>
    </row>
    <row r="684" spans="1:17" ht="14.4" customHeight="1" x14ac:dyDescent="0.3">
      <c r="A684" s="567" t="s">
        <v>439</v>
      </c>
      <c r="B684" s="568" t="s">
        <v>3295</v>
      </c>
      <c r="C684" s="568" t="s">
        <v>3256</v>
      </c>
      <c r="D684" s="568" t="s">
        <v>3447</v>
      </c>
      <c r="E684" s="568" t="s">
        <v>3448</v>
      </c>
      <c r="F684" s="571">
        <v>1</v>
      </c>
      <c r="G684" s="571">
        <v>1344</v>
      </c>
      <c r="H684" s="571">
        <v>1</v>
      </c>
      <c r="I684" s="571">
        <v>1344</v>
      </c>
      <c r="J684" s="571"/>
      <c r="K684" s="571"/>
      <c r="L684" s="571"/>
      <c r="M684" s="571"/>
      <c r="N684" s="571"/>
      <c r="O684" s="571"/>
      <c r="P684" s="592"/>
      <c r="Q684" s="572"/>
    </row>
    <row r="685" spans="1:17" ht="14.4" customHeight="1" x14ac:dyDescent="0.3">
      <c r="A685" s="567" t="s">
        <v>439</v>
      </c>
      <c r="B685" s="568" t="s">
        <v>3295</v>
      </c>
      <c r="C685" s="568" t="s">
        <v>3256</v>
      </c>
      <c r="D685" s="568" t="s">
        <v>3451</v>
      </c>
      <c r="E685" s="568" t="s">
        <v>3452</v>
      </c>
      <c r="F685" s="571">
        <v>2</v>
      </c>
      <c r="G685" s="571">
        <v>3502</v>
      </c>
      <c r="H685" s="571">
        <v>1</v>
      </c>
      <c r="I685" s="571">
        <v>1751</v>
      </c>
      <c r="J685" s="571"/>
      <c r="K685" s="571"/>
      <c r="L685" s="571"/>
      <c r="M685" s="571"/>
      <c r="N685" s="571"/>
      <c r="O685" s="571"/>
      <c r="P685" s="592"/>
      <c r="Q685" s="572"/>
    </row>
    <row r="686" spans="1:17" ht="14.4" customHeight="1" x14ac:dyDescent="0.3">
      <c r="A686" s="567" t="s">
        <v>439</v>
      </c>
      <c r="B686" s="568" t="s">
        <v>3295</v>
      </c>
      <c r="C686" s="568" t="s">
        <v>3256</v>
      </c>
      <c r="D686" s="568" t="s">
        <v>4254</v>
      </c>
      <c r="E686" s="568" t="s">
        <v>4255</v>
      </c>
      <c r="F686" s="571">
        <v>1</v>
      </c>
      <c r="G686" s="571">
        <v>662</v>
      </c>
      <c r="H686" s="571">
        <v>1</v>
      </c>
      <c r="I686" s="571">
        <v>662</v>
      </c>
      <c r="J686" s="571"/>
      <c r="K686" s="571"/>
      <c r="L686" s="571"/>
      <c r="M686" s="571"/>
      <c r="N686" s="571"/>
      <c r="O686" s="571"/>
      <c r="P686" s="592"/>
      <c r="Q686" s="572"/>
    </row>
    <row r="687" spans="1:17" ht="14.4" customHeight="1" x14ac:dyDescent="0.3">
      <c r="A687" s="567" t="s">
        <v>439</v>
      </c>
      <c r="B687" s="568" t="s">
        <v>3295</v>
      </c>
      <c r="C687" s="568" t="s">
        <v>3256</v>
      </c>
      <c r="D687" s="568" t="s">
        <v>3599</v>
      </c>
      <c r="E687" s="568" t="s">
        <v>3600</v>
      </c>
      <c r="F687" s="571">
        <v>1</v>
      </c>
      <c r="G687" s="571">
        <v>110</v>
      </c>
      <c r="H687" s="571">
        <v>1</v>
      </c>
      <c r="I687" s="571">
        <v>110</v>
      </c>
      <c r="J687" s="571"/>
      <c r="K687" s="571"/>
      <c r="L687" s="571"/>
      <c r="M687" s="571"/>
      <c r="N687" s="571"/>
      <c r="O687" s="571"/>
      <c r="P687" s="592"/>
      <c r="Q687" s="572"/>
    </row>
    <row r="688" spans="1:17" ht="14.4" customHeight="1" x14ac:dyDescent="0.3">
      <c r="A688" s="567" t="s">
        <v>439</v>
      </c>
      <c r="B688" s="568" t="s">
        <v>3295</v>
      </c>
      <c r="C688" s="568" t="s">
        <v>3256</v>
      </c>
      <c r="D688" s="568" t="s">
        <v>3607</v>
      </c>
      <c r="E688" s="568" t="s">
        <v>3608</v>
      </c>
      <c r="F688" s="571">
        <v>1</v>
      </c>
      <c r="G688" s="571">
        <v>5752</v>
      </c>
      <c r="H688" s="571">
        <v>1</v>
      </c>
      <c r="I688" s="571">
        <v>5752</v>
      </c>
      <c r="J688" s="571"/>
      <c r="K688" s="571"/>
      <c r="L688" s="571"/>
      <c r="M688" s="571"/>
      <c r="N688" s="571"/>
      <c r="O688" s="571"/>
      <c r="P688" s="592"/>
      <c r="Q688" s="572"/>
    </row>
    <row r="689" spans="1:17" ht="14.4" customHeight="1" x14ac:dyDescent="0.3">
      <c r="A689" s="567" t="s">
        <v>439</v>
      </c>
      <c r="B689" s="568" t="s">
        <v>3295</v>
      </c>
      <c r="C689" s="568" t="s">
        <v>3256</v>
      </c>
      <c r="D689" s="568" t="s">
        <v>3609</v>
      </c>
      <c r="E689" s="568" t="s">
        <v>3610</v>
      </c>
      <c r="F689" s="571">
        <v>1</v>
      </c>
      <c r="G689" s="571">
        <v>3998</v>
      </c>
      <c r="H689" s="571">
        <v>1</v>
      </c>
      <c r="I689" s="571">
        <v>3998</v>
      </c>
      <c r="J689" s="571"/>
      <c r="K689" s="571"/>
      <c r="L689" s="571"/>
      <c r="M689" s="571"/>
      <c r="N689" s="571"/>
      <c r="O689" s="571"/>
      <c r="P689" s="592"/>
      <c r="Q689" s="572"/>
    </row>
    <row r="690" spans="1:17" ht="14.4" customHeight="1" x14ac:dyDescent="0.3">
      <c r="A690" s="567" t="s">
        <v>439</v>
      </c>
      <c r="B690" s="568" t="s">
        <v>3295</v>
      </c>
      <c r="C690" s="568" t="s">
        <v>3256</v>
      </c>
      <c r="D690" s="568" t="s">
        <v>3459</v>
      </c>
      <c r="E690" s="568" t="s">
        <v>3460</v>
      </c>
      <c r="F690" s="571">
        <v>2</v>
      </c>
      <c r="G690" s="571">
        <v>11032</v>
      </c>
      <c r="H690" s="571">
        <v>1</v>
      </c>
      <c r="I690" s="571">
        <v>5516</v>
      </c>
      <c r="J690" s="571"/>
      <c r="K690" s="571"/>
      <c r="L690" s="571"/>
      <c r="M690" s="571"/>
      <c r="N690" s="571"/>
      <c r="O690" s="571"/>
      <c r="P690" s="592"/>
      <c r="Q690" s="572"/>
    </row>
    <row r="691" spans="1:17" ht="14.4" customHeight="1" x14ac:dyDescent="0.3">
      <c r="A691" s="567" t="s">
        <v>439</v>
      </c>
      <c r="B691" s="568" t="s">
        <v>3295</v>
      </c>
      <c r="C691" s="568" t="s">
        <v>3256</v>
      </c>
      <c r="D691" s="568" t="s">
        <v>4256</v>
      </c>
      <c r="E691" s="568" t="s">
        <v>4257</v>
      </c>
      <c r="F691" s="571">
        <v>1</v>
      </c>
      <c r="G691" s="571">
        <v>2387</v>
      </c>
      <c r="H691" s="571">
        <v>1</v>
      </c>
      <c r="I691" s="571">
        <v>2387</v>
      </c>
      <c r="J691" s="571"/>
      <c r="K691" s="571"/>
      <c r="L691" s="571"/>
      <c r="M691" s="571"/>
      <c r="N691" s="571"/>
      <c r="O691" s="571"/>
      <c r="P691" s="592"/>
      <c r="Q691" s="572"/>
    </row>
    <row r="692" spans="1:17" ht="14.4" customHeight="1" x14ac:dyDescent="0.3">
      <c r="A692" s="567" t="s">
        <v>439</v>
      </c>
      <c r="B692" s="568" t="s">
        <v>3295</v>
      </c>
      <c r="C692" s="568" t="s">
        <v>3256</v>
      </c>
      <c r="D692" s="568" t="s">
        <v>4258</v>
      </c>
      <c r="E692" s="568" t="s">
        <v>4259</v>
      </c>
      <c r="F692" s="571">
        <v>1</v>
      </c>
      <c r="G692" s="571">
        <v>9785</v>
      </c>
      <c r="H692" s="571">
        <v>1</v>
      </c>
      <c r="I692" s="571">
        <v>9785</v>
      </c>
      <c r="J692" s="571"/>
      <c r="K692" s="571"/>
      <c r="L692" s="571"/>
      <c r="M692" s="571"/>
      <c r="N692" s="571"/>
      <c r="O692" s="571"/>
      <c r="P692" s="592"/>
      <c r="Q692" s="572"/>
    </row>
    <row r="693" spans="1:17" ht="14.4" customHeight="1" x14ac:dyDescent="0.3">
      <c r="A693" s="567" t="s">
        <v>439</v>
      </c>
      <c r="B693" s="568" t="s">
        <v>3295</v>
      </c>
      <c r="C693" s="568" t="s">
        <v>3256</v>
      </c>
      <c r="D693" s="568" t="s">
        <v>3864</v>
      </c>
      <c r="E693" s="568" t="s">
        <v>3865</v>
      </c>
      <c r="F693" s="571">
        <v>168</v>
      </c>
      <c r="G693" s="571">
        <v>4696608</v>
      </c>
      <c r="H693" s="571">
        <v>1</v>
      </c>
      <c r="I693" s="571">
        <v>27956</v>
      </c>
      <c r="J693" s="571">
        <v>58</v>
      </c>
      <c r="K693" s="571">
        <v>1621768</v>
      </c>
      <c r="L693" s="571">
        <v>0.34530622951713236</v>
      </c>
      <c r="M693" s="571">
        <v>27961.517241379312</v>
      </c>
      <c r="N693" s="571">
        <v>106</v>
      </c>
      <c r="O693" s="571">
        <v>2964396</v>
      </c>
      <c r="P693" s="592">
        <v>0.63117807575169138</v>
      </c>
      <c r="Q693" s="572">
        <v>27966</v>
      </c>
    </row>
    <row r="694" spans="1:17" ht="14.4" customHeight="1" x14ac:dyDescent="0.3">
      <c r="A694" s="567" t="s">
        <v>439</v>
      </c>
      <c r="B694" s="568" t="s">
        <v>3295</v>
      </c>
      <c r="C694" s="568" t="s">
        <v>3256</v>
      </c>
      <c r="D694" s="568" t="s">
        <v>3469</v>
      </c>
      <c r="E694" s="568" t="s">
        <v>3470</v>
      </c>
      <c r="F694" s="571">
        <v>1</v>
      </c>
      <c r="G694" s="571">
        <v>8750</v>
      </c>
      <c r="H694" s="571">
        <v>1</v>
      </c>
      <c r="I694" s="571">
        <v>8750</v>
      </c>
      <c r="J694" s="571"/>
      <c r="K694" s="571"/>
      <c r="L694" s="571"/>
      <c r="M694" s="571"/>
      <c r="N694" s="571"/>
      <c r="O694" s="571"/>
      <c r="P694" s="592"/>
      <c r="Q694" s="572"/>
    </row>
    <row r="695" spans="1:17" ht="14.4" customHeight="1" x14ac:dyDescent="0.3">
      <c r="A695" s="567" t="s">
        <v>439</v>
      </c>
      <c r="B695" s="568" t="s">
        <v>3295</v>
      </c>
      <c r="C695" s="568" t="s">
        <v>3256</v>
      </c>
      <c r="D695" s="568" t="s">
        <v>4260</v>
      </c>
      <c r="E695" s="568" t="s">
        <v>4261</v>
      </c>
      <c r="F695" s="571">
        <v>916</v>
      </c>
      <c r="G695" s="571">
        <v>312356</v>
      </c>
      <c r="H695" s="571">
        <v>1</v>
      </c>
      <c r="I695" s="571">
        <v>341</v>
      </c>
      <c r="J695" s="571">
        <v>945</v>
      </c>
      <c r="K695" s="571">
        <v>323190</v>
      </c>
      <c r="L695" s="571">
        <v>1.0346847827478902</v>
      </c>
      <c r="M695" s="571">
        <v>342</v>
      </c>
      <c r="N695" s="571">
        <v>651</v>
      </c>
      <c r="O695" s="571">
        <v>223944</v>
      </c>
      <c r="P695" s="592">
        <v>0.71695117109964268</v>
      </c>
      <c r="Q695" s="572">
        <v>344</v>
      </c>
    </row>
    <row r="696" spans="1:17" ht="14.4" customHeight="1" x14ac:dyDescent="0.3">
      <c r="A696" s="567" t="s">
        <v>439</v>
      </c>
      <c r="B696" s="568" t="s">
        <v>3295</v>
      </c>
      <c r="C696" s="568" t="s">
        <v>3256</v>
      </c>
      <c r="D696" s="568" t="s">
        <v>3866</v>
      </c>
      <c r="E696" s="568" t="s">
        <v>3867</v>
      </c>
      <c r="F696" s="571">
        <v>1</v>
      </c>
      <c r="G696" s="571">
        <v>0</v>
      </c>
      <c r="H696" s="571"/>
      <c r="I696" s="571">
        <v>0</v>
      </c>
      <c r="J696" s="571"/>
      <c r="K696" s="571"/>
      <c r="L696" s="571"/>
      <c r="M696" s="571"/>
      <c r="N696" s="571"/>
      <c r="O696" s="571"/>
      <c r="P696" s="592"/>
      <c r="Q696" s="572"/>
    </row>
    <row r="697" spans="1:17" ht="14.4" customHeight="1" x14ac:dyDescent="0.3">
      <c r="A697" s="567" t="s">
        <v>439</v>
      </c>
      <c r="B697" s="568" t="s">
        <v>3295</v>
      </c>
      <c r="C697" s="568" t="s">
        <v>3256</v>
      </c>
      <c r="D697" s="568" t="s">
        <v>4262</v>
      </c>
      <c r="E697" s="568" t="s">
        <v>4231</v>
      </c>
      <c r="F697" s="571">
        <v>110</v>
      </c>
      <c r="G697" s="571">
        <v>25080</v>
      </c>
      <c r="H697" s="571">
        <v>1</v>
      </c>
      <c r="I697" s="571">
        <v>228</v>
      </c>
      <c r="J697" s="571"/>
      <c r="K697" s="571"/>
      <c r="L697" s="571"/>
      <c r="M697" s="571"/>
      <c r="N697" s="571"/>
      <c r="O697" s="571"/>
      <c r="P697" s="592"/>
      <c r="Q697" s="572"/>
    </row>
    <row r="698" spans="1:17" ht="14.4" customHeight="1" x14ac:dyDescent="0.3">
      <c r="A698" s="567" t="s">
        <v>439</v>
      </c>
      <c r="B698" s="568" t="s">
        <v>3295</v>
      </c>
      <c r="C698" s="568" t="s">
        <v>3256</v>
      </c>
      <c r="D698" s="568" t="s">
        <v>4263</v>
      </c>
      <c r="E698" s="568" t="s">
        <v>4264</v>
      </c>
      <c r="F698" s="571">
        <v>2</v>
      </c>
      <c r="G698" s="571">
        <v>5938</v>
      </c>
      <c r="H698" s="571">
        <v>1</v>
      </c>
      <c r="I698" s="571">
        <v>2969</v>
      </c>
      <c r="J698" s="571"/>
      <c r="K698" s="571"/>
      <c r="L698" s="571"/>
      <c r="M698" s="571"/>
      <c r="N698" s="571"/>
      <c r="O698" s="571"/>
      <c r="P698" s="592"/>
      <c r="Q698" s="572"/>
    </row>
    <row r="699" spans="1:17" ht="14.4" customHeight="1" x14ac:dyDescent="0.3">
      <c r="A699" s="567" t="s">
        <v>439</v>
      </c>
      <c r="B699" s="568" t="s">
        <v>3295</v>
      </c>
      <c r="C699" s="568" t="s">
        <v>3256</v>
      </c>
      <c r="D699" s="568" t="s">
        <v>4265</v>
      </c>
      <c r="E699" s="568" t="s">
        <v>4266</v>
      </c>
      <c r="F699" s="571">
        <v>1</v>
      </c>
      <c r="G699" s="571">
        <v>4551</v>
      </c>
      <c r="H699" s="571">
        <v>1</v>
      </c>
      <c r="I699" s="571">
        <v>4551</v>
      </c>
      <c r="J699" s="571"/>
      <c r="K699" s="571"/>
      <c r="L699" s="571"/>
      <c r="M699" s="571"/>
      <c r="N699" s="571"/>
      <c r="O699" s="571"/>
      <c r="P699" s="592"/>
      <c r="Q699" s="572"/>
    </row>
    <row r="700" spans="1:17" ht="14.4" customHeight="1" x14ac:dyDescent="0.3">
      <c r="A700" s="567" t="s">
        <v>439</v>
      </c>
      <c r="B700" s="568" t="s">
        <v>3295</v>
      </c>
      <c r="C700" s="568" t="s">
        <v>3256</v>
      </c>
      <c r="D700" s="568" t="s">
        <v>4267</v>
      </c>
      <c r="E700" s="568" t="s">
        <v>4268</v>
      </c>
      <c r="F700" s="571">
        <v>1</v>
      </c>
      <c r="G700" s="571">
        <v>2429</v>
      </c>
      <c r="H700" s="571">
        <v>1</v>
      </c>
      <c r="I700" s="571">
        <v>2429</v>
      </c>
      <c r="J700" s="571"/>
      <c r="K700" s="571"/>
      <c r="L700" s="571"/>
      <c r="M700" s="571"/>
      <c r="N700" s="571"/>
      <c r="O700" s="571"/>
      <c r="P700" s="592"/>
      <c r="Q700" s="572"/>
    </row>
    <row r="701" spans="1:17" ht="14.4" customHeight="1" x14ac:dyDescent="0.3">
      <c r="A701" s="567" t="s">
        <v>439</v>
      </c>
      <c r="B701" s="568" t="s">
        <v>3295</v>
      </c>
      <c r="C701" s="568" t="s">
        <v>3256</v>
      </c>
      <c r="D701" s="568" t="s">
        <v>4269</v>
      </c>
      <c r="E701" s="568" t="s">
        <v>4270</v>
      </c>
      <c r="F701" s="571"/>
      <c r="G701" s="571"/>
      <c r="H701" s="571"/>
      <c r="I701" s="571"/>
      <c r="J701" s="571">
        <v>8</v>
      </c>
      <c r="K701" s="571">
        <v>3408</v>
      </c>
      <c r="L701" s="571"/>
      <c r="M701" s="571">
        <v>426</v>
      </c>
      <c r="N701" s="571">
        <v>65</v>
      </c>
      <c r="O701" s="571">
        <v>27755</v>
      </c>
      <c r="P701" s="592"/>
      <c r="Q701" s="572">
        <v>427</v>
      </c>
    </row>
    <row r="702" spans="1:17" ht="14.4" customHeight="1" x14ac:dyDescent="0.3">
      <c r="A702" s="567" t="s">
        <v>439</v>
      </c>
      <c r="B702" s="568" t="s">
        <v>4271</v>
      </c>
      <c r="C702" s="568" t="s">
        <v>3256</v>
      </c>
      <c r="D702" s="568" t="s">
        <v>4272</v>
      </c>
      <c r="E702" s="568" t="s">
        <v>4273</v>
      </c>
      <c r="F702" s="571"/>
      <c r="G702" s="571"/>
      <c r="H702" s="571"/>
      <c r="I702" s="571"/>
      <c r="J702" s="571"/>
      <c r="K702" s="571"/>
      <c r="L702" s="571"/>
      <c r="M702" s="571"/>
      <c r="N702" s="571">
        <v>1</v>
      </c>
      <c r="O702" s="571">
        <v>1114</v>
      </c>
      <c r="P702" s="592"/>
      <c r="Q702" s="572">
        <v>1114</v>
      </c>
    </row>
    <row r="703" spans="1:17" ht="14.4" customHeight="1" x14ac:dyDescent="0.3">
      <c r="A703" s="567" t="s">
        <v>439</v>
      </c>
      <c r="B703" s="568" t="s">
        <v>4271</v>
      </c>
      <c r="C703" s="568" t="s">
        <v>3256</v>
      </c>
      <c r="D703" s="568" t="s">
        <v>4228</v>
      </c>
      <c r="E703" s="568" t="s">
        <v>4229</v>
      </c>
      <c r="F703" s="571"/>
      <c r="G703" s="571"/>
      <c r="H703" s="571"/>
      <c r="I703" s="571"/>
      <c r="J703" s="571"/>
      <c r="K703" s="571"/>
      <c r="L703" s="571"/>
      <c r="M703" s="571"/>
      <c r="N703" s="571">
        <v>2</v>
      </c>
      <c r="O703" s="571">
        <v>652</v>
      </c>
      <c r="P703" s="592"/>
      <c r="Q703" s="572">
        <v>326</v>
      </c>
    </row>
    <row r="704" spans="1:17" ht="14.4" customHeight="1" x14ac:dyDescent="0.3">
      <c r="A704" s="567" t="s">
        <v>439</v>
      </c>
      <c r="B704" s="568" t="s">
        <v>4271</v>
      </c>
      <c r="C704" s="568" t="s">
        <v>3256</v>
      </c>
      <c r="D704" s="568" t="s">
        <v>4274</v>
      </c>
      <c r="E704" s="568" t="s">
        <v>4275</v>
      </c>
      <c r="F704" s="571"/>
      <c r="G704" s="571"/>
      <c r="H704" s="571"/>
      <c r="I704" s="571"/>
      <c r="J704" s="571"/>
      <c r="K704" s="571"/>
      <c r="L704" s="571"/>
      <c r="M704" s="571"/>
      <c r="N704" s="571">
        <v>0</v>
      </c>
      <c r="O704" s="571">
        <v>0</v>
      </c>
      <c r="P704" s="592"/>
      <c r="Q704" s="572"/>
    </row>
    <row r="705" spans="1:17" ht="14.4" customHeight="1" x14ac:dyDescent="0.3">
      <c r="A705" s="567" t="s">
        <v>439</v>
      </c>
      <c r="B705" s="568" t="s">
        <v>4271</v>
      </c>
      <c r="C705" s="568" t="s">
        <v>3256</v>
      </c>
      <c r="D705" s="568" t="s">
        <v>4235</v>
      </c>
      <c r="E705" s="568" t="s">
        <v>4236</v>
      </c>
      <c r="F705" s="571"/>
      <c r="G705" s="571"/>
      <c r="H705" s="571"/>
      <c r="I705" s="571"/>
      <c r="J705" s="571"/>
      <c r="K705" s="571"/>
      <c r="L705" s="571"/>
      <c r="M705" s="571"/>
      <c r="N705" s="571">
        <v>2</v>
      </c>
      <c r="O705" s="571">
        <v>11144</v>
      </c>
      <c r="P705" s="592"/>
      <c r="Q705" s="572">
        <v>5572</v>
      </c>
    </row>
    <row r="706" spans="1:17" ht="14.4" customHeight="1" thickBot="1" x14ac:dyDescent="0.35">
      <c r="A706" s="573" t="s">
        <v>439</v>
      </c>
      <c r="B706" s="574" t="s">
        <v>4271</v>
      </c>
      <c r="C706" s="574" t="s">
        <v>3256</v>
      </c>
      <c r="D706" s="574" t="s">
        <v>4246</v>
      </c>
      <c r="E706" s="574" t="s">
        <v>4247</v>
      </c>
      <c r="F706" s="577"/>
      <c r="G706" s="577"/>
      <c r="H706" s="577"/>
      <c r="I706" s="577"/>
      <c r="J706" s="577"/>
      <c r="K706" s="577"/>
      <c r="L706" s="577"/>
      <c r="M706" s="577"/>
      <c r="N706" s="577">
        <v>1</v>
      </c>
      <c r="O706" s="577">
        <v>278</v>
      </c>
      <c r="P706" s="585"/>
      <c r="Q706" s="578">
        <v>278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73" t="s">
        <v>175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7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7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310.52199999999999</v>
      </c>
      <c r="C5" s="165">
        <v>336.65199999999999</v>
      </c>
      <c r="D5" s="165">
        <v>224.18299999999999</v>
      </c>
      <c r="E5" s="182">
        <v>0.72195528819214094</v>
      </c>
      <c r="F5" s="183">
        <v>51</v>
      </c>
      <c r="G5" s="165">
        <v>48</v>
      </c>
      <c r="H5" s="165">
        <v>29</v>
      </c>
      <c r="I5" s="184">
        <v>0.56862745098039214</v>
      </c>
      <c r="J5" s="174"/>
      <c r="K5" s="174"/>
      <c r="L5" s="8">
        <f>D5-B5</f>
        <v>-86.338999999999999</v>
      </c>
      <c r="M5" s="9">
        <f>H5-F5</f>
        <v>-22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26.914999999999999</v>
      </c>
      <c r="C6" s="164">
        <v>46.665999999999997</v>
      </c>
      <c r="D6" s="164">
        <v>28.154</v>
      </c>
      <c r="E6" s="185">
        <v>1.0460338101430429</v>
      </c>
      <c r="F6" s="186">
        <v>7</v>
      </c>
      <c r="G6" s="164">
        <v>8</v>
      </c>
      <c r="H6" s="164">
        <v>6</v>
      </c>
      <c r="I6" s="187">
        <v>0.8571428571428571</v>
      </c>
      <c r="J6" s="174"/>
      <c r="K6" s="174"/>
      <c r="L6" s="6">
        <f t="shared" ref="L6:L11" si="0">D6-B6</f>
        <v>1.2390000000000008</v>
      </c>
      <c r="M6" s="7">
        <f t="shared" ref="M6:M12" si="1">H6-F6</f>
        <v>-1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43.774999999999999</v>
      </c>
      <c r="C7" s="164">
        <v>78.835999999999999</v>
      </c>
      <c r="D7" s="164">
        <v>22.667000000000002</v>
      </c>
      <c r="E7" s="185">
        <v>0.51780696744717314</v>
      </c>
      <c r="F7" s="186">
        <v>14</v>
      </c>
      <c r="G7" s="164">
        <v>19</v>
      </c>
      <c r="H7" s="164">
        <v>7</v>
      </c>
      <c r="I7" s="187">
        <v>0.5</v>
      </c>
      <c r="J7" s="174"/>
      <c r="K7" s="174"/>
      <c r="L7" s="6">
        <f t="shared" si="0"/>
        <v>-21.107999999999997</v>
      </c>
      <c r="M7" s="7">
        <f t="shared" si="1"/>
        <v>-7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9.1340000000000003</v>
      </c>
      <c r="C8" s="164">
        <v>3.7629999999999999</v>
      </c>
      <c r="D8" s="164">
        <v>0.80800000000000005</v>
      </c>
      <c r="E8" s="185">
        <v>8.8460696299540176E-2</v>
      </c>
      <c r="F8" s="186">
        <v>3</v>
      </c>
      <c r="G8" s="164">
        <v>1</v>
      </c>
      <c r="H8" s="164">
        <v>1</v>
      </c>
      <c r="I8" s="187">
        <v>0.33333333333333331</v>
      </c>
      <c r="J8" s="174"/>
      <c r="K8" s="174"/>
      <c r="L8" s="6">
        <f t="shared" si="0"/>
        <v>-8.3260000000000005</v>
      </c>
      <c r="M8" s="7">
        <f t="shared" si="1"/>
        <v>-2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440</v>
      </c>
      <c r="F9" s="186">
        <v>0</v>
      </c>
      <c r="G9" s="164">
        <v>0</v>
      </c>
      <c r="H9" s="164">
        <v>0</v>
      </c>
      <c r="I9" s="187" t="s">
        <v>440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54.052</v>
      </c>
      <c r="C10" s="164">
        <v>26.681000000000001</v>
      </c>
      <c r="D10" s="164">
        <v>55.161999999999999</v>
      </c>
      <c r="E10" s="185">
        <v>1.0205357803596538</v>
      </c>
      <c r="F10" s="186">
        <v>7</v>
      </c>
      <c r="G10" s="164">
        <v>6</v>
      </c>
      <c r="H10" s="164">
        <v>6</v>
      </c>
      <c r="I10" s="187">
        <v>0.8571428571428571</v>
      </c>
      <c r="J10" s="174"/>
      <c r="K10" s="174"/>
      <c r="L10" s="6">
        <f t="shared" si="0"/>
        <v>1.1099999999999994</v>
      </c>
      <c r="M10" s="7">
        <f t="shared" si="1"/>
        <v>-1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22.657</v>
      </c>
      <c r="C11" s="164">
        <v>12.638</v>
      </c>
      <c r="D11" s="164">
        <v>1.9370000000000001</v>
      </c>
      <c r="E11" s="185">
        <v>8.5492342322461057E-2</v>
      </c>
      <c r="F11" s="186">
        <v>5</v>
      </c>
      <c r="G11" s="164">
        <v>1</v>
      </c>
      <c r="H11" s="164">
        <v>1</v>
      </c>
      <c r="I11" s="187">
        <v>0.2</v>
      </c>
      <c r="J11" s="174"/>
      <c r="K11" s="174"/>
      <c r="L11" s="6">
        <f t="shared" si="0"/>
        <v>-20.72</v>
      </c>
      <c r="M11" s="7">
        <f t="shared" si="1"/>
        <v>-4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467.05500000000001</v>
      </c>
      <c r="C12" s="167">
        <f>SUM(C5:C11)</f>
        <v>505.23599999999993</v>
      </c>
      <c r="D12" s="167">
        <f>SUM(D5:D11)</f>
        <v>332.911</v>
      </c>
      <c r="E12" s="188">
        <f>IF(OR(D12=0,B12=0),0,D12/B12)</f>
        <v>0.71278757319801733</v>
      </c>
      <c r="F12" s="189">
        <f>SUM(F5:F11)</f>
        <v>87</v>
      </c>
      <c r="G12" s="167">
        <f>SUM(G5:G11)</f>
        <v>83</v>
      </c>
      <c r="H12" s="167">
        <f>SUM(H5:H11)</f>
        <v>50</v>
      </c>
      <c r="I12" s="190">
        <f>IF(OR(H12=0,F12=0),0,H12/F12)</f>
        <v>0.57471264367816088</v>
      </c>
      <c r="J12" s="174"/>
      <c r="K12" s="174"/>
      <c r="L12" s="180">
        <f>D12-B12</f>
        <v>-134.14400000000001</v>
      </c>
      <c r="M12" s="191">
        <f t="shared" si="1"/>
        <v>-37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7" t="s">
        <v>103</v>
      </c>
      <c r="C13" s="477"/>
      <c r="D13" s="477"/>
      <c r="E13" s="477"/>
      <c r="F13" s="477" t="s">
        <v>104</v>
      </c>
      <c r="G13" s="477"/>
      <c r="H13" s="477"/>
      <c r="I13" s="477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84" t="s">
        <v>105</v>
      </c>
      <c r="B15" s="486" t="s">
        <v>92</v>
      </c>
      <c r="C15" s="487"/>
      <c r="D15" s="487"/>
      <c r="E15" s="488"/>
      <c r="F15" s="486" t="s">
        <v>93</v>
      </c>
      <c r="G15" s="487"/>
      <c r="H15" s="487"/>
      <c r="I15" s="488"/>
      <c r="J15" s="494" t="s">
        <v>221</v>
      </c>
      <c r="K15" s="495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85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6" t="s">
        <v>222</v>
      </c>
      <c r="K16" s="472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308.23700000000002</v>
      </c>
      <c r="C17" s="165">
        <v>325.298</v>
      </c>
      <c r="D17" s="165">
        <v>179.07</v>
      </c>
      <c r="E17" s="182">
        <v>0.5809490749001579</v>
      </c>
      <c r="F17" s="172">
        <v>50</v>
      </c>
      <c r="G17" s="165">
        <v>43</v>
      </c>
      <c r="H17" s="165">
        <v>25</v>
      </c>
      <c r="I17" s="184">
        <v>0.5</v>
      </c>
      <c r="J17" s="471">
        <f>0.93*0.95</f>
        <v>0.88349999999999995</v>
      </c>
      <c r="K17" s="472"/>
      <c r="L17" s="199">
        <f>D17-B17</f>
        <v>-129.16700000000003</v>
      </c>
      <c r="M17" s="200">
        <f>H17-F17</f>
        <v>-25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23.370999999999999</v>
      </c>
      <c r="C18" s="164">
        <v>46.665999999999997</v>
      </c>
      <c r="D18" s="164">
        <v>28.154</v>
      </c>
      <c r="E18" s="185">
        <v>1.2046553420906252</v>
      </c>
      <c r="F18" s="173">
        <v>6</v>
      </c>
      <c r="G18" s="164">
        <v>8</v>
      </c>
      <c r="H18" s="164">
        <v>6</v>
      </c>
      <c r="I18" s="187">
        <v>1</v>
      </c>
      <c r="J18" s="471">
        <f>1.07*0.95</f>
        <v>1.0165</v>
      </c>
      <c r="K18" s="472"/>
      <c r="L18" s="201">
        <f t="shared" ref="L18:L24" si="2">D18-B18</f>
        <v>4.7830000000000013</v>
      </c>
      <c r="M18" s="202">
        <f t="shared" ref="M18:M24" si="3">H18-F18</f>
        <v>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43.774999999999999</v>
      </c>
      <c r="C19" s="164">
        <v>74.247</v>
      </c>
      <c r="D19" s="164">
        <v>22.667000000000002</v>
      </c>
      <c r="E19" s="185">
        <v>0.51780696744717314</v>
      </c>
      <c r="F19" s="173">
        <v>14</v>
      </c>
      <c r="G19" s="164">
        <v>17</v>
      </c>
      <c r="H19" s="164">
        <v>7</v>
      </c>
      <c r="I19" s="187">
        <v>0.5</v>
      </c>
      <c r="J19" s="471">
        <f>1.04*0.95</f>
        <v>0.98799999999999999</v>
      </c>
      <c r="K19" s="472"/>
      <c r="L19" s="201">
        <f t="shared" si="2"/>
        <v>-21.107999999999997</v>
      </c>
      <c r="M19" s="202">
        <f t="shared" si="3"/>
        <v>-7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9.1340000000000003</v>
      </c>
      <c r="C20" s="164">
        <v>3.7629999999999999</v>
      </c>
      <c r="D20" s="164">
        <v>0.80800000000000005</v>
      </c>
      <c r="E20" s="185">
        <v>8.8460696299540176E-2</v>
      </c>
      <c r="F20" s="173">
        <v>3</v>
      </c>
      <c r="G20" s="164">
        <v>1</v>
      </c>
      <c r="H20" s="164">
        <v>1</v>
      </c>
      <c r="I20" s="187">
        <v>0.33333333333333331</v>
      </c>
      <c r="J20" s="471">
        <f>0.96*0.95</f>
        <v>0.91199999999999992</v>
      </c>
      <c r="K20" s="472"/>
      <c r="L20" s="201">
        <f t="shared" si="2"/>
        <v>-8.3260000000000005</v>
      </c>
      <c r="M20" s="202">
        <f t="shared" si="3"/>
        <v>-2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440</v>
      </c>
      <c r="F21" s="173">
        <v>0</v>
      </c>
      <c r="G21" s="164">
        <v>0</v>
      </c>
      <c r="H21" s="164">
        <v>0</v>
      </c>
      <c r="I21" s="187" t="s">
        <v>440</v>
      </c>
      <c r="J21" s="471">
        <f>1*0.95</f>
        <v>0.95</v>
      </c>
      <c r="K21" s="472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40.786999999999999</v>
      </c>
      <c r="C22" s="164">
        <v>17.004000000000001</v>
      </c>
      <c r="D22" s="164">
        <v>55.161999999999999</v>
      </c>
      <c r="E22" s="185">
        <v>1.3524407286635447</v>
      </c>
      <c r="F22" s="173">
        <v>6</v>
      </c>
      <c r="G22" s="164">
        <v>4</v>
      </c>
      <c r="H22" s="164">
        <v>6</v>
      </c>
      <c r="I22" s="187">
        <v>1</v>
      </c>
      <c r="J22" s="471">
        <f>1.05*0.95</f>
        <v>0.99749999999999994</v>
      </c>
      <c r="K22" s="472"/>
      <c r="L22" s="201">
        <f t="shared" si="2"/>
        <v>14.375</v>
      </c>
      <c r="M22" s="202">
        <f t="shared" si="3"/>
        <v>0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22.657</v>
      </c>
      <c r="C23" s="164">
        <v>12.638</v>
      </c>
      <c r="D23" s="164">
        <v>1.9370000000000001</v>
      </c>
      <c r="E23" s="185">
        <v>8.5492342322461057E-2</v>
      </c>
      <c r="F23" s="173">
        <v>5</v>
      </c>
      <c r="G23" s="164">
        <v>1</v>
      </c>
      <c r="H23" s="164">
        <v>1</v>
      </c>
      <c r="I23" s="187">
        <v>0.2</v>
      </c>
      <c r="J23" s="471">
        <f>1*0.95</f>
        <v>0.95</v>
      </c>
      <c r="K23" s="472"/>
      <c r="L23" s="201">
        <f t="shared" si="2"/>
        <v>-20.72</v>
      </c>
      <c r="M23" s="202">
        <f t="shared" si="3"/>
        <v>-4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447.96099999999996</v>
      </c>
      <c r="C24" s="205">
        <f>SUM(C17:C23)</f>
        <v>479.61599999999999</v>
      </c>
      <c r="D24" s="205">
        <f>SUM(D17:D23)</f>
        <v>287.798</v>
      </c>
      <c r="E24" s="206">
        <f>IF(OR(D24=0,B24=0),0,D24/B24)</f>
        <v>0.64246217862715738</v>
      </c>
      <c r="F24" s="204">
        <f>SUM(F17:F23)</f>
        <v>84</v>
      </c>
      <c r="G24" s="205">
        <f>SUM(G17:G23)</f>
        <v>74</v>
      </c>
      <c r="H24" s="205">
        <f>SUM(H17:H23)</f>
        <v>46</v>
      </c>
      <c r="I24" s="207">
        <f>IF(OR(H24=0,F24=0),0,H24/F24)</f>
        <v>0.54761904761904767</v>
      </c>
      <c r="J24" s="174"/>
      <c r="K24" s="174"/>
      <c r="L24" s="197">
        <f t="shared" si="2"/>
        <v>-160.16299999999995</v>
      </c>
      <c r="M24" s="208">
        <f t="shared" si="3"/>
        <v>-38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7" t="s">
        <v>103</v>
      </c>
      <c r="C25" s="478"/>
      <c r="D25" s="478"/>
      <c r="E25" s="478"/>
      <c r="F25" s="477" t="s">
        <v>104</v>
      </c>
      <c r="G25" s="478"/>
      <c r="H25" s="478"/>
      <c r="I25" s="478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9" t="s">
        <v>155</v>
      </c>
      <c r="B27" s="491" t="s">
        <v>92</v>
      </c>
      <c r="C27" s="492"/>
      <c r="D27" s="492"/>
      <c r="E27" s="493"/>
      <c r="F27" s="492" t="s">
        <v>93</v>
      </c>
      <c r="G27" s="492"/>
      <c r="H27" s="492"/>
      <c r="I27" s="492"/>
      <c r="J27" s="491" t="s">
        <v>106</v>
      </c>
      <c r="K27" s="492"/>
      <c r="L27" s="492"/>
      <c r="M27" s="49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90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2.2850000000000001</v>
      </c>
      <c r="C29" s="165">
        <v>9.4580000000000002</v>
      </c>
      <c r="D29" s="165">
        <v>42.814</v>
      </c>
      <c r="E29" s="182">
        <v>18.736980306345732</v>
      </c>
      <c r="F29" s="183">
        <v>1</v>
      </c>
      <c r="G29" s="165">
        <v>4</v>
      </c>
      <c r="H29" s="165">
        <v>3</v>
      </c>
      <c r="I29" s="216">
        <v>3</v>
      </c>
      <c r="J29" s="172">
        <v>513.26099999999997</v>
      </c>
      <c r="K29" s="165">
        <v>238.673</v>
      </c>
      <c r="L29" s="165">
        <v>1552.0250000000001</v>
      </c>
      <c r="M29" s="182">
        <v>3.0238514128289511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0</v>
      </c>
      <c r="C30" s="164">
        <v>0</v>
      </c>
      <c r="D30" s="164">
        <v>0</v>
      </c>
      <c r="E30" s="185" t="s">
        <v>440</v>
      </c>
      <c r="F30" s="186">
        <v>0</v>
      </c>
      <c r="G30" s="164">
        <v>0</v>
      </c>
      <c r="H30" s="164">
        <v>0</v>
      </c>
      <c r="I30" s="218" t="s">
        <v>440</v>
      </c>
      <c r="J30" s="173">
        <v>0</v>
      </c>
      <c r="K30" s="164">
        <v>0</v>
      </c>
      <c r="L30" s="164">
        <v>0</v>
      </c>
      <c r="M30" s="185" t="s">
        <v>440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0</v>
      </c>
      <c r="C31" s="164">
        <v>4.5890000000000004</v>
      </c>
      <c r="D31" s="164">
        <v>0</v>
      </c>
      <c r="E31" s="185" t="s">
        <v>440</v>
      </c>
      <c r="F31" s="186">
        <v>0</v>
      </c>
      <c r="G31" s="164">
        <v>2</v>
      </c>
      <c r="H31" s="164">
        <v>0</v>
      </c>
      <c r="I31" s="218" t="s">
        <v>440</v>
      </c>
      <c r="J31" s="173">
        <v>0</v>
      </c>
      <c r="K31" s="164">
        <v>234.45699999999999</v>
      </c>
      <c r="L31" s="164">
        <v>0</v>
      </c>
      <c r="M31" s="185" t="s">
        <v>440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0</v>
      </c>
      <c r="D32" s="164">
        <v>0</v>
      </c>
      <c r="E32" s="185" t="s">
        <v>440</v>
      </c>
      <c r="F32" s="186">
        <v>0</v>
      </c>
      <c r="G32" s="164">
        <v>0</v>
      </c>
      <c r="H32" s="164">
        <v>0</v>
      </c>
      <c r="I32" s="218" t="s">
        <v>440</v>
      </c>
      <c r="J32" s="173">
        <v>0</v>
      </c>
      <c r="K32" s="164">
        <v>0</v>
      </c>
      <c r="L32" s="164">
        <v>0</v>
      </c>
      <c r="M32" s="185" t="s">
        <v>440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440</v>
      </c>
      <c r="F33" s="186">
        <v>0</v>
      </c>
      <c r="G33" s="164">
        <v>0</v>
      </c>
      <c r="H33" s="164">
        <v>0</v>
      </c>
      <c r="I33" s="218" t="s">
        <v>440</v>
      </c>
      <c r="J33" s="173">
        <v>0</v>
      </c>
      <c r="K33" s="164">
        <v>0</v>
      </c>
      <c r="L33" s="164">
        <v>0</v>
      </c>
      <c r="M33" s="185" t="s">
        <v>440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13.265000000000001</v>
      </c>
      <c r="C34" s="164">
        <v>9.6769999999999996</v>
      </c>
      <c r="D34" s="164">
        <v>0</v>
      </c>
      <c r="E34" s="185" t="s">
        <v>440</v>
      </c>
      <c r="F34" s="186">
        <v>1</v>
      </c>
      <c r="G34" s="164">
        <v>2</v>
      </c>
      <c r="H34" s="164">
        <v>0</v>
      </c>
      <c r="I34" s="218" t="s">
        <v>440</v>
      </c>
      <c r="J34" s="173">
        <v>429.77</v>
      </c>
      <c r="K34" s="164">
        <v>486.19400000000002</v>
      </c>
      <c r="L34" s="164">
        <v>0</v>
      </c>
      <c r="M34" s="185" t="s">
        <v>440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440</v>
      </c>
      <c r="F35" s="186">
        <v>0</v>
      </c>
      <c r="G35" s="164">
        <v>0</v>
      </c>
      <c r="H35" s="164">
        <v>0</v>
      </c>
      <c r="I35" s="218" t="s">
        <v>440</v>
      </c>
      <c r="J35" s="173">
        <v>0</v>
      </c>
      <c r="K35" s="164">
        <v>0</v>
      </c>
      <c r="L35" s="164">
        <v>0</v>
      </c>
      <c r="M35" s="185" t="s">
        <v>440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15.55</v>
      </c>
      <c r="C36" s="221">
        <f>SUM(C29:C35)</f>
        <v>23.724</v>
      </c>
      <c r="D36" s="221">
        <f>SUM(D29:D35)</f>
        <v>42.814</v>
      </c>
      <c r="E36" s="222">
        <f>IF(OR(D36=0,B36=0),0,D36/B36)</f>
        <v>2.753311897106109</v>
      </c>
      <c r="F36" s="223">
        <f>SUM(F29:F35)</f>
        <v>2</v>
      </c>
      <c r="G36" s="221">
        <f>SUM(G29:G35)</f>
        <v>8</v>
      </c>
      <c r="H36" s="221">
        <f>SUM(H29:H35)</f>
        <v>3</v>
      </c>
      <c r="I36" s="224">
        <f>IF(OR(H36=0,F36=0),0,H36/F36)</f>
        <v>1.5</v>
      </c>
      <c r="J36" s="220">
        <f>SUM(J29:J35)</f>
        <v>943.03099999999995</v>
      </c>
      <c r="K36" s="221">
        <f>SUM(K29:K35)</f>
        <v>959.32400000000007</v>
      </c>
      <c r="L36" s="221">
        <f>SUM(L29:L35)</f>
        <v>1552.0250000000001</v>
      </c>
      <c r="M36" s="222">
        <f>IF(OR(L36=0,J36=0),0,L36/J36)</f>
        <v>1.6457836486817508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7" t="s">
        <v>107</v>
      </c>
      <c r="K37" s="478"/>
      <c r="L37" s="478"/>
      <c r="M37" s="478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9" t="s">
        <v>108</v>
      </c>
      <c r="B39" s="481" t="s">
        <v>92</v>
      </c>
      <c r="C39" s="482"/>
      <c r="D39" s="482"/>
      <c r="E39" s="483"/>
      <c r="F39" s="482" t="s">
        <v>93</v>
      </c>
      <c r="G39" s="482"/>
      <c r="H39" s="482"/>
      <c r="I39" s="483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80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0</v>
      </c>
      <c r="C41" s="165">
        <v>1.8959999999999999</v>
      </c>
      <c r="D41" s="165">
        <v>2.2989999999999999</v>
      </c>
      <c r="E41" s="182" t="s">
        <v>440</v>
      </c>
      <c r="F41" s="183">
        <v>0</v>
      </c>
      <c r="G41" s="165">
        <v>1</v>
      </c>
      <c r="H41" s="165">
        <v>1</v>
      </c>
      <c r="I41" s="184" t="s">
        <v>440</v>
      </c>
      <c r="J41" s="210"/>
      <c r="K41" s="210"/>
      <c r="L41" s="199">
        <f t="shared" ref="L41:L48" si="4">D41-B41</f>
        <v>2.2989999999999999</v>
      </c>
      <c r="M41" s="200">
        <f t="shared" ref="M41:M48" si="5">H41-F41</f>
        <v>1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3.544</v>
      </c>
      <c r="C42" s="164">
        <v>0</v>
      </c>
      <c r="D42" s="164">
        <v>0</v>
      </c>
      <c r="E42" s="185" t="s">
        <v>440</v>
      </c>
      <c r="F42" s="186">
        <v>1</v>
      </c>
      <c r="G42" s="164">
        <v>0</v>
      </c>
      <c r="H42" s="164">
        <v>0</v>
      </c>
      <c r="I42" s="187" t="s">
        <v>440</v>
      </c>
      <c r="J42" s="210"/>
      <c r="K42" s="210"/>
      <c r="L42" s="201">
        <f t="shared" si="4"/>
        <v>-3.544</v>
      </c>
      <c r="M42" s="202">
        <f t="shared" si="5"/>
        <v>-1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0</v>
      </c>
      <c r="C43" s="164">
        <v>0</v>
      </c>
      <c r="D43" s="164">
        <v>0</v>
      </c>
      <c r="E43" s="185" t="s">
        <v>440</v>
      </c>
      <c r="F43" s="186">
        <v>0</v>
      </c>
      <c r="G43" s="164">
        <v>0</v>
      </c>
      <c r="H43" s="164">
        <v>0</v>
      </c>
      <c r="I43" s="187" t="s">
        <v>440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0</v>
      </c>
      <c r="E44" s="185" t="s">
        <v>440</v>
      </c>
      <c r="F44" s="186">
        <v>0</v>
      </c>
      <c r="G44" s="164">
        <v>0</v>
      </c>
      <c r="H44" s="164">
        <v>0</v>
      </c>
      <c r="I44" s="187" t="s">
        <v>440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440</v>
      </c>
      <c r="F45" s="186">
        <v>0</v>
      </c>
      <c r="G45" s="164">
        <v>0</v>
      </c>
      <c r="H45" s="164">
        <v>0</v>
      </c>
      <c r="I45" s="187" t="s">
        <v>440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0</v>
      </c>
      <c r="C46" s="164">
        <v>0</v>
      </c>
      <c r="D46" s="164">
        <v>0</v>
      </c>
      <c r="E46" s="185" t="s">
        <v>440</v>
      </c>
      <c r="F46" s="186">
        <v>0</v>
      </c>
      <c r="G46" s="164">
        <v>0</v>
      </c>
      <c r="H46" s="164">
        <v>0</v>
      </c>
      <c r="I46" s="187" t="s">
        <v>440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0</v>
      </c>
      <c r="C47" s="164">
        <v>0</v>
      </c>
      <c r="D47" s="164">
        <v>0</v>
      </c>
      <c r="E47" s="185" t="s">
        <v>440</v>
      </c>
      <c r="F47" s="186">
        <v>0</v>
      </c>
      <c r="G47" s="164">
        <v>0</v>
      </c>
      <c r="H47" s="164">
        <v>0</v>
      </c>
      <c r="I47" s="187" t="s">
        <v>440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3.544</v>
      </c>
      <c r="C48" s="232">
        <f>SUM(C41:C47)</f>
        <v>1.8959999999999999</v>
      </c>
      <c r="D48" s="232">
        <f>SUM(D41:D47)</f>
        <v>2.2989999999999999</v>
      </c>
      <c r="E48" s="233">
        <f>IF(OR(D48=0,B48=0),0,D48/B48)</f>
        <v>0.64870203160270878</v>
      </c>
      <c r="F48" s="234">
        <f>SUM(F41:F47)</f>
        <v>1</v>
      </c>
      <c r="G48" s="232">
        <f>SUM(G41:G47)</f>
        <v>1</v>
      </c>
      <c r="H48" s="232">
        <f>SUM(H41:H47)</f>
        <v>1</v>
      </c>
      <c r="I48" s="235">
        <f>IF(OR(H48=0,F48=0),0,H48/F48)</f>
        <v>1</v>
      </c>
      <c r="J48" s="210"/>
      <c r="K48" s="210"/>
      <c r="L48" s="229">
        <f t="shared" si="4"/>
        <v>-1.2450000000000001</v>
      </c>
      <c r="M48" s="236">
        <f t="shared" si="5"/>
        <v>0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271.38</v>
      </c>
      <c r="C33" s="285">
        <v>159</v>
      </c>
      <c r="D33" s="125">
        <f>IF(C33="","",C33-B33)</f>
        <v>-112.38</v>
      </c>
      <c r="E33" s="126">
        <f>IF(C33="","",C33/B33)</f>
        <v>0.58589431793057711</v>
      </c>
      <c r="F33" s="127">
        <v>6.93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461.89</v>
      </c>
      <c r="C34" s="286">
        <v>268</v>
      </c>
      <c r="D34" s="129">
        <f t="shared" ref="D34:D45" si="0">IF(C34="","",C34-B34)</f>
        <v>-193.89</v>
      </c>
      <c r="E34" s="130">
        <f t="shared" ref="E34:E45" si="1">IF(C34="","",C34/B34)</f>
        <v>0.58022472883153997</v>
      </c>
      <c r="F34" s="131">
        <v>26.89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651.27</v>
      </c>
      <c r="C35" s="286">
        <v>400</v>
      </c>
      <c r="D35" s="129">
        <f t="shared" si="0"/>
        <v>-251.26999999999998</v>
      </c>
      <c r="E35" s="130">
        <f t="shared" si="1"/>
        <v>0.61418459317948015</v>
      </c>
      <c r="F35" s="131">
        <v>51.55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882.19</v>
      </c>
      <c r="C36" s="286">
        <v>604</v>
      </c>
      <c r="D36" s="129">
        <f t="shared" si="0"/>
        <v>-278.19000000000005</v>
      </c>
      <c r="E36" s="130">
        <f t="shared" si="1"/>
        <v>0.68465976717033739</v>
      </c>
      <c r="F36" s="131">
        <v>125.99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901.96</v>
      </c>
      <c r="C37" s="286">
        <v>612</v>
      </c>
      <c r="D37" s="129">
        <f t="shared" si="0"/>
        <v>-289.96000000000004</v>
      </c>
      <c r="E37" s="130">
        <f t="shared" si="1"/>
        <v>0.67852232914985144</v>
      </c>
      <c r="F37" s="131">
        <v>97.34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524.24</v>
      </c>
      <c r="C38" s="286">
        <v>365</v>
      </c>
      <c r="D38" s="129">
        <f t="shared" si="0"/>
        <v>-159.24</v>
      </c>
      <c r="E38" s="130">
        <f t="shared" si="1"/>
        <v>0.6962459942011292</v>
      </c>
      <c r="F38" s="131">
        <v>66.95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556.01</v>
      </c>
      <c r="C39" s="286">
        <v>377</v>
      </c>
      <c r="D39" s="129">
        <f t="shared" si="0"/>
        <v>-179.01</v>
      </c>
      <c r="E39" s="130">
        <f t="shared" si="1"/>
        <v>0.6780453588964227</v>
      </c>
      <c r="F39" s="131">
        <v>66.95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727.22</v>
      </c>
      <c r="C40" s="286">
        <v>479</v>
      </c>
      <c r="D40" s="129">
        <f t="shared" si="0"/>
        <v>-248.22000000000003</v>
      </c>
      <c r="E40" s="130">
        <f t="shared" si="1"/>
        <v>0.65867275377464862</v>
      </c>
      <c r="F40" s="131">
        <v>88.31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777.87</v>
      </c>
      <c r="C41" s="286">
        <v>494</v>
      </c>
      <c r="D41" s="129">
        <f t="shared" si="0"/>
        <v>-283.87</v>
      </c>
      <c r="E41" s="130">
        <f t="shared" si="1"/>
        <v>0.63506755627547018</v>
      </c>
      <c r="F41" s="131">
        <v>88.31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870.29</v>
      </c>
      <c r="C42" s="286">
        <v>560</v>
      </c>
      <c r="D42" s="129">
        <f t="shared" si="0"/>
        <v>-310.28999999999996</v>
      </c>
      <c r="E42" s="130">
        <f t="shared" si="1"/>
        <v>0.64346367302853069</v>
      </c>
      <c r="F42" s="131">
        <v>108.03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>
        <v>844.2</v>
      </c>
      <c r="C43" s="286">
        <v>561</v>
      </c>
      <c r="D43" s="129">
        <f t="shared" si="0"/>
        <v>-283.20000000000005</v>
      </c>
      <c r="E43" s="130">
        <f t="shared" si="1"/>
        <v>0.66453447050461967</v>
      </c>
      <c r="F43" s="131">
        <v>108.81</v>
      </c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709"/>
      <c r="B4" s="710" t="s">
        <v>121</v>
      </c>
      <c r="C4" s="711" t="s">
        <v>94</v>
      </c>
      <c r="D4" s="712" t="s">
        <v>122</v>
      </c>
      <c r="E4" s="710" t="s">
        <v>121</v>
      </c>
      <c r="F4" s="711" t="s">
        <v>94</v>
      </c>
      <c r="G4" s="712" t="s">
        <v>122</v>
      </c>
      <c r="H4" s="710" t="s">
        <v>121</v>
      </c>
      <c r="I4" s="711" t="s">
        <v>94</v>
      </c>
      <c r="J4" s="712" t="s">
        <v>122</v>
      </c>
      <c r="K4" s="713"/>
      <c r="L4" s="714"/>
      <c r="M4" s="714"/>
      <c r="N4" s="714"/>
      <c r="O4" s="715"/>
      <c r="P4" s="716"/>
      <c r="Q4" s="717" t="s">
        <v>95</v>
      </c>
      <c r="R4" s="718" t="s">
        <v>94</v>
      </c>
      <c r="S4" s="719" t="s">
        <v>123</v>
      </c>
      <c r="T4" s="720" t="s">
        <v>124</v>
      </c>
      <c r="U4" s="720" t="s">
        <v>125</v>
      </c>
      <c r="V4" s="721" t="s">
        <v>5</v>
      </c>
      <c r="W4" s="722" t="s">
        <v>126</v>
      </c>
    </row>
    <row r="5" spans="1:23" ht="14.4" customHeight="1" x14ac:dyDescent="0.3">
      <c r="A5" s="752" t="s">
        <v>4276</v>
      </c>
      <c r="B5" s="723">
        <v>1</v>
      </c>
      <c r="C5" s="724">
        <v>7.3</v>
      </c>
      <c r="D5" s="725">
        <v>15</v>
      </c>
      <c r="E5" s="726">
        <v>1</v>
      </c>
      <c r="F5" s="727">
        <v>7.3</v>
      </c>
      <c r="G5" s="728">
        <v>9</v>
      </c>
      <c r="H5" s="729"/>
      <c r="I5" s="730"/>
      <c r="J5" s="731"/>
      <c r="K5" s="732">
        <v>7.3</v>
      </c>
      <c r="L5" s="729">
        <v>5</v>
      </c>
      <c r="M5" s="729">
        <v>47</v>
      </c>
      <c r="N5" s="733">
        <v>15.74</v>
      </c>
      <c r="O5" s="729" t="s">
        <v>4277</v>
      </c>
      <c r="P5" s="734" t="s">
        <v>4278</v>
      </c>
      <c r="Q5" s="735">
        <f>H5-B5</f>
        <v>-1</v>
      </c>
      <c r="R5" s="735">
        <f>I5-C5</f>
        <v>-7.3</v>
      </c>
      <c r="S5" s="723" t="str">
        <f>IF(H5=0,"",H5*N5)</f>
        <v/>
      </c>
      <c r="T5" s="723" t="str">
        <f>IF(H5=0,"",H5*J5)</f>
        <v/>
      </c>
      <c r="U5" s="723" t="str">
        <f>IF(H5=0,"",T5-S5)</f>
        <v/>
      </c>
      <c r="V5" s="736" t="str">
        <f>IF(H5=0,"",T5/S5)</f>
        <v/>
      </c>
      <c r="W5" s="737"/>
    </row>
    <row r="6" spans="1:23" ht="14.4" customHeight="1" x14ac:dyDescent="0.3">
      <c r="A6" s="753" t="s">
        <v>4279</v>
      </c>
      <c r="B6" s="738">
        <v>3</v>
      </c>
      <c r="C6" s="739">
        <v>26.18</v>
      </c>
      <c r="D6" s="701">
        <v>13.7</v>
      </c>
      <c r="E6" s="740">
        <v>3</v>
      </c>
      <c r="F6" s="741">
        <v>29.14</v>
      </c>
      <c r="G6" s="674">
        <v>34</v>
      </c>
      <c r="H6" s="742">
        <v>1</v>
      </c>
      <c r="I6" s="743">
        <v>8.39</v>
      </c>
      <c r="J6" s="675">
        <v>9</v>
      </c>
      <c r="K6" s="744">
        <v>8.33</v>
      </c>
      <c r="L6" s="742">
        <v>6</v>
      </c>
      <c r="M6" s="742">
        <v>53</v>
      </c>
      <c r="N6" s="745">
        <v>17.510000000000002</v>
      </c>
      <c r="O6" s="742" t="s">
        <v>4277</v>
      </c>
      <c r="P6" s="746" t="s">
        <v>4280</v>
      </c>
      <c r="Q6" s="747">
        <f t="shared" ref="Q6:R69" si="0">H6-B6</f>
        <v>-2</v>
      </c>
      <c r="R6" s="747">
        <f t="shared" si="0"/>
        <v>-17.79</v>
      </c>
      <c r="S6" s="738">
        <f t="shared" ref="S6:S69" si="1">IF(H6=0,"",H6*N6)</f>
        <v>17.510000000000002</v>
      </c>
      <c r="T6" s="738">
        <f t="shared" ref="T6:T69" si="2">IF(H6=0,"",H6*J6)</f>
        <v>9</v>
      </c>
      <c r="U6" s="738">
        <f t="shared" ref="U6:U69" si="3">IF(H6=0,"",T6-S6)</f>
        <v>-8.5100000000000016</v>
      </c>
      <c r="V6" s="748">
        <f t="shared" ref="V6:V69" si="4">IF(H6=0,"",T6/S6)</f>
        <v>0.51399200456881777</v>
      </c>
      <c r="W6" s="676"/>
    </row>
    <row r="7" spans="1:23" ht="14.4" customHeight="1" x14ac:dyDescent="0.3">
      <c r="A7" s="754" t="s">
        <v>4281</v>
      </c>
      <c r="B7" s="696">
        <v>1</v>
      </c>
      <c r="C7" s="697">
        <v>36.67</v>
      </c>
      <c r="D7" s="698">
        <v>30</v>
      </c>
      <c r="E7" s="702"/>
      <c r="F7" s="668"/>
      <c r="G7" s="669"/>
      <c r="H7" s="664">
        <v>1</v>
      </c>
      <c r="I7" s="665">
        <v>36.67</v>
      </c>
      <c r="J7" s="677">
        <v>71</v>
      </c>
      <c r="K7" s="670">
        <v>36.67</v>
      </c>
      <c r="L7" s="667">
        <v>22</v>
      </c>
      <c r="M7" s="667">
        <v>149</v>
      </c>
      <c r="N7" s="671">
        <v>49.56</v>
      </c>
      <c r="O7" s="667" t="s">
        <v>4277</v>
      </c>
      <c r="P7" s="699" t="s">
        <v>4282</v>
      </c>
      <c r="Q7" s="672">
        <f t="shared" si="0"/>
        <v>0</v>
      </c>
      <c r="R7" s="672">
        <f t="shared" si="0"/>
        <v>0</v>
      </c>
      <c r="S7" s="696">
        <f t="shared" si="1"/>
        <v>49.56</v>
      </c>
      <c r="T7" s="696">
        <f t="shared" si="2"/>
        <v>71</v>
      </c>
      <c r="U7" s="696">
        <f t="shared" si="3"/>
        <v>21.439999999999998</v>
      </c>
      <c r="V7" s="700">
        <f t="shared" si="4"/>
        <v>1.4326069410815172</v>
      </c>
      <c r="W7" s="673">
        <v>21.44</v>
      </c>
    </row>
    <row r="8" spans="1:23" ht="14.4" customHeight="1" x14ac:dyDescent="0.3">
      <c r="A8" s="755" t="s">
        <v>4283</v>
      </c>
      <c r="B8" s="678"/>
      <c r="C8" s="679"/>
      <c r="D8" s="680"/>
      <c r="E8" s="703">
        <v>1</v>
      </c>
      <c r="F8" s="681">
        <v>19.57</v>
      </c>
      <c r="G8" s="682">
        <v>12</v>
      </c>
      <c r="H8" s="683"/>
      <c r="I8" s="681"/>
      <c r="J8" s="682"/>
      <c r="K8" s="684">
        <v>19.57</v>
      </c>
      <c r="L8" s="683">
        <v>11</v>
      </c>
      <c r="M8" s="683">
        <v>83</v>
      </c>
      <c r="N8" s="685">
        <v>27.75</v>
      </c>
      <c r="O8" s="683" t="s">
        <v>4277</v>
      </c>
      <c r="P8" s="704" t="s">
        <v>4284</v>
      </c>
      <c r="Q8" s="686">
        <f t="shared" si="0"/>
        <v>0</v>
      </c>
      <c r="R8" s="686">
        <f t="shared" si="0"/>
        <v>0</v>
      </c>
      <c r="S8" s="705" t="str">
        <f t="shared" si="1"/>
        <v/>
      </c>
      <c r="T8" s="705" t="str">
        <f t="shared" si="2"/>
        <v/>
      </c>
      <c r="U8" s="705" t="str">
        <f t="shared" si="3"/>
        <v/>
      </c>
      <c r="V8" s="706" t="str">
        <f t="shared" si="4"/>
        <v/>
      </c>
      <c r="W8" s="687"/>
    </row>
    <row r="9" spans="1:23" ht="14.4" customHeight="1" x14ac:dyDescent="0.3">
      <c r="A9" s="753" t="s">
        <v>4285</v>
      </c>
      <c r="B9" s="749">
        <v>6</v>
      </c>
      <c r="C9" s="750">
        <v>132.96</v>
      </c>
      <c r="D9" s="688">
        <v>31.2</v>
      </c>
      <c r="E9" s="751">
        <v>4</v>
      </c>
      <c r="F9" s="743">
        <v>114.35</v>
      </c>
      <c r="G9" s="675">
        <v>72.8</v>
      </c>
      <c r="H9" s="742">
        <v>4</v>
      </c>
      <c r="I9" s="743">
        <v>88.64</v>
      </c>
      <c r="J9" s="689">
        <v>35.5</v>
      </c>
      <c r="K9" s="744">
        <v>22.16</v>
      </c>
      <c r="L9" s="742">
        <v>11</v>
      </c>
      <c r="M9" s="742">
        <v>98</v>
      </c>
      <c r="N9" s="745">
        <v>32.64</v>
      </c>
      <c r="O9" s="742" t="s">
        <v>4277</v>
      </c>
      <c r="P9" s="746" t="s">
        <v>4286</v>
      </c>
      <c r="Q9" s="747">
        <f t="shared" si="0"/>
        <v>-2</v>
      </c>
      <c r="R9" s="747">
        <f t="shared" si="0"/>
        <v>-44.320000000000007</v>
      </c>
      <c r="S9" s="738">
        <f t="shared" si="1"/>
        <v>130.56</v>
      </c>
      <c r="T9" s="738">
        <f t="shared" si="2"/>
        <v>142</v>
      </c>
      <c r="U9" s="738">
        <f t="shared" si="3"/>
        <v>11.439999999999998</v>
      </c>
      <c r="V9" s="748">
        <f t="shared" si="4"/>
        <v>1.0876225490196079</v>
      </c>
      <c r="W9" s="676">
        <v>34.71</v>
      </c>
    </row>
    <row r="10" spans="1:23" ht="14.4" customHeight="1" x14ac:dyDescent="0.3">
      <c r="A10" s="754" t="s">
        <v>4287</v>
      </c>
      <c r="B10" s="696">
        <v>4</v>
      </c>
      <c r="C10" s="697">
        <v>58.77</v>
      </c>
      <c r="D10" s="698">
        <v>29.8</v>
      </c>
      <c r="E10" s="664">
        <v>8</v>
      </c>
      <c r="F10" s="665">
        <v>111.86</v>
      </c>
      <c r="G10" s="666">
        <v>19.600000000000001</v>
      </c>
      <c r="H10" s="667">
        <v>5</v>
      </c>
      <c r="I10" s="668">
        <v>65.349999999999994</v>
      </c>
      <c r="J10" s="669">
        <v>17.399999999999999</v>
      </c>
      <c r="K10" s="670">
        <v>13.07</v>
      </c>
      <c r="L10" s="667">
        <v>8</v>
      </c>
      <c r="M10" s="667">
        <v>69</v>
      </c>
      <c r="N10" s="671">
        <v>23.12</v>
      </c>
      <c r="O10" s="667" t="s">
        <v>4277</v>
      </c>
      <c r="P10" s="699" t="s">
        <v>4288</v>
      </c>
      <c r="Q10" s="672">
        <f t="shared" si="0"/>
        <v>1</v>
      </c>
      <c r="R10" s="672">
        <f t="shared" si="0"/>
        <v>6.5799999999999912</v>
      </c>
      <c r="S10" s="696">
        <f t="shared" si="1"/>
        <v>115.60000000000001</v>
      </c>
      <c r="T10" s="696">
        <f t="shared" si="2"/>
        <v>87</v>
      </c>
      <c r="U10" s="696">
        <f t="shared" si="3"/>
        <v>-28.600000000000009</v>
      </c>
      <c r="V10" s="700">
        <f t="shared" si="4"/>
        <v>0.75259515570934254</v>
      </c>
      <c r="W10" s="673">
        <v>18.88</v>
      </c>
    </row>
    <row r="11" spans="1:23" ht="14.4" customHeight="1" x14ac:dyDescent="0.3">
      <c r="A11" s="754" t="s">
        <v>4289</v>
      </c>
      <c r="B11" s="696"/>
      <c r="C11" s="697"/>
      <c r="D11" s="698"/>
      <c r="E11" s="664">
        <v>1</v>
      </c>
      <c r="F11" s="665">
        <v>3.1</v>
      </c>
      <c r="G11" s="666">
        <v>3</v>
      </c>
      <c r="H11" s="667"/>
      <c r="I11" s="668"/>
      <c r="J11" s="669"/>
      <c r="K11" s="670">
        <v>4.83</v>
      </c>
      <c r="L11" s="667">
        <v>5</v>
      </c>
      <c r="M11" s="667">
        <v>44</v>
      </c>
      <c r="N11" s="671">
        <v>14.75</v>
      </c>
      <c r="O11" s="667" t="s">
        <v>4277</v>
      </c>
      <c r="P11" s="699" t="s">
        <v>4290</v>
      </c>
      <c r="Q11" s="672">
        <f t="shared" si="0"/>
        <v>0</v>
      </c>
      <c r="R11" s="672">
        <f t="shared" si="0"/>
        <v>0</v>
      </c>
      <c r="S11" s="696" t="str">
        <f t="shared" si="1"/>
        <v/>
      </c>
      <c r="T11" s="696" t="str">
        <f t="shared" si="2"/>
        <v/>
      </c>
      <c r="U11" s="696" t="str">
        <f t="shared" si="3"/>
        <v/>
      </c>
      <c r="V11" s="700" t="str">
        <f t="shared" si="4"/>
        <v/>
      </c>
      <c r="W11" s="673"/>
    </row>
    <row r="12" spans="1:23" ht="14.4" customHeight="1" x14ac:dyDescent="0.3">
      <c r="A12" s="754" t="s">
        <v>4291</v>
      </c>
      <c r="B12" s="696"/>
      <c r="C12" s="697"/>
      <c r="D12" s="698"/>
      <c r="E12" s="664">
        <v>1</v>
      </c>
      <c r="F12" s="665">
        <v>2.95</v>
      </c>
      <c r="G12" s="666">
        <v>8</v>
      </c>
      <c r="H12" s="667"/>
      <c r="I12" s="668"/>
      <c r="J12" s="669"/>
      <c r="K12" s="670">
        <v>2.95</v>
      </c>
      <c r="L12" s="667">
        <v>3</v>
      </c>
      <c r="M12" s="667">
        <v>28</v>
      </c>
      <c r="N12" s="671">
        <v>9.2899999999999991</v>
      </c>
      <c r="O12" s="667" t="s">
        <v>4277</v>
      </c>
      <c r="P12" s="699" t="s">
        <v>4292</v>
      </c>
      <c r="Q12" s="672">
        <f t="shared" si="0"/>
        <v>0</v>
      </c>
      <c r="R12" s="672">
        <f t="shared" si="0"/>
        <v>0</v>
      </c>
      <c r="S12" s="696" t="str">
        <f t="shared" si="1"/>
        <v/>
      </c>
      <c r="T12" s="696" t="str">
        <f t="shared" si="2"/>
        <v/>
      </c>
      <c r="U12" s="696" t="str">
        <f t="shared" si="3"/>
        <v/>
      </c>
      <c r="V12" s="700" t="str">
        <f t="shared" si="4"/>
        <v/>
      </c>
      <c r="W12" s="673"/>
    </row>
    <row r="13" spans="1:23" ht="14.4" customHeight="1" x14ac:dyDescent="0.3">
      <c r="A13" s="755" t="s">
        <v>4293</v>
      </c>
      <c r="B13" s="705"/>
      <c r="C13" s="707"/>
      <c r="D13" s="708"/>
      <c r="E13" s="690">
        <v>1</v>
      </c>
      <c r="F13" s="691">
        <v>1.46</v>
      </c>
      <c r="G13" s="692">
        <v>3</v>
      </c>
      <c r="H13" s="683"/>
      <c r="I13" s="681"/>
      <c r="J13" s="682"/>
      <c r="K13" s="684">
        <v>1.4</v>
      </c>
      <c r="L13" s="683">
        <v>4</v>
      </c>
      <c r="M13" s="683">
        <v>38</v>
      </c>
      <c r="N13" s="685">
        <v>12.76</v>
      </c>
      <c r="O13" s="683" t="s">
        <v>4277</v>
      </c>
      <c r="P13" s="704" t="s">
        <v>4294</v>
      </c>
      <c r="Q13" s="686">
        <f t="shared" si="0"/>
        <v>0</v>
      </c>
      <c r="R13" s="686">
        <f t="shared" si="0"/>
        <v>0</v>
      </c>
      <c r="S13" s="705" t="str">
        <f t="shared" si="1"/>
        <v/>
      </c>
      <c r="T13" s="705" t="str">
        <f t="shared" si="2"/>
        <v/>
      </c>
      <c r="U13" s="705" t="str">
        <f t="shared" si="3"/>
        <v/>
      </c>
      <c r="V13" s="706" t="str">
        <f t="shared" si="4"/>
        <v/>
      </c>
      <c r="W13" s="687"/>
    </row>
    <row r="14" spans="1:23" ht="14.4" customHeight="1" x14ac:dyDescent="0.3">
      <c r="A14" s="754" t="s">
        <v>4295</v>
      </c>
      <c r="B14" s="696"/>
      <c r="C14" s="697"/>
      <c r="D14" s="698"/>
      <c r="E14" s="702"/>
      <c r="F14" s="668"/>
      <c r="G14" s="669"/>
      <c r="H14" s="664">
        <v>1</v>
      </c>
      <c r="I14" s="665">
        <v>0.81</v>
      </c>
      <c r="J14" s="666">
        <v>2</v>
      </c>
      <c r="K14" s="670">
        <v>1.2</v>
      </c>
      <c r="L14" s="667">
        <v>3</v>
      </c>
      <c r="M14" s="667">
        <v>28</v>
      </c>
      <c r="N14" s="671">
        <v>9.3000000000000007</v>
      </c>
      <c r="O14" s="667" t="s">
        <v>4277</v>
      </c>
      <c r="P14" s="699" t="s">
        <v>4296</v>
      </c>
      <c r="Q14" s="672">
        <f t="shared" si="0"/>
        <v>1</v>
      </c>
      <c r="R14" s="672">
        <f t="shared" si="0"/>
        <v>0.81</v>
      </c>
      <c r="S14" s="696">
        <f t="shared" si="1"/>
        <v>9.3000000000000007</v>
      </c>
      <c r="T14" s="696">
        <f t="shared" si="2"/>
        <v>2</v>
      </c>
      <c r="U14" s="696">
        <f t="shared" si="3"/>
        <v>-7.3000000000000007</v>
      </c>
      <c r="V14" s="700">
        <f t="shared" si="4"/>
        <v>0.21505376344086019</v>
      </c>
      <c r="W14" s="673"/>
    </row>
    <row r="15" spans="1:23" ht="14.4" customHeight="1" x14ac:dyDescent="0.3">
      <c r="A15" s="754" t="s">
        <v>4297</v>
      </c>
      <c r="B15" s="693">
        <v>1</v>
      </c>
      <c r="C15" s="694">
        <v>1.67</v>
      </c>
      <c r="D15" s="695">
        <v>2</v>
      </c>
      <c r="E15" s="702"/>
      <c r="F15" s="668"/>
      <c r="G15" s="669"/>
      <c r="H15" s="667"/>
      <c r="I15" s="668"/>
      <c r="J15" s="669"/>
      <c r="K15" s="670">
        <v>2.2400000000000002</v>
      </c>
      <c r="L15" s="667">
        <v>4</v>
      </c>
      <c r="M15" s="667">
        <v>36</v>
      </c>
      <c r="N15" s="671">
        <v>11.91</v>
      </c>
      <c r="O15" s="667" t="s">
        <v>4277</v>
      </c>
      <c r="P15" s="699" t="s">
        <v>4298</v>
      </c>
      <c r="Q15" s="672">
        <f t="shared" si="0"/>
        <v>-1</v>
      </c>
      <c r="R15" s="672">
        <f t="shared" si="0"/>
        <v>-1.67</v>
      </c>
      <c r="S15" s="696" t="str">
        <f t="shared" si="1"/>
        <v/>
      </c>
      <c r="T15" s="696" t="str">
        <f t="shared" si="2"/>
        <v/>
      </c>
      <c r="U15" s="696" t="str">
        <f t="shared" si="3"/>
        <v/>
      </c>
      <c r="V15" s="700" t="str">
        <f t="shared" si="4"/>
        <v/>
      </c>
      <c r="W15" s="673"/>
    </row>
    <row r="16" spans="1:23" ht="14.4" customHeight="1" x14ac:dyDescent="0.3">
      <c r="A16" s="755" t="s">
        <v>4299</v>
      </c>
      <c r="B16" s="705"/>
      <c r="C16" s="707"/>
      <c r="D16" s="708"/>
      <c r="E16" s="690">
        <v>1</v>
      </c>
      <c r="F16" s="691">
        <v>0.27</v>
      </c>
      <c r="G16" s="692">
        <v>2</v>
      </c>
      <c r="H16" s="683"/>
      <c r="I16" s="681"/>
      <c r="J16" s="682"/>
      <c r="K16" s="684">
        <v>0.27</v>
      </c>
      <c r="L16" s="683">
        <v>1</v>
      </c>
      <c r="M16" s="683">
        <v>11</v>
      </c>
      <c r="N16" s="685">
        <v>3.51</v>
      </c>
      <c r="O16" s="683" t="s">
        <v>4277</v>
      </c>
      <c r="P16" s="704" t="s">
        <v>4300</v>
      </c>
      <c r="Q16" s="686">
        <f t="shared" si="0"/>
        <v>0</v>
      </c>
      <c r="R16" s="686">
        <f t="shared" si="0"/>
        <v>0</v>
      </c>
      <c r="S16" s="705" t="str">
        <f t="shared" si="1"/>
        <v/>
      </c>
      <c r="T16" s="705" t="str">
        <f t="shared" si="2"/>
        <v/>
      </c>
      <c r="U16" s="705" t="str">
        <f t="shared" si="3"/>
        <v/>
      </c>
      <c r="V16" s="706" t="str">
        <f t="shared" si="4"/>
        <v/>
      </c>
      <c r="W16" s="687"/>
    </row>
    <row r="17" spans="1:23" ht="14.4" customHeight="1" x14ac:dyDescent="0.3">
      <c r="A17" s="755" t="s">
        <v>4301</v>
      </c>
      <c r="B17" s="705"/>
      <c r="C17" s="707"/>
      <c r="D17" s="708"/>
      <c r="E17" s="703"/>
      <c r="F17" s="681"/>
      <c r="G17" s="682"/>
      <c r="H17" s="690">
        <v>1</v>
      </c>
      <c r="I17" s="691">
        <v>1.57</v>
      </c>
      <c r="J17" s="692">
        <v>7</v>
      </c>
      <c r="K17" s="684">
        <v>1.57</v>
      </c>
      <c r="L17" s="683">
        <v>3</v>
      </c>
      <c r="M17" s="683">
        <v>25</v>
      </c>
      <c r="N17" s="685">
        <v>8.4499999999999993</v>
      </c>
      <c r="O17" s="683" t="s">
        <v>4277</v>
      </c>
      <c r="P17" s="704" t="s">
        <v>4302</v>
      </c>
      <c r="Q17" s="686">
        <f t="shared" si="0"/>
        <v>1</v>
      </c>
      <c r="R17" s="686">
        <f t="shared" si="0"/>
        <v>1.57</v>
      </c>
      <c r="S17" s="705">
        <f t="shared" si="1"/>
        <v>8.4499999999999993</v>
      </c>
      <c r="T17" s="705">
        <f t="shared" si="2"/>
        <v>7</v>
      </c>
      <c r="U17" s="705">
        <f t="shared" si="3"/>
        <v>-1.4499999999999993</v>
      </c>
      <c r="V17" s="706">
        <f t="shared" si="4"/>
        <v>0.82840236686390545</v>
      </c>
      <c r="W17" s="687"/>
    </row>
    <row r="18" spans="1:23" ht="14.4" customHeight="1" x14ac:dyDescent="0.3">
      <c r="A18" s="754" t="s">
        <v>4303</v>
      </c>
      <c r="B18" s="696"/>
      <c r="C18" s="697"/>
      <c r="D18" s="698"/>
      <c r="E18" s="664">
        <v>1</v>
      </c>
      <c r="F18" s="665">
        <v>1.3</v>
      </c>
      <c r="G18" s="666">
        <v>18</v>
      </c>
      <c r="H18" s="667"/>
      <c r="I18" s="668"/>
      <c r="J18" s="669"/>
      <c r="K18" s="670">
        <v>1.3</v>
      </c>
      <c r="L18" s="667">
        <v>2</v>
      </c>
      <c r="M18" s="667">
        <v>21</v>
      </c>
      <c r="N18" s="671">
        <v>6.93</v>
      </c>
      <c r="O18" s="667" t="s">
        <v>4277</v>
      </c>
      <c r="P18" s="699" t="s">
        <v>4304</v>
      </c>
      <c r="Q18" s="672">
        <f t="shared" si="0"/>
        <v>0</v>
      </c>
      <c r="R18" s="672">
        <f t="shared" si="0"/>
        <v>0</v>
      </c>
      <c r="S18" s="696" t="str">
        <f t="shared" si="1"/>
        <v/>
      </c>
      <c r="T18" s="696" t="str">
        <f t="shared" si="2"/>
        <v/>
      </c>
      <c r="U18" s="696" t="str">
        <f t="shared" si="3"/>
        <v/>
      </c>
      <c r="V18" s="700" t="str">
        <f t="shared" si="4"/>
        <v/>
      </c>
      <c r="W18" s="673"/>
    </row>
    <row r="19" spans="1:23" ht="14.4" customHeight="1" x14ac:dyDescent="0.3">
      <c r="A19" s="754" t="s">
        <v>4305</v>
      </c>
      <c r="B19" s="696"/>
      <c r="C19" s="697"/>
      <c r="D19" s="698"/>
      <c r="E19" s="664">
        <v>1</v>
      </c>
      <c r="F19" s="665">
        <v>1.17</v>
      </c>
      <c r="G19" s="666">
        <v>5</v>
      </c>
      <c r="H19" s="667"/>
      <c r="I19" s="668"/>
      <c r="J19" s="669"/>
      <c r="K19" s="670">
        <v>1.17</v>
      </c>
      <c r="L19" s="667">
        <v>2</v>
      </c>
      <c r="M19" s="667">
        <v>20</v>
      </c>
      <c r="N19" s="671">
        <v>6.78</v>
      </c>
      <c r="O19" s="667" t="s">
        <v>4277</v>
      </c>
      <c r="P19" s="699" t="s">
        <v>4306</v>
      </c>
      <c r="Q19" s="672">
        <f t="shared" si="0"/>
        <v>0</v>
      </c>
      <c r="R19" s="672">
        <f t="shared" si="0"/>
        <v>0</v>
      </c>
      <c r="S19" s="696" t="str">
        <f t="shared" si="1"/>
        <v/>
      </c>
      <c r="T19" s="696" t="str">
        <f t="shared" si="2"/>
        <v/>
      </c>
      <c r="U19" s="696" t="str">
        <f t="shared" si="3"/>
        <v/>
      </c>
      <c r="V19" s="700" t="str">
        <f t="shared" si="4"/>
        <v/>
      </c>
      <c r="W19" s="673"/>
    </row>
    <row r="20" spans="1:23" ht="14.4" customHeight="1" x14ac:dyDescent="0.3">
      <c r="A20" s="755" t="s">
        <v>4307</v>
      </c>
      <c r="B20" s="678">
        <v>1</v>
      </c>
      <c r="C20" s="679">
        <v>0.64</v>
      </c>
      <c r="D20" s="680">
        <v>3</v>
      </c>
      <c r="E20" s="703"/>
      <c r="F20" s="681"/>
      <c r="G20" s="682"/>
      <c r="H20" s="683"/>
      <c r="I20" s="681"/>
      <c r="J20" s="682"/>
      <c r="K20" s="684">
        <v>0.64</v>
      </c>
      <c r="L20" s="683">
        <v>1</v>
      </c>
      <c r="M20" s="683">
        <v>13</v>
      </c>
      <c r="N20" s="685">
        <v>4.33</v>
      </c>
      <c r="O20" s="683" t="s">
        <v>4277</v>
      </c>
      <c r="P20" s="704" t="s">
        <v>4308</v>
      </c>
      <c r="Q20" s="686">
        <f t="shared" si="0"/>
        <v>-1</v>
      </c>
      <c r="R20" s="686">
        <f t="shared" si="0"/>
        <v>-0.64</v>
      </c>
      <c r="S20" s="705" t="str">
        <f t="shared" si="1"/>
        <v/>
      </c>
      <c r="T20" s="705" t="str">
        <f t="shared" si="2"/>
        <v/>
      </c>
      <c r="U20" s="705" t="str">
        <f t="shared" si="3"/>
        <v/>
      </c>
      <c r="V20" s="706" t="str">
        <f t="shared" si="4"/>
        <v/>
      </c>
      <c r="W20" s="687"/>
    </row>
    <row r="21" spans="1:23" ht="14.4" customHeight="1" x14ac:dyDescent="0.3">
      <c r="A21" s="755" t="s">
        <v>4309</v>
      </c>
      <c r="B21" s="678">
        <v>1</v>
      </c>
      <c r="C21" s="679">
        <v>1.18</v>
      </c>
      <c r="D21" s="680">
        <v>5</v>
      </c>
      <c r="E21" s="703"/>
      <c r="F21" s="681"/>
      <c r="G21" s="682"/>
      <c r="H21" s="683"/>
      <c r="I21" s="681"/>
      <c r="J21" s="682"/>
      <c r="K21" s="684">
        <v>1.1499999999999999</v>
      </c>
      <c r="L21" s="683">
        <v>2</v>
      </c>
      <c r="M21" s="683">
        <v>21</v>
      </c>
      <c r="N21" s="685">
        <v>6.86</v>
      </c>
      <c r="O21" s="683" t="s">
        <v>4277</v>
      </c>
      <c r="P21" s="704" t="s">
        <v>4310</v>
      </c>
      <c r="Q21" s="686">
        <f t="shared" si="0"/>
        <v>-1</v>
      </c>
      <c r="R21" s="686">
        <f t="shared" si="0"/>
        <v>-1.18</v>
      </c>
      <c r="S21" s="705" t="str">
        <f t="shared" si="1"/>
        <v/>
      </c>
      <c r="T21" s="705" t="str">
        <f t="shared" si="2"/>
        <v/>
      </c>
      <c r="U21" s="705" t="str">
        <f t="shared" si="3"/>
        <v/>
      </c>
      <c r="V21" s="706" t="str">
        <f t="shared" si="4"/>
        <v/>
      </c>
      <c r="W21" s="687"/>
    </row>
    <row r="22" spans="1:23" ht="14.4" customHeight="1" x14ac:dyDescent="0.3">
      <c r="A22" s="754" t="s">
        <v>4311</v>
      </c>
      <c r="B22" s="696"/>
      <c r="C22" s="697"/>
      <c r="D22" s="698"/>
      <c r="E22" s="702"/>
      <c r="F22" s="668"/>
      <c r="G22" s="669"/>
      <c r="H22" s="664">
        <v>1</v>
      </c>
      <c r="I22" s="665">
        <v>0.61</v>
      </c>
      <c r="J22" s="666">
        <v>2</v>
      </c>
      <c r="K22" s="670">
        <v>0.61</v>
      </c>
      <c r="L22" s="667">
        <v>2</v>
      </c>
      <c r="M22" s="667">
        <v>21</v>
      </c>
      <c r="N22" s="671">
        <v>6.98</v>
      </c>
      <c r="O22" s="667" t="s">
        <v>4277</v>
      </c>
      <c r="P22" s="699" t="s">
        <v>4312</v>
      </c>
      <c r="Q22" s="672">
        <f t="shared" si="0"/>
        <v>1</v>
      </c>
      <c r="R22" s="672">
        <f t="shared" si="0"/>
        <v>0.61</v>
      </c>
      <c r="S22" s="696">
        <f t="shared" si="1"/>
        <v>6.98</v>
      </c>
      <c r="T22" s="696">
        <f t="shared" si="2"/>
        <v>2</v>
      </c>
      <c r="U22" s="696">
        <f t="shared" si="3"/>
        <v>-4.9800000000000004</v>
      </c>
      <c r="V22" s="700">
        <f t="shared" si="4"/>
        <v>0.28653295128939826</v>
      </c>
      <c r="W22" s="673"/>
    </row>
    <row r="23" spans="1:23" ht="14.4" customHeight="1" x14ac:dyDescent="0.3">
      <c r="A23" s="755" t="s">
        <v>4313</v>
      </c>
      <c r="B23" s="705"/>
      <c r="C23" s="707"/>
      <c r="D23" s="708"/>
      <c r="E23" s="690">
        <v>1</v>
      </c>
      <c r="F23" s="691">
        <v>0.62</v>
      </c>
      <c r="G23" s="692">
        <v>5</v>
      </c>
      <c r="H23" s="683"/>
      <c r="I23" s="681"/>
      <c r="J23" s="682"/>
      <c r="K23" s="684">
        <v>0.51</v>
      </c>
      <c r="L23" s="683">
        <v>2</v>
      </c>
      <c r="M23" s="683">
        <v>19</v>
      </c>
      <c r="N23" s="685">
        <v>6.43</v>
      </c>
      <c r="O23" s="683" t="s">
        <v>4277</v>
      </c>
      <c r="P23" s="704" t="s">
        <v>4314</v>
      </c>
      <c r="Q23" s="686">
        <f t="shared" si="0"/>
        <v>0</v>
      </c>
      <c r="R23" s="686">
        <f t="shared" si="0"/>
        <v>0</v>
      </c>
      <c r="S23" s="705" t="str">
        <f t="shared" si="1"/>
        <v/>
      </c>
      <c r="T23" s="705" t="str">
        <f t="shared" si="2"/>
        <v/>
      </c>
      <c r="U23" s="705" t="str">
        <f t="shared" si="3"/>
        <v/>
      </c>
      <c r="V23" s="706" t="str">
        <f t="shared" si="4"/>
        <v/>
      </c>
      <c r="W23" s="687"/>
    </row>
    <row r="24" spans="1:23" ht="14.4" customHeight="1" x14ac:dyDescent="0.3">
      <c r="A24" s="754" t="s">
        <v>4315</v>
      </c>
      <c r="B24" s="696"/>
      <c r="C24" s="697"/>
      <c r="D24" s="698"/>
      <c r="E24" s="702">
        <v>1</v>
      </c>
      <c r="F24" s="668">
        <v>0.95</v>
      </c>
      <c r="G24" s="669">
        <v>2</v>
      </c>
      <c r="H24" s="664">
        <v>1</v>
      </c>
      <c r="I24" s="665">
        <v>0.95</v>
      </c>
      <c r="J24" s="666">
        <v>2</v>
      </c>
      <c r="K24" s="670">
        <v>1.81</v>
      </c>
      <c r="L24" s="667">
        <v>4</v>
      </c>
      <c r="M24" s="667">
        <v>33</v>
      </c>
      <c r="N24" s="671">
        <v>10.84</v>
      </c>
      <c r="O24" s="667" t="s">
        <v>4277</v>
      </c>
      <c r="P24" s="699" t="s">
        <v>4316</v>
      </c>
      <c r="Q24" s="672">
        <f t="shared" si="0"/>
        <v>1</v>
      </c>
      <c r="R24" s="672">
        <f t="shared" si="0"/>
        <v>0.95</v>
      </c>
      <c r="S24" s="696">
        <f t="shared" si="1"/>
        <v>10.84</v>
      </c>
      <c r="T24" s="696">
        <f t="shared" si="2"/>
        <v>2</v>
      </c>
      <c r="U24" s="696">
        <f t="shared" si="3"/>
        <v>-8.84</v>
      </c>
      <c r="V24" s="700">
        <f t="shared" si="4"/>
        <v>0.18450184501845018</v>
      </c>
      <c r="W24" s="673"/>
    </row>
    <row r="25" spans="1:23" ht="14.4" customHeight="1" x14ac:dyDescent="0.3">
      <c r="A25" s="755" t="s">
        <v>4317</v>
      </c>
      <c r="B25" s="705"/>
      <c r="C25" s="707"/>
      <c r="D25" s="708"/>
      <c r="E25" s="703"/>
      <c r="F25" s="681"/>
      <c r="G25" s="682"/>
      <c r="H25" s="690">
        <v>1</v>
      </c>
      <c r="I25" s="691">
        <v>1.25</v>
      </c>
      <c r="J25" s="692">
        <v>7</v>
      </c>
      <c r="K25" s="684">
        <v>0.67</v>
      </c>
      <c r="L25" s="683">
        <v>3</v>
      </c>
      <c r="M25" s="683">
        <v>23</v>
      </c>
      <c r="N25" s="685">
        <v>7.75</v>
      </c>
      <c r="O25" s="683" t="s">
        <v>4277</v>
      </c>
      <c r="P25" s="704" t="s">
        <v>4318</v>
      </c>
      <c r="Q25" s="686">
        <f t="shared" si="0"/>
        <v>1</v>
      </c>
      <c r="R25" s="686">
        <f t="shared" si="0"/>
        <v>1.25</v>
      </c>
      <c r="S25" s="705">
        <f t="shared" si="1"/>
        <v>7.75</v>
      </c>
      <c r="T25" s="705">
        <f t="shared" si="2"/>
        <v>7</v>
      </c>
      <c r="U25" s="705">
        <f t="shared" si="3"/>
        <v>-0.75</v>
      </c>
      <c r="V25" s="706">
        <f t="shared" si="4"/>
        <v>0.90322580645161288</v>
      </c>
      <c r="W25" s="687"/>
    </row>
    <row r="26" spans="1:23" ht="14.4" customHeight="1" x14ac:dyDescent="0.3">
      <c r="A26" s="753" t="s">
        <v>4319</v>
      </c>
      <c r="B26" s="738">
        <v>1</v>
      </c>
      <c r="C26" s="739">
        <v>1.1399999999999999</v>
      </c>
      <c r="D26" s="701">
        <v>6</v>
      </c>
      <c r="E26" s="751"/>
      <c r="F26" s="743"/>
      <c r="G26" s="675"/>
      <c r="H26" s="740"/>
      <c r="I26" s="741"/>
      <c r="J26" s="674"/>
      <c r="K26" s="744">
        <v>1.04</v>
      </c>
      <c r="L26" s="742">
        <v>3</v>
      </c>
      <c r="M26" s="742">
        <v>29</v>
      </c>
      <c r="N26" s="745">
        <v>9.6999999999999993</v>
      </c>
      <c r="O26" s="742" t="s">
        <v>4277</v>
      </c>
      <c r="P26" s="746" t="s">
        <v>4320</v>
      </c>
      <c r="Q26" s="747">
        <f t="shared" si="0"/>
        <v>-1</v>
      </c>
      <c r="R26" s="747">
        <f t="shared" si="0"/>
        <v>-1.1399999999999999</v>
      </c>
      <c r="S26" s="738" t="str">
        <f t="shared" si="1"/>
        <v/>
      </c>
      <c r="T26" s="738" t="str">
        <f t="shared" si="2"/>
        <v/>
      </c>
      <c r="U26" s="738" t="str">
        <f t="shared" si="3"/>
        <v/>
      </c>
      <c r="V26" s="748" t="str">
        <f t="shared" si="4"/>
        <v/>
      </c>
      <c r="W26" s="676"/>
    </row>
    <row r="27" spans="1:23" ht="14.4" customHeight="1" x14ac:dyDescent="0.3">
      <c r="A27" s="754" t="s">
        <v>4321</v>
      </c>
      <c r="B27" s="693">
        <v>1</v>
      </c>
      <c r="C27" s="694">
        <v>0.41</v>
      </c>
      <c r="D27" s="695">
        <v>1</v>
      </c>
      <c r="E27" s="702"/>
      <c r="F27" s="668"/>
      <c r="G27" s="669"/>
      <c r="H27" s="667"/>
      <c r="I27" s="668"/>
      <c r="J27" s="669"/>
      <c r="K27" s="670">
        <v>0.41</v>
      </c>
      <c r="L27" s="667">
        <v>1</v>
      </c>
      <c r="M27" s="667">
        <v>5</v>
      </c>
      <c r="N27" s="671">
        <v>2.4900000000000002</v>
      </c>
      <c r="O27" s="667" t="s">
        <v>4277</v>
      </c>
      <c r="P27" s="699" t="s">
        <v>4322</v>
      </c>
      <c r="Q27" s="672">
        <f t="shared" si="0"/>
        <v>-1</v>
      </c>
      <c r="R27" s="672">
        <f t="shared" si="0"/>
        <v>-0.41</v>
      </c>
      <c r="S27" s="696" t="str">
        <f t="shared" si="1"/>
        <v/>
      </c>
      <c r="T27" s="696" t="str">
        <f t="shared" si="2"/>
        <v/>
      </c>
      <c r="U27" s="696" t="str">
        <f t="shared" si="3"/>
        <v/>
      </c>
      <c r="V27" s="700" t="str">
        <f t="shared" si="4"/>
        <v/>
      </c>
      <c r="W27" s="673"/>
    </row>
    <row r="28" spans="1:23" ht="14.4" customHeight="1" x14ac:dyDescent="0.3">
      <c r="A28" s="755" t="s">
        <v>4323</v>
      </c>
      <c r="B28" s="678">
        <v>1</v>
      </c>
      <c r="C28" s="679">
        <v>3.74</v>
      </c>
      <c r="D28" s="680">
        <v>3</v>
      </c>
      <c r="E28" s="703">
        <v>1</v>
      </c>
      <c r="F28" s="681">
        <v>6.52</v>
      </c>
      <c r="G28" s="682">
        <v>4</v>
      </c>
      <c r="H28" s="683"/>
      <c r="I28" s="681"/>
      <c r="J28" s="682"/>
      <c r="K28" s="684">
        <v>4.6399999999999997</v>
      </c>
      <c r="L28" s="683">
        <v>4</v>
      </c>
      <c r="M28" s="683">
        <v>35</v>
      </c>
      <c r="N28" s="685">
        <v>11.72</v>
      </c>
      <c r="O28" s="683" t="s">
        <v>4277</v>
      </c>
      <c r="P28" s="704" t="s">
        <v>4324</v>
      </c>
      <c r="Q28" s="686">
        <f t="shared" si="0"/>
        <v>-1</v>
      </c>
      <c r="R28" s="686">
        <f t="shared" si="0"/>
        <v>-3.74</v>
      </c>
      <c r="S28" s="705" t="str">
        <f t="shared" si="1"/>
        <v/>
      </c>
      <c r="T28" s="705" t="str">
        <f t="shared" si="2"/>
        <v/>
      </c>
      <c r="U28" s="705" t="str">
        <f t="shared" si="3"/>
        <v/>
      </c>
      <c r="V28" s="706" t="str">
        <f t="shared" si="4"/>
        <v/>
      </c>
      <c r="W28" s="687"/>
    </row>
    <row r="29" spans="1:23" ht="14.4" customHeight="1" x14ac:dyDescent="0.3">
      <c r="A29" s="753" t="s">
        <v>4325</v>
      </c>
      <c r="B29" s="749">
        <v>2</v>
      </c>
      <c r="C29" s="750">
        <v>10.36</v>
      </c>
      <c r="D29" s="688">
        <v>3.5</v>
      </c>
      <c r="E29" s="751"/>
      <c r="F29" s="743"/>
      <c r="G29" s="675"/>
      <c r="H29" s="742">
        <v>1</v>
      </c>
      <c r="I29" s="743">
        <v>3.16</v>
      </c>
      <c r="J29" s="675">
        <v>3</v>
      </c>
      <c r="K29" s="744">
        <v>6.57</v>
      </c>
      <c r="L29" s="742">
        <v>5</v>
      </c>
      <c r="M29" s="742">
        <v>41</v>
      </c>
      <c r="N29" s="745">
        <v>13.61</v>
      </c>
      <c r="O29" s="742" t="s">
        <v>4277</v>
      </c>
      <c r="P29" s="746" t="s">
        <v>4326</v>
      </c>
      <c r="Q29" s="747">
        <f t="shared" si="0"/>
        <v>-1</v>
      </c>
      <c r="R29" s="747">
        <f t="shared" si="0"/>
        <v>-7.1999999999999993</v>
      </c>
      <c r="S29" s="738">
        <f t="shared" si="1"/>
        <v>13.61</v>
      </c>
      <c r="T29" s="738">
        <f t="shared" si="2"/>
        <v>3</v>
      </c>
      <c r="U29" s="738">
        <f t="shared" si="3"/>
        <v>-10.61</v>
      </c>
      <c r="V29" s="748">
        <f t="shared" si="4"/>
        <v>0.2204261572373255</v>
      </c>
      <c r="W29" s="676"/>
    </row>
    <row r="30" spans="1:23" ht="14.4" customHeight="1" x14ac:dyDescent="0.3">
      <c r="A30" s="753" t="s">
        <v>4327</v>
      </c>
      <c r="B30" s="749">
        <v>1</v>
      </c>
      <c r="C30" s="750">
        <v>8.16</v>
      </c>
      <c r="D30" s="688">
        <v>5</v>
      </c>
      <c r="E30" s="751">
        <v>1</v>
      </c>
      <c r="F30" s="743">
        <v>12.64</v>
      </c>
      <c r="G30" s="675">
        <v>4</v>
      </c>
      <c r="H30" s="742">
        <v>1</v>
      </c>
      <c r="I30" s="743">
        <v>2.86</v>
      </c>
      <c r="J30" s="675">
        <v>1</v>
      </c>
      <c r="K30" s="744">
        <v>8.16</v>
      </c>
      <c r="L30" s="742">
        <v>5</v>
      </c>
      <c r="M30" s="742">
        <v>47</v>
      </c>
      <c r="N30" s="745">
        <v>15.54</v>
      </c>
      <c r="O30" s="742" t="s">
        <v>4277</v>
      </c>
      <c r="P30" s="746" t="s">
        <v>4328</v>
      </c>
      <c r="Q30" s="747">
        <f t="shared" si="0"/>
        <v>0</v>
      </c>
      <c r="R30" s="747">
        <f t="shared" si="0"/>
        <v>-5.3000000000000007</v>
      </c>
      <c r="S30" s="738">
        <f t="shared" si="1"/>
        <v>15.54</v>
      </c>
      <c r="T30" s="738">
        <f t="shared" si="2"/>
        <v>1</v>
      </c>
      <c r="U30" s="738">
        <f t="shared" si="3"/>
        <v>-14.54</v>
      </c>
      <c r="V30" s="748">
        <f t="shared" si="4"/>
        <v>6.4350064350064351E-2</v>
      </c>
      <c r="W30" s="676"/>
    </row>
    <row r="31" spans="1:23" ht="14.4" customHeight="1" x14ac:dyDescent="0.3">
      <c r="A31" s="754" t="s">
        <v>4329</v>
      </c>
      <c r="B31" s="693">
        <v>2</v>
      </c>
      <c r="C31" s="694">
        <v>4.8499999999999996</v>
      </c>
      <c r="D31" s="695">
        <v>3.5</v>
      </c>
      <c r="E31" s="702">
        <v>2</v>
      </c>
      <c r="F31" s="668">
        <v>4.07</v>
      </c>
      <c r="G31" s="669">
        <v>5.5</v>
      </c>
      <c r="H31" s="667">
        <v>1</v>
      </c>
      <c r="I31" s="668">
        <v>1.52</v>
      </c>
      <c r="J31" s="669">
        <v>2</v>
      </c>
      <c r="K31" s="670">
        <v>2.04</v>
      </c>
      <c r="L31" s="667">
        <v>3</v>
      </c>
      <c r="M31" s="667">
        <v>24</v>
      </c>
      <c r="N31" s="671">
        <v>8.15</v>
      </c>
      <c r="O31" s="667" t="s">
        <v>4277</v>
      </c>
      <c r="P31" s="699" t="s">
        <v>4330</v>
      </c>
      <c r="Q31" s="672">
        <f t="shared" si="0"/>
        <v>-1</v>
      </c>
      <c r="R31" s="672">
        <f t="shared" si="0"/>
        <v>-3.3299999999999996</v>
      </c>
      <c r="S31" s="696">
        <f t="shared" si="1"/>
        <v>8.15</v>
      </c>
      <c r="T31" s="696">
        <f t="shared" si="2"/>
        <v>2</v>
      </c>
      <c r="U31" s="696">
        <f t="shared" si="3"/>
        <v>-6.15</v>
      </c>
      <c r="V31" s="700">
        <f t="shared" si="4"/>
        <v>0.24539877300613497</v>
      </c>
      <c r="W31" s="673"/>
    </row>
    <row r="32" spans="1:23" ht="14.4" customHeight="1" x14ac:dyDescent="0.3">
      <c r="A32" s="753" t="s">
        <v>4331</v>
      </c>
      <c r="B32" s="749">
        <v>1</v>
      </c>
      <c r="C32" s="750">
        <v>3.59</v>
      </c>
      <c r="D32" s="688">
        <v>6</v>
      </c>
      <c r="E32" s="751"/>
      <c r="F32" s="743"/>
      <c r="G32" s="675"/>
      <c r="H32" s="742"/>
      <c r="I32" s="743"/>
      <c r="J32" s="675"/>
      <c r="K32" s="744">
        <v>2.38</v>
      </c>
      <c r="L32" s="742">
        <v>4</v>
      </c>
      <c r="M32" s="742">
        <v>32</v>
      </c>
      <c r="N32" s="745">
        <v>10.57</v>
      </c>
      <c r="O32" s="742" t="s">
        <v>4277</v>
      </c>
      <c r="P32" s="746" t="s">
        <v>4332</v>
      </c>
      <c r="Q32" s="747">
        <f t="shared" si="0"/>
        <v>-1</v>
      </c>
      <c r="R32" s="747">
        <f t="shared" si="0"/>
        <v>-3.59</v>
      </c>
      <c r="S32" s="738" t="str">
        <f t="shared" si="1"/>
        <v/>
      </c>
      <c r="T32" s="738" t="str">
        <f t="shared" si="2"/>
        <v/>
      </c>
      <c r="U32" s="738" t="str">
        <f t="shared" si="3"/>
        <v/>
      </c>
      <c r="V32" s="748" t="str">
        <f t="shared" si="4"/>
        <v/>
      </c>
      <c r="W32" s="676"/>
    </row>
    <row r="33" spans="1:23" ht="14.4" customHeight="1" x14ac:dyDescent="0.3">
      <c r="A33" s="753" t="s">
        <v>4333</v>
      </c>
      <c r="B33" s="749">
        <v>4</v>
      </c>
      <c r="C33" s="750">
        <v>9.6</v>
      </c>
      <c r="D33" s="688">
        <v>2.8</v>
      </c>
      <c r="E33" s="751">
        <v>1</v>
      </c>
      <c r="F33" s="743">
        <v>2.06</v>
      </c>
      <c r="G33" s="675">
        <v>2</v>
      </c>
      <c r="H33" s="742">
        <v>3</v>
      </c>
      <c r="I33" s="743">
        <v>9.61</v>
      </c>
      <c r="J33" s="675">
        <v>5.7</v>
      </c>
      <c r="K33" s="744">
        <v>3.43</v>
      </c>
      <c r="L33" s="742">
        <v>4</v>
      </c>
      <c r="M33" s="742">
        <v>39</v>
      </c>
      <c r="N33" s="745">
        <v>13.14</v>
      </c>
      <c r="O33" s="742" t="s">
        <v>4277</v>
      </c>
      <c r="P33" s="746" t="s">
        <v>4334</v>
      </c>
      <c r="Q33" s="747">
        <f t="shared" si="0"/>
        <v>-1</v>
      </c>
      <c r="R33" s="747">
        <f t="shared" si="0"/>
        <v>9.9999999999997868E-3</v>
      </c>
      <c r="S33" s="738">
        <f t="shared" si="1"/>
        <v>39.42</v>
      </c>
      <c r="T33" s="738">
        <f t="shared" si="2"/>
        <v>17.100000000000001</v>
      </c>
      <c r="U33" s="738">
        <f t="shared" si="3"/>
        <v>-22.32</v>
      </c>
      <c r="V33" s="748">
        <f t="shared" si="4"/>
        <v>0.43378995433789957</v>
      </c>
      <c r="W33" s="676"/>
    </row>
    <row r="34" spans="1:23" ht="14.4" customHeight="1" x14ac:dyDescent="0.3">
      <c r="A34" s="754" t="s">
        <v>4335</v>
      </c>
      <c r="B34" s="696"/>
      <c r="C34" s="697"/>
      <c r="D34" s="698"/>
      <c r="E34" s="702">
        <v>1</v>
      </c>
      <c r="F34" s="668">
        <v>1.91</v>
      </c>
      <c r="G34" s="669">
        <v>10</v>
      </c>
      <c r="H34" s="664"/>
      <c r="I34" s="665"/>
      <c r="J34" s="666"/>
      <c r="K34" s="670">
        <v>1.91</v>
      </c>
      <c r="L34" s="667">
        <v>6</v>
      </c>
      <c r="M34" s="667">
        <v>56</v>
      </c>
      <c r="N34" s="671">
        <v>18.79</v>
      </c>
      <c r="O34" s="667" t="s">
        <v>4277</v>
      </c>
      <c r="P34" s="699" t="s">
        <v>4336</v>
      </c>
      <c r="Q34" s="672">
        <f t="shared" si="0"/>
        <v>0</v>
      </c>
      <c r="R34" s="672">
        <f t="shared" si="0"/>
        <v>0</v>
      </c>
      <c r="S34" s="696" t="str">
        <f t="shared" si="1"/>
        <v/>
      </c>
      <c r="T34" s="696" t="str">
        <f t="shared" si="2"/>
        <v/>
      </c>
      <c r="U34" s="696" t="str">
        <f t="shared" si="3"/>
        <v/>
      </c>
      <c r="V34" s="700" t="str">
        <f t="shared" si="4"/>
        <v/>
      </c>
      <c r="W34" s="673"/>
    </row>
    <row r="35" spans="1:23" ht="14.4" customHeight="1" x14ac:dyDescent="0.3">
      <c r="A35" s="753" t="s">
        <v>4337</v>
      </c>
      <c r="B35" s="738">
        <v>1</v>
      </c>
      <c r="C35" s="739">
        <v>1.01</v>
      </c>
      <c r="D35" s="701">
        <v>3</v>
      </c>
      <c r="E35" s="751"/>
      <c r="F35" s="743"/>
      <c r="G35" s="675"/>
      <c r="H35" s="740"/>
      <c r="I35" s="741"/>
      <c r="J35" s="674"/>
      <c r="K35" s="744">
        <v>2.19</v>
      </c>
      <c r="L35" s="742">
        <v>7</v>
      </c>
      <c r="M35" s="742">
        <v>63</v>
      </c>
      <c r="N35" s="745">
        <v>20.98</v>
      </c>
      <c r="O35" s="742" t="s">
        <v>4277</v>
      </c>
      <c r="P35" s="746" t="s">
        <v>4338</v>
      </c>
      <c r="Q35" s="747">
        <f t="shared" si="0"/>
        <v>-1</v>
      </c>
      <c r="R35" s="747">
        <f t="shared" si="0"/>
        <v>-1.01</v>
      </c>
      <c r="S35" s="738" t="str">
        <f t="shared" si="1"/>
        <v/>
      </c>
      <c r="T35" s="738" t="str">
        <f t="shared" si="2"/>
        <v/>
      </c>
      <c r="U35" s="738" t="str">
        <f t="shared" si="3"/>
        <v/>
      </c>
      <c r="V35" s="748" t="str">
        <f t="shared" si="4"/>
        <v/>
      </c>
      <c r="W35" s="676"/>
    </row>
    <row r="36" spans="1:23" ht="14.4" customHeight="1" x14ac:dyDescent="0.3">
      <c r="A36" s="753" t="s">
        <v>4339</v>
      </c>
      <c r="B36" s="738"/>
      <c r="C36" s="739"/>
      <c r="D36" s="701"/>
      <c r="E36" s="751"/>
      <c r="F36" s="743"/>
      <c r="G36" s="675"/>
      <c r="H36" s="740">
        <v>1</v>
      </c>
      <c r="I36" s="741">
        <v>3.16</v>
      </c>
      <c r="J36" s="674">
        <v>8</v>
      </c>
      <c r="K36" s="744">
        <v>3.16</v>
      </c>
      <c r="L36" s="742">
        <v>8</v>
      </c>
      <c r="M36" s="742">
        <v>74</v>
      </c>
      <c r="N36" s="745">
        <v>24.65</v>
      </c>
      <c r="O36" s="742" t="s">
        <v>4277</v>
      </c>
      <c r="P36" s="746" t="s">
        <v>4340</v>
      </c>
      <c r="Q36" s="747">
        <f t="shared" si="0"/>
        <v>1</v>
      </c>
      <c r="R36" s="747">
        <f t="shared" si="0"/>
        <v>3.16</v>
      </c>
      <c r="S36" s="738">
        <f t="shared" si="1"/>
        <v>24.65</v>
      </c>
      <c r="T36" s="738">
        <f t="shared" si="2"/>
        <v>8</v>
      </c>
      <c r="U36" s="738">
        <f t="shared" si="3"/>
        <v>-16.649999999999999</v>
      </c>
      <c r="V36" s="748">
        <f t="shared" si="4"/>
        <v>0.32454361054766734</v>
      </c>
      <c r="W36" s="676"/>
    </row>
    <row r="37" spans="1:23" ht="14.4" customHeight="1" x14ac:dyDescent="0.3">
      <c r="A37" s="754" t="s">
        <v>4341</v>
      </c>
      <c r="B37" s="693">
        <v>1</v>
      </c>
      <c r="C37" s="694">
        <v>0.64</v>
      </c>
      <c r="D37" s="695">
        <v>3</v>
      </c>
      <c r="E37" s="702"/>
      <c r="F37" s="668"/>
      <c r="G37" s="669"/>
      <c r="H37" s="667"/>
      <c r="I37" s="668"/>
      <c r="J37" s="669"/>
      <c r="K37" s="670">
        <v>0.59</v>
      </c>
      <c r="L37" s="667">
        <v>3</v>
      </c>
      <c r="M37" s="667">
        <v>28</v>
      </c>
      <c r="N37" s="671">
        <v>9.18</v>
      </c>
      <c r="O37" s="667" t="s">
        <v>4277</v>
      </c>
      <c r="P37" s="699" t="s">
        <v>4342</v>
      </c>
      <c r="Q37" s="672">
        <f t="shared" si="0"/>
        <v>-1</v>
      </c>
      <c r="R37" s="672">
        <f t="shared" si="0"/>
        <v>-0.64</v>
      </c>
      <c r="S37" s="696" t="str">
        <f t="shared" si="1"/>
        <v/>
      </c>
      <c r="T37" s="696" t="str">
        <f t="shared" si="2"/>
        <v/>
      </c>
      <c r="U37" s="696" t="str">
        <f t="shared" si="3"/>
        <v/>
      </c>
      <c r="V37" s="700" t="str">
        <f t="shared" si="4"/>
        <v/>
      </c>
      <c r="W37" s="673"/>
    </row>
    <row r="38" spans="1:23" ht="14.4" customHeight="1" x14ac:dyDescent="0.3">
      <c r="A38" s="755" t="s">
        <v>4343</v>
      </c>
      <c r="B38" s="678">
        <v>1</v>
      </c>
      <c r="C38" s="679">
        <v>0.62</v>
      </c>
      <c r="D38" s="680">
        <v>5</v>
      </c>
      <c r="E38" s="703"/>
      <c r="F38" s="681"/>
      <c r="G38" s="682"/>
      <c r="H38" s="683"/>
      <c r="I38" s="681"/>
      <c r="J38" s="682"/>
      <c r="K38" s="684">
        <v>0.53</v>
      </c>
      <c r="L38" s="683">
        <v>2</v>
      </c>
      <c r="M38" s="683">
        <v>21</v>
      </c>
      <c r="N38" s="685">
        <v>6.97</v>
      </c>
      <c r="O38" s="683" t="s">
        <v>4277</v>
      </c>
      <c r="P38" s="704" t="s">
        <v>4344</v>
      </c>
      <c r="Q38" s="686">
        <f t="shared" si="0"/>
        <v>-1</v>
      </c>
      <c r="R38" s="686">
        <f t="shared" si="0"/>
        <v>-0.62</v>
      </c>
      <c r="S38" s="705" t="str">
        <f t="shared" si="1"/>
        <v/>
      </c>
      <c r="T38" s="705" t="str">
        <f t="shared" si="2"/>
        <v/>
      </c>
      <c r="U38" s="705" t="str">
        <f t="shared" si="3"/>
        <v/>
      </c>
      <c r="V38" s="706" t="str">
        <f t="shared" si="4"/>
        <v/>
      </c>
      <c r="W38" s="687"/>
    </row>
    <row r="39" spans="1:23" ht="14.4" customHeight="1" x14ac:dyDescent="0.3">
      <c r="A39" s="754" t="s">
        <v>4345</v>
      </c>
      <c r="B39" s="696"/>
      <c r="C39" s="697"/>
      <c r="D39" s="698"/>
      <c r="E39" s="664">
        <v>1</v>
      </c>
      <c r="F39" s="665">
        <v>3.19</v>
      </c>
      <c r="G39" s="666">
        <v>6</v>
      </c>
      <c r="H39" s="667"/>
      <c r="I39" s="668"/>
      <c r="J39" s="669"/>
      <c r="K39" s="670">
        <v>3.19</v>
      </c>
      <c r="L39" s="667">
        <v>5</v>
      </c>
      <c r="M39" s="667">
        <v>42</v>
      </c>
      <c r="N39" s="671">
        <v>14.02</v>
      </c>
      <c r="O39" s="667" t="s">
        <v>4277</v>
      </c>
      <c r="P39" s="699" t="s">
        <v>4346</v>
      </c>
      <c r="Q39" s="672">
        <f t="shared" si="0"/>
        <v>0</v>
      </c>
      <c r="R39" s="672">
        <f t="shared" si="0"/>
        <v>0</v>
      </c>
      <c r="S39" s="696" t="str">
        <f t="shared" si="1"/>
        <v/>
      </c>
      <c r="T39" s="696" t="str">
        <f t="shared" si="2"/>
        <v/>
      </c>
      <c r="U39" s="696" t="str">
        <f t="shared" si="3"/>
        <v/>
      </c>
      <c r="V39" s="700" t="str">
        <f t="shared" si="4"/>
        <v/>
      </c>
      <c r="W39" s="673"/>
    </row>
    <row r="40" spans="1:23" ht="14.4" customHeight="1" x14ac:dyDescent="0.3">
      <c r="A40" s="753" t="s">
        <v>4347</v>
      </c>
      <c r="B40" s="738">
        <v>2</v>
      </c>
      <c r="C40" s="739">
        <v>5.83</v>
      </c>
      <c r="D40" s="701">
        <v>4.5</v>
      </c>
      <c r="E40" s="740">
        <v>3</v>
      </c>
      <c r="F40" s="741">
        <v>10.16</v>
      </c>
      <c r="G40" s="674">
        <v>8.6999999999999993</v>
      </c>
      <c r="H40" s="742"/>
      <c r="I40" s="743"/>
      <c r="J40" s="675"/>
      <c r="K40" s="744">
        <v>3.76</v>
      </c>
      <c r="L40" s="742">
        <v>6</v>
      </c>
      <c r="M40" s="742">
        <v>52</v>
      </c>
      <c r="N40" s="745">
        <v>17.28</v>
      </c>
      <c r="O40" s="742" t="s">
        <v>4277</v>
      </c>
      <c r="P40" s="746" t="s">
        <v>4348</v>
      </c>
      <c r="Q40" s="747">
        <f t="shared" si="0"/>
        <v>-2</v>
      </c>
      <c r="R40" s="747">
        <f t="shared" si="0"/>
        <v>-5.83</v>
      </c>
      <c r="S40" s="738" t="str">
        <f t="shared" si="1"/>
        <v/>
      </c>
      <c r="T40" s="738" t="str">
        <f t="shared" si="2"/>
        <v/>
      </c>
      <c r="U40" s="738" t="str">
        <f t="shared" si="3"/>
        <v/>
      </c>
      <c r="V40" s="748" t="str">
        <f t="shared" si="4"/>
        <v/>
      </c>
      <c r="W40" s="676"/>
    </row>
    <row r="41" spans="1:23" ht="14.4" customHeight="1" x14ac:dyDescent="0.3">
      <c r="A41" s="753" t="s">
        <v>4349</v>
      </c>
      <c r="B41" s="738">
        <v>6</v>
      </c>
      <c r="C41" s="739">
        <v>26.51</v>
      </c>
      <c r="D41" s="701">
        <v>8.5</v>
      </c>
      <c r="E41" s="740">
        <v>4</v>
      </c>
      <c r="F41" s="741">
        <v>21.35</v>
      </c>
      <c r="G41" s="674">
        <v>10</v>
      </c>
      <c r="H41" s="742">
        <v>5</v>
      </c>
      <c r="I41" s="743">
        <v>24.99</v>
      </c>
      <c r="J41" s="675">
        <v>12</v>
      </c>
      <c r="K41" s="744">
        <v>5.34</v>
      </c>
      <c r="L41" s="742">
        <v>7</v>
      </c>
      <c r="M41" s="742">
        <v>62</v>
      </c>
      <c r="N41" s="745">
        <v>20.73</v>
      </c>
      <c r="O41" s="742" t="s">
        <v>4277</v>
      </c>
      <c r="P41" s="746" t="s">
        <v>4350</v>
      </c>
      <c r="Q41" s="747">
        <f t="shared" si="0"/>
        <v>-1</v>
      </c>
      <c r="R41" s="747">
        <f t="shared" si="0"/>
        <v>-1.5200000000000031</v>
      </c>
      <c r="S41" s="738">
        <f t="shared" si="1"/>
        <v>103.65</v>
      </c>
      <c r="T41" s="738">
        <f t="shared" si="2"/>
        <v>60</v>
      </c>
      <c r="U41" s="738">
        <f t="shared" si="3"/>
        <v>-43.650000000000006</v>
      </c>
      <c r="V41" s="748">
        <f t="shared" si="4"/>
        <v>0.57887120115774238</v>
      </c>
      <c r="W41" s="676">
        <v>13.27</v>
      </c>
    </row>
    <row r="42" spans="1:23" ht="14.4" customHeight="1" x14ac:dyDescent="0.3">
      <c r="A42" s="755" t="s">
        <v>4351</v>
      </c>
      <c r="B42" s="705">
        <v>1</v>
      </c>
      <c r="C42" s="707">
        <v>2.86</v>
      </c>
      <c r="D42" s="708">
        <v>5</v>
      </c>
      <c r="E42" s="703">
        <v>1</v>
      </c>
      <c r="F42" s="681">
        <v>3.06</v>
      </c>
      <c r="G42" s="682">
        <v>8</v>
      </c>
      <c r="H42" s="690"/>
      <c r="I42" s="691"/>
      <c r="J42" s="692"/>
      <c r="K42" s="684">
        <v>2.86</v>
      </c>
      <c r="L42" s="683">
        <v>4</v>
      </c>
      <c r="M42" s="683">
        <v>37</v>
      </c>
      <c r="N42" s="685">
        <v>12.38</v>
      </c>
      <c r="O42" s="683" t="s">
        <v>4277</v>
      </c>
      <c r="P42" s="704" t="s">
        <v>4352</v>
      </c>
      <c r="Q42" s="686">
        <f t="shared" si="0"/>
        <v>-1</v>
      </c>
      <c r="R42" s="686">
        <f t="shared" si="0"/>
        <v>-2.86</v>
      </c>
      <c r="S42" s="705" t="str">
        <f t="shared" si="1"/>
        <v/>
      </c>
      <c r="T42" s="705" t="str">
        <f t="shared" si="2"/>
        <v/>
      </c>
      <c r="U42" s="705" t="str">
        <f t="shared" si="3"/>
        <v/>
      </c>
      <c r="V42" s="706" t="str">
        <f t="shared" si="4"/>
        <v/>
      </c>
      <c r="W42" s="687"/>
    </row>
    <row r="43" spans="1:23" ht="14.4" customHeight="1" x14ac:dyDescent="0.3">
      <c r="A43" s="753" t="s">
        <v>4353</v>
      </c>
      <c r="B43" s="738"/>
      <c r="C43" s="739"/>
      <c r="D43" s="701"/>
      <c r="E43" s="751"/>
      <c r="F43" s="743"/>
      <c r="G43" s="675"/>
      <c r="H43" s="740">
        <v>1</v>
      </c>
      <c r="I43" s="741">
        <v>7.93</v>
      </c>
      <c r="J43" s="689">
        <v>36</v>
      </c>
      <c r="K43" s="744">
        <v>4.1500000000000004</v>
      </c>
      <c r="L43" s="742">
        <v>5</v>
      </c>
      <c r="M43" s="742">
        <v>49</v>
      </c>
      <c r="N43" s="745">
        <v>16.28</v>
      </c>
      <c r="O43" s="742" t="s">
        <v>4277</v>
      </c>
      <c r="P43" s="746" t="s">
        <v>4354</v>
      </c>
      <c r="Q43" s="747">
        <f t="shared" si="0"/>
        <v>1</v>
      </c>
      <c r="R43" s="747">
        <f t="shared" si="0"/>
        <v>7.93</v>
      </c>
      <c r="S43" s="738">
        <f t="shared" si="1"/>
        <v>16.28</v>
      </c>
      <c r="T43" s="738">
        <f t="shared" si="2"/>
        <v>36</v>
      </c>
      <c r="U43" s="738">
        <f t="shared" si="3"/>
        <v>19.72</v>
      </c>
      <c r="V43" s="748">
        <f t="shared" si="4"/>
        <v>2.2113022113022112</v>
      </c>
      <c r="W43" s="676">
        <v>19.72</v>
      </c>
    </row>
    <row r="44" spans="1:23" ht="14.4" customHeight="1" x14ac:dyDescent="0.3">
      <c r="A44" s="753" t="s">
        <v>4355</v>
      </c>
      <c r="B44" s="738">
        <v>1</v>
      </c>
      <c r="C44" s="739">
        <v>5.57</v>
      </c>
      <c r="D44" s="701">
        <v>30</v>
      </c>
      <c r="E44" s="751">
        <v>1</v>
      </c>
      <c r="F44" s="743">
        <v>4.1500000000000004</v>
      </c>
      <c r="G44" s="675">
        <v>2</v>
      </c>
      <c r="H44" s="740">
        <v>1</v>
      </c>
      <c r="I44" s="741">
        <v>2.98</v>
      </c>
      <c r="J44" s="674">
        <v>3</v>
      </c>
      <c r="K44" s="744">
        <v>4.62</v>
      </c>
      <c r="L44" s="742">
        <v>5</v>
      </c>
      <c r="M44" s="742">
        <v>47</v>
      </c>
      <c r="N44" s="745">
        <v>15.63</v>
      </c>
      <c r="O44" s="742" t="s">
        <v>4277</v>
      </c>
      <c r="P44" s="746" t="s">
        <v>4356</v>
      </c>
      <c r="Q44" s="747">
        <f t="shared" si="0"/>
        <v>0</v>
      </c>
      <c r="R44" s="747">
        <f t="shared" si="0"/>
        <v>-2.5900000000000003</v>
      </c>
      <c r="S44" s="738">
        <f t="shared" si="1"/>
        <v>15.63</v>
      </c>
      <c r="T44" s="738">
        <f t="shared" si="2"/>
        <v>3</v>
      </c>
      <c r="U44" s="738">
        <f t="shared" si="3"/>
        <v>-12.63</v>
      </c>
      <c r="V44" s="748">
        <f t="shared" si="4"/>
        <v>0.19193857965451055</v>
      </c>
      <c r="W44" s="676"/>
    </row>
    <row r="45" spans="1:23" ht="14.4" customHeight="1" x14ac:dyDescent="0.3">
      <c r="A45" s="755" t="s">
        <v>4357</v>
      </c>
      <c r="B45" s="705"/>
      <c r="C45" s="707"/>
      <c r="D45" s="708"/>
      <c r="E45" s="703"/>
      <c r="F45" s="681"/>
      <c r="G45" s="682"/>
      <c r="H45" s="690">
        <v>2</v>
      </c>
      <c r="I45" s="691">
        <v>6.03</v>
      </c>
      <c r="J45" s="692">
        <v>1.5</v>
      </c>
      <c r="K45" s="684">
        <v>2.12</v>
      </c>
      <c r="L45" s="683">
        <v>4</v>
      </c>
      <c r="M45" s="683">
        <v>38</v>
      </c>
      <c r="N45" s="685">
        <v>12.61</v>
      </c>
      <c r="O45" s="683" t="s">
        <v>4277</v>
      </c>
      <c r="P45" s="704" t="s">
        <v>4358</v>
      </c>
      <c r="Q45" s="686">
        <f t="shared" si="0"/>
        <v>2</v>
      </c>
      <c r="R45" s="686">
        <f t="shared" si="0"/>
        <v>6.03</v>
      </c>
      <c r="S45" s="705">
        <f t="shared" si="1"/>
        <v>25.22</v>
      </c>
      <c r="T45" s="705">
        <f t="shared" si="2"/>
        <v>3</v>
      </c>
      <c r="U45" s="705">
        <f t="shared" si="3"/>
        <v>-22.22</v>
      </c>
      <c r="V45" s="706">
        <f t="shared" si="4"/>
        <v>0.1189532117367169</v>
      </c>
      <c r="W45" s="687"/>
    </row>
    <row r="46" spans="1:23" ht="14.4" customHeight="1" x14ac:dyDescent="0.3">
      <c r="A46" s="753" t="s">
        <v>4359</v>
      </c>
      <c r="B46" s="738"/>
      <c r="C46" s="739"/>
      <c r="D46" s="701"/>
      <c r="E46" s="751">
        <v>1</v>
      </c>
      <c r="F46" s="743">
        <v>2.94</v>
      </c>
      <c r="G46" s="675">
        <v>4</v>
      </c>
      <c r="H46" s="740"/>
      <c r="I46" s="741"/>
      <c r="J46" s="674"/>
      <c r="K46" s="744">
        <v>3.62</v>
      </c>
      <c r="L46" s="742">
        <v>5</v>
      </c>
      <c r="M46" s="742">
        <v>47</v>
      </c>
      <c r="N46" s="745">
        <v>15.64</v>
      </c>
      <c r="O46" s="742" t="s">
        <v>4277</v>
      </c>
      <c r="P46" s="746" t="s">
        <v>4360</v>
      </c>
      <c r="Q46" s="747">
        <f t="shared" si="0"/>
        <v>0</v>
      </c>
      <c r="R46" s="747">
        <f t="shared" si="0"/>
        <v>0</v>
      </c>
      <c r="S46" s="738" t="str">
        <f t="shared" si="1"/>
        <v/>
      </c>
      <c r="T46" s="738" t="str">
        <f t="shared" si="2"/>
        <v/>
      </c>
      <c r="U46" s="738" t="str">
        <f t="shared" si="3"/>
        <v/>
      </c>
      <c r="V46" s="748" t="str">
        <f t="shared" si="4"/>
        <v/>
      </c>
      <c r="W46" s="676"/>
    </row>
    <row r="47" spans="1:23" ht="14.4" customHeight="1" x14ac:dyDescent="0.3">
      <c r="A47" s="754" t="s">
        <v>4361</v>
      </c>
      <c r="B47" s="693"/>
      <c r="C47" s="694"/>
      <c r="D47" s="695"/>
      <c r="E47" s="702"/>
      <c r="F47" s="668"/>
      <c r="G47" s="669"/>
      <c r="H47" s="667">
        <v>1</v>
      </c>
      <c r="I47" s="668">
        <v>4.46</v>
      </c>
      <c r="J47" s="669">
        <v>3</v>
      </c>
      <c r="K47" s="670">
        <v>1.4</v>
      </c>
      <c r="L47" s="667">
        <v>3</v>
      </c>
      <c r="M47" s="667">
        <v>28</v>
      </c>
      <c r="N47" s="671">
        <v>9.34</v>
      </c>
      <c r="O47" s="667" t="s">
        <v>4277</v>
      </c>
      <c r="P47" s="699" t="s">
        <v>4362</v>
      </c>
      <c r="Q47" s="672">
        <f t="shared" si="0"/>
        <v>1</v>
      </c>
      <c r="R47" s="672">
        <f t="shared" si="0"/>
        <v>4.46</v>
      </c>
      <c r="S47" s="696">
        <f t="shared" si="1"/>
        <v>9.34</v>
      </c>
      <c r="T47" s="696">
        <f t="shared" si="2"/>
        <v>3</v>
      </c>
      <c r="U47" s="696">
        <f t="shared" si="3"/>
        <v>-6.34</v>
      </c>
      <c r="V47" s="700">
        <f t="shared" si="4"/>
        <v>0.32119914346895073</v>
      </c>
      <c r="W47" s="673"/>
    </row>
    <row r="48" spans="1:23" ht="14.4" customHeight="1" x14ac:dyDescent="0.3">
      <c r="A48" s="753" t="s">
        <v>4363</v>
      </c>
      <c r="B48" s="749">
        <v>4</v>
      </c>
      <c r="C48" s="750">
        <v>8.17</v>
      </c>
      <c r="D48" s="688">
        <v>4.3</v>
      </c>
      <c r="E48" s="751">
        <v>2</v>
      </c>
      <c r="F48" s="743">
        <v>4.1399999999999997</v>
      </c>
      <c r="G48" s="675">
        <v>3</v>
      </c>
      <c r="H48" s="742">
        <v>2</v>
      </c>
      <c r="I48" s="743">
        <v>6.77</v>
      </c>
      <c r="J48" s="675">
        <v>7.5</v>
      </c>
      <c r="K48" s="744">
        <v>2.65</v>
      </c>
      <c r="L48" s="742">
        <v>4</v>
      </c>
      <c r="M48" s="742">
        <v>40</v>
      </c>
      <c r="N48" s="745">
        <v>13.22</v>
      </c>
      <c r="O48" s="742" t="s">
        <v>4277</v>
      </c>
      <c r="P48" s="746" t="s">
        <v>4364</v>
      </c>
      <c r="Q48" s="747">
        <f t="shared" si="0"/>
        <v>-2</v>
      </c>
      <c r="R48" s="747">
        <f t="shared" si="0"/>
        <v>-1.4000000000000004</v>
      </c>
      <c r="S48" s="738">
        <f t="shared" si="1"/>
        <v>26.44</v>
      </c>
      <c r="T48" s="738">
        <f t="shared" si="2"/>
        <v>15</v>
      </c>
      <c r="U48" s="738">
        <f t="shared" si="3"/>
        <v>-11.440000000000001</v>
      </c>
      <c r="V48" s="748">
        <f t="shared" si="4"/>
        <v>0.56732223903177004</v>
      </c>
      <c r="W48" s="676">
        <v>0.78</v>
      </c>
    </row>
    <row r="49" spans="1:23" ht="14.4" customHeight="1" x14ac:dyDescent="0.3">
      <c r="A49" s="755" t="s">
        <v>4365</v>
      </c>
      <c r="B49" s="705"/>
      <c r="C49" s="707"/>
      <c r="D49" s="708"/>
      <c r="E49" s="690">
        <v>1</v>
      </c>
      <c r="F49" s="691">
        <v>2.0099999999999998</v>
      </c>
      <c r="G49" s="692">
        <v>1</v>
      </c>
      <c r="H49" s="683"/>
      <c r="I49" s="681"/>
      <c r="J49" s="682"/>
      <c r="K49" s="684">
        <v>0.88</v>
      </c>
      <c r="L49" s="683">
        <v>3</v>
      </c>
      <c r="M49" s="683">
        <v>26</v>
      </c>
      <c r="N49" s="685">
        <v>8.57</v>
      </c>
      <c r="O49" s="683" t="s">
        <v>4277</v>
      </c>
      <c r="P49" s="704" t="s">
        <v>4366</v>
      </c>
      <c r="Q49" s="686">
        <f t="shared" si="0"/>
        <v>0</v>
      </c>
      <c r="R49" s="686">
        <f t="shared" si="0"/>
        <v>0</v>
      </c>
      <c r="S49" s="705" t="str">
        <f t="shared" si="1"/>
        <v/>
      </c>
      <c r="T49" s="705" t="str">
        <f t="shared" si="2"/>
        <v/>
      </c>
      <c r="U49" s="705" t="str">
        <f t="shared" si="3"/>
        <v/>
      </c>
      <c r="V49" s="706" t="str">
        <f t="shared" si="4"/>
        <v/>
      </c>
      <c r="W49" s="687"/>
    </row>
    <row r="50" spans="1:23" ht="14.4" customHeight="1" x14ac:dyDescent="0.3">
      <c r="A50" s="754" t="s">
        <v>4367</v>
      </c>
      <c r="B50" s="693">
        <v>1</v>
      </c>
      <c r="C50" s="694">
        <v>1.69</v>
      </c>
      <c r="D50" s="695">
        <v>22</v>
      </c>
      <c r="E50" s="702"/>
      <c r="F50" s="668"/>
      <c r="G50" s="669"/>
      <c r="H50" s="667"/>
      <c r="I50" s="668"/>
      <c r="J50" s="669"/>
      <c r="K50" s="670">
        <v>1.69</v>
      </c>
      <c r="L50" s="667">
        <v>5</v>
      </c>
      <c r="M50" s="667">
        <v>41</v>
      </c>
      <c r="N50" s="671">
        <v>13.5</v>
      </c>
      <c r="O50" s="667" t="s">
        <v>4277</v>
      </c>
      <c r="P50" s="699" t="s">
        <v>4368</v>
      </c>
      <c r="Q50" s="672">
        <f t="shared" si="0"/>
        <v>-1</v>
      </c>
      <c r="R50" s="672">
        <f t="shared" si="0"/>
        <v>-1.69</v>
      </c>
      <c r="S50" s="696" t="str">
        <f t="shared" si="1"/>
        <v/>
      </c>
      <c r="T50" s="696" t="str">
        <f t="shared" si="2"/>
        <v/>
      </c>
      <c r="U50" s="696" t="str">
        <f t="shared" si="3"/>
        <v/>
      </c>
      <c r="V50" s="700" t="str">
        <f t="shared" si="4"/>
        <v/>
      </c>
      <c r="W50" s="673"/>
    </row>
    <row r="51" spans="1:23" ht="14.4" customHeight="1" x14ac:dyDescent="0.3">
      <c r="A51" s="755" t="s">
        <v>4369</v>
      </c>
      <c r="B51" s="705"/>
      <c r="C51" s="707"/>
      <c r="D51" s="708"/>
      <c r="E51" s="703"/>
      <c r="F51" s="681"/>
      <c r="G51" s="682"/>
      <c r="H51" s="690">
        <v>1</v>
      </c>
      <c r="I51" s="691">
        <v>1.42</v>
      </c>
      <c r="J51" s="692">
        <v>3</v>
      </c>
      <c r="K51" s="684">
        <v>0.44</v>
      </c>
      <c r="L51" s="683">
        <v>2</v>
      </c>
      <c r="M51" s="683">
        <v>18</v>
      </c>
      <c r="N51" s="685">
        <v>5.88</v>
      </c>
      <c r="O51" s="683" t="s">
        <v>4277</v>
      </c>
      <c r="P51" s="704" t="s">
        <v>4370</v>
      </c>
      <c r="Q51" s="686">
        <f t="shared" si="0"/>
        <v>1</v>
      </c>
      <c r="R51" s="686">
        <f t="shared" si="0"/>
        <v>1.42</v>
      </c>
      <c r="S51" s="705">
        <f t="shared" si="1"/>
        <v>5.88</v>
      </c>
      <c r="T51" s="705">
        <f t="shared" si="2"/>
        <v>3</v>
      </c>
      <c r="U51" s="705">
        <f t="shared" si="3"/>
        <v>-2.88</v>
      </c>
      <c r="V51" s="706">
        <f t="shared" si="4"/>
        <v>0.51020408163265307</v>
      </c>
      <c r="W51" s="687"/>
    </row>
    <row r="52" spans="1:23" ht="14.4" customHeight="1" x14ac:dyDescent="0.3">
      <c r="A52" s="753" t="s">
        <v>4371</v>
      </c>
      <c r="B52" s="738">
        <v>1</v>
      </c>
      <c r="C52" s="739">
        <v>0.65</v>
      </c>
      <c r="D52" s="701">
        <v>6</v>
      </c>
      <c r="E52" s="751"/>
      <c r="F52" s="743"/>
      <c r="G52" s="675"/>
      <c r="H52" s="740">
        <v>1</v>
      </c>
      <c r="I52" s="741">
        <v>0.25</v>
      </c>
      <c r="J52" s="674">
        <v>1</v>
      </c>
      <c r="K52" s="744">
        <v>0.65</v>
      </c>
      <c r="L52" s="742">
        <v>3</v>
      </c>
      <c r="M52" s="742">
        <v>23</v>
      </c>
      <c r="N52" s="745">
        <v>7.7</v>
      </c>
      <c r="O52" s="742" t="s">
        <v>4277</v>
      </c>
      <c r="P52" s="746" t="s">
        <v>4372</v>
      </c>
      <c r="Q52" s="747">
        <f t="shared" si="0"/>
        <v>0</v>
      </c>
      <c r="R52" s="747">
        <f t="shared" si="0"/>
        <v>-0.4</v>
      </c>
      <c r="S52" s="738">
        <f t="shared" si="1"/>
        <v>7.7</v>
      </c>
      <c r="T52" s="738">
        <f t="shared" si="2"/>
        <v>1</v>
      </c>
      <c r="U52" s="738">
        <f t="shared" si="3"/>
        <v>-6.7</v>
      </c>
      <c r="V52" s="748">
        <f t="shared" si="4"/>
        <v>0.12987012987012986</v>
      </c>
      <c r="W52" s="676"/>
    </row>
    <row r="53" spans="1:23" ht="14.4" customHeight="1" x14ac:dyDescent="0.3">
      <c r="A53" s="754" t="s">
        <v>4373</v>
      </c>
      <c r="B53" s="693">
        <v>2</v>
      </c>
      <c r="C53" s="694">
        <v>7.27</v>
      </c>
      <c r="D53" s="695">
        <v>4</v>
      </c>
      <c r="E53" s="702"/>
      <c r="F53" s="668"/>
      <c r="G53" s="669"/>
      <c r="H53" s="667"/>
      <c r="I53" s="668"/>
      <c r="J53" s="669"/>
      <c r="K53" s="670">
        <v>3.64</v>
      </c>
      <c r="L53" s="667">
        <v>4</v>
      </c>
      <c r="M53" s="667">
        <v>40</v>
      </c>
      <c r="N53" s="671">
        <v>13.3</v>
      </c>
      <c r="O53" s="667" t="s">
        <v>4277</v>
      </c>
      <c r="P53" s="699" t="s">
        <v>4374</v>
      </c>
      <c r="Q53" s="672">
        <f t="shared" si="0"/>
        <v>-2</v>
      </c>
      <c r="R53" s="672">
        <f t="shared" si="0"/>
        <v>-7.27</v>
      </c>
      <c r="S53" s="696" t="str">
        <f t="shared" si="1"/>
        <v/>
      </c>
      <c r="T53" s="696" t="str">
        <f t="shared" si="2"/>
        <v/>
      </c>
      <c r="U53" s="696" t="str">
        <f t="shared" si="3"/>
        <v/>
      </c>
      <c r="V53" s="700" t="str">
        <f t="shared" si="4"/>
        <v/>
      </c>
      <c r="W53" s="673"/>
    </row>
    <row r="54" spans="1:23" ht="14.4" customHeight="1" x14ac:dyDescent="0.3">
      <c r="A54" s="753" t="s">
        <v>4375</v>
      </c>
      <c r="B54" s="749">
        <v>1</v>
      </c>
      <c r="C54" s="750">
        <v>4.6399999999999997</v>
      </c>
      <c r="D54" s="688">
        <v>7</v>
      </c>
      <c r="E54" s="751">
        <v>1</v>
      </c>
      <c r="F54" s="743">
        <v>2.93</v>
      </c>
      <c r="G54" s="675">
        <v>3</v>
      </c>
      <c r="H54" s="742"/>
      <c r="I54" s="743"/>
      <c r="J54" s="675"/>
      <c r="K54" s="744">
        <v>4.6399999999999997</v>
      </c>
      <c r="L54" s="742">
        <v>5</v>
      </c>
      <c r="M54" s="742">
        <v>49</v>
      </c>
      <c r="N54" s="745">
        <v>16.22</v>
      </c>
      <c r="O54" s="742" t="s">
        <v>4277</v>
      </c>
      <c r="P54" s="746" t="s">
        <v>4376</v>
      </c>
      <c r="Q54" s="747">
        <f t="shared" si="0"/>
        <v>-1</v>
      </c>
      <c r="R54" s="747">
        <f t="shared" si="0"/>
        <v>-4.6399999999999997</v>
      </c>
      <c r="S54" s="738" t="str">
        <f t="shared" si="1"/>
        <v/>
      </c>
      <c r="T54" s="738" t="str">
        <f t="shared" si="2"/>
        <v/>
      </c>
      <c r="U54" s="738" t="str">
        <f t="shared" si="3"/>
        <v/>
      </c>
      <c r="V54" s="748" t="str">
        <f t="shared" si="4"/>
        <v/>
      </c>
      <c r="W54" s="676"/>
    </row>
    <row r="55" spans="1:23" ht="14.4" customHeight="1" x14ac:dyDescent="0.3">
      <c r="A55" s="753" t="s">
        <v>4377</v>
      </c>
      <c r="B55" s="749">
        <v>3</v>
      </c>
      <c r="C55" s="750">
        <v>20.2</v>
      </c>
      <c r="D55" s="688">
        <v>8.6999999999999993</v>
      </c>
      <c r="E55" s="751">
        <v>3</v>
      </c>
      <c r="F55" s="743">
        <v>25.59</v>
      </c>
      <c r="G55" s="675">
        <v>23.7</v>
      </c>
      <c r="H55" s="742"/>
      <c r="I55" s="743"/>
      <c r="J55" s="675"/>
      <c r="K55" s="744">
        <v>6.99</v>
      </c>
      <c r="L55" s="742">
        <v>7</v>
      </c>
      <c r="M55" s="742">
        <v>67</v>
      </c>
      <c r="N55" s="745">
        <v>22.33</v>
      </c>
      <c r="O55" s="742" t="s">
        <v>4277</v>
      </c>
      <c r="P55" s="746" t="s">
        <v>4378</v>
      </c>
      <c r="Q55" s="747">
        <f t="shared" si="0"/>
        <v>-3</v>
      </c>
      <c r="R55" s="747">
        <f t="shared" si="0"/>
        <v>-20.2</v>
      </c>
      <c r="S55" s="738" t="str">
        <f t="shared" si="1"/>
        <v/>
      </c>
      <c r="T55" s="738" t="str">
        <f t="shared" si="2"/>
        <v/>
      </c>
      <c r="U55" s="738" t="str">
        <f t="shared" si="3"/>
        <v/>
      </c>
      <c r="V55" s="748" t="str">
        <f t="shared" si="4"/>
        <v/>
      </c>
      <c r="W55" s="676"/>
    </row>
    <row r="56" spans="1:23" ht="14.4" customHeight="1" x14ac:dyDescent="0.3">
      <c r="A56" s="754" t="s">
        <v>4379</v>
      </c>
      <c r="B56" s="696">
        <v>1</v>
      </c>
      <c r="C56" s="697">
        <v>2.13</v>
      </c>
      <c r="D56" s="698">
        <v>4</v>
      </c>
      <c r="E56" s="664"/>
      <c r="F56" s="665"/>
      <c r="G56" s="666"/>
      <c r="H56" s="667"/>
      <c r="I56" s="668"/>
      <c r="J56" s="669"/>
      <c r="K56" s="670">
        <v>2.5099999999999998</v>
      </c>
      <c r="L56" s="667">
        <v>5</v>
      </c>
      <c r="M56" s="667">
        <v>46</v>
      </c>
      <c r="N56" s="671">
        <v>15.17</v>
      </c>
      <c r="O56" s="667" t="s">
        <v>4277</v>
      </c>
      <c r="P56" s="699" t="s">
        <v>4380</v>
      </c>
      <c r="Q56" s="672">
        <f t="shared" si="0"/>
        <v>-1</v>
      </c>
      <c r="R56" s="672">
        <f t="shared" si="0"/>
        <v>-2.13</v>
      </c>
      <c r="S56" s="696" t="str">
        <f t="shared" si="1"/>
        <v/>
      </c>
      <c r="T56" s="696" t="str">
        <f t="shared" si="2"/>
        <v/>
      </c>
      <c r="U56" s="696" t="str">
        <f t="shared" si="3"/>
        <v/>
      </c>
      <c r="V56" s="700" t="str">
        <f t="shared" si="4"/>
        <v/>
      </c>
      <c r="W56" s="673"/>
    </row>
    <row r="57" spans="1:23" ht="14.4" customHeight="1" x14ac:dyDescent="0.3">
      <c r="A57" s="753" t="s">
        <v>4381</v>
      </c>
      <c r="B57" s="738"/>
      <c r="C57" s="739"/>
      <c r="D57" s="701"/>
      <c r="E57" s="740">
        <v>1</v>
      </c>
      <c r="F57" s="741">
        <v>2.82</v>
      </c>
      <c r="G57" s="674">
        <v>5</v>
      </c>
      <c r="H57" s="742"/>
      <c r="I57" s="743"/>
      <c r="J57" s="675"/>
      <c r="K57" s="744">
        <v>3.35</v>
      </c>
      <c r="L57" s="742">
        <v>6</v>
      </c>
      <c r="M57" s="742">
        <v>58</v>
      </c>
      <c r="N57" s="745">
        <v>19.22</v>
      </c>
      <c r="O57" s="742" t="s">
        <v>4277</v>
      </c>
      <c r="P57" s="746" t="s">
        <v>4382</v>
      </c>
      <c r="Q57" s="747">
        <f t="shared" si="0"/>
        <v>0</v>
      </c>
      <c r="R57" s="747">
        <f t="shared" si="0"/>
        <v>0</v>
      </c>
      <c r="S57" s="738" t="str">
        <f t="shared" si="1"/>
        <v/>
      </c>
      <c r="T57" s="738" t="str">
        <f t="shared" si="2"/>
        <v/>
      </c>
      <c r="U57" s="738" t="str">
        <f t="shared" si="3"/>
        <v/>
      </c>
      <c r="V57" s="748" t="str">
        <f t="shared" si="4"/>
        <v/>
      </c>
      <c r="W57" s="676"/>
    </row>
    <row r="58" spans="1:23" ht="14.4" customHeight="1" x14ac:dyDescent="0.3">
      <c r="A58" s="753" t="s">
        <v>4383</v>
      </c>
      <c r="B58" s="738"/>
      <c r="C58" s="739"/>
      <c r="D58" s="701"/>
      <c r="E58" s="740">
        <v>1</v>
      </c>
      <c r="F58" s="741">
        <v>5.43</v>
      </c>
      <c r="G58" s="674">
        <v>19</v>
      </c>
      <c r="H58" s="742"/>
      <c r="I58" s="743"/>
      <c r="J58" s="675"/>
      <c r="K58" s="744">
        <v>4.6900000000000004</v>
      </c>
      <c r="L58" s="742">
        <v>7</v>
      </c>
      <c r="M58" s="742">
        <v>65</v>
      </c>
      <c r="N58" s="745">
        <v>21.67</v>
      </c>
      <c r="O58" s="742" t="s">
        <v>4277</v>
      </c>
      <c r="P58" s="746" t="s">
        <v>4384</v>
      </c>
      <c r="Q58" s="747">
        <f t="shared" si="0"/>
        <v>0</v>
      </c>
      <c r="R58" s="747">
        <f t="shared" si="0"/>
        <v>0</v>
      </c>
      <c r="S58" s="738" t="str">
        <f t="shared" si="1"/>
        <v/>
      </c>
      <c r="T58" s="738" t="str">
        <f t="shared" si="2"/>
        <v/>
      </c>
      <c r="U58" s="738" t="str">
        <f t="shared" si="3"/>
        <v/>
      </c>
      <c r="V58" s="748" t="str">
        <f t="shared" si="4"/>
        <v/>
      </c>
      <c r="W58" s="676"/>
    </row>
    <row r="59" spans="1:23" ht="14.4" customHeight="1" x14ac:dyDescent="0.3">
      <c r="A59" s="755" t="s">
        <v>4385</v>
      </c>
      <c r="B59" s="678">
        <v>1</v>
      </c>
      <c r="C59" s="679">
        <v>1.72</v>
      </c>
      <c r="D59" s="680">
        <v>3</v>
      </c>
      <c r="E59" s="703">
        <v>1</v>
      </c>
      <c r="F59" s="681">
        <v>2.0499999999999998</v>
      </c>
      <c r="G59" s="682">
        <v>10</v>
      </c>
      <c r="H59" s="683"/>
      <c r="I59" s="681"/>
      <c r="J59" s="682"/>
      <c r="K59" s="684">
        <v>2.0499999999999998</v>
      </c>
      <c r="L59" s="683">
        <v>4</v>
      </c>
      <c r="M59" s="683">
        <v>37</v>
      </c>
      <c r="N59" s="685">
        <v>12.2</v>
      </c>
      <c r="O59" s="683" t="s">
        <v>4277</v>
      </c>
      <c r="P59" s="704" t="s">
        <v>4386</v>
      </c>
      <c r="Q59" s="686">
        <f t="shared" si="0"/>
        <v>-1</v>
      </c>
      <c r="R59" s="686">
        <f t="shared" si="0"/>
        <v>-1.72</v>
      </c>
      <c r="S59" s="705" t="str">
        <f t="shared" si="1"/>
        <v/>
      </c>
      <c r="T59" s="705" t="str">
        <f t="shared" si="2"/>
        <v/>
      </c>
      <c r="U59" s="705" t="str">
        <f t="shared" si="3"/>
        <v/>
      </c>
      <c r="V59" s="706" t="str">
        <f t="shared" si="4"/>
        <v/>
      </c>
      <c r="W59" s="687"/>
    </row>
    <row r="60" spans="1:23" ht="14.4" customHeight="1" x14ac:dyDescent="0.3">
      <c r="A60" s="753" t="s">
        <v>4387</v>
      </c>
      <c r="B60" s="749">
        <v>1</v>
      </c>
      <c r="C60" s="750">
        <v>1.89</v>
      </c>
      <c r="D60" s="688">
        <v>2</v>
      </c>
      <c r="E60" s="751"/>
      <c r="F60" s="743"/>
      <c r="G60" s="675"/>
      <c r="H60" s="742"/>
      <c r="I60" s="743"/>
      <c r="J60" s="675"/>
      <c r="K60" s="744">
        <v>3.3</v>
      </c>
      <c r="L60" s="742">
        <v>5</v>
      </c>
      <c r="M60" s="742">
        <v>49</v>
      </c>
      <c r="N60" s="745">
        <v>16.2</v>
      </c>
      <c r="O60" s="742" t="s">
        <v>4277</v>
      </c>
      <c r="P60" s="746" t="s">
        <v>4388</v>
      </c>
      <c r="Q60" s="747">
        <f t="shared" si="0"/>
        <v>-1</v>
      </c>
      <c r="R60" s="747">
        <f t="shared" si="0"/>
        <v>-1.89</v>
      </c>
      <c r="S60" s="738" t="str">
        <f t="shared" si="1"/>
        <v/>
      </c>
      <c r="T60" s="738" t="str">
        <f t="shared" si="2"/>
        <v/>
      </c>
      <c r="U60" s="738" t="str">
        <f t="shared" si="3"/>
        <v/>
      </c>
      <c r="V60" s="748" t="str">
        <f t="shared" si="4"/>
        <v/>
      </c>
      <c r="W60" s="676"/>
    </row>
    <row r="61" spans="1:23" ht="14.4" customHeight="1" x14ac:dyDescent="0.3">
      <c r="A61" s="754" t="s">
        <v>4389</v>
      </c>
      <c r="B61" s="693">
        <v>1</v>
      </c>
      <c r="C61" s="694">
        <v>0.63</v>
      </c>
      <c r="D61" s="695">
        <v>2</v>
      </c>
      <c r="E61" s="702"/>
      <c r="F61" s="668"/>
      <c r="G61" s="669"/>
      <c r="H61" s="667"/>
      <c r="I61" s="668"/>
      <c r="J61" s="669"/>
      <c r="K61" s="670">
        <v>0.9</v>
      </c>
      <c r="L61" s="667">
        <v>3</v>
      </c>
      <c r="M61" s="667">
        <v>29</v>
      </c>
      <c r="N61" s="671">
        <v>9.6999999999999993</v>
      </c>
      <c r="O61" s="667" t="s">
        <v>4277</v>
      </c>
      <c r="P61" s="699" t="s">
        <v>4390</v>
      </c>
      <c r="Q61" s="672">
        <f t="shared" si="0"/>
        <v>-1</v>
      </c>
      <c r="R61" s="672">
        <f t="shared" si="0"/>
        <v>-0.63</v>
      </c>
      <c r="S61" s="696" t="str">
        <f t="shared" si="1"/>
        <v/>
      </c>
      <c r="T61" s="696" t="str">
        <f t="shared" si="2"/>
        <v/>
      </c>
      <c r="U61" s="696" t="str">
        <f t="shared" si="3"/>
        <v/>
      </c>
      <c r="V61" s="700" t="str">
        <f t="shared" si="4"/>
        <v/>
      </c>
      <c r="W61" s="673"/>
    </row>
    <row r="62" spans="1:23" ht="14.4" customHeight="1" x14ac:dyDescent="0.3">
      <c r="A62" s="755" t="s">
        <v>4391</v>
      </c>
      <c r="B62" s="705">
        <v>1</v>
      </c>
      <c r="C62" s="707">
        <v>0.52</v>
      </c>
      <c r="D62" s="708">
        <v>2</v>
      </c>
      <c r="E62" s="703">
        <v>1</v>
      </c>
      <c r="F62" s="681">
        <v>3.12</v>
      </c>
      <c r="G62" s="682">
        <v>2</v>
      </c>
      <c r="H62" s="690">
        <v>1</v>
      </c>
      <c r="I62" s="691">
        <v>1.94</v>
      </c>
      <c r="J62" s="692">
        <v>3</v>
      </c>
      <c r="K62" s="684">
        <v>0.98</v>
      </c>
      <c r="L62" s="683">
        <v>4</v>
      </c>
      <c r="M62" s="683">
        <v>34</v>
      </c>
      <c r="N62" s="685">
        <v>11.34</v>
      </c>
      <c r="O62" s="683" t="s">
        <v>4277</v>
      </c>
      <c r="P62" s="704" t="s">
        <v>4392</v>
      </c>
      <c r="Q62" s="686">
        <f t="shared" si="0"/>
        <v>0</v>
      </c>
      <c r="R62" s="686">
        <f t="shared" si="0"/>
        <v>1.42</v>
      </c>
      <c r="S62" s="705">
        <f t="shared" si="1"/>
        <v>11.34</v>
      </c>
      <c r="T62" s="705">
        <f t="shared" si="2"/>
        <v>3</v>
      </c>
      <c r="U62" s="705">
        <f t="shared" si="3"/>
        <v>-8.34</v>
      </c>
      <c r="V62" s="706">
        <f t="shared" si="4"/>
        <v>0.26455026455026454</v>
      </c>
      <c r="W62" s="687"/>
    </row>
    <row r="63" spans="1:23" ht="14.4" customHeight="1" x14ac:dyDescent="0.3">
      <c r="A63" s="754" t="s">
        <v>4393</v>
      </c>
      <c r="B63" s="696">
        <v>1</v>
      </c>
      <c r="C63" s="697">
        <v>3.51</v>
      </c>
      <c r="D63" s="698">
        <v>43</v>
      </c>
      <c r="E63" s="702">
        <v>1</v>
      </c>
      <c r="F63" s="668">
        <v>1.9</v>
      </c>
      <c r="G63" s="669">
        <v>2</v>
      </c>
      <c r="H63" s="664">
        <v>1</v>
      </c>
      <c r="I63" s="665">
        <v>2.2999999999999998</v>
      </c>
      <c r="J63" s="666">
        <v>3</v>
      </c>
      <c r="K63" s="670">
        <v>3.51</v>
      </c>
      <c r="L63" s="667">
        <v>6</v>
      </c>
      <c r="M63" s="667">
        <v>50</v>
      </c>
      <c r="N63" s="671">
        <v>16.55</v>
      </c>
      <c r="O63" s="667" t="s">
        <v>3256</v>
      </c>
      <c r="P63" s="699" t="s">
        <v>4394</v>
      </c>
      <c r="Q63" s="672">
        <f t="shared" si="0"/>
        <v>0</v>
      </c>
      <c r="R63" s="672">
        <f t="shared" si="0"/>
        <v>-1.21</v>
      </c>
      <c r="S63" s="696">
        <f t="shared" si="1"/>
        <v>16.55</v>
      </c>
      <c r="T63" s="696">
        <f t="shared" si="2"/>
        <v>3</v>
      </c>
      <c r="U63" s="696">
        <f t="shared" si="3"/>
        <v>-13.55</v>
      </c>
      <c r="V63" s="700">
        <f t="shared" si="4"/>
        <v>0.18126888217522658</v>
      </c>
      <c r="W63" s="673"/>
    </row>
    <row r="64" spans="1:23" ht="14.4" customHeight="1" x14ac:dyDescent="0.3">
      <c r="A64" s="754" t="s">
        <v>4395</v>
      </c>
      <c r="B64" s="696">
        <v>1</v>
      </c>
      <c r="C64" s="697">
        <v>3.03</v>
      </c>
      <c r="D64" s="698">
        <v>10</v>
      </c>
      <c r="E64" s="664"/>
      <c r="F64" s="665"/>
      <c r="G64" s="666"/>
      <c r="H64" s="667"/>
      <c r="I64" s="668"/>
      <c r="J64" s="669"/>
      <c r="K64" s="670">
        <v>0.79</v>
      </c>
      <c r="L64" s="667">
        <v>2</v>
      </c>
      <c r="M64" s="667">
        <v>18</v>
      </c>
      <c r="N64" s="671">
        <v>5.88</v>
      </c>
      <c r="O64" s="667" t="s">
        <v>4396</v>
      </c>
      <c r="P64" s="699" t="s">
        <v>4397</v>
      </c>
      <c r="Q64" s="672">
        <f t="shared" si="0"/>
        <v>-1</v>
      </c>
      <c r="R64" s="672">
        <f t="shared" si="0"/>
        <v>-3.03</v>
      </c>
      <c r="S64" s="696" t="str">
        <f t="shared" si="1"/>
        <v/>
      </c>
      <c r="T64" s="696" t="str">
        <f t="shared" si="2"/>
        <v/>
      </c>
      <c r="U64" s="696" t="str">
        <f t="shared" si="3"/>
        <v/>
      </c>
      <c r="V64" s="700" t="str">
        <f t="shared" si="4"/>
        <v/>
      </c>
      <c r="W64" s="673"/>
    </row>
    <row r="65" spans="1:23" ht="14.4" customHeight="1" x14ac:dyDescent="0.3">
      <c r="A65" s="753" t="s">
        <v>4398</v>
      </c>
      <c r="B65" s="738"/>
      <c r="C65" s="739"/>
      <c r="D65" s="701"/>
      <c r="E65" s="740">
        <v>1</v>
      </c>
      <c r="F65" s="741">
        <v>2.83</v>
      </c>
      <c r="G65" s="674">
        <v>6</v>
      </c>
      <c r="H65" s="742"/>
      <c r="I65" s="743"/>
      <c r="J65" s="675"/>
      <c r="K65" s="744">
        <v>3.55</v>
      </c>
      <c r="L65" s="742">
        <v>9</v>
      </c>
      <c r="M65" s="742">
        <v>79</v>
      </c>
      <c r="N65" s="745">
        <v>26.35</v>
      </c>
      <c r="O65" s="742" t="s">
        <v>4396</v>
      </c>
      <c r="P65" s="746" t="s">
        <v>4397</v>
      </c>
      <c r="Q65" s="747">
        <f t="shared" si="0"/>
        <v>0</v>
      </c>
      <c r="R65" s="747">
        <f t="shared" si="0"/>
        <v>0</v>
      </c>
      <c r="S65" s="738" t="str">
        <f t="shared" si="1"/>
        <v/>
      </c>
      <c r="T65" s="738" t="str">
        <f t="shared" si="2"/>
        <v/>
      </c>
      <c r="U65" s="738" t="str">
        <f t="shared" si="3"/>
        <v/>
      </c>
      <c r="V65" s="748" t="str">
        <f t="shared" si="4"/>
        <v/>
      </c>
      <c r="W65" s="676"/>
    </row>
    <row r="66" spans="1:23" ht="14.4" customHeight="1" x14ac:dyDescent="0.3">
      <c r="A66" s="755" t="s">
        <v>4399</v>
      </c>
      <c r="B66" s="705"/>
      <c r="C66" s="707"/>
      <c r="D66" s="708"/>
      <c r="E66" s="690">
        <v>1</v>
      </c>
      <c r="F66" s="691">
        <v>1.05</v>
      </c>
      <c r="G66" s="692">
        <v>6</v>
      </c>
      <c r="H66" s="683"/>
      <c r="I66" s="681"/>
      <c r="J66" s="682"/>
      <c r="K66" s="684">
        <v>0.55000000000000004</v>
      </c>
      <c r="L66" s="683">
        <v>1</v>
      </c>
      <c r="M66" s="683">
        <v>13</v>
      </c>
      <c r="N66" s="685">
        <v>4.3099999999999996</v>
      </c>
      <c r="O66" s="683" t="s">
        <v>4277</v>
      </c>
      <c r="P66" s="704" t="s">
        <v>4400</v>
      </c>
      <c r="Q66" s="686">
        <f t="shared" si="0"/>
        <v>0</v>
      </c>
      <c r="R66" s="686">
        <f t="shared" si="0"/>
        <v>0</v>
      </c>
      <c r="S66" s="705" t="str">
        <f t="shared" si="1"/>
        <v/>
      </c>
      <c r="T66" s="705" t="str">
        <f t="shared" si="2"/>
        <v/>
      </c>
      <c r="U66" s="705" t="str">
        <f t="shared" si="3"/>
        <v/>
      </c>
      <c r="V66" s="706" t="str">
        <f t="shared" si="4"/>
        <v/>
      </c>
      <c r="W66" s="687"/>
    </row>
    <row r="67" spans="1:23" ht="14.4" customHeight="1" x14ac:dyDescent="0.3">
      <c r="A67" s="754" t="s">
        <v>4401</v>
      </c>
      <c r="B67" s="696"/>
      <c r="C67" s="697"/>
      <c r="D67" s="698"/>
      <c r="E67" s="702"/>
      <c r="F67" s="668"/>
      <c r="G67" s="669"/>
      <c r="H67" s="664">
        <v>1</v>
      </c>
      <c r="I67" s="665">
        <v>0.56999999999999995</v>
      </c>
      <c r="J67" s="666">
        <v>4</v>
      </c>
      <c r="K67" s="670">
        <v>0.56999999999999995</v>
      </c>
      <c r="L67" s="667">
        <v>2</v>
      </c>
      <c r="M67" s="667">
        <v>21</v>
      </c>
      <c r="N67" s="671">
        <v>7.09</v>
      </c>
      <c r="O67" s="667" t="s">
        <v>4277</v>
      </c>
      <c r="P67" s="699" t="s">
        <v>4402</v>
      </c>
      <c r="Q67" s="672">
        <f t="shared" si="0"/>
        <v>1</v>
      </c>
      <c r="R67" s="672">
        <f t="shared" si="0"/>
        <v>0.56999999999999995</v>
      </c>
      <c r="S67" s="696">
        <f t="shared" si="1"/>
        <v>7.09</v>
      </c>
      <c r="T67" s="696">
        <f t="shared" si="2"/>
        <v>4</v>
      </c>
      <c r="U67" s="696">
        <f t="shared" si="3"/>
        <v>-3.09</v>
      </c>
      <c r="V67" s="700">
        <f t="shared" si="4"/>
        <v>0.56417489421720735</v>
      </c>
      <c r="W67" s="673"/>
    </row>
    <row r="68" spans="1:23" ht="14.4" customHeight="1" x14ac:dyDescent="0.3">
      <c r="A68" s="755" t="s">
        <v>4403</v>
      </c>
      <c r="B68" s="705"/>
      <c r="C68" s="707"/>
      <c r="D68" s="708"/>
      <c r="E68" s="703"/>
      <c r="F68" s="681"/>
      <c r="G68" s="682"/>
      <c r="H68" s="690">
        <v>1</v>
      </c>
      <c r="I68" s="691">
        <v>0.6</v>
      </c>
      <c r="J68" s="692">
        <v>4</v>
      </c>
      <c r="K68" s="684">
        <v>0.46</v>
      </c>
      <c r="L68" s="683">
        <v>2</v>
      </c>
      <c r="M68" s="683">
        <v>22</v>
      </c>
      <c r="N68" s="685">
        <v>7.19</v>
      </c>
      <c r="O68" s="683" t="s">
        <v>4277</v>
      </c>
      <c r="P68" s="704" t="s">
        <v>4404</v>
      </c>
      <c r="Q68" s="686">
        <f t="shared" si="0"/>
        <v>1</v>
      </c>
      <c r="R68" s="686">
        <f t="shared" si="0"/>
        <v>0.6</v>
      </c>
      <c r="S68" s="705">
        <f t="shared" si="1"/>
        <v>7.19</v>
      </c>
      <c r="T68" s="705">
        <f t="shared" si="2"/>
        <v>4</v>
      </c>
      <c r="U68" s="705">
        <f t="shared" si="3"/>
        <v>-3.1900000000000004</v>
      </c>
      <c r="V68" s="706">
        <f t="shared" si="4"/>
        <v>0.55632823365785811</v>
      </c>
      <c r="W68" s="687"/>
    </row>
    <row r="69" spans="1:23" ht="14.4" customHeight="1" x14ac:dyDescent="0.3">
      <c r="A69" s="754" t="s">
        <v>4405</v>
      </c>
      <c r="B69" s="696"/>
      <c r="C69" s="697"/>
      <c r="D69" s="698"/>
      <c r="E69" s="702"/>
      <c r="F69" s="668"/>
      <c r="G69" s="669"/>
      <c r="H69" s="664">
        <v>2</v>
      </c>
      <c r="I69" s="665">
        <v>1.53</v>
      </c>
      <c r="J69" s="666">
        <v>3</v>
      </c>
      <c r="K69" s="670">
        <v>0.73</v>
      </c>
      <c r="L69" s="667">
        <v>3</v>
      </c>
      <c r="M69" s="667">
        <v>29</v>
      </c>
      <c r="N69" s="671">
        <v>9.76</v>
      </c>
      <c r="O69" s="667" t="s">
        <v>4277</v>
      </c>
      <c r="P69" s="699" t="s">
        <v>4406</v>
      </c>
      <c r="Q69" s="672">
        <f t="shared" si="0"/>
        <v>2</v>
      </c>
      <c r="R69" s="672">
        <f t="shared" si="0"/>
        <v>1.53</v>
      </c>
      <c r="S69" s="696">
        <f t="shared" si="1"/>
        <v>19.52</v>
      </c>
      <c r="T69" s="696">
        <f t="shared" si="2"/>
        <v>6</v>
      </c>
      <c r="U69" s="696">
        <f t="shared" si="3"/>
        <v>-13.52</v>
      </c>
      <c r="V69" s="700">
        <f t="shared" si="4"/>
        <v>0.30737704918032788</v>
      </c>
      <c r="W69" s="673"/>
    </row>
    <row r="70" spans="1:23" ht="14.4" customHeight="1" x14ac:dyDescent="0.3">
      <c r="A70" s="754" t="s">
        <v>4407</v>
      </c>
      <c r="B70" s="696"/>
      <c r="C70" s="697"/>
      <c r="D70" s="698"/>
      <c r="E70" s="702"/>
      <c r="F70" s="668"/>
      <c r="G70" s="669"/>
      <c r="H70" s="664">
        <v>1</v>
      </c>
      <c r="I70" s="665">
        <v>0.69</v>
      </c>
      <c r="J70" s="666">
        <v>2</v>
      </c>
      <c r="K70" s="670">
        <v>0.52</v>
      </c>
      <c r="L70" s="667">
        <v>2</v>
      </c>
      <c r="M70" s="667">
        <v>21</v>
      </c>
      <c r="N70" s="671">
        <v>6.93</v>
      </c>
      <c r="O70" s="667" t="s">
        <v>4277</v>
      </c>
      <c r="P70" s="699" t="s">
        <v>4408</v>
      </c>
      <c r="Q70" s="672">
        <f t="shared" ref="Q70:R100" si="5">H70-B70</f>
        <v>1</v>
      </c>
      <c r="R70" s="672">
        <f t="shared" si="5"/>
        <v>0.69</v>
      </c>
      <c r="S70" s="696">
        <f t="shared" ref="S70:S100" si="6">IF(H70=0,"",H70*N70)</f>
        <v>6.93</v>
      </c>
      <c r="T70" s="696">
        <f t="shared" ref="T70:T100" si="7">IF(H70=0,"",H70*J70)</f>
        <v>2</v>
      </c>
      <c r="U70" s="696">
        <f t="shared" ref="U70:U100" si="8">IF(H70=0,"",T70-S70)</f>
        <v>-4.93</v>
      </c>
      <c r="V70" s="700">
        <f t="shared" ref="V70:V100" si="9">IF(H70=0,"",T70/S70)</f>
        <v>0.28860028860028863</v>
      </c>
      <c r="W70" s="673"/>
    </row>
    <row r="71" spans="1:23" ht="14.4" customHeight="1" x14ac:dyDescent="0.3">
      <c r="A71" s="755" t="s">
        <v>4409</v>
      </c>
      <c r="B71" s="705"/>
      <c r="C71" s="707"/>
      <c r="D71" s="708"/>
      <c r="E71" s="690">
        <v>1</v>
      </c>
      <c r="F71" s="691">
        <v>1.2</v>
      </c>
      <c r="G71" s="692">
        <v>3</v>
      </c>
      <c r="H71" s="683"/>
      <c r="I71" s="681"/>
      <c r="J71" s="682"/>
      <c r="K71" s="684">
        <v>1.93</v>
      </c>
      <c r="L71" s="683">
        <v>5</v>
      </c>
      <c r="M71" s="683">
        <v>49</v>
      </c>
      <c r="N71" s="685">
        <v>16.43</v>
      </c>
      <c r="O71" s="683" t="s">
        <v>4277</v>
      </c>
      <c r="P71" s="704" t="s">
        <v>4410</v>
      </c>
      <c r="Q71" s="686">
        <f t="shared" si="5"/>
        <v>0</v>
      </c>
      <c r="R71" s="686">
        <f t="shared" si="5"/>
        <v>0</v>
      </c>
      <c r="S71" s="705" t="str">
        <f t="shared" si="6"/>
        <v/>
      </c>
      <c r="T71" s="705" t="str">
        <f t="shared" si="7"/>
        <v/>
      </c>
      <c r="U71" s="705" t="str">
        <f t="shared" si="8"/>
        <v/>
      </c>
      <c r="V71" s="706" t="str">
        <f t="shared" si="9"/>
        <v/>
      </c>
      <c r="W71" s="687"/>
    </row>
    <row r="72" spans="1:23" ht="14.4" customHeight="1" x14ac:dyDescent="0.3">
      <c r="A72" s="754" t="s">
        <v>4411</v>
      </c>
      <c r="B72" s="693">
        <v>1</v>
      </c>
      <c r="C72" s="694">
        <v>1.63</v>
      </c>
      <c r="D72" s="695">
        <v>2</v>
      </c>
      <c r="E72" s="702"/>
      <c r="F72" s="668"/>
      <c r="G72" s="669"/>
      <c r="H72" s="667"/>
      <c r="I72" s="668"/>
      <c r="J72" s="669"/>
      <c r="K72" s="670">
        <v>1.63</v>
      </c>
      <c r="L72" s="667">
        <v>2</v>
      </c>
      <c r="M72" s="667">
        <v>20</v>
      </c>
      <c r="N72" s="671">
        <v>6.62</v>
      </c>
      <c r="O72" s="667" t="s">
        <v>4277</v>
      </c>
      <c r="P72" s="699" t="s">
        <v>4412</v>
      </c>
      <c r="Q72" s="672">
        <f t="shared" si="5"/>
        <v>-1</v>
      </c>
      <c r="R72" s="672">
        <f t="shared" si="5"/>
        <v>-1.63</v>
      </c>
      <c r="S72" s="696" t="str">
        <f t="shared" si="6"/>
        <v/>
      </c>
      <c r="T72" s="696" t="str">
        <f t="shared" si="7"/>
        <v/>
      </c>
      <c r="U72" s="696" t="str">
        <f t="shared" si="8"/>
        <v/>
      </c>
      <c r="V72" s="700" t="str">
        <f t="shared" si="9"/>
        <v/>
      </c>
      <c r="W72" s="673"/>
    </row>
    <row r="73" spans="1:23" ht="14.4" customHeight="1" x14ac:dyDescent="0.3">
      <c r="A73" s="755" t="s">
        <v>4413</v>
      </c>
      <c r="B73" s="705"/>
      <c r="C73" s="707"/>
      <c r="D73" s="708"/>
      <c r="E73" s="703"/>
      <c r="F73" s="681"/>
      <c r="G73" s="682"/>
      <c r="H73" s="690">
        <v>1</v>
      </c>
      <c r="I73" s="691">
        <v>0.59</v>
      </c>
      <c r="J73" s="692">
        <v>2</v>
      </c>
      <c r="K73" s="684">
        <v>0.59</v>
      </c>
      <c r="L73" s="683">
        <v>2</v>
      </c>
      <c r="M73" s="683">
        <v>20</v>
      </c>
      <c r="N73" s="685">
        <v>6.66</v>
      </c>
      <c r="O73" s="683" t="s">
        <v>4277</v>
      </c>
      <c r="P73" s="704" t="s">
        <v>4414</v>
      </c>
      <c r="Q73" s="686">
        <f t="shared" si="5"/>
        <v>1</v>
      </c>
      <c r="R73" s="686">
        <f t="shared" si="5"/>
        <v>0.59</v>
      </c>
      <c r="S73" s="705">
        <f t="shared" si="6"/>
        <v>6.66</v>
      </c>
      <c r="T73" s="705">
        <f t="shared" si="7"/>
        <v>2</v>
      </c>
      <c r="U73" s="705">
        <f t="shared" si="8"/>
        <v>-4.66</v>
      </c>
      <c r="V73" s="706">
        <f t="shared" si="9"/>
        <v>0.3003003003003003</v>
      </c>
      <c r="W73" s="687"/>
    </row>
    <row r="74" spans="1:23" ht="14.4" customHeight="1" x14ac:dyDescent="0.3">
      <c r="A74" s="755" t="s">
        <v>4415</v>
      </c>
      <c r="B74" s="705">
        <v>1</v>
      </c>
      <c r="C74" s="707">
        <v>4.29</v>
      </c>
      <c r="D74" s="708">
        <v>6</v>
      </c>
      <c r="E74" s="690">
        <v>1</v>
      </c>
      <c r="F74" s="691">
        <v>4.29</v>
      </c>
      <c r="G74" s="692">
        <v>6</v>
      </c>
      <c r="H74" s="683"/>
      <c r="I74" s="681"/>
      <c r="J74" s="682"/>
      <c r="K74" s="684">
        <v>5.55</v>
      </c>
      <c r="L74" s="683">
        <v>8</v>
      </c>
      <c r="M74" s="683">
        <v>68</v>
      </c>
      <c r="N74" s="685">
        <v>22.54</v>
      </c>
      <c r="O74" s="683" t="s">
        <v>4277</v>
      </c>
      <c r="P74" s="704" t="s">
        <v>4416</v>
      </c>
      <c r="Q74" s="686">
        <f t="shared" si="5"/>
        <v>-1</v>
      </c>
      <c r="R74" s="686">
        <f t="shared" si="5"/>
        <v>-4.29</v>
      </c>
      <c r="S74" s="705" t="str">
        <f t="shared" si="6"/>
        <v/>
      </c>
      <c r="T74" s="705" t="str">
        <f t="shared" si="7"/>
        <v/>
      </c>
      <c r="U74" s="705" t="str">
        <f t="shared" si="8"/>
        <v/>
      </c>
      <c r="V74" s="706" t="str">
        <f t="shared" si="9"/>
        <v/>
      </c>
      <c r="W74" s="687"/>
    </row>
    <row r="75" spans="1:23" ht="14.4" customHeight="1" x14ac:dyDescent="0.3">
      <c r="A75" s="754" t="s">
        <v>4417</v>
      </c>
      <c r="B75" s="696">
        <v>3</v>
      </c>
      <c r="C75" s="697">
        <v>5.34</v>
      </c>
      <c r="D75" s="698">
        <v>2.7</v>
      </c>
      <c r="E75" s="664">
        <v>4</v>
      </c>
      <c r="F75" s="665">
        <v>8.25</v>
      </c>
      <c r="G75" s="666">
        <v>4.3</v>
      </c>
      <c r="H75" s="667"/>
      <c r="I75" s="668"/>
      <c r="J75" s="669"/>
      <c r="K75" s="670">
        <v>1.98</v>
      </c>
      <c r="L75" s="667">
        <v>3</v>
      </c>
      <c r="M75" s="667">
        <v>29</v>
      </c>
      <c r="N75" s="671">
        <v>9.83</v>
      </c>
      <c r="O75" s="667" t="s">
        <v>4277</v>
      </c>
      <c r="P75" s="699" t="s">
        <v>4418</v>
      </c>
      <c r="Q75" s="672">
        <f t="shared" si="5"/>
        <v>-3</v>
      </c>
      <c r="R75" s="672">
        <f t="shared" si="5"/>
        <v>-5.34</v>
      </c>
      <c r="S75" s="696" t="str">
        <f t="shared" si="6"/>
        <v/>
      </c>
      <c r="T75" s="696" t="str">
        <f t="shared" si="7"/>
        <v/>
      </c>
      <c r="U75" s="696" t="str">
        <f t="shared" si="8"/>
        <v/>
      </c>
      <c r="V75" s="700" t="str">
        <f t="shared" si="9"/>
        <v/>
      </c>
      <c r="W75" s="673"/>
    </row>
    <row r="76" spans="1:23" ht="14.4" customHeight="1" x14ac:dyDescent="0.3">
      <c r="A76" s="753" t="s">
        <v>4419</v>
      </c>
      <c r="B76" s="738">
        <v>1</v>
      </c>
      <c r="C76" s="739">
        <v>1.72</v>
      </c>
      <c r="D76" s="701">
        <v>3</v>
      </c>
      <c r="E76" s="740">
        <v>3</v>
      </c>
      <c r="F76" s="741">
        <v>6.17</v>
      </c>
      <c r="G76" s="674">
        <v>4.7</v>
      </c>
      <c r="H76" s="742"/>
      <c r="I76" s="743"/>
      <c r="J76" s="675"/>
      <c r="K76" s="744">
        <v>2.2200000000000002</v>
      </c>
      <c r="L76" s="742">
        <v>4</v>
      </c>
      <c r="M76" s="742">
        <v>34</v>
      </c>
      <c r="N76" s="745">
        <v>11.36</v>
      </c>
      <c r="O76" s="742" t="s">
        <v>4277</v>
      </c>
      <c r="P76" s="746" t="s">
        <v>4420</v>
      </c>
      <c r="Q76" s="747">
        <f t="shared" si="5"/>
        <v>-1</v>
      </c>
      <c r="R76" s="747">
        <f t="shared" si="5"/>
        <v>-1.72</v>
      </c>
      <c r="S76" s="738" t="str">
        <f t="shared" si="6"/>
        <v/>
      </c>
      <c r="T76" s="738" t="str">
        <f t="shared" si="7"/>
        <v/>
      </c>
      <c r="U76" s="738" t="str">
        <f t="shared" si="8"/>
        <v/>
      </c>
      <c r="V76" s="748" t="str">
        <f t="shared" si="9"/>
        <v/>
      </c>
      <c r="W76" s="676"/>
    </row>
    <row r="77" spans="1:23" ht="14.4" customHeight="1" x14ac:dyDescent="0.3">
      <c r="A77" s="753" t="s">
        <v>4421</v>
      </c>
      <c r="B77" s="738"/>
      <c r="C77" s="739"/>
      <c r="D77" s="701"/>
      <c r="E77" s="740">
        <v>1</v>
      </c>
      <c r="F77" s="741">
        <v>3.89</v>
      </c>
      <c r="G77" s="674">
        <v>11</v>
      </c>
      <c r="H77" s="742"/>
      <c r="I77" s="743"/>
      <c r="J77" s="675"/>
      <c r="K77" s="744">
        <v>3.12</v>
      </c>
      <c r="L77" s="742">
        <v>5</v>
      </c>
      <c r="M77" s="742">
        <v>43</v>
      </c>
      <c r="N77" s="745">
        <v>14.24</v>
      </c>
      <c r="O77" s="742" t="s">
        <v>4277</v>
      </c>
      <c r="P77" s="746" t="s">
        <v>4422</v>
      </c>
      <c r="Q77" s="747">
        <f t="shared" si="5"/>
        <v>0</v>
      </c>
      <c r="R77" s="747">
        <f t="shared" si="5"/>
        <v>0</v>
      </c>
      <c r="S77" s="738" t="str">
        <f t="shared" si="6"/>
        <v/>
      </c>
      <c r="T77" s="738" t="str">
        <f t="shared" si="7"/>
        <v/>
      </c>
      <c r="U77" s="738" t="str">
        <f t="shared" si="8"/>
        <v/>
      </c>
      <c r="V77" s="748" t="str">
        <f t="shared" si="9"/>
        <v/>
      </c>
      <c r="W77" s="676"/>
    </row>
    <row r="78" spans="1:23" ht="14.4" customHeight="1" x14ac:dyDescent="0.3">
      <c r="A78" s="754" t="s">
        <v>4423</v>
      </c>
      <c r="B78" s="693">
        <v>1</v>
      </c>
      <c r="C78" s="694">
        <v>0.81</v>
      </c>
      <c r="D78" s="695">
        <v>3</v>
      </c>
      <c r="E78" s="702"/>
      <c r="F78" s="668"/>
      <c r="G78" s="669"/>
      <c r="H78" s="667"/>
      <c r="I78" s="668"/>
      <c r="J78" s="669"/>
      <c r="K78" s="670">
        <v>0.81</v>
      </c>
      <c r="L78" s="667">
        <v>2</v>
      </c>
      <c r="M78" s="667">
        <v>20</v>
      </c>
      <c r="N78" s="671">
        <v>6.67</v>
      </c>
      <c r="O78" s="667" t="s">
        <v>4277</v>
      </c>
      <c r="P78" s="699" t="s">
        <v>4424</v>
      </c>
      <c r="Q78" s="672">
        <f t="shared" si="5"/>
        <v>-1</v>
      </c>
      <c r="R78" s="672">
        <f t="shared" si="5"/>
        <v>-0.81</v>
      </c>
      <c r="S78" s="696" t="str">
        <f t="shared" si="6"/>
        <v/>
      </c>
      <c r="T78" s="696" t="str">
        <f t="shared" si="7"/>
        <v/>
      </c>
      <c r="U78" s="696" t="str">
        <f t="shared" si="8"/>
        <v/>
      </c>
      <c r="V78" s="700" t="str">
        <f t="shared" si="9"/>
        <v/>
      </c>
      <c r="W78" s="673"/>
    </row>
    <row r="79" spans="1:23" ht="14.4" customHeight="1" x14ac:dyDescent="0.3">
      <c r="A79" s="754" t="s">
        <v>4425</v>
      </c>
      <c r="B79" s="693">
        <v>5</v>
      </c>
      <c r="C79" s="694">
        <v>6.4</v>
      </c>
      <c r="D79" s="695">
        <v>2.6</v>
      </c>
      <c r="E79" s="702"/>
      <c r="F79" s="668"/>
      <c r="G79" s="669"/>
      <c r="H79" s="667"/>
      <c r="I79" s="668"/>
      <c r="J79" s="669"/>
      <c r="K79" s="670">
        <v>1.92</v>
      </c>
      <c r="L79" s="667">
        <v>4</v>
      </c>
      <c r="M79" s="667">
        <v>34</v>
      </c>
      <c r="N79" s="671">
        <v>11.29</v>
      </c>
      <c r="O79" s="667" t="s">
        <v>4277</v>
      </c>
      <c r="P79" s="699" t="s">
        <v>4426</v>
      </c>
      <c r="Q79" s="672">
        <f t="shared" si="5"/>
        <v>-5</v>
      </c>
      <c r="R79" s="672">
        <f t="shared" si="5"/>
        <v>-6.4</v>
      </c>
      <c r="S79" s="696" t="str">
        <f t="shared" si="6"/>
        <v/>
      </c>
      <c r="T79" s="696" t="str">
        <f t="shared" si="7"/>
        <v/>
      </c>
      <c r="U79" s="696" t="str">
        <f t="shared" si="8"/>
        <v/>
      </c>
      <c r="V79" s="700" t="str">
        <f t="shared" si="9"/>
        <v/>
      </c>
      <c r="W79" s="673"/>
    </row>
    <row r="80" spans="1:23" ht="14.4" customHeight="1" x14ac:dyDescent="0.3">
      <c r="A80" s="753" t="s">
        <v>4427</v>
      </c>
      <c r="B80" s="749">
        <v>1</v>
      </c>
      <c r="C80" s="750">
        <v>1.51</v>
      </c>
      <c r="D80" s="688">
        <v>3</v>
      </c>
      <c r="E80" s="751"/>
      <c r="F80" s="743"/>
      <c r="G80" s="675"/>
      <c r="H80" s="742"/>
      <c r="I80" s="743"/>
      <c r="J80" s="675"/>
      <c r="K80" s="744">
        <v>1.98</v>
      </c>
      <c r="L80" s="742">
        <v>4</v>
      </c>
      <c r="M80" s="742">
        <v>38</v>
      </c>
      <c r="N80" s="745">
        <v>12.58</v>
      </c>
      <c r="O80" s="742" t="s">
        <v>4277</v>
      </c>
      <c r="P80" s="746" t="s">
        <v>4428</v>
      </c>
      <c r="Q80" s="747">
        <f t="shared" si="5"/>
        <v>-1</v>
      </c>
      <c r="R80" s="747">
        <f t="shared" si="5"/>
        <v>-1.51</v>
      </c>
      <c r="S80" s="738" t="str">
        <f t="shared" si="6"/>
        <v/>
      </c>
      <c r="T80" s="738" t="str">
        <f t="shared" si="7"/>
        <v/>
      </c>
      <c r="U80" s="738" t="str">
        <f t="shared" si="8"/>
        <v/>
      </c>
      <c r="V80" s="748" t="str">
        <f t="shared" si="9"/>
        <v/>
      </c>
      <c r="W80" s="676"/>
    </row>
    <row r="81" spans="1:23" ht="14.4" customHeight="1" x14ac:dyDescent="0.3">
      <c r="A81" s="754" t="s">
        <v>4429</v>
      </c>
      <c r="B81" s="696"/>
      <c r="C81" s="697"/>
      <c r="D81" s="698"/>
      <c r="E81" s="664">
        <v>1</v>
      </c>
      <c r="F81" s="665">
        <v>3.96</v>
      </c>
      <c r="G81" s="666">
        <v>3</v>
      </c>
      <c r="H81" s="667"/>
      <c r="I81" s="668"/>
      <c r="J81" s="669"/>
      <c r="K81" s="670">
        <v>1.0900000000000001</v>
      </c>
      <c r="L81" s="667">
        <v>3</v>
      </c>
      <c r="M81" s="667">
        <v>25</v>
      </c>
      <c r="N81" s="671">
        <v>8.1999999999999993</v>
      </c>
      <c r="O81" s="667" t="s">
        <v>4277</v>
      </c>
      <c r="P81" s="699" t="s">
        <v>4430</v>
      </c>
      <c r="Q81" s="672">
        <f t="shared" si="5"/>
        <v>0</v>
      </c>
      <c r="R81" s="672">
        <f t="shared" si="5"/>
        <v>0</v>
      </c>
      <c r="S81" s="696" t="str">
        <f t="shared" si="6"/>
        <v/>
      </c>
      <c r="T81" s="696" t="str">
        <f t="shared" si="7"/>
        <v/>
      </c>
      <c r="U81" s="696" t="str">
        <f t="shared" si="8"/>
        <v/>
      </c>
      <c r="V81" s="700" t="str">
        <f t="shared" si="9"/>
        <v/>
      </c>
      <c r="W81" s="673"/>
    </row>
    <row r="82" spans="1:23" ht="14.4" customHeight="1" x14ac:dyDescent="0.3">
      <c r="A82" s="753" t="s">
        <v>4431</v>
      </c>
      <c r="B82" s="738"/>
      <c r="C82" s="739"/>
      <c r="D82" s="701"/>
      <c r="E82" s="740">
        <v>1</v>
      </c>
      <c r="F82" s="741">
        <v>4.1500000000000004</v>
      </c>
      <c r="G82" s="674">
        <v>4</v>
      </c>
      <c r="H82" s="742"/>
      <c r="I82" s="743"/>
      <c r="J82" s="675"/>
      <c r="K82" s="744">
        <v>1.32</v>
      </c>
      <c r="L82" s="742">
        <v>3</v>
      </c>
      <c r="M82" s="742">
        <v>26</v>
      </c>
      <c r="N82" s="745">
        <v>8.6199999999999992</v>
      </c>
      <c r="O82" s="742" t="s">
        <v>4277</v>
      </c>
      <c r="P82" s="746" t="s">
        <v>4432</v>
      </c>
      <c r="Q82" s="747">
        <f t="shared" si="5"/>
        <v>0</v>
      </c>
      <c r="R82" s="747">
        <f t="shared" si="5"/>
        <v>0</v>
      </c>
      <c r="S82" s="738" t="str">
        <f t="shared" si="6"/>
        <v/>
      </c>
      <c r="T82" s="738" t="str">
        <f t="shared" si="7"/>
        <v/>
      </c>
      <c r="U82" s="738" t="str">
        <f t="shared" si="8"/>
        <v/>
      </c>
      <c r="V82" s="748" t="str">
        <f t="shared" si="9"/>
        <v/>
      </c>
      <c r="W82" s="676"/>
    </row>
    <row r="83" spans="1:23" ht="14.4" customHeight="1" x14ac:dyDescent="0.3">
      <c r="A83" s="754" t="s">
        <v>4433</v>
      </c>
      <c r="B83" s="696"/>
      <c r="C83" s="697"/>
      <c r="D83" s="698"/>
      <c r="E83" s="664">
        <v>1</v>
      </c>
      <c r="F83" s="665">
        <v>0.65</v>
      </c>
      <c r="G83" s="666">
        <v>11</v>
      </c>
      <c r="H83" s="667"/>
      <c r="I83" s="668"/>
      <c r="J83" s="669"/>
      <c r="K83" s="670">
        <v>0.39</v>
      </c>
      <c r="L83" s="667">
        <v>2</v>
      </c>
      <c r="M83" s="667">
        <v>16</v>
      </c>
      <c r="N83" s="671">
        <v>5.47</v>
      </c>
      <c r="O83" s="667" t="s">
        <v>4277</v>
      </c>
      <c r="P83" s="699" t="s">
        <v>4434</v>
      </c>
      <c r="Q83" s="672">
        <f t="shared" si="5"/>
        <v>0</v>
      </c>
      <c r="R83" s="672">
        <f t="shared" si="5"/>
        <v>0</v>
      </c>
      <c r="S83" s="696" t="str">
        <f t="shared" si="6"/>
        <v/>
      </c>
      <c r="T83" s="696" t="str">
        <f t="shared" si="7"/>
        <v/>
      </c>
      <c r="U83" s="696" t="str">
        <f t="shared" si="8"/>
        <v/>
      </c>
      <c r="V83" s="700" t="str">
        <f t="shared" si="9"/>
        <v/>
      </c>
      <c r="W83" s="673"/>
    </row>
    <row r="84" spans="1:23" ht="14.4" customHeight="1" x14ac:dyDescent="0.3">
      <c r="A84" s="754" t="s">
        <v>4435</v>
      </c>
      <c r="B84" s="696"/>
      <c r="C84" s="697"/>
      <c r="D84" s="698"/>
      <c r="E84" s="664">
        <v>1</v>
      </c>
      <c r="F84" s="665">
        <v>0.56999999999999995</v>
      </c>
      <c r="G84" s="666">
        <v>2</v>
      </c>
      <c r="H84" s="667"/>
      <c r="I84" s="668"/>
      <c r="J84" s="669"/>
      <c r="K84" s="670">
        <v>0.56999999999999995</v>
      </c>
      <c r="L84" s="667">
        <v>2</v>
      </c>
      <c r="M84" s="667">
        <v>18</v>
      </c>
      <c r="N84" s="671">
        <v>6.13</v>
      </c>
      <c r="O84" s="667" t="s">
        <v>4436</v>
      </c>
      <c r="P84" s="699" t="s">
        <v>4437</v>
      </c>
      <c r="Q84" s="672">
        <f t="shared" si="5"/>
        <v>0</v>
      </c>
      <c r="R84" s="672">
        <f t="shared" si="5"/>
        <v>0</v>
      </c>
      <c r="S84" s="696" t="str">
        <f t="shared" si="6"/>
        <v/>
      </c>
      <c r="T84" s="696" t="str">
        <f t="shared" si="7"/>
        <v/>
      </c>
      <c r="U84" s="696" t="str">
        <f t="shared" si="8"/>
        <v/>
      </c>
      <c r="V84" s="700" t="str">
        <f t="shared" si="9"/>
        <v/>
      </c>
      <c r="W84" s="673"/>
    </row>
    <row r="85" spans="1:23" ht="14.4" customHeight="1" x14ac:dyDescent="0.3">
      <c r="A85" s="755" t="s">
        <v>4438</v>
      </c>
      <c r="B85" s="705">
        <v>3</v>
      </c>
      <c r="C85" s="707">
        <v>8.43</v>
      </c>
      <c r="D85" s="708">
        <v>10.7</v>
      </c>
      <c r="E85" s="690"/>
      <c r="F85" s="691"/>
      <c r="G85" s="692"/>
      <c r="H85" s="683"/>
      <c r="I85" s="681"/>
      <c r="J85" s="682"/>
      <c r="K85" s="684">
        <v>3.13</v>
      </c>
      <c r="L85" s="683">
        <v>6</v>
      </c>
      <c r="M85" s="683">
        <v>54</v>
      </c>
      <c r="N85" s="685">
        <v>17.98</v>
      </c>
      <c r="O85" s="683" t="s">
        <v>4277</v>
      </c>
      <c r="P85" s="704" t="s">
        <v>4439</v>
      </c>
      <c r="Q85" s="686">
        <f t="shared" si="5"/>
        <v>-3</v>
      </c>
      <c r="R85" s="686">
        <f t="shared" si="5"/>
        <v>-8.43</v>
      </c>
      <c r="S85" s="705" t="str">
        <f t="shared" si="6"/>
        <v/>
      </c>
      <c r="T85" s="705" t="str">
        <f t="shared" si="7"/>
        <v/>
      </c>
      <c r="U85" s="705" t="str">
        <f t="shared" si="8"/>
        <v/>
      </c>
      <c r="V85" s="706" t="str">
        <f t="shared" si="9"/>
        <v/>
      </c>
      <c r="W85" s="687"/>
    </row>
    <row r="86" spans="1:23" ht="14.4" customHeight="1" x14ac:dyDescent="0.3">
      <c r="A86" s="753" t="s">
        <v>4440</v>
      </c>
      <c r="B86" s="738">
        <v>2</v>
      </c>
      <c r="C86" s="739">
        <v>16.489999999999998</v>
      </c>
      <c r="D86" s="701">
        <v>16.5</v>
      </c>
      <c r="E86" s="740">
        <v>5</v>
      </c>
      <c r="F86" s="741">
        <v>24.12</v>
      </c>
      <c r="G86" s="674">
        <v>6.2</v>
      </c>
      <c r="H86" s="742">
        <v>1</v>
      </c>
      <c r="I86" s="743">
        <v>1.67</v>
      </c>
      <c r="J86" s="675">
        <v>1</v>
      </c>
      <c r="K86" s="744">
        <v>6.6</v>
      </c>
      <c r="L86" s="742">
        <v>8</v>
      </c>
      <c r="M86" s="742">
        <v>71</v>
      </c>
      <c r="N86" s="745">
        <v>23.64</v>
      </c>
      <c r="O86" s="742" t="s">
        <v>4277</v>
      </c>
      <c r="P86" s="746" t="s">
        <v>4441</v>
      </c>
      <c r="Q86" s="747">
        <f t="shared" si="5"/>
        <v>-1</v>
      </c>
      <c r="R86" s="747">
        <f t="shared" si="5"/>
        <v>-14.819999999999999</v>
      </c>
      <c r="S86" s="738">
        <f t="shared" si="6"/>
        <v>23.64</v>
      </c>
      <c r="T86" s="738">
        <f t="shared" si="7"/>
        <v>1</v>
      </c>
      <c r="U86" s="738">
        <f t="shared" si="8"/>
        <v>-22.64</v>
      </c>
      <c r="V86" s="748">
        <f t="shared" si="9"/>
        <v>4.2301184433164128E-2</v>
      </c>
      <c r="W86" s="676"/>
    </row>
    <row r="87" spans="1:23" ht="14.4" customHeight="1" x14ac:dyDescent="0.3">
      <c r="A87" s="755" t="s">
        <v>4442</v>
      </c>
      <c r="B87" s="678">
        <v>1</v>
      </c>
      <c r="C87" s="679">
        <v>0.93</v>
      </c>
      <c r="D87" s="680">
        <v>4</v>
      </c>
      <c r="E87" s="703"/>
      <c r="F87" s="681"/>
      <c r="G87" s="682"/>
      <c r="H87" s="683"/>
      <c r="I87" s="681"/>
      <c r="J87" s="682"/>
      <c r="K87" s="684">
        <v>0.93</v>
      </c>
      <c r="L87" s="683">
        <v>3</v>
      </c>
      <c r="M87" s="683">
        <v>31</v>
      </c>
      <c r="N87" s="685">
        <v>10.43</v>
      </c>
      <c r="O87" s="683" t="s">
        <v>4277</v>
      </c>
      <c r="P87" s="704" t="s">
        <v>4443</v>
      </c>
      <c r="Q87" s="686">
        <f t="shared" si="5"/>
        <v>-1</v>
      </c>
      <c r="R87" s="686">
        <f t="shared" si="5"/>
        <v>-0.93</v>
      </c>
      <c r="S87" s="705" t="str">
        <f t="shared" si="6"/>
        <v/>
      </c>
      <c r="T87" s="705" t="str">
        <f t="shared" si="7"/>
        <v/>
      </c>
      <c r="U87" s="705" t="str">
        <f t="shared" si="8"/>
        <v/>
      </c>
      <c r="V87" s="706" t="str">
        <f t="shared" si="9"/>
        <v/>
      </c>
      <c r="W87" s="687"/>
    </row>
    <row r="88" spans="1:23" ht="14.4" customHeight="1" x14ac:dyDescent="0.3">
      <c r="A88" s="753" t="s">
        <v>4444</v>
      </c>
      <c r="B88" s="749">
        <v>1</v>
      </c>
      <c r="C88" s="750">
        <v>1.98</v>
      </c>
      <c r="D88" s="688">
        <v>4</v>
      </c>
      <c r="E88" s="751">
        <v>1</v>
      </c>
      <c r="F88" s="743">
        <v>2.17</v>
      </c>
      <c r="G88" s="675">
        <v>11</v>
      </c>
      <c r="H88" s="742"/>
      <c r="I88" s="743"/>
      <c r="J88" s="675"/>
      <c r="K88" s="744">
        <v>2.17</v>
      </c>
      <c r="L88" s="742">
        <v>5</v>
      </c>
      <c r="M88" s="742">
        <v>42</v>
      </c>
      <c r="N88" s="745">
        <v>13.87</v>
      </c>
      <c r="O88" s="742" t="s">
        <v>4277</v>
      </c>
      <c r="P88" s="746" t="s">
        <v>4445</v>
      </c>
      <c r="Q88" s="747">
        <f t="shared" si="5"/>
        <v>-1</v>
      </c>
      <c r="R88" s="747">
        <f t="shared" si="5"/>
        <v>-1.98</v>
      </c>
      <c r="S88" s="738" t="str">
        <f t="shared" si="6"/>
        <v/>
      </c>
      <c r="T88" s="738" t="str">
        <f t="shared" si="7"/>
        <v/>
      </c>
      <c r="U88" s="738" t="str">
        <f t="shared" si="8"/>
        <v/>
      </c>
      <c r="V88" s="748" t="str">
        <f t="shared" si="9"/>
        <v/>
      </c>
      <c r="W88" s="676"/>
    </row>
    <row r="89" spans="1:23" ht="14.4" customHeight="1" x14ac:dyDescent="0.3">
      <c r="A89" s="755" t="s">
        <v>4446</v>
      </c>
      <c r="B89" s="705"/>
      <c r="C89" s="707"/>
      <c r="D89" s="708"/>
      <c r="E89" s="703"/>
      <c r="F89" s="681"/>
      <c r="G89" s="682"/>
      <c r="H89" s="690">
        <v>1</v>
      </c>
      <c r="I89" s="691">
        <v>0.81</v>
      </c>
      <c r="J89" s="692">
        <v>3</v>
      </c>
      <c r="K89" s="684">
        <v>0.88</v>
      </c>
      <c r="L89" s="683">
        <v>4</v>
      </c>
      <c r="M89" s="683">
        <v>32</v>
      </c>
      <c r="N89" s="685">
        <v>10.76</v>
      </c>
      <c r="O89" s="683" t="s">
        <v>4277</v>
      </c>
      <c r="P89" s="704" t="s">
        <v>4447</v>
      </c>
      <c r="Q89" s="686">
        <f t="shared" si="5"/>
        <v>1</v>
      </c>
      <c r="R89" s="686">
        <f t="shared" si="5"/>
        <v>0.81</v>
      </c>
      <c r="S89" s="705">
        <f t="shared" si="6"/>
        <v>10.76</v>
      </c>
      <c r="T89" s="705">
        <f t="shared" si="7"/>
        <v>3</v>
      </c>
      <c r="U89" s="705">
        <f t="shared" si="8"/>
        <v>-7.76</v>
      </c>
      <c r="V89" s="706">
        <f t="shared" si="9"/>
        <v>0.27881040892193309</v>
      </c>
      <c r="W89" s="687"/>
    </row>
    <row r="90" spans="1:23" ht="14.4" customHeight="1" x14ac:dyDescent="0.3">
      <c r="A90" s="755" t="s">
        <v>4448</v>
      </c>
      <c r="B90" s="705"/>
      <c r="C90" s="707"/>
      <c r="D90" s="708"/>
      <c r="E90" s="690">
        <v>2</v>
      </c>
      <c r="F90" s="691">
        <v>5.45</v>
      </c>
      <c r="G90" s="692">
        <v>3</v>
      </c>
      <c r="H90" s="683"/>
      <c r="I90" s="681"/>
      <c r="J90" s="682"/>
      <c r="K90" s="684">
        <v>4.7300000000000004</v>
      </c>
      <c r="L90" s="683">
        <v>6</v>
      </c>
      <c r="M90" s="683">
        <v>55</v>
      </c>
      <c r="N90" s="685">
        <v>18.399999999999999</v>
      </c>
      <c r="O90" s="683" t="s">
        <v>4436</v>
      </c>
      <c r="P90" s="704" t="s">
        <v>4449</v>
      </c>
      <c r="Q90" s="686">
        <f t="shared" si="5"/>
        <v>0</v>
      </c>
      <c r="R90" s="686">
        <f t="shared" si="5"/>
        <v>0</v>
      </c>
      <c r="S90" s="705" t="str">
        <f t="shared" si="6"/>
        <v/>
      </c>
      <c r="T90" s="705" t="str">
        <f t="shared" si="7"/>
        <v/>
      </c>
      <c r="U90" s="705" t="str">
        <f t="shared" si="8"/>
        <v/>
      </c>
      <c r="V90" s="706" t="str">
        <f t="shared" si="9"/>
        <v/>
      </c>
      <c r="W90" s="687"/>
    </row>
    <row r="91" spans="1:23" ht="14.4" customHeight="1" x14ac:dyDescent="0.3">
      <c r="A91" s="755" t="s">
        <v>4450</v>
      </c>
      <c r="B91" s="705"/>
      <c r="C91" s="707"/>
      <c r="D91" s="708"/>
      <c r="E91" s="690">
        <v>1</v>
      </c>
      <c r="F91" s="691">
        <v>1.75</v>
      </c>
      <c r="G91" s="692">
        <v>2</v>
      </c>
      <c r="H91" s="683"/>
      <c r="I91" s="681"/>
      <c r="J91" s="682"/>
      <c r="K91" s="684">
        <v>3.28</v>
      </c>
      <c r="L91" s="683">
        <v>4</v>
      </c>
      <c r="M91" s="683">
        <v>35</v>
      </c>
      <c r="N91" s="685">
        <v>11.54</v>
      </c>
      <c r="O91" s="683" t="s">
        <v>4436</v>
      </c>
      <c r="P91" s="704" t="s">
        <v>4451</v>
      </c>
      <c r="Q91" s="686">
        <f t="shared" si="5"/>
        <v>0</v>
      </c>
      <c r="R91" s="686">
        <f t="shared" si="5"/>
        <v>0</v>
      </c>
      <c r="S91" s="705" t="str">
        <f t="shared" si="6"/>
        <v/>
      </c>
      <c r="T91" s="705" t="str">
        <f t="shared" si="7"/>
        <v/>
      </c>
      <c r="U91" s="705" t="str">
        <f t="shared" si="8"/>
        <v/>
      </c>
      <c r="V91" s="706" t="str">
        <f t="shared" si="9"/>
        <v/>
      </c>
      <c r="W91" s="687"/>
    </row>
    <row r="92" spans="1:23" ht="14.4" customHeight="1" x14ac:dyDescent="0.3">
      <c r="A92" s="755" t="s">
        <v>4452</v>
      </c>
      <c r="B92" s="705"/>
      <c r="C92" s="707"/>
      <c r="D92" s="708"/>
      <c r="E92" s="690">
        <v>1</v>
      </c>
      <c r="F92" s="691">
        <v>7.44</v>
      </c>
      <c r="G92" s="692">
        <v>8</v>
      </c>
      <c r="H92" s="683"/>
      <c r="I92" s="681"/>
      <c r="J92" s="682"/>
      <c r="K92" s="684">
        <v>7.44</v>
      </c>
      <c r="L92" s="683">
        <v>6</v>
      </c>
      <c r="M92" s="683">
        <v>56</v>
      </c>
      <c r="N92" s="685">
        <v>18.7</v>
      </c>
      <c r="O92" s="683" t="s">
        <v>4396</v>
      </c>
      <c r="P92" s="704" t="s">
        <v>4453</v>
      </c>
      <c r="Q92" s="686">
        <f t="shared" si="5"/>
        <v>0</v>
      </c>
      <c r="R92" s="686">
        <f t="shared" si="5"/>
        <v>0</v>
      </c>
      <c r="S92" s="705" t="str">
        <f t="shared" si="6"/>
        <v/>
      </c>
      <c r="T92" s="705" t="str">
        <f t="shared" si="7"/>
        <v/>
      </c>
      <c r="U92" s="705" t="str">
        <f t="shared" si="8"/>
        <v/>
      </c>
      <c r="V92" s="706" t="str">
        <f t="shared" si="9"/>
        <v/>
      </c>
      <c r="W92" s="687"/>
    </row>
    <row r="93" spans="1:23" ht="14.4" customHeight="1" x14ac:dyDescent="0.3">
      <c r="A93" s="755" t="s">
        <v>4454</v>
      </c>
      <c r="B93" s="705"/>
      <c r="C93" s="707"/>
      <c r="D93" s="708"/>
      <c r="E93" s="690">
        <v>1</v>
      </c>
      <c r="F93" s="691">
        <v>3.44</v>
      </c>
      <c r="G93" s="692">
        <v>5</v>
      </c>
      <c r="H93" s="683"/>
      <c r="I93" s="681"/>
      <c r="J93" s="682"/>
      <c r="K93" s="684">
        <v>3.44</v>
      </c>
      <c r="L93" s="683">
        <v>5</v>
      </c>
      <c r="M93" s="683">
        <v>49</v>
      </c>
      <c r="N93" s="685">
        <v>16.28</v>
      </c>
      <c r="O93" s="683" t="s">
        <v>4396</v>
      </c>
      <c r="P93" s="704" t="s">
        <v>4455</v>
      </c>
      <c r="Q93" s="686">
        <f t="shared" si="5"/>
        <v>0</v>
      </c>
      <c r="R93" s="686">
        <f t="shared" si="5"/>
        <v>0</v>
      </c>
      <c r="S93" s="705" t="str">
        <f t="shared" si="6"/>
        <v/>
      </c>
      <c r="T93" s="705" t="str">
        <f t="shared" si="7"/>
        <v/>
      </c>
      <c r="U93" s="705" t="str">
        <f t="shared" si="8"/>
        <v/>
      </c>
      <c r="V93" s="706" t="str">
        <f t="shared" si="9"/>
        <v/>
      </c>
      <c r="W93" s="687"/>
    </row>
    <row r="94" spans="1:23" ht="14.4" customHeight="1" x14ac:dyDescent="0.3">
      <c r="A94" s="753" t="s">
        <v>4456</v>
      </c>
      <c r="B94" s="738"/>
      <c r="C94" s="739"/>
      <c r="D94" s="701"/>
      <c r="E94" s="740">
        <v>1</v>
      </c>
      <c r="F94" s="741">
        <v>2.2400000000000002</v>
      </c>
      <c r="G94" s="674">
        <v>3</v>
      </c>
      <c r="H94" s="742"/>
      <c r="I94" s="743"/>
      <c r="J94" s="675"/>
      <c r="K94" s="744">
        <v>3.44</v>
      </c>
      <c r="L94" s="742">
        <v>5</v>
      </c>
      <c r="M94" s="742">
        <v>49</v>
      </c>
      <c r="N94" s="745">
        <v>16.28</v>
      </c>
      <c r="O94" s="742" t="s">
        <v>4396</v>
      </c>
      <c r="P94" s="746" t="s">
        <v>4457</v>
      </c>
      <c r="Q94" s="747">
        <f t="shared" si="5"/>
        <v>0</v>
      </c>
      <c r="R94" s="747">
        <f t="shared" si="5"/>
        <v>0</v>
      </c>
      <c r="S94" s="738" t="str">
        <f t="shared" si="6"/>
        <v/>
      </c>
      <c r="T94" s="738" t="str">
        <f t="shared" si="7"/>
        <v/>
      </c>
      <c r="U94" s="738" t="str">
        <f t="shared" si="8"/>
        <v/>
      </c>
      <c r="V94" s="748" t="str">
        <f t="shared" si="9"/>
        <v/>
      </c>
      <c r="W94" s="676"/>
    </row>
    <row r="95" spans="1:23" ht="14.4" customHeight="1" x14ac:dyDescent="0.3">
      <c r="A95" s="755" t="s">
        <v>4458</v>
      </c>
      <c r="B95" s="705"/>
      <c r="C95" s="707"/>
      <c r="D95" s="708"/>
      <c r="E95" s="703"/>
      <c r="F95" s="681"/>
      <c r="G95" s="682"/>
      <c r="H95" s="690">
        <v>1</v>
      </c>
      <c r="I95" s="691">
        <v>23</v>
      </c>
      <c r="J95" s="692">
        <v>34</v>
      </c>
      <c r="K95" s="684">
        <v>23</v>
      </c>
      <c r="L95" s="683">
        <v>12</v>
      </c>
      <c r="M95" s="683">
        <v>107</v>
      </c>
      <c r="N95" s="685">
        <v>35.67</v>
      </c>
      <c r="O95" s="683" t="s">
        <v>4396</v>
      </c>
      <c r="P95" s="704" t="s">
        <v>4459</v>
      </c>
      <c r="Q95" s="686">
        <f t="shared" si="5"/>
        <v>1</v>
      </c>
      <c r="R95" s="686">
        <f t="shared" si="5"/>
        <v>23</v>
      </c>
      <c r="S95" s="705">
        <f t="shared" si="6"/>
        <v>35.67</v>
      </c>
      <c r="T95" s="705">
        <f t="shared" si="7"/>
        <v>34</v>
      </c>
      <c r="U95" s="705">
        <f t="shared" si="8"/>
        <v>-1.6700000000000017</v>
      </c>
      <c r="V95" s="706">
        <f t="shared" si="9"/>
        <v>0.95318194561255953</v>
      </c>
      <c r="W95" s="687"/>
    </row>
    <row r="96" spans="1:23" ht="14.4" customHeight="1" x14ac:dyDescent="0.3">
      <c r="A96" s="755" t="s">
        <v>4460</v>
      </c>
      <c r="B96" s="678">
        <v>1</v>
      </c>
      <c r="C96" s="679">
        <v>14</v>
      </c>
      <c r="D96" s="680">
        <v>13</v>
      </c>
      <c r="E96" s="703"/>
      <c r="F96" s="681"/>
      <c r="G96" s="682"/>
      <c r="H96" s="683"/>
      <c r="I96" s="681"/>
      <c r="J96" s="682"/>
      <c r="K96" s="684">
        <v>14</v>
      </c>
      <c r="L96" s="683">
        <v>7</v>
      </c>
      <c r="M96" s="683">
        <v>60</v>
      </c>
      <c r="N96" s="685">
        <v>20.05</v>
      </c>
      <c r="O96" s="683" t="s">
        <v>4396</v>
      </c>
      <c r="P96" s="704" t="s">
        <v>4461</v>
      </c>
      <c r="Q96" s="686">
        <f t="shared" si="5"/>
        <v>-1</v>
      </c>
      <c r="R96" s="686">
        <f t="shared" si="5"/>
        <v>-14</v>
      </c>
      <c r="S96" s="705" t="str">
        <f t="shared" si="6"/>
        <v/>
      </c>
      <c r="T96" s="705" t="str">
        <f t="shared" si="7"/>
        <v/>
      </c>
      <c r="U96" s="705" t="str">
        <f t="shared" si="8"/>
        <v/>
      </c>
      <c r="V96" s="706" t="str">
        <f t="shared" si="9"/>
        <v/>
      </c>
      <c r="W96" s="687"/>
    </row>
    <row r="97" spans="1:23" ht="14.4" customHeight="1" x14ac:dyDescent="0.3">
      <c r="A97" s="755" t="s">
        <v>4462</v>
      </c>
      <c r="B97" s="705"/>
      <c r="C97" s="707"/>
      <c r="D97" s="708"/>
      <c r="E97" s="703"/>
      <c r="F97" s="681"/>
      <c r="G97" s="682"/>
      <c r="H97" s="690">
        <v>1</v>
      </c>
      <c r="I97" s="691">
        <v>16.23</v>
      </c>
      <c r="J97" s="692">
        <v>14</v>
      </c>
      <c r="K97" s="684">
        <v>16.23</v>
      </c>
      <c r="L97" s="683">
        <v>10</v>
      </c>
      <c r="M97" s="683">
        <v>86</v>
      </c>
      <c r="N97" s="685">
        <v>28.81</v>
      </c>
      <c r="O97" s="683" t="s">
        <v>4396</v>
      </c>
      <c r="P97" s="704" t="s">
        <v>4463</v>
      </c>
      <c r="Q97" s="686">
        <f t="shared" si="5"/>
        <v>1</v>
      </c>
      <c r="R97" s="686">
        <f t="shared" si="5"/>
        <v>16.23</v>
      </c>
      <c r="S97" s="705">
        <f t="shared" si="6"/>
        <v>28.81</v>
      </c>
      <c r="T97" s="705">
        <f t="shared" si="7"/>
        <v>14</v>
      </c>
      <c r="U97" s="705">
        <f t="shared" si="8"/>
        <v>-14.809999999999999</v>
      </c>
      <c r="V97" s="706">
        <f t="shared" si="9"/>
        <v>0.48594238111766752</v>
      </c>
      <c r="W97" s="687"/>
    </row>
    <row r="98" spans="1:23" ht="14.4" customHeight="1" x14ac:dyDescent="0.3">
      <c r="A98" s="755" t="s">
        <v>4464</v>
      </c>
      <c r="B98" s="678">
        <v>1</v>
      </c>
      <c r="C98" s="679">
        <v>1.76</v>
      </c>
      <c r="D98" s="680">
        <v>11</v>
      </c>
      <c r="E98" s="703"/>
      <c r="F98" s="681"/>
      <c r="G98" s="682"/>
      <c r="H98" s="683"/>
      <c r="I98" s="681"/>
      <c r="J98" s="682"/>
      <c r="K98" s="684">
        <v>1.76</v>
      </c>
      <c r="L98" s="683">
        <v>5</v>
      </c>
      <c r="M98" s="683">
        <v>42</v>
      </c>
      <c r="N98" s="685">
        <v>14.05</v>
      </c>
      <c r="O98" s="683" t="s">
        <v>4396</v>
      </c>
      <c r="P98" s="704" t="s">
        <v>4465</v>
      </c>
      <c r="Q98" s="686">
        <f t="shared" si="5"/>
        <v>-1</v>
      </c>
      <c r="R98" s="686">
        <f t="shared" si="5"/>
        <v>-1.76</v>
      </c>
      <c r="S98" s="705" t="str">
        <f t="shared" si="6"/>
        <v/>
      </c>
      <c r="T98" s="705" t="str">
        <f t="shared" si="7"/>
        <v/>
      </c>
      <c r="U98" s="705" t="str">
        <f t="shared" si="8"/>
        <v/>
      </c>
      <c r="V98" s="706" t="str">
        <f t="shared" si="9"/>
        <v/>
      </c>
      <c r="W98" s="687"/>
    </row>
    <row r="99" spans="1:23" ht="14.4" customHeight="1" x14ac:dyDescent="0.3">
      <c r="A99" s="755" t="s">
        <v>4466</v>
      </c>
      <c r="B99" s="705"/>
      <c r="C99" s="707"/>
      <c r="D99" s="708"/>
      <c r="E99" s="703"/>
      <c r="F99" s="681"/>
      <c r="G99" s="682"/>
      <c r="H99" s="690">
        <v>1</v>
      </c>
      <c r="I99" s="691">
        <v>3.58</v>
      </c>
      <c r="J99" s="692">
        <v>1</v>
      </c>
      <c r="K99" s="684">
        <v>2.23</v>
      </c>
      <c r="L99" s="683">
        <v>1</v>
      </c>
      <c r="M99" s="683">
        <v>6</v>
      </c>
      <c r="N99" s="685">
        <v>1.98</v>
      </c>
      <c r="O99" s="683" t="s">
        <v>4396</v>
      </c>
      <c r="P99" s="704" t="s">
        <v>4467</v>
      </c>
      <c r="Q99" s="686">
        <f t="shared" si="5"/>
        <v>1</v>
      </c>
      <c r="R99" s="686">
        <f t="shared" si="5"/>
        <v>3.58</v>
      </c>
      <c r="S99" s="705">
        <f t="shared" si="6"/>
        <v>1.98</v>
      </c>
      <c r="T99" s="705">
        <f t="shared" si="7"/>
        <v>1</v>
      </c>
      <c r="U99" s="705">
        <f t="shared" si="8"/>
        <v>-0.98</v>
      </c>
      <c r="V99" s="706">
        <f t="shared" si="9"/>
        <v>0.50505050505050508</v>
      </c>
      <c r="W99" s="687"/>
    </row>
    <row r="100" spans="1:23" ht="14.4" customHeight="1" thickBot="1" x14ac:dyDescent="0.35">
      <c r="A100" s="756" t="s">
        <v>4468</v>
      </c>
      <c r="B100" s="757">
        <v>2</v>
      </c>
      <c r="C100" s="758">
        <v>8.1999999999999993</v>
      </c>
      <c r="D100" s="759">
        <v>7.5</v>
      </c>
      <c r="E100" s="760">
        <v>2</v>
      </c>
      <c r="F100" s="761">
        <v>8.3800000000000008</v>
      </c>
      <c r="G100" s="762">
        <v>21</v>
      </c>
      <c r="H100" s="763"/>
      <c r="I100" s="764"/>
      <c r="J100" s="765"/>
      <c r="K100" s="766">
        <v>4.0999999999999996</v>
      </c>
      <c r="L100" s="763">
        <v>6</v>
      </c>
      <c r="M100" s="763">
        <v>55</v>
      </c>
      <c r="N100" s="767">
        <v>18.37</v>
      </c>
      <c r="O100" s="763" t="s">
        <v>4277</v>
      </c>
      <c r="P100" s="768" t="s">
        <v>4469</v>
      </c>
      <c r="Q100" s="769">
        <f t="shared" si="5"/>
        <v>-2</v>
      </c>
      <c r="R100" s="769">
        <f t="shared" si="5"/>
        <v>-8.1999999999999993</v>
      </c>
      <c r="S100" s="757" t="str">
        <f t="shared" si="6"/>
        <v/>
      </c>
      <c r="T100" s="757" t="str">
        <f t="shared" si="7"/>
        <v/>
      </c>
      <c r="U100" s="757" t="str">
        <f t="shared" si="8"/>
        <v/>
      </c>
      <c r="V100" s="770" t="str">
        <f t="shared" si="9"/>
        <v/>
      </c>
      <c r="W100" s="77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1:Q1048576">
    <cfRule type="cellIs" dxfId="12" priority="9" stopIfTrue="1" operator="lessThan">
      <formula>0</formula>
    </cfRule>
  </conditionalFormatting>
  <conditionalFormatting sqref="U101:U1048576">
    <cfRule type="cellIs" dxfId="11" priority="8" stopIfTrue="1" operator="greaterThan">
      <formula>0</formula>
    </cfRule>
  </conditionalFormatting>
  <conditionalFormatting sqref="V101:V1048576">
    <cfRule type="cellIs" dxfId="10" priority="7" stopIfTrue="1" operator="greaterThan">
      <formula>1</formula>
    </cfRule>
  </conditionalFormatting>
  <conditionalFormatting sqref="V101:V1048576">
    <cfRule type="cellIs" dxfId="9" priority="4" stopIfTrue="1" operator="greaterThan">
      <formula>1</formula>
    </cfRule>
  </conditionalFormatting>
  <conditionalFormatting sqref="U101:U1048576">
    <cfRule type="cellIs" dxfId="8" priority="5" stopIfTrue="1" operator="greaterThan">
      <formula>0</formula>
    </cfRule>
  </conditionalFormatting>
  <conditionalFormatting sqref="Q101:Q1048576">
    <cfRule type="cellIs" dxfId="7" priority="6" stopIfTrue="1" operator="lessThan">
      <formula>0</formula>
    </cfRule>
  </conditionalFormatting>
  <conditionalFormatting sqref="V5:V100">
    <cfRule type="cellIs" dxfId="6" priority="1" stopIfTrue="1" operator="greaterThan">
      <formula>1</formula>
    </cfRule>
  </conditionalFormatting>
  <conditionalFormatting sqref="U5:U100">
    <cfRule type="cellIs" dxfId="5" priority="2" stopIfTrue="1" operator="greaterThan">
      <formula>0</formula>
    </cfRule>
  </conditionalFormatting>
  <conditionalFormatting sqref="Q5:Q10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6000712</v>
      </c>
      <c r="C3" s="384">
        <f t="shared" ref="C3:L3" si="0">SUBTOTAL(9,C6:C1048576)</f>
        <v>11</v>
      </c>
      <c r="D3" s="384">
        <f t="shared" si="0"/>
        <v>6486777</v>
      </c>
      <c r="E3" s="384">
        <f t="shared" si="0"/>
        <v>11.863610226015261</v>
      </c>
      <c r="F3" s="384">
        <f t="shared" si="0"/>
        <v>7455892</v>
      </c>
      <c r="G3" s="385">
        <f>IF(B3&lt;&gt;0,F3/B3,"")</f>
        <v>1.2425012231881816</v>
      </c>
      <c r="H3" s="383">
        <f t="shared" si="0"/>
        <v>1098078.43</v>
      </c>
      <c r="I3" s="384">
        <f t="shared" si="0"/>
        <v>1</v>
      </c>
      <c r="J3" s="384">
        <f t="shared" si="0"/>
        <v>2138218.3199999998</v>
      </c>
      <c r="K3" s="384">
        <f t="shared" si="0"/>
        <v>1.9310610263057439</v>
      </c>
      <c r="L3" s="384">
        <f t="shared" si="0"/>
        <v>1475930.4400000004</v>
      </c>
      <c r="M3" s="386">
        <f>IF(H3&lt;&gt;0,L3/H3,"")</f>
        <v>1.3441029344324709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72"/>
      <c r="B5" s="773">
        <v>2011</v>
      </c>
      <c r="C5" s="774"/>
      <c r="D5" s="774">
        <v>2012</v>
      </c>
      <c r="E5" s="774"/>
      <c r="F5" s="774">
        <v>2013</v>
      </c>
      <c r="G5" s="642" t="s">
        <v>5</v>
      </c>
      <c r="H5" s="773">
        <v>2011</v>
      </c>
      <c r="I5" s="774"/>
      <c r="J5" s="774">
        <v>2012</v>
      </c>
      <c r="K5" s="774"/>
      <c r="L5" s="774">
        <v>2013</v>
      </c>
      <c r="M5" s="642" t="s">
        <v>5</v>
      </c>
    </row>
    <row r="6" spans="1:13" ht="14.4" customHeight="1" x14ac:dyDescent="0.3">
      <c r="A6" s="596" t="s">
        <v>3277</v>
      </c>
      <c r="B6" s="656">
        <v>248</v>
      </c>
      <c r="C6" s="562">
        <v>1</v>
      </c>
      <c r="D6" s="656">
        <v>124</v>
      </c>
      <c r="E6" s="562">
        <v>0.5</v>
      </c>
      <c r="F6" s="656"/>
      <c r="G6" s="584"/>
      <c r="H6" s="656"/>
      <c r="I6" s="562"/>
      <c r="J6" s="656"/>
      <c r="K6" s="562"/>
      <c r="L6" s="656"/>
      <c r="M6" s="616"/>
    </row>
    <row r="7" spans="1:13" ht="14.4" customHeight="1" x14ac:dyDescent="0.3">
      <c r="A7" s="597" t="s">
        <v>3278</v>
      </c>
      <c r="B7" s="657">
        <v>61713</v>
      </c>
      <c r="C7" s="568">
        <v>1</v>
      </c>
      <c r="D7" s="657">
        <v>137051</v>
      </c>
      <c r="E7" s="568">
        <v>2.2207800625475995</v>
      </c>
      <c r="F7" s="657">
        <v>103674</v>
      </c>
      <c r="G7" s="592">
        <v>1.6799377764814545</v>
      </c>
      <c r="H7" s="657"/>
      <c r="I7" s="568"/>
      <c r="J7" s="657"/>
      <c r="K7" s="568"/>
      <c r="L7" s="657"/>
      <c r="M7" s="617"/>
    </row>
    <row r="8" spans="1:13" ht="14.4" customHeight="1" x14ac:dyDescent="0.3">
      <c r="A8" s="597" t="s">
        <v>3279</v>
      </c>
      <c r="B8" s="657">
        <v>3441</v>
      </c>
      <c r="C8" s="568">
        <v>1</v>
      </c>
      <c r="D8" s="657">
        <v>1322</v>
      </c>
      <c r="E8" s="568">
        <v>0.38419064225515837</v>
      </c>
      <c r="F8" s="657">
        <v>1618</v>
      </c>
      <c r="G8" s="592">
        <v>0.47021214763150249</v>
      </c>
      <c r="H8" s="657"/>
      <c r="I8" s="568"/>
      <c r="J8" s="657"/>
      <c r="K8" s="568"/>
      <c r="L8" s="657">
        <v>546.08000000000004</v>
      </c>
      <c r="M8" s="617"/>
    </row>
    <row r="9" spans="1:13" ht="14.4" customHeight="1" x14ac:dyDescent="0.3">
      <c r="A9" s="597" t="s">
        <v>4470</v>
      </c>
      <c r="B9" s="657"/>
      <c r="C9" s="568"/>
      <c r="D9" s="657">
        <v>1139</v>
      </c>
      <c r="E9" s="568"/>
      <c r="F9" s="657">
        <v>17710</v>
      </c>
      <c r="G9" s="592"/>
      <c r="H9" s="657"/>
      <c r="I9" s="568"/>
      <c r="J9" s="657">
        <v>17761.86</v>
      </c>
      <c r="K9" s="568"/>
      <c r="L9" s="657">
        <v>17897.670000000002</v>
      </c>
      <c r="M9" s="617"/>
    </row>
    <row r="10" spans="1:13" ht="14.4" customHeight="1" x14ac:dyDescent="0.3">
      <c r="A10" s="597" t="s">
        <v>3289</v>
      </c>
      <c r="B10" s="657">
        <v>331222</v>
      </c>
      <c r="C10" s="568">
        <v>1</v>
      </c>
      <c r="D10" s="657">
        <v>350437</v>
      </c>
      <c r="E10" s="568">
        <v>1.0580124508637712</v>
      </c>
      <c r="F10" s="657">
        <v>309511</v>
      </c>
      <c r="G10" s="592">
        <v>0.93445181781403408</v>
      </c>
      <c r="H10" s="657"/>
      <c r="I10" s="568"/>
      <c r="J10" s="657"/>
      <c r="K10" s="568"/>
      <c r="L10" s="657"/>
      <c r="M10" s="617"/>
    </row>
    <row r="11" spans="1:13" ht="14.4" customHeight="1" x14ac:dyDescent="0.3">
      <c r="A11" s="597" t="s">
        <v>4471</v>
      </c>
      <c r="B11" s="657">
        <v>1328814</v>
      </c>
      <c r="C11" s="568">
        <v>1</v>
      </c>
      <c r="D11" s="657">
        <v>1347499</v>
      </c>
      <c r="E11" s="568">
        <v>1.0140614111531034</v>
      </c>
      <c r="F11" s="657">
        <v>1751992</v>
      </c>
      <c r="G11" s="592">
        <v>1.3184629301015793</v>
      </c>
      <c r="H11" s="657"/>
      <c r="I11" s="568"/>
      <c r="J11" s="657"/>
      <c r="K11" s="568"/>
      <c r="L11" s="657"/>
      <c r="M11" s="617"/>
    </row>
    <row r="12" spans="1:13" ht="14.4" customHeight="1" x14ac:dyDescent="0.3">
      <c r="A12" s="597" t="s">
        <v>4472</v>
      </c>
      <c r="B12" s="657">
        <v>946812</v>
      </c>
      <c r="C12" s="568">
        <v>1</v>
      </c>
      <c r="D12" s="657">
        <v>1341403</v>
      </c>
      <c r="E12" s="568">
        <v>1.4167574977925923</v>
      </c>
      <c r="F12" s="657">
        <v>1812515</v>
      </c>
      <c r="G12" s="592">
        <v>1.9143346303173174</v>
      </c>
      <c r="H12" s="657">
        <v>1098078.43</v>
      </c>
      <c r="I12" s="568">
        <v>1</v>
      </c>
      <c r="J12" s="657">
        <v>2120456.46</v>
      </c>
      <c r="K12" s="568">
        <v>1.9310610263057439</v>
      </c>
      <c r="L12" s="657">
        <v>1457486.6900000004</v>
      </c>
      <c r="M12" s="617">
        <v>1.3273065476752881</v>
      </c>
    </row>
    <row r="13" spans="1:13" ht="14.4" customHeight="1" x14ac:dyDescent="0.3">
      <c r="A13" s="597" t="s">
        <v>4473</v>
      </c>
      <c r="B13" s="657">
        <v>372926</v>
      </c>
      <c r="C13" s="568">
        <v>1</v>
      </c>
      <c r="D13" s="657">
        <v>393696</v>
      </c>
      <c r="E13" s="568">
        <v>1.0556946954623705</v>
      </c>
      <c r="F13" s="657">
        <v>523976</v>
      </c>
      <c r="G13" s="592">
        <v>1.4050401420120882</v>
      </c>
      <c r="H13" s="657"/>
      <c r="I13" s="568"/>
      <c r="J13" s="657"/>
      <c r="K13" s="568"/>
      <c r="L13" s="657"/>
      <c r="M13" s="617"/>
    </row>
    <row r="14" spans="1:13" ht="14.4" customHeight="1" x14ac:dyDescent="0.3">
      <c r="A14" s="597" t="s">
        <v>4474</v>
      </c>
      <c r="B14" s="657">
        <v>2481919</v>
      </c>
      <c r="C14" s="568">
        <v>1</v>
      </c>
      <c r="D14" s="657">
        <v>2387394</v>
      </c>
      <c r="E14" s="568">
        <v>0.96191455079718557</v>
      </c>
      <c r="F14" s="657">
        <v>2189471</v>
      </c>
      <c r="G14" s="592">
        <v>0.88216859615483023</v>
      </c>
      <c r="H14" s="657"/>
      <c r="I14" s="568"/>
      <c r="J14" s="657"/>
      <c r="K14" s="568"/>
      <c r="L14" s="657"/>
      <c r="M14" s="617"/>
    </row>
    <row r="15" spans="1:13" ht="14.4" customHeight="1" x14ac:dyDescent="0.3">
      <c r="A15" s="597" t="s">
        <v>4475</v>
      </c>
      <c r="B15" s="657">
        <v>450339</v>
      </c>
      <c r="C15" s="568">
        <v>1</v>
      </c>
      <c r="D15" s="657">
        <v>489669</v>
      </c>
      <c r="E15" s="568">
        <v>1.0873342082298003</v>
      </c>
      <c r="F15" s="657">
        <v>648832</v>
      </c>
      <c r="G15" s="592">
        <v>1.4407635137085617</v>
      </c>
      <c r="H15" s="657"/>
      <c r="I15" s="568"/>
      <c r="J15" s="657"/>
      <c r="K15" s="568"/>
      <c r="L15" s="657"/>
      <c r="M15" s="617"/>
    </row>
    <row r="16" spans="1:13" ht="14.4" customHeight="1" x14ac:dyDescent="0.3">
      <c r="A16" s="597" t="s">
        <v>4476</v>
      </c>
      <c r="B16" s="657">
        <v>17111</v>
      </c>
      <c r="C16" s="568">
        <v>1</v>
      </c>
      <c r="D16" s="657">
        <v>37043</v>
      </c>
      <c r="E16" s="568">
        <v>2.164864706913681</v>
      </c>
      <c r="F16" s="657">
        <v>83405</v>
      </c>
      <c r="G16" s="592">
        <v>4.8743498334404771</v>
      </c>
      <c r="H16" s="657"/>
      <c r="I16" s="568"/>
      <c r="J16" s="657"/>
      <c r="K16" s="568"/>
      <c r="L16" s="657"/>
      <c r="M16" s="617"/>
    </row>
    <row r="17" spans="1:13" ht="14.4" customHeight="1" thickBot="1" x14ac:dyDescent="0.35">
      <c r="A17" s="659" t="s">
        <v>3290</v>
      </c>
      <c r="B17" s="658">
        <v>6167</v>
      </c>
      <c r="C17" s="574">
        <v>1</v>
      </c>
      <c r="D17" s="658"/>
      <c r="E17" s="574"/>
      <c r="F17" s="658">
        <v>13188</v>
      </c>
      <c r="G17" s="585">
        <v>2.1384790011350736</v>
      </c>
      <c r="H17" s="658"/>
      <c r="I17" s="574"/>
      <c r="J17" s="658"/>
      <c r="K17" s="574"/>
      <c r="L17" s="658"/>
      <c r="M17" s="61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51901.11</v>
      </c>
      <c r="G3" s="316">
        <f t="shared" si="0"/>
        <v>7098790.4300000016</v>
      </c>
      <c r="H3" s="317"/>
      <c r="I3" s="317"/>
      <c r="J3" s="311">
        <f t="shared" si="0"/>
        <v>48587.020000000004</v>
      </c>
      <c r="K3" s="316">
        <f t="shared" si="0"/>
        <v>8624995.3200000003</v>
      </c>
      <c r="L3" s="317"/>
      <c r="M3" s="317"/>
      <c r="N3" s="311">
        <f t="shared" si="0"/>
        <v>55087.109999999993</v>
      </c>
      <c r="O3" s="316">
        <f t="shared" si="0"/>
        <v>8931822.4400000013</v>
      </c>
      <c r="P3" s="251">
        <f>IF(G3=0,"",O3/G3)</f>
        <v>1.2582175129798838</v>
      </c>
      <c r="Q3" s="313">
        <f>IF(N3=0,"",O3/N3)</f>
        <v>162.13997140165824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3296</v>
      </c>
      <c r="B6" s="562" t="s">
        <v>4477</v>
      </c>
      <c r="C6" s="562" t="s">
        <v>3256</v>
      </c>
      <c r="D6" s="562" t="s">
        <v>4478</v>
      </c>
      <c r="E6" s="562" t="s">
        <v>4479</v>
      </c>
      <c r="F6" s="565">
        <v>4</v>
      </c>
      <c r="G6" s="565">
        <v>248</v>
      </c>
      <c r="H6" s="565">
        <v>1</v>
      </c>
      <c r="I6" s="565">
        <v>62</v>
      </c>
      <c r="J6" s="565">
        <v>2</v>
      </c>
      <c r="K6" s="565">
        <v>124</v>
      </c>
      <c r="L6" s="565">
        <v>0.5</v>
      </c>
      <c r="M6" s="565">
        <v>62</v>
      </c>
      <c r="N6" s="565"/>
      <c r="O6" s="565"/>
      <c r="P6" s="584"/>
      <c r="Q6" s="566"/>
    </row>
    <row r="7" spans="1:17" ht="14.4" customHeight="1" x14ac:dyDescent="0.3">
      <c r="A7" s="567" t="s">
        <v>3300</v>
      </c>
      <c r="B7" s="568" t="s">
        <v>4480</v>
      </c>
      <c r="C7" s="568" t="s">
        <v>3256</v>
      </c>
      <c r="D7" s="568" t="s">
        <v>4481</v>
      </c>
      <c r="E7" s="568" t="s">
        <v>4482</v>
      </c>
      <c r="F7" s="571">
        <v>2</v>
      </c>
      <c r="G7" s="571">
        <v>15088</v>
      </c>
      <c r="H7" s="571">
        <v>1</v>
      </c>
      <c r="I7" s="571">
        <v>7544</v>
      </c>
      <c r="J7" s="571"/>
      <c r="K7" s="571"/>
      <c r="L7" s="571"/>
      <c r="M7" s="571"/>
      <c r="N7" s="571"/>
      <c r="O7" s="571"/>
      <c r="P7" s="592"/>
      <c r="Q7" s="572"/>
    </row>
    <row r="8" spans="1:17" ht="14.4" customHeight="1" x14ac:dyDescent="0.3">
      <c r="A8" s="567" t="s">
        <v>3300</v>
      </c>
      <c r="B8" s="568" t="s">
        <v>4480</v>
      </c>
      <c r="C8" s="568" t="s">
        <v>3256</v>
      </c>
      <c r="D8" s="568" t="s">
        <v>4483</v>
      </c>
      <c r="E8" s="568" t="s">
        <v>4484</v>
      </c>
      <c r="F8" s="571">
        <v>2</v>
      </c>
      <c r="G8" s="571">
        <v>2456</v>
      </c>
      <c r="H8" s="571">
        <v>1</v>
      </c>
      <c r="I8" s="571">
        <v>1228</v>
      </c>
      <c r="J8" s="571">
        <v>25</v>
      </c>
      <c r="K8" s="571">
        <v>30900</v>
      </c>
      <c r="L8" s="571">
        <v>12.581433224755701</v>
      </c>
      <c r="M8" s="571">
        <v>1236</v>
      </c>
      <c r="N8" s="571">
        <v>15</v>
      </c>
      <c r="O8" s="571">
        <v>18675</v>
      </c>
      <c r="P8" s="592">
        <v>7.6038273615635177</v>
      </c>
      <c r="Q8" s="572">
        <v>1245</v>
      </c>
    </row>
    <row r="9" spans="1:17" ht="14.4" customHeight="1" x14ac:dyDescent="0.3">
      <c r="A9" s="567" t="s">
        <v>3300</v>
      </c>
      <c r="B9" s="568" t="s">
        <v>4480</v>
      </c>
      <c r="C9" s="568" t="s">
        <v>3256</v>
      </c>
      <c r="D9" s="568" t="s">
        <v>4485</v>
      </c>
      <c r="E9" s="568" t="s">
        <v>4486</v>
      </c>
      <c r="F9" s="571">
        <v>1</v>
      </c>
      <c r="G9" s="571">
        <v>492</v>
      </c>
      <c r="H9" s="571">
        <v>1</v>
      </c>
      <c r="I9" s="571">
        <v>492</v>
      </c>
      <c r="J9" s="571">
        <v>6</v>
      </c>
      <c r="K9" s="571">
        <v>2964</v>
      </c>
      <c r="L9" s="571">
        <v>6.024390243902439</v>
      </c>
      <c r="M9" s="571">
        <v>494</v>
      </c>
      <c r="N9" s="571">
        <v>15</v>
      </c>
      <c r="O9" s="571">
        <v>7455</v>
      </c>
      <c r="P9" s="592">
        <v>15.152439024390244</v>
      </c>
      <c r="Q9" s="572">
        <v>497</v>
      </c>
    </row>
    <row r="10" spans="1:17" ht="14.4" customHeight="1" x14ac:dyDescent="0.3">
      <c r="A10" s="567" t="s">
        <v>3300</v>
      </c>
      <c r="B10" s="568" t="s">
        <v>4480</v>
      </c>
      <c r="C10" s="568" t="s">
        <v>3256</v>
      </c>
      <c r="D10" s="568" t="s">
        <v>4487</v>
      </c>
      <c r="E10" s="568" t="s">
        <v>4488</v>
      </c>
      <c r="F10" s="571">
        <v>4</v>
      </c>
      <c r="G10" s="571">
        <v>37044</v>
      </c>
      <c r="H10" s="571">
        <v>1</v>
      </c>
      <c r="I10" s="571">
        <v>9261</v>
      </c>
      <c r="J10" s="571"/>
      <c r="K10" s="571"/>
      <c r="L10" s="571"/>
      <c r="M10" s="571"/>
      <c r="N10" s="571"/>
      <c r="O10" s="571"/>
      <c r="P10" s="592"/>
      <c r="Q10" s="572"/>
    </row>
    <row r="11" spans="1:17" ht="14.4" customHeight="1" x14ac:dyDescent="0.3">
      <c r="A11" s="567" t="s">
        <v>3300</v>
      </c>
      <c r="B11" s="568" t="s">
        <v>4480</v>
      </c>
      <c r="C11" s="568" t="s">
        <v>3256</v>
      </c>
      <c r="D11" s="568" t="s">
        <v>4489</v>
      </c>
      <c r="E11" s="568" t="s">
        <v>4490</v>
      </c>
      <c r="F11" s="571"/>
      <c r="G11" s="571"/>
      <c r="H11" s="571"/>
      <c r="I11" s="571"/>
      <c r="J11" s="571">
        <v>4</v>
      </c>
      <c r="K11" s="571">
        <v>24984</v>
      </c>
      <c r="L11" s="571"/>
      <c r="M11" s="571">
        <v>6246</v>
      </c>
      <c r="N11" s="571">
        <v>12</v>
      </c>
      <c r="O11" s="571">
        <v>75084</v>
      </c>
      <c r="P11" s="592"/>
      <c r="Q11" s="572">
        <v>6257</v>
      </c>
    </row>
    <row r="12" spans="1:17" ht="14.4" customHeight="1" x14ac:dyDescent="0.3">
      <c r="A12" s="567" t="s">
        <v>3300</v>
      </c>
      <c r="B12" s="568" t="s">
        <v>4480</v>
      </c>
      <c r="C12" s="568" t="s">
        <v>3256</v>
      </c>
      <c r="D12" s="568" t="s">
        <v>4491</v>
      </c>
      <c r="E12" s="568" t="s">
        <v>4492</v>
      </c>
      <c r="F12" s="571"/>
      <c r="G12" s="571"/>
      <c r="H12" s="571"/>
      <c r="I12" s="571"/>
      <c r="J12" s="571">
        <v>45</v>
      </c>
      <c r="K12" s="571">
        <v>45000</v>
      </c>
      <c r="L12" s="571"/>
      <c r="M12" s="571">
        <v>1000</v>
      </c>
      <c r="N12" s="571"/>
      <c r="O12" s="571"/>
      <c r="P12" s="592"/>
      <c r="Q12" s="572"/>
    </row>
    <row r="13" spans="1:17" ht="14.4" customHeight="1" x14ac:dyDescent="0.3">
      <c r="A13" s="567" t="s">
        <v>3300</v>
      </c>
      <c r="B13" s="568" t="s">
        <v>4480</v>
      </c>
      <c r="C13" s="568" t="s">
        <v>3256</v>
      </c>
      <c r="D13" s="568" t="s">
        <v>4493</v>
      </c>
      <c r="E13" s="568" t="s">
        <v>4494</v>
      </c>
      <c r="F13" s="571"/>
      <c r="G13" s="571"/>
      <c r="H13" s="571"/>
      <c r="I13" s="571"/>
      <c r="J13" s="571">
        <v>6</v>
      </c>
      <c r="K13" s="571">
        <v>978</v>
      </c>
      <c r="L13" s="571"/>
      <c r="M13" s="571">
        <v>163</v>
      </c>
      <c r="N13" s="571">
        <v>15</v>
      </c>
      <c r="O13" s="571">
        <v>2460</v>
      </c>
      <c r="P13" s="592"/>
      <c r="Q13" s="572">
        <v>164</v>
      </c>
    </row>
    <row r="14" spans="1:17" ht="14.4" customHeight="1" x14ac:dyDescent="0.3">
      <c r="A14" s="567" t="s">
        <v>3300</v>
      </c>
      <c r="B14" s="568" t="s">
        <v>4480</v>
      </c>
      <c r="C14" s="568" t="s">
        <v>3256</v>
      </c>
      <c r="D14" s="568" t="s">
        <v>4495</v>
      </c>
      <c r="E14" s="568" t="s">
        <v>4496</v>
      </c>
      <c r="F14" s="571">
        <v>3</v>
      </c>
      <c r="G14" s="571">
        <v>6633</v>
      </c>
      <c r="H14" s="571">
        <v>1</v>
      </c>
      <c r="I14" s="571">
        <v>2211</v>
      </c>
      <c r="J14" s="571"/>
      <c r="K14" s="571"/>
      <c r="L14" s="571"/>
      <c r="M14" s="571"/>
      <c r="N14" s="571"/>
      <c r="O14" s="571"/>
      <c r="P14" s="592"/>
      <c r="Q14" s="572"/>
    </row>
    <row r="15" spans="1:17" ht="14.4" customHeight="1" x14ac:dyDescent="0.3">
      <c r="A15" s="567" t="s">
        <v>3300</v>
      </c>
      <c r="B15" s="568" t="s">
        <v>4480</v>
      </c>
      <c r="C15" s="568" t="s">
        <v>3256</v>
      </c>
      <c r="D15" s="568" t="s">
        <v>4497</v>
      </c>
      <c r="E15" s="568" t="s">
        <v>4498</v>
      </c>
      <c r="F15" s="571"/>
      <c r="G15" s="571"/>
      <c r="H15" s="571"/>
      <c r="I15" s="571"/>
      <c r="J15" s="571">
        <v>19</v>
      </c>
      <c r="K15" s="571">
        <v>6935</v>
      </c>
      <c r="L15" s="571"/>
      <c r="M15" s="571">
        <v>365</v>
      </c>
      <c r="N15" s="571"/>
      <c r="O15" s="571"/>
      <c r="P15" s="592"/>
      <c r="Q15" s="572"/>
    </row>
    <row r="16" spans="1:17" ht="14.4" customHeight="1" x14ac:dyDescent="0.3">
      <c r="A16" s="567" t="s">
        <v>3300</v>
      </c>
      <c r="B16" s="568" t="s">
        <v>4480</v>
      </c>
      <c r="C16" s="568" t="s">
        <v>3256</v>
      </c>
      <c r="D16" s="568" t="s">
        <v>4499</v>
      </c>
      <c r="E16" s="568" t="s">
        <v>4500</v>
      </c>
      <c r="F16" s="571"/>
      <c r="G16" s="571"/>
      <c r="H16" s="571"/>
      <c r="I16" s="571"/>
      <c r="J16" s="571">
        <v>45</v>
      </c>
      <c r="K16" s="571">
        <v>25290</v>
      </c>
      <c r="L16" s="571"/>
      <c r="M16" s="571">
        <v>562</v>
      </c>
      <c r="N16" s="571"/>
      <c r="O16" s="571"/>
      <c r="P16" s="592"/>
      <c r="Q16" s="572"/>
    </row>
    <row r="17" spans="1:17" ht="14.4" customHeight="1" x14ac:dyDescent="0.3">
      <c r="A17" s="567" t="s">
        <v>3301</v>
      </c>
      <c r="B17" s="568" t="s">
        <v>3920</v>
      </c>
      <c r="C17" s="568" t="s">
        <v>3256</v>
      </c>
      <c r="D17" s="568" t="s">
        <v>4501</v>
      </c>
      <c r="E17" s="568" t="s">
        <v>4502</v>
      </c>
      <c r="F17" s="571">
        <v>3</v>
      </c>
      <c r="G17" s="571">
        <v>768</v>
      </c>
      <c r="H17" s="571">
        <v>1</v>
      </c>
      <c r="I17" s="571">
        <v>256</v>
      </c>
      <c r="J17" s="571">
        <v>3</v>
      </c>
      <c r="K17" s="571">
        <v>768</v>
      </c>
      <c r="L17" s="571">
        <v>1</v>
      </c>
      <c r="M17" s="571">
        <v>256</v>
      </c>
      <c r="N17" s="571"/>
      <c r="O17" s="571"/>
      <c r="P17" s="592"/>
      <c r="Q17" s="572"/>
    </row>
    <row r="18" spans="1:17" ht="14.4" customHeight="1" x14ac:dyDescent="0.3">
      <c r="A18" s="567" t="s">
        <v>3301</v>
      </c>
      <c r="B18" s="568" t="s">
        <v>3920</v>
      </c>
      <c r="C18" s="568" t="s">
        <v>3256</v>
      </c>
      <c r="D18" s="568" t="s">
        <v>4272</v>
      </c>
      <c r="E18" s="568" t="s">
        <v>4273</v>
      </c>
      <c r="F18" s="571">
        <v>1</v>
      </c>
      <c r="G18" s="571">
        <v>1109</v>
      </c>
      <c r="H18" s="571">
        <v>1</v>
      </c>
      <c r="I18" s="571">
        <v>1109</v>
      </c>
      <c r="J18" s="571"/>
      <c r="K18" s="571"/>
      <c r="L18" s="571"/>
      <c r="M18" s="571"/>
      <c r="N18" s="571"/>
      <c r="O18" s="571"/>
      <c r="P18" s="592"/>
      <c r="Q18" s="572"/>
    </row>
    <row r="19" spans="1:17" ht="14.4" customHeight="1" x14ac:dyDescent="0.3">
      <c r="A19" s="567" t="s">
        <v>3301</v>
      </c>
      <c r="B19" s="568" t="s">
        <v>3920</v>
      </c>
      <c r="C19" s="568" t="s">
        <v>3256</v>
      </c>
      <c r="D19" s="568" t="s">
        <v>4503</v>
      </c>
      <c r="E19" s="568" t="s">
        <v>4504</v>
      </c>
      <c r="F19" s="571">
        <v>5</v>
      </c>
      <c r="G19" s="571">
        <v>1090</v>
      </c>
      <c r="H19" s="571">
        <v>1</v>
      </c>
      <c r="I19" s="571">
        <v>218</v>
      </c>
      <c r="J19" s="571"/>
      <c r="K19" s="571"/>
      <c r="L19" s="571"/>
      <c r="M19" s="571"/>
      <c r="N19" s="571"/>
      <c r="O19" s="571"/>
      <c r="P19" s="592"/>
      <c r="Q19" s="572"/>
    </row>
    <row r="20" spans="1:17" ht="14.4" customHeight="1" x14ac:dyDescent="0.3">
      <c r="A20" s="567" t="s">
        <v>3301</v>
      </c>
      <c r="B20" s="568" t="s">
        <v>3920</v>
      </c>
      <c r="C20" s="568" t="s">
        <v>3256</v>
      </c>
      <c r="D20" s="568" t="s">
        <v>4505</v>
      </c>
      <c r="E20" s="568" t="s">
        <v>4506</v>
      </c>
      <c r="F20" s="571"/>
      <c r="G20" s="571"/>
      <c r="H20" s="571"/>
      <c r="I20" s="571"/>
      <c r="J20" s="571">
        <v>1</v>
      </c>
      <c r="K20" s="571">
        <v>554</v>
      </c>
      <c r="L20" s="571"/>
      <c r="M20" s="571">
        <v>554</v>
      </c>
      <c r="N20" s="571"/>
      <c r="O20" s="571"/>
      <c r="P20" s="592"/>
      <c r="Q20" s="572"/>
    </row>
    <row r="21" spans="1:17" ht="14.4" customHeight="1" x14ac:dyDescent="0.3">
      <c r="A21" s="567" t="s">
        <v>3301</v>
      </c>
      <c r="B21" s="568" t="s">
        <v>3920</v>
      </c>
      <c r="C21" s="568" t="s">
        <v>3256</v>
      </c>
      <c r="D21" s="568" t="s">
        <v>4507</v>
      </c>
      <c r="E21" s="568" t="s">
        <v>4508</v>
      </c>
      <c r="F21" s="571">
        <v>1</v>
      </c>
      <c r="G21" s="571">
        <v>474</v>
      </c>
      <c r="H21" s="571">
        <v>1</v>
      </c>
      <c r="I21" s="571">
        <v>474</v>
      </c>
      <c r="J21" s="571"/>
      <c r="K21" s="571"/>
      <c r="L21" s="571"/>
      <c r="M21" s="571"/>
      <c r="N21" s="571"/>
      <c r="O21" s="571"/>
      <c r="P21" s="592"/>
      <c r="Q21" s="572"/>
    </row>
    <row r="22" spans="1:17" ht="14.4" customHeight="1" x14ac:dyDescent="0.3">
      <c r="A22" s="567" t="s">
        <v>3301</v>
      </c>
      <c r="B22" s="568" t="s">
        <v>3920</v>
      </c>
      <c r="C22" s="568" t="s">
        <v>3256</v>
      </c>
      <c r="D22" s="568" t="s">
        <v>4509</v>
      </c>
      <c r="E22" s="568" t="s">
        <v>4510</v>
      </c>
      <c r="F22" s="571"/>
      <c r="G22" s="571"/>
      <c r="H22" s="571"/>
      <c r="I22" s="571"/>
      <c r="J22" s="571"/>
      <c r="K22" s="571"/>
      <c r="L22" s="571"/>
      <c r="M22" s="571"/>
      <c r="N22" s="571">
        <v>1</v>
      </c>
      <c r="O22" s="571">
        <v>449</v>
      </c>
      <c r="P22" s="592"/>
      <c r="Q22" s="572">
        <v>449</v>
      </c>
    </row>
    <row r="23" spans="1:17" ht="14.4" customHeight="1" x14ac:dyDescent="0.3">
      <c r="A23" s="567" t="s">
        <v>3301</v>
      </c>
      <c r="B23" s="568" t="s">
        <v>4271</v>
      </c>
      <c r="C23" s="568" t="s">
        <v>3667</v>
      </c>
      <c r="D23" s="568" t="s">
        <v>3999</v>
      </c>
      <c r="E23" s="568" t="s">
        <v>4000</v>
      </c>
      <c r="F23" s="571"/>
      <c r="G23" s="571"/>
      <c r="H23" s="571"/>
      <c r="I23" s="571"/>
      <c r="J23" s="571"/>
      <c r="K23" s="571"/>
      <c r="L23" s="571"/>
      <c r="M23" s="571"/>
      <c r="N23" s="571">
        <v>0.1</v>
      </c>
      <c r="O23" s="571">
        <v>546.08000000000004</v>
      </c>
      <c r="P23" s="592"/>
      <c r="Q23" s="572">
        <v>5460.8</v>
      </c>
    </row>
    <row r="24" spans="1:17" ht="14.4" customHeight="1" x14ac:dyDescent="0.3">
      <c r="A24" s="567" t="s">
        <v>3301</v>
      </c>
      <c r="B24" s="568" t="s">
        <v>4271</v>
      </c>
      <c r="C24" s="568" t="s">
        <v>3256</v>
      </c>
      <c r="D24" s="568" t="s">
        <v>4503</v>
      </c>
      <c r="E24" s="568" t="s">
        <v>4504</v>
      </c>
      <c r="F24" s="571"/>
      <c r="G24" s="571"/>
      <c r="H24" s="571"/>
      <c r="I24" s="571"/>
      <c r="J24" s="571"/>
      <c r="K24" s="571"/>
      <c r="L24" s="571"/>
      <c r="M24" s="571"/>
      <c r="N24" s="571">
        <v>1</v>
      </c>
      <c r="O24" s="571">
        <v>219</v>
      </c>
      <c r="P24" s="592"/>
      <c r="Q24" s="572">
        <v>219</v>
      </c>
    </row>
    <row r="25" spans="1:17" ht="14.4" customHeight="1" x14ac:dyDescent="0.3">
      <c r="A25" s="567" t="s">
        <v>3301</v>
      </c>
      <c r="B25" s="568" t="s">
        <v>4271</v>
      </c>
      <c r="C25" s="568" t="s">
        <v>3256</v>
      </c>
      <c r="D25" s="568" t="s">
        <v>4507</v>
      </c>
      <c r="E25" s="568" t="s">
        <v>4508</v>
      </c>
      <c r="F25" s="571"/>
      <c r="G25" s="571"/>
      <c r="H25" s="571"/>
      <c r="I25" s="571"/>
      <c r="J25" s="571"/>
      <c r="K25" s="571"/>
      <c r="L25" s="571"/>
      <c r="M25" s="571"/>
      <c r="N25" s="571">
        <v>2</v>
      </c>
      <c r="O25" s="571">
        <v>950</v>
      </c>
      <c r="P25" s="592"/>
      <c r="Q25" s="572">
        <v>475</v>
      </c>
    </row>
    <row r="26" spans="1:17" ht="14.4" customHeight="1" x14ac:dyDescent="0.3">
      <c r="A26" s="567" t="s">
        <v>4511</v>
      </c>
      <c r="B26" s="568" t="s">
        <v>1214</v>
      </c>
      <c r="C26" s="568" t="s">
        <v>3667</v>
      </c>
      <c r="D26" s="568" t="s">
        <v>4512</v>
      </c>
      <c r="E26" s="568" t="s">
        <v>4000</v>
      </c>
      <c r="F26" s="571"/>
      <c r="G26" s="571"/>
      <c r="H26" s="571"/>
      <c r="I26" s="571"/>
      <c r="J26" s="571">
        <v>0.45</v>
      </c>
      <c r="K26" s="571">
        <v>974.39</v>
      </c>
      <c r="L26" s="571"/>
      <c r="M26" s="571">
        <v>2165.3111111111111</v>
      </c>
      <c r="N26" s="571">
        <v>0.5</v>
      </c>
      <c r="O26" s="571">
        <v>1092.1600000000001</v>
      </c>
      <c r="P26" s="592"/>
      <c r="Q26" s="572">
        <v>2184.3200000000002</v>
      </c>
    </row>
    <row r="27" spans="1:17" ht="14.4" customHeight="1" x14ac:dyDescent="0.3">
      <c r="A27" s="567" t="s">
        <v>4511</v>
      </c>
      <c r="B27" s="568" t="s">
        <v>1214</v>
      </c>
      <c r="C27" s="568" t="s">
        <v>3741</v>
      </c>
      <c r="D27" s="568" t="s">
        <v>4513</v>
      </c>
      <c r="E27" s="568" t="s">
        <v>4514</v>
      </c>
      <c r="F27" s="571"/>
      <c r="G27" s="571"/>
      <c r="H27" s="571"/>
      <c r="I27" s="571"/>
      <c r="J27" s="571">
        <v>150</v>
      </c>
      <c r="K27" s="571">
        <v>679.5</v>
      </c>
      <c r="L27" s="571"/>
      <c r="M27" s="571">
        <v>4.53</v>
      </c>
      <c r="N27" s="571">
        <v>330</v>
      </c>
      <c r="O27" s="571">
        <v>1597.2</v>
      </c>
      <c r="P27" s="592"/>
      <c r="Q27" s="572">
        <v>4.84</v>
      </c>
    </row>
    <row r="28" spans="1:17" ht="14.4" customHeight="1" x14ac:dyDescent="0.3">
      <c r="A28" s="567" t="s">
        <v>4511</v>
      </c>
      <c r="B28" s="568" t="s">
        <v>1214</v>
      </c>
      <c r="C28" s="568" t="s">
        <v>3741</v>
      </c>
      <c r="D28" s="568" t="s">
        <v>4515</v>
      </c>
      <c r="E28" s="568" t="s">
        <v>4516</v>
      </c>
      <c r="F28" s="571"/>
      <c r="G28" s="571"/>
      <c r="H28" s="571"/>
      <c r="I28" s="571"/>
      <c r="J28" s="571">
        <v>1</v>
      </c>
      <c r="K28" s="571">
        <v>2135.09</v>
      </c>
      <c r="L28" s="571"/>
      <c r="M28" s="571">
        <v>2135.09</v>
      </c>
      <c r="N28" s="571">
        <v>1</v>
      </c>
      <c r="O28" s="571">
        <v>2299.5500000000002</v>
      </c>
      <c r="P28" s="592"/>
      <c r="Q28" s="572">
        <v>2299.5500000000002</v>
      </c>
    </row>
    <row r="29" spans="1:17" ht="14.4" customHeight="1" x14ac:dyDescent="0.3">
      <c r="A29" s="567" t="s">
        <v>4511</v>
      </c>
      <c r="B29" s="568" t="s">
        <v>1214</v>
      </c>
      <c r="C29" s="568" t="s">
        <v>3741</v>
      </c>
      <c r="D29" s="568" t="s">
        <v>4517</v>
      </c>
      <c r="E29" s="568" t="s">
        <v>4518</v>
      </c>
      <c r="F29" s="571"/>
      <c r="G29" s="571"/>
      <c r="H29" s="571"/>
      <c r="I29" s="571"/>
      <c r="J29" s="571">
        <v>449</v>
      </c>
      <c r="K29" s="571">
        <v>13972.88</v>
      </c>
      <c r="L29" s="571"/>
      <c r="M29" s="571">
        <v>31.119999999999997</v>
      </c>
      <c r="N29" s="571">
        <v>388</v>
      </c>
      <c r="O29" s="571">
        <v>12908.76</v>
      </c>
      <c r="P29" s="592"/>
      <c r="Q29" s="572">
        <v>33.270000000000003</v>
      </c>
    </row>
    <row r="30" spans="1:17" ht="14.4" customHeight="1" x14ac:dyDescent="0.3">
      <c r="A30" s="567" t="s">
        <v>4511</v>
      </c>
      <c r="B30" s="568" t="s">
        <v>1214</v>
      </c>
      <c r="C30" s="568" t="s">
        <v>3256</v>
      </c>
      <c r="D30" s="568" t="s">
        <v>4519</v>
      </c>
      <c r="E30" s="568" t="s">
        <v>4520</v>
      </c>
      <c r="F30" s="571"/>
      <c r="G30" s="571"/>
      <c r="H30" s="571"/>
      <c r="I30" s="571"/>
      <c r="J30" s="571"/>
      <c r="K30" s="571"/>
      <c r="L30" s="571"/>
      <c r="M30" s="571"/>
      <c r="N30" s="571">
        <v>1</v>
      </c>
      <c r="O30" s="571">
        <v>1754</v>
      </c>
      <c r="P30" s="592"/>
      <c r="Q30" s="572">
        <v>1754</v>
      </c>
    </row>
    <row r="31" spans="1:17" ht="14.4" customHeight="1" x14ac:dyDescent="0.3">
      <c r="A31" s="567" t="s">
        <v>4511</v>
      </c>
      <c r="B31" s="568" t="s">
        <v>1214</v>
      </c>
      <c r="C31" s="568" t="s">
        <v>3256</v>
      </c>
      <c r="D31" s="568" t="s">
        <v>4521</v>
      </c>
      <c r="E31" s="568" t="s">
        <v>4522</v>
      </c>
      <c r="F31" s="571"/>
      <c r="G31" s="571"/>
      <c r="H31" s="571"/>
      <c r="I31" s="571"/>
      <c r="J31" s="571">
        <v>1</v>
      </c>
      <c r="K31" s="571">
        <v>653</v>
      </c>
      <c r="L31" s="571"/>
      <c r="M31" s="571">
        <v>653</v>
      </c>
      <c r="N31" s="571">
        <v>1</v>
      </c>
      <c r="O31" s="571">
        <v>654</v>
      </c>
      <c r="P31" s="592"/>
      <c r="Q31" s="572">
        <v>654</v>
      </c>
    </row>
    <row r="32" spans="1:17" ht="14.4" customHeight="1" x14ac:dyDescent="0.3">
      <c r="A32" s="567" t="s">
        <v>4511</v>
      </c>
      <c r="B32" s="568" t="s">
        <v>1214</v>
      </c>
      <c r="C32" s="568" t="s">
        <v>3256</v>
      </c>
      <c r="D32" s="568" t="s">
        <v>4523</v>
      </c>
      <c r="E32" s="568" t="s">
        <v>4524</v>
      </c>
      <c r="F32" s="571"/>
      <c r="G32" s="571"/>
      <c r="H32" s="571"/>
      <c r="I32" s="571"/>
      <c r="J32" s="571">
        <v>1</v>
      </c>
      <c r="K32" s="571">
        <v>486</v>
      </c>
      <c r="L32" s="571"/>
      <c r="M32" s="571">
        <v>486</v>
      </c>
      <c r="N32" s="571">
        <v>2</v>
      </c>
      <c r="O32" s="571">
        <v>974</v>
      </c>
      <c r="P32" s="592"/>
      <c r="Q32" s="572">
        <v>487</v>
      </c>
    </row>
    <row r="33" spans="1:17" ht="14.4" customHeight="1" x14ac:dyDescent="0.3">
      <c r="A33" s="567" t="s">
        <v>4511</v>
      </c>
      <c r="B33" s="568" t="s">
        <v>1214</v>
      </c>
      <c r="C33" s="568" t="s">
        <v>3256</v>
      </c>
      <c r="D33" s="568" t="s">
        <v>4525</v>
      </c>
      <c r="E33" s="568" t="s">
        <v>4526</v>
      </c>
      <c r="F33" s="571"/>
      <c r="G33" s="571"/>
      <c r="H33" s="571"/>
      <c r="I33" s="571"/>
      <c r="J33" s="571"/>
      <c r="K33" s="571"/>
      <c r="L33" s="571"/>
      <c r="M33" s="571"/>
      <c r="N33" s="571">
        <v>1</v>
      </c>
      <c r="O33" s="571">
        <v>14328</v>
      </c>
      <c r="P33" s="592"/>
      <c r="Q33" s="572">
        <v>14328</v>
      </c>
    </row>
    <row r="34" spans="1:17" ht="14.4" customHeight="1" x14ac:dyDescent="0.3">
      <c r="A34" s="567" t="s">
        <v>3311</v>
      </c>
      <c r="B34" s="568" t="s">
        <v>4480</v>
      </c>
      <c r="C34" s="568" t="s">
        <v>3256</v>
      </c>
      <c r="D34" s="568" t="s">
        <v>4483</v>
      </c>
      <c r="E34" s="568" t="s">
        <v>4484</v>
      </c>
      <c r="F34" s="571">
        <v>2</v>
      </c>
      <c r="G34" s="571">
        <v>2456</v>
      </c>
      <c r="H34" s="571">
        <v>1</v>
      </c>
      <c r="I34" s="571">
        <v>1228</v>
      </c>
      <c r="J34" s="571">
        <v>4</v>
      </c>
      <c r="K34" s="571">
        <v>4944</v>
      </c>
      <c r="L34" s="571">
        <v>2.0130293159609121</v>
      </c>
      <c r="M34" s="571">
        <v>1236</v>
      </c>
      <c r="N34" s="571"/>
      <c r="O34" s="571"/>
      <c r="P34" s="592"/>
      <c r="Q34" s="572"/>
    </row>
    <row r="35" spans="1:17" ht="14.4" customHeight="1" x14ac:dyDescent="0.3">
      <c r="A35" s="567" t="s">
        <v>3311</v>
      </c>
      <c r="B35" s="568" t="s">
        <v>4480</v>
      </c>
      <c r="C35" s="568" t="s">
        <v>3256</v>
      </c>
      <c r="D35" s="568" t="s">
        <v>4487</v>
      </c>
      <c r="E35" s="568" t="s">
        <v>4488</v>
      </c>
      <c r="F35" s="571"/>
      <c r="G35" s="571"/>
      <c r="H35" s="571"/>
      <c r="I35" s="571"/>
      <c r="J35" s="571">
        <v>1</v>
      </c>
      <c r="K35" s="571">
        <v>9295</v>
      </c>
      <c r="L35" s="571"/>
      <c r="M35" s="571">
        <v>9295</v>
      </c>
      <c r="N35" s="571"/>
      <c r="O35" s="571"/>
      <c r="P35" s="592"/>
      <c r="Q35" s="572"/>
    </row>
    <row r="36" spans="1:17" ht="14.4" customHeight="1" x14ac:dyDescent="0.3">
      <c r="A36" s="567" t="s">
        <v>3311</v>
      </c>
      <c r="B36" s="568" t="s">
        <v>4480</v>
      </c>
      <c r="C36" s="568" t="s">
        <v>3256</v>
      </c>
      <c r="D36" s="568" t="s">
        <v>4495</v>
      </c>
      <c r="E36" s="568" t="s">
        <v>4496</v>
      </c>
      <c r="F36" s="571"/>
      <c r="G36" s="571"/>
      <c r="H36" s="571"/>
      <c r="I36" s="571"/>
      <c r="J36" s="571">
        <v>8</v>
      </c>
      <c r="K36" s="571">
        <v>17768</v>
      </c>
      <c r="L36" s="571"/>
      <c r="M36" s="571">
        <v>2221</v>
      </c>
      <c r="N36" s="571"/>
      <c r="O36" s="571"/>
      <c r="P36" s="592"/>
      <c r="Q36" s="572"/>
    </row>
    <row r="37" spans="1:17" ht="14.4" customHeight="1" x14ac:dyDescent="0.3">
      <c r="A37" s="567" t="s">
        <v>3311</v>
      </c>
      <c r="B37" s="568" t="s">
        <v>4480</v>
      </c>
      <c r="C37" s="568" t="s">
        <v>3256</v>
      </c>
      <c r="D37" s="568" t="s">
        <v>4527</v>
      </c>
      <c r="E37" s="568" t="s">
        <v>4528</v>
      </c>
      <c r="F37" s="571"/>
      <c r="G37" s="571"/>
      <c r="H37" s="571"/>
      <c r="I37" s="571"/>
      <c r="J37" s="571">
        <v>1</v>
      </c>
      <c r="K37" s="571">
        <v>295</v>
      </c>
      <c r="L37" s="571"/>
      <c r="M37" s="571">
        <v>295</v>
      </c>
      <c r="N37" s="571"/>
      <c r="O37" s="571"/>
      <c r="P37" s="592"/>
      <c r="Q37" s="572"/>
    </row>
    <row r="38" spans="1:17" ht="14.4" customHeight="1" x14ac:dyDescent="0.3">
      <c r="A38" s="567" t="s">
        <v>3311</v>
      </c>
      <c r="B38" s="568" t="s">
        <v>4480</v>
      </c>
      <c r="C38" s="568" t="s">
        <v>3256</v>
      </c>
      <c r="D38" s="568" t="s">
        <v>4529</v>
      </c>
      <c r="E38" s="568" t="s">
        <v>4530</v>
      </c>
      <c r="F38" s="571">
        <v>1</v>
      </c>
      <c r="G38" s="571">
        <v>9666</v>
      </c>
      <c r="H38" s="571">
        <v>1</v>
      </c>
      <c r="I38" s="571">
        <v>9666</v>
      </c>
      <c r="J38" s="571">
        <v>2</v>
      </c>
      <c r="K38" s="571">
        <v>19404</v>
      </c>
      <c r="L38" s="571">
        <v>2.0074487895716948</v>
      </c>
      <c r="M38" s="571">
        <v>9702</v>
      </c>
      <c r="N38" s="571"/>
      <c r="O38" s="571"/>
      <c r="P38" s="592"/>
      <c r="Q38" s="572"/>
    </row>
    <row r="39" spans="1:17" ht="14.4" customHeight="1" x14ac:dyDescent="0.3">
      <c r="A39" s="567" t="s">
        <v>3311</v>
      </c>
      <c r="B39" s="568" t="s">
        <v>4480</v>
      </c>
      <c r="C39" s="568" t="s">
        <v>3256</v>
      </c>
      <c r="D39" s="568" t="s">
        <v>4531</v>
      </c>
      <c r="E39" s="568" t="s">
        <v>4532</v>
      </c>
      <c r="F39" s="571">
        <v>1</v>
      </c>
      <c r="G39" s="571">
        <v>0</v>
      </c>
      <c r="H39" s="571"/>
      <c r="I39" s="571">
        <v>0</v>
      </c>
      <c r="J39" s="571"/>
      <c r="K39" s="571"/>
      <c r="L39" s="571"/>
      <c r="M39" s="571"/>
      <c r="N39" s="571"/>
      <c r="O39" s="571"/>
      <c r="P39" s="592"/>
      <c r="Q39" s="572"/>
    </row>
    <row r="40" spans="1:17" ht="14.4" customHeight="1" x14ac:dyDescent="0.3">
      <c r="A40" s="567" t="s">
        <v>3311</v>
      </c>
      <c r="B40" s="568" t="s">
        <v>4533</v>
      </c>
      <c r="C40" s="568" t="s">
        <v>3256</v>
      </c>
      <c r="D40" s="568" t="s">
        <v>4534</v>
      </c>
      <c r="E40" s="568" t="s">
        <v>4535</v>
      </c>
      <c r="F40" s="571"/>
      <c r="G40" s="571"/>
      <c r="H40" s="571"/>
      <c r="I40" s="571"/>
      <c r="J40" s="571">
        <v>1</v>
      </c>
      <c r="K40" s="571">
        <v>477</v>
      </c>
      <c r="L40" s="571"/>
      <c r="M40" s="571">
        <v>477</v>
      </c>
      <c r="N40" s="571"/>
      <c r="O40" s="571"/>
      <c r="P40" s="592"/>
      <c r="Q40" s="572"/>
    </row>
    <row r="41" spans="1:17" ht="14.4" customHeight="1" x14ac:dyDescent="0.3">
      <c r="A41" s="567" t="s">
        <v>3311</v>
      </c>
      <c r="B41" s="568" t="s">
        <v>4533</v>
      </c>
      <c r="C41" s="568" t="s">
        <v>3256</v>
      </c>
      <c r="D41" s="568" t="s">
        <v>4485</v>
      </c>
      <c r="E41" s="568" t="s">
        <v>4486</v>
      </c>
      <c r="F41" s="571"/>
      <c r="G41" s="571"/>
      <c r="H41" s="571"/>
      <c r="I41" s="571"/>
      <c r="J41" s="571">
        <v>1</v>
      </c>
      <c r="K41" s="571">
        <v>494</v>
      </c>
      <c r="L41" s="571"/>
      <c r="M41" s="571">
        <v>494</v>
      </c>
      <c r="N41" s="571"/>
      <c r="O41" s="571"/>
      <c r="P41" s="592"/>
      <c r="Q41" s="572"/>
    </row>
    <row r="42" spans="1:17" ht="14.4" customHeight="1" x14ac:dyDescent="0.3">
      <c r="A42" s="567" t="s">
        <v>3311</v>
      </c>
      <c r="B42" s="568" t="s">
        <v>4533</v>
      </c>
      <c r="C42" s="568" t="s">
        <v>3256</v>
      </c>
      <c r="D42" s="568" t="s">
        <v>4536</v>
      </c>
      <c r="E42" s="568" t="s">
        <v>4537</v>
      </c>
      <c r="F42" s="571"/>
      <c r="G42" s="571"/>
      <c r="H42" s="571"/>
      <c r="I42" s="571"/>
      <c r="J42" s="571">
        <v>1</v>
      </c>
      <c r="K42" s="571">
        <v>216</v>
      </c>
      <c r="L42" s="571"/>
      <c r="M42" s="571">
        <v>216</v>
      </c>
      <c r="N42" s="571"/>
      <c r="O42" s="571"/>
      <c r="P42" s="592"/>
      <c r="Q42" s="572"/>
    </row>
    <row r="43" spans="1:17" ht="14.4" customHeight="1" x14ac:dyDescent="0.3">
      <c r="A43" s="567" t="s">
        <v>3311</v>
      </c>
      <c r="B43" s="568" t="s">
        <v>4533</v>
      </c>
      <c r="C43" s="568" t="s">
        <v>3256</v>
      </c>
      <c r="D43" s="568" t="s">
        <v>4538</v>
      </c>
      <c r="E43" s="568" t="s">
        <v>4539</v>
      </c>
      <c r="F43" s="571">
        <v>122</v>
      </c>
      <c r="G43" s="571">
        <v>7808</v>
      </c>
      <c r="H43" s="571">
        <v>1</v>
      </c>
      <c r="I43" s="571">
        <v>64</v>
      </c>
      <c r="J43" s="571">
        <v>147</v>
      </c>
      <c r="K43" s="571">
        <v>9408</v>
      </c>
      <c r="L43" s="571">
        <v>1.2049180327868851</v>
      </c>
      <c r="M43" s="571">
        <v>64</v>
      </c>
      <c r="N43" s="571">
        <v>206</v>
      </c>
      <c r="O43" s="571">
        <v>13390</v>
      </c>
      <c r="P43" s="592">
        <v>1.7149077868852458</v>
      </c>
      <c r="Q43" s="572">
        <v>65</v>
      </c>
    </row>
    <row r="44" spans="1:17" ht="14.4" customHeight="1" x14ac:dyDescent="0.3">
      <c r="A44" s="567" t="s">
        <v>3311</v>
      </c>
      <c r="B44" s="568" t="s">
        <v>4533</v>
      </c>
      <c r="C44" s="568" t="s">
        <v>3256</v>
      </c>
      <c r="D44" s="568" t="s">
        <v>4540</v>
      </c>
      <c r="E44" s="568" t="s">
        <v>4541</v>
      </c>
      <c r="F44" s="571">
        <v>37</v>
      </c>
      <c r="G44" s="571">
        <v>851</v>
      </c>
      <c r="H44" s="571">
        <v>1</v>
      </c>
      <c r="I44" s="571">
        <v>23</v>
      </c>
      <c r="J44" s="571">
        <v>55</v>
      </c>
      <c r="K44" s="571">
        <v>1265</v>
      </c>
      <c r="L44" s="571">
        <v>1.4864864864864864</v>
      </c>
      <c r="M44" s="571">
        <v>23</v>
      </c>
      <c r="N44" s="571">
        <v>57</v>
      </c>
      <c r="O44" s="571">
        <v>1368</v>
      </c>
      <c r="P44" s="592">
        <v>1.6075205640423031</v>
      </c>
      <c r="Q44" s="572">
        <v>24</v>
      </c>
    </row>
    <row r="45" spans="1:17" ht="14.4" customHeight="1" x14ac:dyDescent="0.3">
      <c r="A45" s="567" t="s">
        <v>3311</v>
      </c>
      <c r="B45" s="568" t="s">
        <v>4533</v>
      </c>
      <c r="C45" s="568" t="s">
        <v>3256</v>
      </c>
      <c r="D45" s="568" t="s">
        <v>4542</v>
      </c>
      <c r="E45" s="568" t="s">
        <v>4543</v>
      </c>
      <c r="F45" s="571">
        <v>2</v>
      </c>
      <c r="G45" s="571">
        <v>1088</v>
      </c>
      <c r="H45" s="571">
        <v>1</v>
      </c>
      <c r="I45" s="571">
        <v>544</v>
      </c>
      <c r="J45" s="571"/>
      <c r="K45" s="571"/>
      <c r="L45" s="571"/>
      <c r="M45" s="571"/>
      <c r="N45" s="571"/>
      <c r="O45" s="571"/>
      <c r="P45" s="592"/>
      <c r="Q45" s="572"/>
    </row>
    <row r="46" spans="1:17" ht="14.4" customHeight="1" x14ac:dyDescent="0.3">
      <c r="A46" s="567" t="s">
        <v>3311</v>
      </c>
      <c r="B46" s="568" t="s">
        <v>4533</v>
      </c>
      <c r="C46" s="568" t="s">
        <v>3256</v>
      </c>
      <c r="D46" s="568" t="s">
        <v>4544</v>
      </c>
      <c r="E46" s="568" t="s">
        <v>4545</v>
      </c>
      <c r="F46" s="571">
        <v>1</v>
      </c>
      <c r="G46" s="571">
        <v>589</v>
      </c>
      <c r="H46" s="571">
        <v>1</v>
      </c>
      <c r="I46" s="571">
        <v>589</v>
      </c>
      <c r="J46" s="571">
        <v>1</v>
      </c>
      <c r="K46" s="571">
        <v>589</v>
      </c>
      <c r="L46" s="571">
        <v>1</v>
      </c>
      <c r="M46" s="571">
        <v>589</v>
      </c>
      <c r="N46" s="571"/>
      <c r="O46" s="571"/>
      <c r="P46" s="592"/>
      <c r="Q46" s="572"/>
    </row>
    <row r="47" spans="1:17" ht="14.4" customHeight="1" x14ac:dyDescent="0.3">
      <c r="A47" s="567" t="s">
        <v>3311</v>
      </c>
      <c r="B47" s="568" t="s">
        <v>4533</v>
      </c>
      <c r="C47" s="568" t="s">
        <v>3256</v>
      </c>
      <c r="D47" s="568" t="s">
        <v>4546</v>
      </c>
      <c r="E47" s="568" t="s">
        <v>4547</v>
      </c>
      <c r="F47" s="571">
        <v>2</v>
      </c>
      <c r="G47" s="571">
        <v>378</v>
      </c>
      <c r="H47" s="571">
        <v>1</v>
      </c>
      <c r="I47" s="571">
        <v>189</v>
      </c>
      <c r="J47" s="571">
        <v>4</v>
      </c>
      <c r="K47" s="571">
        <v>756</v>
      </c>
      <c r="L47" s="571">
        <v>2</v>
      </c>
      <c r="M47" s="571">
        <v>189</v>
      </c>
      <c r="N47" s="571">
        <v>1</v>
      </c>
      <c r="O47" s="571">
        <v>189</v>
      </c>
      <c r="P47" s="592">
        <v>0.5</v>
      </c>
      <c r="Q47" s="572">
        <v>189</v>
      </c>
    </row>
    <row r="48" spans="1:17" ht="14.4" customHeight="1" x14ac:dyDescent="0.3">
      <c r="A48" s="567" t="s">
        <v>3311</v>
      </c>
      <c r="B48" s="568" t="s">
        <v>4533</v>
      </c>
      <c r="C48" s="568" t="s">
        <v>3256</v>
      </c>
      <c r="D48" s="568" t="s">
        <v>4548</v>
      </c>
      <c r="E48" s="568" t="s">
        <v>4549</v>
      </c>
      <c r="F48" s="571"/>
      <c r="G48" s="571"/>
      <c r="H48" s="571"/>
      <c r="I48" s="571"/>
      <c r="J48" s="571">
        <v>4</v>
      </c>
      <c r="K48" s="571">
        <v>2356</v>
      </c>
      <c r="L48" s="571"/>
      <c r="M48" s="571">
        <v>589</v>
      </c>
      <c r="N48" s="571">
        <v>5</v>
      </c>
      <c r="O48" s="571">
        <v>2950</v>
      </c>
      <c r="P48" s="592"/>
      <c r="Q48" s="572">
        <v>590</v>
      </c>
    </row>
    <row r="49" spans="1:17" ht="14.4" customHeight="1" x14ac:dyDescent="0.3">
      <c r="A49" s="567" t="s">
        <v>3311</v>
      </c>
      <c r="B49" s="568" t="s">
        <v>4533</v>
      </c>
      <c r="C49" s="568" t="s">
        <v>3256</v>
      </c>
      <c r="D49" s="568" t="s">
        <v>4550</v>
      </c>
      <c r="E49" s="568" t="s">
        <v>4551</v>
      </c>
      <c r="F49" s="571">
        <v>1</v>
      </c>
      <c r="G49" s="571">
        <v>325</v>
      </c>
      <c r="H49" s="571">
        <v>1</v>
      </c>
      <c r="I49" s="571">
        <v>325</v>
      </c>
      <c r="J49" s="571">
        <v>3</v>
      </c>
      <c r="K49" s="571">
        <v>978</v>
      </c>
      <c r="L49" s="571">
        <v>3.0092307692307694</v>
      </c>
      <c r="M49" s="571">
        <v>326</v>
      </c>
      <c r="N49" s="571">
        <v>1</v>
      </c>
      <c r="O49" s="571">
        <v>326</v>
      </c>
      <c r="P49" s="592">
        <v>1.003076923076923</v>
      </c>
      <c r="Q49" s="572">
        <v>326</v>
      </c>
    </row>
    <row r="50" spans="1:17" ht="14.4" customHeight="1" x14ac:dyDescent="0.3">
      <c r="A50" s="567" t="s">
        <v>3311</v>
      </c>
      <c r="B50" s="568" t="s">
        <v>4533</v>
      </c>
      <c r="C50" s="568" t="s">
        <v>3256</v>
      </c>
      <c r="D50" s="568" t="s">
        <v>4552</v>
      </c>
      <c r="E50" s="568" t="s">
        <v>4553</v>
      </c>
      <c r="F50" s="571">
        <v>190</v>
      </c>
      <c r="G50" s="571">
        <v>34200</v>
      </c>
      <c r="H50" s="571">
        <v>1</v>
      </c>
      <c r="I50" s="571">
        <v>180</v>
      </c>
      <c r="J50" s="571">
        <v>132</v>
      </c>
      <c r="K50" s="571">
        <v>23760</v>
      </c>
      <c r="L50" s="571">
        <v>0.69473684210526321</v>
      </c>
      <c r="M50" s="571">
        <v>180</v>
      </c>
      <c r="N50" s="571">
        <v>120</v>
      </c>
      <c r="O50" s="571">
        <v>21600</v>
      </c>
      <c r="P50" s="592">
        <v>0.63157894736842102</v>
      </c>
      <c r="Q50" s="572">
        <v>180</v>
      </c>
    </row>
    <row r="51" spans="1:17" ht="14.4" customHeight="1" x14ac:dyDescent="0.3">
      <c r="A51" s="567" t="s">
        <v>3311</v>
      </c>
      <c r="B51" s="568" t="s">
        <v>4533</v>
      </c>
      <c r="C51" s="568" t="s">
        <v>3256</v>
      </c>
      <c r="D51" s="568" t="s">
        <v>4554</v>
      </c>
      <c r="E51" s="568" t="s">
        <v>4555</v>
      </c>
      <c r="F51" s="571"/>
      <c r="G51" s="571"/>
      <c r="H51" s="571"/>
      <c r="I51" s="571"/>
      <c r="J51" s="571">
        <v>1</v>
      </c>
      <c r="K51" s="571">
        <v>750</v>
      </c>
      <c r="L51" s="571"/>
      <c r="M51" s="571">
        <v>750</v>
      </c>
      <c r="N51" s="571"/>
      <c r="O51" s="571"/>
      <c r="P51" s="592"/>
      <c r="Q51" s="572"/>
    </row>
    <row r="52" spans="1:17" ht="14.4" customHeight="1" x14ac:dyDescent="0.3">
      <c r="A52" s="567" t="s">
        <v>3311</v>
      </c>
      <c r="B52" s="568" t="s">
        <v>4533</v>
      </c>
      <c r="C52" s="568" t="s">
        <v>3256</v>
      </c>
      <c r="D52" s="568" t="s">
        <v>4556</v>
      </c>
      <c r="E52" s="568" t="s">
        <v>4557</v>
      </c>
      <c r="F52" s="571">
        <v>73</v>
      </c>
      <c r="G52" s="571">
        <v>15257</v>
      </c>
      <c r="H52" s="571">
        <v>1</v>
      </c>
      <c r="I52" s="571">
        <v>209</v>
      </c>
      <c r="J52" s="571">
        <v>46</v>
      </c>
      <c r="K52" s="571">
        <v>9614</v>
      </c>
      <c r="L52" s="571">
        <v>0.63013698630136983</v>
      </c>
      <c r="M52" s="571">
        <v>209</v>
      </c>
      <c r="N52" s="571">
        <v>40</v>
      </c>
      <c r="O52" s="571">
        <v>8360</v>
      </c>
      <c r="P52" s="592">
        <v>0.54794520547945202</v>
      </c>
      <c r="Q52" s="572">
        <v>209</v>
      </c>
    </row>
    <row r="53" spans="1:17" ht="14.4" customHeight="1" x14ac:dyDescent="0.3">
      <c r="A53" s="567" t="s">
        <v>3311</v>
      </c>
      <c r="B53" s="568" t="s">
        <v>4533</v>
      </c>
      <c r="C53" s="568" t="s">
        <v>3256</v>
      </c>
      <c r="D53" s="568" t="s">
        <v>4558</v>
      </c>
      <c r="E53" s="568" t="s">
        <v>4559</v>
      </c>
      <c r="F53" s="571">
        <v>276</v>
      </c>
      <c r="G53" s="571">
        <v>59616</v>
      </c>
      <c r="H53" s="571">
        <v>1</v>
      </c>
      <c r="I53" s="571">
        <v>216</v>
      </c>
      <c r="J53" s="571">
        <v>201</v>
      </c>
      <c r="K53" s="571">
        <v>43416</v>
      </c>
      <c r="L53" s="571">
        <v>0.72826086956521741</v>
      </c>
      <c r="M53" s="571">
        <v>216</v>
      </c>
      <c r="N53" s="571">
        <v>215</v>
      </c>
      <c r="O53" s="571">
        <v>46440</v>
      </c>
      <c r="P53" s="592">
        <v>0.77898550724637683</v>
      </c>
      <c r="Q53" s="572">
        <v>216</v>
      </c>
    </row>
    <row r="54" spans="1:17" ht="14.4" customHeight="1" x14ac:dyDescent="0.3">
      <c r="A54" s="567" t="s">
        <v>3311</v>
      </c>
      <c r="B54" s="568" t="s">
        <v>4533</v>
      </c>
      <c r="C54" s="568" t="s">
        <v>3256</v>
      </c>
      <c r="D54" s="568" t="s">
        <v>4560</v>
      </c>
      <c r="E54" s="568" t="s">
        <v>4561</v>
      </c>
      <c r="F54" s="571"/>
      <c r="G54" s="571"/>
      <c r="H54" s="571"/>
      <c r="I54" s="571"/>
      <c r="J54" s="571">
        <v>1</v>
      </c>
      <c r="K54" s="571">
        <v>614</v>
      </c>
      <c r="L54" s="571"/>
      <c r="M54" s="571">
        <v>614</v>
      </c>
      <c r="N54" s="571"/>
      <c r="O54" s="571"/>
      <c r="P54" s="592"/>
      <c r="Q54" s="572"/>
    </row>
    <row r="55" spans="1:17" ht="14.4" customHeight="1" x14ac:dyDescent="0.3">
      <c r="A55" s="567" t="s">
        <v>3311</v>
      </c>
      <c r="B55" s="568" t="s">
        <v>4533</v>
      </c>
      <c r="C55" s="568" t="s">
        <v>3256</v>
      </c>
      <c r="D55" s="568" t="s">
        <v>4562</v>
      </c>
      <c r="E55" s="568" t="s">
        <v>4563</v>
      </c>
      <c r="F55" s="571">
        <v>2</v>
      </c>
      <c r="G55" s="571">
        <v>1298</v>
      </c>
      <c r="H55" s="571">
        <v>1</v>
      </c>
      <c r="I55" s="571">
        <v>649</v>
      </c>
      <c r="J55" s="571"/>
      <c r="K55" s="571"/>
      <c r="L55" s="571"/>
      <c r="M55" s="571"/>
      <c r="N55" s="571"/>
      <c r="O55" s="571"/>
      <c r="P55" s="592"/>
      <c r="Q55" s="572"/>
    </row>
    <row r="56" spans="1:17" ht="14.4" customHeight="1" x14ac:dyDescent="0.3">
      <c r="A56" s="567" t="s">
        <v>3311</v>
      </c>
      <c r="B56" s="568" t="s">
        <v>4533</v>
      </c>
      <c r="C56" s="568" t="s">
        <v>3256</v>
      </c>
      <c r="D56" s="568" t="s">
        <v>4564</v>
      </c>
      <c r="E56" s="568" t="s">
        <v>4565</v>
      </c>
      <c r="F56" s="571">
        <v>2212</v>
      </c>
      <c r="G56" s="571">
        <v>170324</v>
      </c>
      <c r="H56" s="571">
        <v>1</v>
      </c>
      <c r="I56" s="571">
        <v>77</v>
      </c>
      <c r="J56" s="571">
        <v>1982</v>
      </c>
      <c r="K56" s="571">
        <v>152614</v>
      </c>
      <c r="L56" s="571">
        <v>0.89602169981916813</v>
      </c>
      <c r="M56" s="571">
        <v>77</v>
      </c>
      <c r="N56" s="571">
        <v>2270</v>
      </c>
      <c r="O56" s="571">
        <v>174790</v>
      </c>
      <c r="P56" s="592">
        <v>1.0262206148282098</v>
      </c>
      <c r="Q56" s="572">
        <v>77</v>
      </c>
    </row>
    <row r="57" spans="1:17" ht="14.4" customHeight="1" x14ac:dyDescent="0.3">
      <c r="A57" s="567" t="s">
        <v>3311</v>
      </c>
      <c r="B57" s="568" t="s">
        <v>4533</v>
      </c>
      <c r="C57" s="568" t="s">
        <v>3256</v>
      </c>
      <c r="D57" s="568" t="s">
        <v>4566</v>
      </c>
      <c r="E57" s="568" t="s">
        <v>4567</v>
      </c>
      <c r="F57" s="571"/>
      <c r="G57" s="571"/>
      <c r="H57" s="571"/>
      <c r="I57" s="571"/>
      <c r="J57" s="571">
        <v>1</v>
      </c>
      <c r="K57" s="571">
        <v>149</v>
      </c>
      <c r="L57" s="571"/>
      <c r="M57" s="571">
        <v>149</v>
      </c>
      <c r="N57" s="571"/>
      <c r="O57" s="571"/>
      <c r="P57" s="592"/>
      <c r="Q57" s="572"/>
    </row>
    <row r="58" spans="1:17" ht="14.4" customHeight="1" x14ac:dyDescent="0.3">
      <c r="A58" s="567" t="s">
        <v>3311</v>
      </c>
      <c r="B58" s="568" t="s">
        <v>4533</v>
      </c>
      <c r="C58" s="568" t="s">
        <v>3256</v>
      </c>
      <c r="D58" s="568" t="s">
        <v>4568</v>
      </c>
      <c r="E58" s="568" t="s">
        <v>4569</v>
      </c>
      <c r="F58" s="571"/>
      <c r="G58" s="571"/>
      <c r="H58" s="571"/>
      <c r="I58" s="571"/>
      <c r="J58" s="571">
        <v>67</v>
      </c>
      <c r="K58" s="571">
        <v>23249</v>
      </c>
      <c r="L58" s="571"/>
      <c r="M58" s="571">
        <v>347</v>
      </c>
      <c r="N58" s="571"/>
      <c r="O58" s="571"/>
      <c r="P58" s="592"/>
      <c r="Q58" s="572"/>
    </row>
    <row r="59" spans="1:17" ht="14.4" customHeight="1" x14ac:dyDescent="0.3">
      <c r="A59" s="567" t="s">
        <v>3311</v>
      </c>
      <c r="B59" s="568" t="s">
        <v>4533</v>
      </c>
      <c r="C59" s="568" t="s">
        <v>3256</v>
      </c>
      <c r="D59" s="568" t="s">
        <v>4570</v>
      </c>
      <c r="E59" s="568" t="s">
        <v>4571</v>
      </c>
      <c r="F59" s="571">
        <v>91</v>
      </c>
      <c r="G59" s="571">
        <v>2002</v>
      </c>
      <c r="H59" s="571">
        <v>1</v>
      </c>
      <c r="I59" s="571">
        <v>22</v>
      </c>
      <c r="J59" s="571">
        <v>112</v>
      </c>
      <c r="K59" s="571">
        <v>2464</v>
      </c>
      <c r="L59" s="571">
        <v>1.2307692307692308</v>
      </c>
      <c r="M59" s="571">
        <v>22</v>
      </c>
      <c r="N59" s="571">
        <v>127</v>
      </c>
      <c r="O59" s="571">
        <v>2794</v>
      </c>
      <c r="P59" s="592">
        <v>1.3956043956043955</v>
      </c>
      <c r="Q59" s="572">
        <v>22</v>
      </c>
    </row>
    <row r="60" spans="1:17" ht="14.4" customHeight="1" x14ac:dyDescent="0.3">
      <c r="A60" s="567" t="s">
        <v>3311</v>
      </c>
      <c r="B60" s="568" t="s">
        <v>4533</v>
      </c>
      <c r="C60" s="568" t="s">
        <v>3256</v>
      </c>
      <c r="D60" s="568" t="s">
        <v>4572</v>
      </c>
      <c r="E60" s="568" t="s">
        <v>4573</v>
      </c>
      <c r="F60" s="571"/>
      <c r="G60" s="571"/>
      <c r="H60" s="571"/>
      <c r="I60" s="571"/>
      <c r="J60" s="571">
        <v>1</v>
      </c>
      <c r="K60" s="571">
        <v>229</v>
      </c>
      <c r="L60" s="571"/>
      <c r="M60" s="571">
        <v>229</v>
      </c>
      <c r="N60" s="571"/>
      <c r="O60" s="571"/>
      <c r="P60" s="592"/>
      <c r="Q60" s="572"/>
    </row>
    <row r="61" spans="1:17" ht="14.4" customHeight="1" x14ac:dyDescent="0.3">
      <c r="A61" s="567" t="s">
        <v>3311</v>
      </c>
      <c r="B61" s="568" t="s">
        <v>4533</v>
      </c>
      <c r="C61" s="568" t="s">
        <v>3256</v>
      </c>
      <c r="D61" s="568" t="s">
        <v>4574</v>
      </c>
      <c r="E61" s="568" t="s">
        <v>4575</v>
      </c>
      <c r="F61" s="571">
        <v>15</v>
      </c>
      <c r="G61" s="571">
        <v>5250</v>
      </c>
      <c r="H61" s="571">
        <v>1</v>
      </c>
      <c r="I61" s="571">
        <v>350</v>
      </c>
      <c r="J61" s="571">
        <v>46</v>
      </c>
      <c r="K61" s="571">
        <v>16100</v>
      </c>
      <c r="L61" s="571">
        <v>3.0666666666666669</v>
      </c>
      <c r="M61" s="571">
        <v>350</v>
      </c>
      <c r="N61" s="571">
        <v>63</v>
      </c>
      <c r="O61" s="571">
        <v>22050</v>
      </c>
      <c r="P61" s="592">
        <v>4.2</v>
      </c>
      <c r="Q61" s="572">
        <v>350</v>
      </c>
    </row>
    <row r="62" spans="1:17" ht="14.4" customHeight="1" x14ac:dyDescent="0.3">
      <c r="A62" s="567" t="s">
        <v>3311</v>
      </c>
      <c r="B62" s="568" t="s">
        <v>4533</v>
      </c>
      <c r="C62" s="568" t="s">
        <v>3256</v>
      </c>
      <c r="D62" s="568" t="s">
        <v>4576</v>
      </c>
      <c r="E62" s="568" t="s">
        <v>4577</v>
      </c>
      <c r="F62" s="571"/>
      <c r="G62" s="571"/>
      <c r="H62" s="571"/>
      <c r="I62" s="571"/>
      <c r="J62" s="571">
        <v>1</v>
      </c>
      <c r="K62" s="571">
        <v>406</v>
      </c>
      <c r="L62" s="571"/>
      <c r="M62" s="571">
        <v>406</v>
      </c>
      <c r="N62" s="571">
        <v>5</v>
      </c>
      <c r="O62" s="571">
        <v>2030</v>
      </c>
      <c r="P62" s="592"/>
      <c r="Q62" s="572">
        <v>406</v>
      </c>
    </row>
    <row r="63" spans="1:17" ht="14.4" customHeight="1" x14ac:dyDescent="0.3">
      <c r="A63" s="567" t="s">
        <v>3311</v>
      </c>
      <c r="B63" s="568" t="s">
        <v>4533</v>
      </c>
      <c r="C63" s="568" t="s">
        <v>3256</v>
      </c>
      <c r="D63" s="568" t="s">
        <v>4578</v>
      </c>
      <c r="E63" s="568" t="s">
        <v>4579</v>
      </c>
      <c r="F63" s="571">
        <v>2</v>
      </c>
      <c r="G63" s="571">
        <v>1084</v>
      </c>
      <c r="H63" s="571">
        <v>1</v>
      </c>
      <c r="I63" s="571">
        <v>542</v>
      </c>
      <c r="J63" s="571"/>
      <c r="K63" s="571"/>
      <c r="L63" s="571"/>
      <c r="M63" s="571"/>
      <c r="N63" s="571"/>
      <c r="O63" s="571"/>
      <c r="P63" s="592"/>
      <c r="Q63" s="572"/>
    </row>
    <row r="64" spans="1:17" ht="14.4" customHeight="1" x14ac:dyDescent="0.3">
      <c r="A64" s="567" t="s">
        <v>3311</v>
      </c>
      <c r="B64" s="568" t="s">
        <v>4533</v>
      </c>
      <c r="C64" s="568" t="s">
        <v>3256</v>
      </c>
      <c r="D64" s="568" t="s">
        <v>4580</v>
      </c>
      <c r="E64" s="568" t="s">
        <v>4581</v>
      </c>
      <c r="F64" s="571">
        <v>2</v>
      </c>
      <c r="G64" s="571">
        <v>132</v>
      </c>
      <c r="H64" s="571">
        <v>1</v>
      </c>
      <c r="I64" s="571">
        <v>66</v>
      </c>
      <c r="J64" s="571">
        <v>2</v>
      </c>
      <c r="K64" s="571">
        <v>132</v>
      </c>
      <c r="L64" s="571">
        <v>1</v>
      </c>
      <c r="M64" s="571">
        <v>66</v>
      </c>
      <c r="N64" s="571">
        <v>14</v>
      </c>
      <c r="O64" s="571">
        <v>924</v>
      </c>
      <c r="P64" s="592">
        <v>7</v>
      </c>
      <c r="Q64" s="572">
        <v>66</v>
      </c>
    </row>
    <row r="65" spans="1:17" ht="14.4" customHeight="1" x14ac:dyDescent="0.3">
      <c r="A65" s="567" t="s">
        <v>3311</v>
      </c>
      <c r="B65" s="568" t="s">
        <v>4533</v>
      </c>
      <c r="C65" s="568" t="s">
        <v>3256</v>
      </c>
      <c r="D65" s="568" t="s">
        <v>4582</v>
      </c>
      <c r="E65" s="568" t="s">
        <v>4583</v>
      </c>
      <c r="F65" s="571">
        <v>49</v>
      </c>
      <c r="G65" s="571">
        <v>1127</v>
      </c>
      <c r="H65" s="571">
        <v>1</v>
      </c>
      <c r="I65" s="571">
        <v>23</v>
      </c>
      <c r="J65" s="571">
        <v>54</v>
      </c>
      <c r="K65" s="571">
        <v>1242</v>
      </c>
      <c r="L65" s="571">
        <v>1.1020408163265305</v>
      </c>
      <c r="M65" s="571">
        <v>23</v>
      </c>
      <c r="N65" s="571">
        <v>65</v>
      </c>
      <c r="O65" s="571">
        <v>1495</v>
      </c>
      <c r="P65" s="592">
        <v>1.3265306122448979</v>
      </c>
      <c r="Q65" s="572">
        <v>23</v>
      </c>
    </row>
    <row r="66" spans="1:17" ht="14.4" customHeight="1" x14ac:dyDescent="0.3">
      <c r="A66" s="567" t="s">
        <v>3311</v>
      </c>
      <c r="B66" s="568" t="s">
        <v>4533</v>
      </c>
      <c r="C66" s="568" t="s">
        <v>3256</v>
      </c>
      <c r="D66" s="568" t="s">
        <v>4584</v>
      </c>
      <c r="E66" s="568" t="s">
        <v>4585</v>
      </c>
      <c r="F66" s="571">
        <v>73</v>
      </c>
      <c r="G66" s="571">
        <v>3942</v>
      </c>
      <c r="H66" s="571">
        <v>1</v>
      </c>
      <c r="I66" s="571">
        <v>54</v>
      </c>
      <c r="J66" s="571">
        <v>22</v>
      </c>
      <c r="K66" s="571">
        <v>1188</v>
      </c>
      <c r="L66" s="571">
        <v>0.30136986301369861</v>
      </c>
      <c r="M66" s="571">
        <v>54</v>
      </c>
      <c r="N66" s="571">
        <v>17</v>
      </c>
      <c r="O66" s="571">
        <v>918</v>
      </c>
      <c r="P66" s="592">
        <v>0.23287671232876711</v>
      </c>
      <c r="Q66" s="572">
        <v>54</v>
      </c>
    </row>
    <row r="67" spans="1:17" ht="14.4" customHeight="1" x14ac:dyDescent="0.3">
      <c r="A67" s="567" t="s">
        <v>3311</v>
      </c>
      <c r="B67" s="568" t="s">
        <v>4533</v>
      </c>
      <c r="C67" s="568" t="s">
        <v>3256</v>
      </c>
      <c r="D67" s="568" t="s">
        <v>4586</v>
      </c>
      <c r="E67" s="568" t="s">
        <v>4587</v>
      </c>
      <c r="F67" s="571">
        <v>49</v>
      </c>
      <c r="G67" s="571">
        <v>12397</v>
      </c>
      <c r="H67" s="571">
        <v>1</v>
      </c>
      <c r="I67" s="571">
        <v>253</v>
      </c>
      <c r="J67" s="571">
        <v>8</v>
      </c>
      <c r="K67" s="571">
        <v>2024</v>
      </c>
      <c r="L67" s="571">
        <v>0.16326530612244897</v>
      </c>
      <c r="M67" s="571">
        <v>253</v>
      </c>
      <c r="N67" s="571">
        <v>24</v>
      </c>
      <c r="O67" s="571">
        <v>6072</v>
      </c>
      <c r="P67" s="592">
        <v>0.48979591836734693</v>
      </c>
      <c r="Q67" s="572">
        <v>253</v>
      </c>
    </row>
    <row r="68" spans="1:17" ht="14.4" customHeight="1" x14ac:dyDescent="0.3">
      <c r="A68" s="567" t="s">
        <v>3311</v>
      </c>
      <c r="B68" s="568" t="s">
        <v>4533</v>
      </c>
      <c r="C68" s="568" t="s">
        <v>3256</v>
      </c>
      <c r="D68" s="568" t="s">
        <v>4588</v>
      </c>
      <c r="E68" s="568" t="s">
        <v>4589</v>
      </c>
      <c r="F68" s="571"/>
      <c r="G68" s="571"/>
      <c r="H68" s="571"/>
      <c r="I68" s="571"/>
      <c r="J68" s="571">
        <v>1</v>
      </c>
      <c r="K68" s="571">
        <v>585</v>
      </c>
      <c r="L68" s="571"/>
      <c r="M68" s="571">
        <v>585</v>
      </c>
      <c r="N68" s="571">
        <v>5</v>
      </c>
      <c r="O68" s="571">
        <v>2930</v>
      </c>
      <c r="P68" s="592"/>
      <c r="Q68" s="572">
        <v>586</v>
      </c>
    </row>
    <row r="69" spans="1:17" ht="14.4" customHeight="1" x14ac:dyDescent="0.3">
      <c r="A69" s="567" t="s">
        <v>3311</v>
      </c>
      <c r="B69" s="568" t="s">
        <v>4533</v>
      </c>
      <c r="C69" s="568" t="s">
        <v>3256</v>
      </c>
      <c r="D69" s="568" t="s">
        <v>4590</v>
      </c>
      <c r="E69" s="568" t="s">
        <v>4591</v>
      </c>
      <c r="F69" s="571">
        <v>1</v>
      </c>
      <c r="G69" s="571">
        <v>88</v>
      </c>
      <c r="H69" s="571">
        <v>1</v>
      </c>
      <c r="I69" s="571">
        <v>88</v>
      </c>
      <c r="J69" s="571"/>
      <c r="K69" s="571"/>
      <c r="L69" s="571"/>
      <c r="M69" s="571"/>
      <c r="N69" s="571"/>
      <c r="O69" s="571"/>
      <c r="P69" s="592"/>
      <c r="Q69" s="572"/>
    </row>
    <row r="70" spans="1:17" ht="14.4" customHeight="1" x14ac:dyDescent="0.3">
      <c r="A70" s="567" t="s">
        <v>3311</v>
      </c>
      <c r="B70" s="568" t="s">
        <v>4533</v>
      </c>
      <c r="C70" s="568" t="s">
        <v>3256</v>
      </c>
      <c r="D70" s="568" t="s">
        <v>4592</v>
      </c>
      <c r="E70" s="568" t="s">
        <v>4593</v>
      </c>
      <c r="F70" s="571">
        <v>2</v>
      </c>
      <c r="G70" s="571">
        <v>68</v>
      </c>
      <c r="H70" s="571">
        <v>1</v>
      </c>
      <c r="I70" s="571">
        <v>34</v>
      </c>
      <c r="J70" s="571"/>
      <c r="K70" s="571"/>
      <c r="L70" s="571"/>
      <c r="M70" s="571"/>
      <c r="N70" s="571">
        <v>1</v>
      </c>
      <c r="O70" s="571">
        <v>35</v>
      </c>
      <c r="P70" s="592">
        <v>0.51470588235294112</v>
      </c>
      <c r="Q70" s="572">
        <v>35</v>
      </c>
    </row>
    <row r="71" spans="1:17" ht="14.4" customHeight="1" x14ac:dyDescent="0.3">
      <c r="A71" s="567" t="s">
        <v>3311</v>
      </c>
      <c r="B71" s="568" t="s">
        <v>4533</v>
      </c>
      <c r="C71" s="568" t="s">
        <v>3256</v>
      </c>
      <c r="D71" s="568" t="s">
        <v>4594</v>
      </c>
      <c r="E71" s="568" t="s">
        <v>4595</v>
      </c>
      <c r="F71" s="571">
        <v>3</v>
      </c>
      <c r="G71" s="571">
        <v>150</v>
      </c>
      <c r="H71" s="571">
        <v>1</v>
      </c>
      <c r="I71" s="571">
        <v>50</v>
      </c>
      <c r="J71" s="571">
        <v>8</v>
      </c>
      <c r="K71" s="571">
        <v>400</v>
      </c>
      <c r="L71" s="571">
        <v>2.6666666666666665</v>
      </c>
      <c r="M71" s="571">
        <v>50</v>
      </c>
      <c r="N71" s="571">
        <v>17</v>
      </c>
      <c r="O71" s="571">
        <v>850</v>
      </c>
      <c r="P71" s="592">
        <v>5.666666666666667</v>
      </c>
      <c r="Q71" s="572">
        <v>50</v>
      </c>
    </row>
    <row r="72" spans="1:17" ht="14.4" customHeight="1" x14ac:dyDescent="0.3">
      <c r="A72" s="567" t="s">
        <v>3311</v>
      </c>
      <c r="B72" s="568" t="s">
        <v>4533</v>
      </c>
      <c r="C72" s="568" t="s">
        <v>3256</v>
      </c>
      <c r="D72" s="568" t="s">
        <v>4596</v>
      </c>
      <c r="E72" s="568" t="s">
        <v>4597</v>
      </c>
      <c r="F72" s="571">
        <v>2</v>
      </c>
      <c r="G72" s="571">
        <v>1126</v>
      </c>
      <c r="H72" s="571">
        <v>1</v>
      </c>
      <c r="I72" s="571">
        <v>563</v>
      </c>
      <c r="J72" s="571"/>
      <c r="K72" s="571"/>
      <c r="L72" s="571"/>
      <c r="M72" s="571"/>
      <c r="N72" s="571"/>
      <c r="O72" s="571"/>
      <c r="P72" s="592"/>
      <c r="Q72" s="572"/>
    </row>
    <row r="73" spans="1:17" ht="14.4" customHeight="1" x14ac:dyDescent="0.3">
      <c r="A73" s="567" t="s">
        <v>3311</v>
      </c>
      <c r="B73" s="568" t="s">
        <v>4533</v>
      </c>
      <c r="C73" s="568" t="s">
        <v>3256</v>
      </c>
      <c r="D73" s="568" t="s">
        <v>4598</v>
      </c>
      <c r="E73" s="568" t="s">
        <v>4599</v>
      </c>
      <c r="F73" s="571"/>
      <c r="G73" s="571"/>
      <c r="H73" s="571"/>
      <c r="I73" s="571"/>
      <c r="J73" s="571">
        <v>2</v>
      </c>
      <c r="K73" s="571">
        <v>3256</v>
      </c>
      <c r="L73" s="571"/>
      <c r="M73" s="571">
        <v>1628</v>
      </c>
      <c r="N73" s="571"/>
      <c r="O73" s="571"/>
      <c r="P73" s="592"/>
      <c r="Q73" s="572"/>
    </row>
    <row r="74" spans="1:17" ht="14.4" customHeight="1" x14ac:dyDescent="0.3">
      <c r="A74" s="567" t="s">
        <v>4600</v>
      </c>
      <c r="B74" s="568" t="s">
        <v>4601</v>
      </c>
      <c r="C74" s="568" t="s">
        <v>3256</v>
      </c>
      <c r="D74" s="568" t="s">
        <v>4491</v>
      </c>
      <c r="E74" s="568" t="s">
        <v>4492</v>
      </c>
      <c r="F74" s="571">
        <v>2</v>
      </c>
      <c r="G74" s="571">
        <v>1996</v>
      </c>
      <c r="H74" s="571">
        <v>1</v>
      </c>
      <c r="I74" s="571">
        <v>998</v>
      </c>
      <c r="J74" s="571"/>
      <c r="K74" s="571"/>
      <c r="L74" s="571"/>
      <c r="M74" s="571"/>
      <c r="N74" s="571">
        <v>1</v>
      </c>
      <c r="O74" s="571">
        <v>1002</v>
      </c>
      <c r="P74" s="592">
        <v>0.50200400801603207</v>
      </c>
      <c r="Q74" s="572">
        <v>1002</v>
      </c>
    </row>
    <row r="75" spans="1:17" ht="14.4" customHeight="1" x14ac:dyDescent="0.3">
      <c r="A75" s="567" t="s">
        <v>4600</v>
      </c>
      <c r="B75" s="568" t="s">
        <v>4601</v>
      </c>
      <c r="C75" s="568" t="s">
        <v>3256</v>
      </c>
      <c r="D75" s="568" t="s">
        <v>4602</v>
      </c>
      <c r="E75" s="568" t="s">
        <v>4603</v>
      </c>
      <c r="F75" s="571">
        <v>10</v>
      </c>
      <c r="G75" s="571">
        <v>470</v>
      </c>
      <c r="H75" s="571">
        <v>1</v>
      </c>
      <c r="I75" s="571">
        <v>47</v>
      </c>
      <c r="J75" s="571">
        <v>8</v>
      </c>
      <c r="K75" s="571">
        <v>376</v>
      </c>
      <c r="L75" s="571">
        <v>0.8</v>
      </c>
      <c r="M75" s="571">
        <v>47</v>
      </c>
      <c r="N75" s="571">
        <v>15</v>
      </c>
      <c r="O75" s="571">
        <v>705</v>
      </c>
      <c r="P75" s="592">
        <v>1.5</v>
      </c>
      <c r="Q75" s="572">
        <v>47</v>
      </c>
    </row>
    <row r="76" spans="1:17" ht="14.4" customHeight="1" x14ac:dyDescent="0.3">
      <c r="A76" s="567" t="s">
        <v>4600</v>
      </c>
      <c r="B76" s="568" t="s">
        <v>4601</v>
      </c>
      <c r="C76" s="568" t="s">
        <v>3256</v>
      </c>
      <c r="D76" s="568" t="s">
        <v>4604</v>
      </c>
      <c r="E76" s="568" t="s">
        <v>4605</v>
      </c>
      <c r="F76" s="571">
        <v>1</v>
      </c>
      <c r="G76" s="571">
        <v>461</v>
      </c>
      <c r="H76" s="571">
        <v>1</v>
      </c>
      <c r="I76" s="571">
        <v>461</v>
      </c>
      <c r="J76" s="571"/>
      <c r="K76" s="571"/>
      <c r="L76" s="571"/>
      <c r="M76" s="571"/>
      <c r="N76" s="571"/>
      <c r="O76" s="571"/>
      <c r="P76" s="592"/>
      <c r="Q76" s="572"/>
    </row>
    <row r="77" spans="1:17" ht="14.4" customHeight="1" x14ac:dyDescent="0.3">
      <c r="A77" s="567" t="s">
        <v>4600</v>
      </c>
      <c r="B77" s="568" t="s">
        <v>4601</v>
      </c>
      <c r="C77" s="568" t="s">
        <v>3256</v>
      </c>
      <c r="D77" s="568" t="s">
        <v>4606</v>
      </c>
      <c r="E77" s="568" t="s">
        <v>4607</v>
      </c>
      <c r="F77" s="571">
        <v>1</v>
      </c>
      <c r="G77" s="571">
        <v>183</v>
      </c>
      <c r="H77" s="571">
        <v>1</v>
      </c>
      <c r="I77" s="571">
        <v>183</v>
      </c>
      <c r="J77" s="571"/>
      <c r="K77" s="571"/>
      <c r="L77" s="571"/>
      <c r="M77" s="571"/>
      <c r="N77" s="571"/>
      <c r="O77" s="571"/>
      <c r="P77" s="592"/>
      <c r="Q77" s="572"/>
    </row>
    <row r="78" spans="1:17" ht="14.4" customHeight="1" x14ac:dyDescent="0.3">
      <c r="A78" s="567" t="s">
        <v>4600</v>
      </c>
      <c r="B78" s="568" t="s">
        <v>4601</v>
      </c>
      <c r="C78" s="568" t="s">
        <v>3256</v>
      </c>
      <c r="D78" s="568" t="s">
        <v>4608</v>
      </c>
      <c r="E78" s="568" t="s">
        <v>4609</v>
      </c>
      <c r="F78" s="571"/>
      <c r="G78" s="571"/>
      <c r="H78" s="571"/>
      <c r="I78" s="571"/>
      <c r="J78" s="571">
        <v>1</v>
      </c>
      <c r="K78" s="571">
        <v>160</v>
      </c>
      <c r="L78" s="571"/>
      <c r="M78" s="571">
        <v>160</v>
      </c>
      <c r="N78" s="571"/>
      <c r="O78" s="571"/>
      <c r="P78" s="592"/>
      <c r="Q78" s="572"/>
    </row>
    <row r="79" spans="1:17" ht="14.4" customHeight="1" x14ac:dyDescent="0.3">
      <c r="A79" s="567" t="s">
        <v>4600</v>
      </c>
      <c r="B79" s="568" t="s">
        <v>4601</v>
      </c>
      <c r="C79" s="568" t="s">
        <v>3256</v>
      </c>
      <c r="D79" s="568" t="s">
        <v>4610</v>
      </c>
      <c r="E79" s="568" t="s">
        <v>4611</v>
      </c>
      <c r="F79" s="571"/>
      <c r="G79" s="571"/>
      <c r="H79" s="571"/>
      <c r="I79" s="571"/>
      <c r="J79" s="571"/>
      <c r="K79" s="571"/>
      <c r="L79" s="571"/>
      <c r="M79" s="571"/>
      <c r="N79" s="571">
        <v>1</v>
      </c>
      <c r="O79" s="571">
        <v>1447</v>
      </c>
      <c r="P79" s="592"/>
      <c r="Q79" s="572">
        <v>1447</v>
      </c>
    </row>
    <row r="80" spans="1:17" ht="14.4" customHeight="1" x14ac:dyDescent="0.3">
      <c r="A80" s="567" t="s">
        <v>4600</v>
      </c>
      <c r="B80" s="568" t="s">
        <v>4601</v>
      </c>
      <c r="C80" s="568" t="s">
        <v>3256</v>
      </c>
      <c r="D80" s="568" t="s">
        <v>4612</v>
      </c>
      <c r="E80" s="568" t="s">
        <v>4613</v>
      </c>
      <c r="F80" s="571">
        <v>1</v>
      </c>
      <c r="G80" s="571">
        <v>166</v>
      </c>
      <c r="H80" s="571">
        <v>1</v>
      </c>
      <c r="I80" s="571">
        <v>166</v>
      </c>
      <c r="J80" s="571">
        <v>5</v>
      </c>
      <c r="K80" s="571">
        <v>830</v>
      </c>
      <c r="L80" s="571">
        <v>5</v>
      </c>
      <c r="M80" s="571">
        <v>166</v>
      </c>
      <c r="N80" s="571">
        <v>3</v>
      </c>
      <c r="O80" s="571">
        <v>498</v>
      </c>
      <c r="P80" s="592">
        <v>3</v>
      </c>
      <c r="Q80" s="572">
        <v>166</v>
      </c>
    </row>
    <row r="81" spans="1:17" ht="14.4" customHeight="1" x14ac:dyDescent="0.3">
      <c r="A81" s="567" t="s">
        <v>4600</v>
      </c>
      <c r="B81" s="568" t="s">
        <v>4601</v>
      </c>
      <c r="C81" s="568" t="s">
        <v>3256</v>
      </c>
      <c r="D81" s="568" t="s">
        <v>4614</v>
      </c>
      <c r="E81" s="568" t="s">
        <v>4615</v>
      </c>
      <c r="F81" s="571">
        <v>4</v>
      </c>
      <c r="G81" s="571">
        <v>1324</v>
      </c>
      <c r="H81" s="571">
        <v>1</v>
      </c>
      <c r="I81" s="571">
        <v>331</v>
      </c>
      <c r="J81" s="571">
        <v>2</v>
      </c>
      <c r="K81" s="571">
        <v>662</v>
      </c>
      <c r="L81" s="571">
        <v>0.5</v>
      </c>
      <c r="M81" s="571">
        <v>331</v>
      </c>
      <c r="N81" s="571"/>
      <c r="O81" s="571"/>
      <c r="P81" s="592"/>
      <c r="Q81" s="572"/>
    </row>
    <row r="82" spans="1:17" ht="14.4" customHeight="1" x14ac:dyDescent="0.3">
      <c r="A82" s="567" t="s">
        <v>4600</v>
      </c>
      <c r="B82" s="568" t="s">
        <v>4601</v>
      </c>
      <c r="C82" s="568" t="s">
        <v>3256</v>
      </c>
      <c r="D82" s="568" t="s">
        <v>4616</v>
      </c>
      <c r="E82" s="568" t="s">
        <v>4617</v>
      </c>
      <c r="F82" s="571">
        <v>675</v>
      </c>
      <c r="G82" s="571">
        <v>11475</v>
      </c>
      <c r="H82" s="571">
        <v>1</v>
      </c>
      <c r="I82" s="571">
        <v>17</v>
      </c>
      <c r="J82" s="571">
        <v>660</v>
      </c>
      <c r="K82" s="571">
        <v>11220</v>
      </c>
      <c r="L82" s="571">
        <v>0.97777777777777775</v>
      </c>
      <c r="M82" s="571">
        <v>17</v>
      </c>
      <c r="N82" s="571">
        <v>697</v>
      </c>
      <c r="O82" s="571">
        <v>11849</v>
      </c>
      <c r="P82" s="592">
        <v>1.0325925925925925</v>
      </c>
      <c r="Q82" s="572">
        <v>17</v>
      </c>
    </row>
    <row r="83" spans="1:17" ht="14.4" customHeight="1" x14ac:dyDescent="0.3">
      <c r="A83" s="567" t="s">
        <v>4600</v>
      </c>
      <c r="B83" s="568" t="s">
        <v>4601</v>
      </c>
      <c r="C83" s="568" t="s">
        <v>3256</v>
      </c>
      <c r="D83" s="568" t="s">
        <v>4618</v>
      </c>
      <c r="E83" s="568" t="s">
        <v>4619</v>
      </c>
      <c r="F83" s="571">
        <v>19</v>
      </c>
      <c r="G83" s="571">
        <v>3287</v>
      </c>
      <c r="H83" s="571">
        <v>1</v>
      </c>
      <c r="I83" s="571">
        <v>173</v>
      </c>
      <c r="J83" s="571">
        <v>11</v>
      </c>
      <c r="K83" s="571">
        <v>1903</v>
      </c>
      <c r="L83" s="571">
        <v>0.57894736842105265</v>
      </c>
      <c r="M83" s="571">
        <v>173</v>
      </c>
      <c r="N83" s="571">
        <v>14</v>
      </c>
      <c r="O83" s="571">
        <v>2436</v>
      </c>
      <c r="P83" s="592">
        <v>0.74110130818375419</v>
      </c>
      <c r="Q83" s="572">
        <v>174</v>
      </c>
    </row>
    <row r="84" spans="1:17" ht="14.4" customHeight="1" x14ac:dyDescent="0.3">
      <c r="A84" s="567" t="s">
        <v>4600</v>
      </c>
      <c r="B84" s="568" t="s">
        <v>4601</v>
      </c>
      <c r="C84" s="568" t="s">
        <v>3256</v>
      </c>
      <c r="D84" s="568" t="s">
        <v>4620</v>
      </c>
      <c r="E84" s="568" t="s">
        <v>4621</v>
      </c>
      <c r="F84" s="571">
        <v>1352</v>
      </c>
      <c r="G84" s="571">
        <v>27040</v>
      </c>
      <c r="H84" s="571">
        <v>1</v>
      </c>
      <c r="I84" s="571">
        <v>20</v>
      </c>
      <c r="J84" s="571">
        <v>1127</v>
      </c>
      <c r="K84" s="571">
        <v>22540</v>
      </c>
      <c r="L84" s="571">
        <v>0.83357988165680474</v>
      </c>
      <c r="M84" s="571">
        <v>20</v>
      </c>
      <c r="N84" s="571">
        <v>1093</v>
      </c>
      <c r="O84" s="571">
        <v>21860</v>
      </c>
      <c r="P84" s="592">
        <v>0.80843195266272194</v>
      </c>
      <c r="Q84" s="572">
        <v>20</v>
      </c>
    </row>
    <row r="85" spans="1:17" ht="14.4" customHeight="1" x14ac:dyDescent="0.3">
      <c r="A85" s="567" t="s">
        <v>4600</v>
      </c>
      <c r="B85" s="568" t="s">
        <v>4601</v>
      </c>
      <c r="C85" s="568" t="s">
        <v>3256</v>
      </c>
      <c r="D85" s="568" t="s">
        <v>4622</v>
      </c>
      <c r="E85" s="568" t="s">
        <v>4623</v>
      </c>
      <c r="F85" s="571">
        <v>626</v>
      </c>
      <c r="G85" s="571">
        <v>7512</v>
      </c>
      <c r="H85" s="571">
        <v>1</v>
      </c>
      <c r="I85" s="571">
        <v>12</v>
      </c>
      <c r="J85" s="571">
        <v>412</v>
      </c>
      <c r="K85" s="571">
        <v>4944</v>
      </c>
      <c r="L85" s="571">
        <v>0.65814696485623003</v>
      </c>
      <c r="M85" s="571">
        <v>12</v>
      </c>
      <c r="N85" s="571">
        <v>366</v>
      </c>
      <c r="O85" s="571">
        <v>4392</v>
      </c>
      <c r="P85" s="592">
        <v>0.5846645367412141</v>
      </c>
      <c r="Q85" s="572">
        <v>12</v>
      </c>
    </row>
    <row r="86" spans="1:17" ht="14.4" customHeight="1" x14ac:dyDescent="0.3">
      <c r="A86" s="567" t="s">
        <v>4600</v>
      </c>
      <c r="B86" s="568" t="s">
        <v>4601</v>
      </c>
      <c r="C86" s="568" t="s">
        <v>3256</v>
      </c>
      <c r="D86" s="568" t="s">
        <v>4624</v>
      </c>
      <c r="E86" s="568" t="s">
        <v>4625</v>
      </c>
      <c r="F86" s="571">
        <v>2</v>
      </c>
      <c r="G86" s="571">
        <v>378</v>
      </c>
      <c r="H86" s="571">
        <v>1</v>
      </c>
      <c r="I86" s="571">
        <v>189</v>
      </c>
      <c r="J86" s="571"/>
      <c r="K86" s="571"/>
      <c r="L86" s="571"/>
      <c r="M86" s="571"/>
      <c r="N86" s="571"/>
      <c r="O86" s="571"/>
      <c r="P86" s="592"/>
      <c r="Q86" s="572"/>
    </row>
    <row r="87" spans="1:17" ht="14.4" customHeight="1" x14ac:dyDescent="0.3">
      <c r="A87" s="567" t="s">
        <v>4600</v>
      </c>
      <c r="B87" s="568" t="s">
        <v>4601</v>
      </c>
      <c r="C87" s="568" t="s">
        <v>3256</v>
      </c>
      <c r="D87" s="568" t="s">
        <v>4626</v>
      </c>
      <c r="E87" s="568" t="s">
        <v>4627</v>
      </c>
      <c r="F87" s="571">
        <v>4</v>
      </c>
      <c r="G87" s="571">
        <v>520</v>
      </c>
      <c r="H87" s="571">
        <v>1</v>
      </c>
      <c r="I87" s="571">
        <v>130</v>
      </c>
      <c r="J87" s="571"/>
      <c r="K87" s="571"/>
      <c r="L87" s="571"/>
      <c r="M87" s="571"/>
      <c r="N87" s="571">
        <v>1</v>
      </c>
      <c r="O87" s="571">
        <v>131</v>
      </c>
      <c r="P87" s="592">
        <v>0.25192307692307692</v>
      </c>
      <c r="Q87" s="572">
        <v>131</v>
      </c>
    </row>
    <row r="88" spans="1:17" ht="14.4" customHeight="1" x14ac:dyDescent="0.3">
      <c r="A88" s="567" t="s">
        <v>4600</v>
      </c>
      <c r="B88" s="568" t="s">
        <v>4601</v>
      </c>
      <c r="C88" s="568" t="s">
        <v>3256</v>
      </c>
      <c r="D88" s="568" t="s">
        <v>4628</v>
      </c>
      <c r="E88" s="568" t="s">
        <v>4629</v>
      </c>
      <c r="F88" s="571"/>
      <c r="G88" s="571"/>
      <c r="H88" s="571"/>
      <c r="I88" s="571"/>
      <c r="J88" s="571"/>
      <c r="K88" s="571"/>
      <c r="L88" s="571"/>
      <c r="M88" s="571"/>
      <c r="N88" s="571">
        <v>1</v>
      </c>
      <c r="O88" s="571">
        <v>170</v>
      </c>
      <c r="P88" s="592"/>
      <c r="Q88" s="572">
        <v>170</v>
      </c>
    </row>
    <row r="89" spans="1:17" ht="14.4" customHeight="1" x14ac:dyDescent="0.3">
      <c r="A89" s="567" t="s">
        <v>4600</v>
      </c>
      <c r="B89" s="568" t="s">
        <v>4601</v>
      </c>
      <c r="C89" s="568" t="s">
        <v>3256</v>
      </c>
      <c r="D89" s="568" t="s">
        <v>4630</v>
      </c>
      <c r="E89" s="568" t="s">
        <v>4631</v>
      </c>
      <c r="F89" s="571"/>
      <c r="G89" s="571"/>
      <c r="H89" s="571"/>
      <c r="I89" s="571"/>
      <c r="J89" s="571">
        <v>1</v>
      </c>
      <c r="K89" s="571">
        <v>411</v>
      </c>
      <c r="L89" s="571"/>
      <c r="M89" s="571">
        <v>411</v>
      </c>
      <c r="N89" s="571"/>
      <c r="O89" s="571"/>
      <c r="P89" s="592"/>
      <c r="Q89" s="572"/>
    </row>
    <row r="90" spans="1:17" ht="14.4" customHeight="1" x14ac:dyDescent="0.3">
      <c r="A90" s="567" t="s">
        <v>4600</v>
      </c>
      <c r="B90" s="568" t="s">
        <v>4601</v>
      </c>
      <c r="C90" s="568" t="s">
        <v>3256</v>
      </c>
      <c r="D90" s="568" t="s">
        <v>4632</v>
      </c>
      <c r="E90" s="568" t="s">
        <v>4633</v>
      </c>
      <c r="F90" s="571">
        <v>1820</v>
      </c>
      <c r="G90" s="571">
        <v>129220</v>
      </c>
      <c r="H90" s="571">
        <v>1</v>
      </c>
      <c r="I90" s="571">
        <v>71</v>
      </c>
      <c r="J90" s="571">
        <v>2732</v>
      </c>
      <c r="K90" s="571">
        <v>193972</v>
      </c>
      <c r="L90" s="571">
        <v>1.5010989010989011</v>
      </c>
      <c r="M90" s="571">
        <v>71</v>
      </c>
      <c r="N90" s="571">
        <v>3754</v>
      </c>
      <c r="O90" s="571">
        <v>266534</v>
      </c>
      <c r="P90" s="592">
        <v>2.0626373626373629</v>
      </c>
      <c r="Q90" s="572">
        <v>71</v>
      </c>
    </row>
    <row r="91" spans="1:17" ht="14.4" customHeight="1" x14ac:dyDescent="0.3">
      <c r="A91" s="567" t="s">
        <v>4600</v>
      </c>
      <c r="B91" s="568" t="s">
        <v>4601</v>
      </c>
      <c r="C91" s="568" t="s">
        <v>3256</v>
      </c>
      <c r="D91" s="568" t="s">
        <v>4634</v>
      </c>
      <c r="E91" s="568" t="s">
        <v>4635</v>
      </c>
      <c r="F91" s="571"/>
      <c r="G91" s="571"/>
      <c r="H91" s="571"/>
      <c r="I91" s="571"/>
      <c r="J91" s="571"/>
      <c r="K91" s="571"/>
      <c r="L91" s="571"/>
      <c r="M91" s="571"/>
      <c r="N91" s="571">
        <v>1</v>
      </c>
      <c r="O91" s="571">
        <v>253</v>
      </c>
      <c r="P91" s="592"/>
      <c r="Q91" s="572">
        <v>253</v>
      </c>
    </row>
    <row r="92" spans="1:17" ht="14.4" customHeight="1" x14ac:dyDescent="0.3">
      <c r="A92" s="567" t="s">
        <v>4600</v>
      </c>
      <c r="B92" s="568" t="s">
        <v>4601</v>
      </c>
      <c r="C92" s="568" t="s">
        <v>3256</v>
      </c>
      <c r="D92" s="568" t="s">
        <v>4636</v>
      </c>
      <c r="E92" s="568" t="s">
        <v>4637</v>
      </c>
      <c r="F92" s="571">
        <v>1610</v>
      </c>
      <c r="G92" s="571">
        <v>40250</v>
      </c>
      <c r="H92" s="571">
        <v>1</v>
      </c>
      <c r="I92" s="571">
        <v>25</v>
      </c>
      <c r="J92" s="571">
        <v>1451</v>
      </c>
      <c r="K92" s="571">
        <v>36275</v>
      </c>
      <c r="L92" s="571">
        <v>0.90124223602484477</v>
      </c>
      <c r="M92" s="571">
        <v>25</v>
      </c>
      <c r="N92" s="571">
        <v>1694</v>
      </c>
      <c r="O92" s="571">
        <v>42350</v>
      </c>
      <c r="P92" s="592">
        <v>1.0521739130434782</v>
      </c>
      <c r="Q92" s="572">
        <v>25</v>
      </c>
    </row>
    <row r="93" spans="1:17" ht="14.4" customHeight="1" x14ac:dyDescent="0.3">
      <c r="A93" s="567" t="s">
        <v>4600</v>
      </c>
      <c r="B93" s="568" t="s">
        <v>4601</v>
      </c>
      <c r="C93" s="568" t="s">
        <v>3256</v>
      </c>
      <c r="D93" s="568" t="s">
        <v>4638</v>
      </c>
      <c r="E93" s="568" t="s">
        <v>4639</v>
      </c>
      <c r="F93" s="571">
        <v>218</v>
      </c>
      <c r="G93" s="571">
        <v>3270</v>
      </c>
      <c r="H93" s="571">
        <v>1</v>
      </c>
      <c r="I93" s="571">
        <v>15</v>
      </c>
      <c r="J93" s="571">
        <v>183</v>
      </c>
      <c r="K93" s="571">
        <v>2745</v>
      </c>
      <c r="L93" s="571">
        <v>0.83944954128440363</v>
      </c>
      <c r="M93" s="571">
        <v>15</v>
      </c>
      <c r="N93" s="571">
        <v>147</v>
      </c>
      <c r="O93" s="571">
        <v>2205</v>
      </c>
      <c r="P93" s="592">
        <v>0.67431192660550454</v>
      </c>
      <c r="Q93" s="572">
        <v>15</v>
      </c>
    </row>
    <row r="94" spans="1:17" ht="14.4" customHeight="1" x14ac:dyDescent="0.3">
      <c r="A94" s="567" t="s">
        <v>4600</v>
      </c>
      <c r="B94" s="568" t="s">
        <v>4601</v>
      </c>
      <c r="C94" s="568" t="s">
        <v>3256</v>
      </c>
      <c r="D94" s="568" t="s">
        <v>4640</v>
      </c>
      <c r="E94" s="568" t="s">
        <v>4641</v>
      </c>
      <c r="F94" s="571">
        <v>5</v>
      </c>
      <c r="G94" s="571">
        <v>110</v>
      </c>
      <c r="H94" s="571">
        <v>1</v>
      </c>
      <c r="I94" s="571">
        <v>22</v>
      </c>
      <c r="J94" s="571">
        <v>3</v>
      </c>
      <c r="K94" s="571">
        <v>66</v>
      </c>
      <c r="L94" s="571">
        <v>0.6</v>
      </c>
      <c r="M94" s="571">
        <v>22</v>
      </c>
      <c r="N94" s="571">
        <v>7</v>
      </c>
      <c r="O94" s="571">
        <v>154</v>
      </c>
      <c r="P94" s="592">
        <v>1.4</v>
      </c>
      <c r="Q94" s="572">
        <v>22</v>
      </c>
    </row>
    <row r="95" spans="1:17" ht="14.4" customHeight="1" x14ac:dyDescent="0.3">
      <c r="A95" s="567" t="s">
        <v>4600</v>
      </c>
      <c r="B95" s="568" t="s">
        <v>4601</v>
      </c>
      <c r="C95" s="568" t="s">
        <v>3256</v>
      </c>
      <c r="D95" s="568" t="s">
        <v>4642</v>
      </c>
      <c r="E95" s="568" t="s">
        <v>4643</v>
      </c>
      <c r="F95" s="571">
        <v>4</v>
      </c>
      <c r="G95" s="571">
        <v>200</v>
      </c>
      <c r="H95" s="571">
        <v>1</v>
      </c>
      <c r="I95" s="571">
        <v>50</v>
      </c>
      <c r="J95" s="571">
        <v>3</v>
      </c>
      <c r="K95" s="571">
        <v>150</v>
      </c>
      <c r="L95" s="571">
        <v>0.75</v>
      </c>
      <c r="M95" s="571">
        <v>50</v>
      </c>
      <c r="N95" s="571">
        <v>7</v>
      </c>
      <c r="O95" s="571">
        <v>350</v>
      </c>
      <c r="P95" s="592">
        <v>1.75</v>
      </c>
      <c r="Q95" s="572">
        <v>50</v>
      </c>
    </row>
    <row r="96" spans="1:17" ht="14.4" customHeight="1" x14ac:dyDescent="0.3">
      <c r="A96" s="567" t="s">
        <v>4600</v>
      </c>
      <c r="B96" s="568" t="s">
        <v>4601</v>
      </c>
      <c r="C96" s="568" t="s">
        <v>3256</v>
      </c>
      <c r="D96" s="568" t="s">
        <v>4644</v>
      </c>
      <c r="E96" s="568" t="s">
        <v>4645</v>
      </c>
      <c r="F96" s="571">
        <v>3</v>
      </c>
      <c r="G96" s="571">
        <v>180</v>
      </c>
      <c r="H96" s="571">
        <v>1</v>
      </c>
      <c r="I96" s="571">
        <v>60</v>
      </c>
      <c r="J96" s="571">
        <v>3</v>
      </c>
      <c r="K96" s="571">
        <v>180</v>
      </c>
      <c r="L96" s="571">
        <v>1</v>
      </c>
      <c r="M96" s="571">
        <v>60</v>
      </c>
      <c r="N96" s="571">
        <v>5</v>
      </c>
      <c r="O96" s="571">
        <v>300</v>
      </c>
      <c r="P96" s="592">
        <v>1.6666666666666667</v>
      </c>
      <c r="Q96" s="572">
        <v>60</v>
      </c>
    </row>
    <row r="97" spans="1:17" ht="14.4" customHeight="1" x14ac:dyDescent="0.3">
      <c r="A97" s="567" t="s">
        <v>4600</v>
      </c>
      <c r="B97" s="568" t="s">
        <v>4601</v>
      </c>
      <c r="C97" s="568" t="s">
        <v>3256</v>
      </c>
      <c r="D97" s="568" t="s">
        <v>4646</v>
      </c>
      <c r="E97" s="568" t="s">
        <v>4647</v>
      </c>
      <c r="F97" s="571"/>
      <c r="G97" s="571"/>
      <c r="H97" s="571"/>
      <c r="I97" s="571"/>
      <c r="J97" s="571">
        <v>2</v>
      </c>
      <c r="K97" s="571">
        <v>596</v>
      </c>
      <c r="L97" s="571"/>
      <c r="M97" s="571">
        <v>298</v>
      </c>
      <c r="N97" s="571">
        <v>2</v>
      </c>
      <c r="O97" s="571">
        <v>596</v>
      </c>
      <c r="P97" s="592"/>
      <c r="Q97" s="572">
        <v>298</v>
      </c>
    </row>
    <row r="98" spans="1:17" ht="14.4" customHeight="1" x14ac:dyDescent="0.3">
      <c r="A98" s="567" t="s">
        <v>4600</v>
      </c>
      <c r="B98" s="568" t="s">
        <v>4601</v>
      </c>
      <c r="C98" s="568" t="s">
        <v>3256</v>
      </c>
      <c r="D98" s="568" t="s">
        <v>4648</v>
      </c>
      <c r="E98" s="568" t="s">
        <v>4649</v>
      </c>
      <c r="F98" s="571">
        <v>300</v>
      </c>
      <c r="G98" s="571">
        <v>8100</v>
      </c>
      <c r="H98" s="571">
        <v>1</v>
      </c>
      <c r="I98" s="571">
        <v>27</v>
      </c>
      <c r="J98" s="571">
        <v>265</v>
      </c>
      <c r="K98" s="571">
        <v>7155</v>
      </c>
      <c r="L98" s="571">
        <v>0.8833333333333333</v>
      </c>
      <c r="M98" s="571">
        <v>27</v>
      </c>
      <c r="N98" s="571">
        <v>285</v>
      </c>
      <c r="O98" s="571">
        <v>7695</v>
      </c>
      <c r="P98" s="592">
        <v>0.95</v>
      </c>
      <c r="Q98" s="572">
        <v>27</v>
      </c>
    </row>
    <row r="99" spans="1:17" ht="14.4" customHeight="1" x14ac:dyDescent="0.3">
      <c r="A99" s="567" t="s">
        <v>4600</v>
      </c>
      <c r="B99" s="568" t="s">
        <v>4601</v>
      </c>
      <c r="C99" s="568" t="s">
        <v>3256</v>
      </c>
      <c r="D99" s="568" t="s">
        <v>4650</v>
      </c>
      <c r="E99" s="568" t="s">
        <v>4651</v>
      </c>
      <c r="F99" s="571">
        <v>1604</v>
      </c>
      <c r="G99" s="571">
        <v>43308</v>
      </c>
      <c r="H99" s="571">
        <v>1</v>
      </c>
      <c r="I99" s="571">
        <v>27</v>
      </c>
      <c r="J99" s="571">
        <v>1431</v>
      </c>
      <c r="K99" s="571">
        <v>38637</v>
      </c>
      <c r="L99" s="571">
        <v>0.89214463840399005</v>
      </c>
      <c r="M99" s="571">
        <v>27</v>
      </c>
      <c r="N99" s="571">
        <v>1663</v>
      </c>
      <c r="O99" s="571">
        <v>44901</v>
      </c>
      <c r="P99" s="592">
        <v>1.036783042394015</v>
      </c>
      <c r="Q99" s="572">
        <v>27</v>
      </c>
    </row>
    <row r="100" spans="1:17" ht="14.4" customHeight="1" x14ac:dyDescent="0.3">
      <c r="A100" s="567" t="s">
        <v>4600</v>
      </c>
      <c r="B100" s="568" t="s">
        <v>4601</v>
      </c>
      <c r="C100" s="568" t="s">
        <v>3256</v>
      </c>
      <c r="D100" s="568" t="s">
        <v>4652</v>
      </c>
      <c r="E100" s="568" t="s">
        <v>4653</v>
      </c>
      <c r="F100" s="571">
        <v>220</v>
      </c>
      <c r="G100" s="571">
        <v>6820</v>
      </c>
      <c r="H100" s="571">
        <v>1</v>
      </c>
      <c r="I100" s="571">
        <v>31</v>
      </c>
      <c r="J100" s="571">
        <v>232</v>
      </c>
      <c r="K100" s="571">
        <v>7192</v>
      </c>
      <c r="L100" s="571">
        <v>1.0545454545454545</v>
      </c>
      <c r="M100" s="571">
        <v>31</v>
      </c>
      <c r="N100" s="571">
        <v>274</v>
      </c>
      <c r="O100" s="571">
        <v>8494</v>
      </c>
      <c r="P100" s="592">
        <v>1.2454545454545454</v>
      </c>
      <c r="Q100" s="572">
        <v>31</v>
      </c>
    </row>
    <row r="101" spans="1:17" ht="14.4" customHeight="1" x14ac:dyDescent="0.3">
      <c r="A101" s="567" t="s">
        <v>4600</v>
      </c>
      <c r="B101" s="568" t="s">
        <v>4601</v>
      </c>
      <c r="C101" s="568" t="s">
        <v>3256</v>
      </c>
      <c r="D101" s="568" t="s">
        <v>4654</v>
      </c>
      <c r="E101" s="568" t="s">
        <v>4655</v>
      </c>
      <c r="F101" s="571"/>
      <c r="G101" s="571"/>
      <c r="H101" s="571"/>
      <c r="I101" s="571"/>
      <c r="J101" s="571">
        <v>13</v>
      </c>
      <c r="K101" s="571">
        <v>819</v>
      </c>
      <c r="L101" s="571"/>
      <c r="M101" s="571">
        <v>63</v>
      </c>
      <c r="N101" s="571">
        <v>33</v>
      </c>
      <c r="O101" s="571">
        <v>2079</v>
      </c>
      <c r="P101" s="592"/>
      <c r="Q101" s="572">
        <v>63</v>
      </c>
    </row>
    <row r="102" spans="1:17" ht="14.4" customHeight="1" x14ac:dyDescent="0.3">
      <c r="A102" s="567" t="s">
        <v>4600</v>
      </c>
      <c r="B102" s="568" t="s">
        <v>4601</v>
      </c>
      <c r="C102" s="568" t="s">
        <v>3256</v>
      </c>
      <c r="D102" s="568" t="s">
        <v>4656</v>
      </c>
      <c r="E102" s="568" t="s">
        <v>4657</v>
      </c>
      <c r="F102" s="571"/>
      <c r="G102" s="571"/>
      <c r="H102" s="571"/>
      <c r="I102" s="571"/>
      <c r="J102" s="571"/>
      <c r="K102" s="571"/>
      <c r="L102" s="571"/>
      <c r="M102" s="571"/>
      <c r="N102" s="571">
        <v>3</v>
      </c>
      <c r="O102" s="571">
        <v>90</v>
      </c>
      <c r="P102" s="592"/>
      <c r="Q102" s="572">
        <v>30</v>
      </c>
    </row>
    <row r="103" spans="1:17" ht="14.4" customHeight="1" x14ac:dyDescent="0.3">
      <c r="A103" s="567" t="s">
        <v>4600</v>
      </c>
      <c r="B103" s="568" t="s">
        <v>4601</v>
      </c>
      <c r="C103" s="568" t="s">
        <v>3256</v>
      </c>
      <c r="D103" s="568" t="s">
        <v>4658</v>
      </c>
      <c r="E103" s="568" t="s">
        <v>4659</v>
      </c>
      <c r="F103" s="571">
        <v>213</v>
      </c>
      <c r="G103" s="571">
        <v>17892</v>
      </c>
      <c r="H103" s="571">
        <v>1</v>
      </c>
      <c r="I103" s="571">
        <v>84</v>
      </c>
      <c r="J103" s="571">
        <v>173</v>
      </c>
      <c r="K103" s="571">
        <v>14532</v>
      </c>
      <c r="L103" s="571">
        <v>0.81220657276995301</v>
      </c>
      <c r="M103" s="571">
        <v>84</v>
      </c>
      <c r="N103" s="571">
        <v>133</v>
      </c>
      <c r="O103" s="571">
        <v>11172</v>
      </c>
      <c r="P103" s="592">
        <v>0.62441314553990612</v>
      </c>
      <c r="Q103" s="572">
        <v>84</v>
      </c>
    </row>
    <row r="104" spans="1:17" ht="14.4" customHeight="1" x14ac:dyDescent="0.3">
      <c r="A104" s="567" t="s">
        <v>4600</v>
      </c>
      <c r="B104" s="568" t="s">
        <v>4601</v>
      </c>
      <c r="C104" s="568" t="s">
        <v>3256</v>
      </c>
      <c r="D104" s="568" t="s">
        <v>4660</v>
      </c>
      <c r="E104" s="568" t="s">
        <v>4661</v>
      </c>
      <c r="F104" s="571">
        <v>1</v>
      </c>
      <c r="G104" s="571">
        <v>172</v>
      </c>
      <c r="H104" s="571">
        <v>1</v>
      </c>
      <c r="I104" s="571">
        <v>172</v>
      </c>
      <c r="J104" s="571">
        <v>5</v>
      </c>
      <c r="K104" s="571">
        <v>860</v>
      </c>
      <c r="L104" s="571">
        <v>5</v>
      </c>
      <c r="M104" s="571">
        <v>172</v>
      </c>
      <c r="N104" s="571">
        <v>3</v>
      </c>
      <c r="O104" s="571">
        <v>516</v>
      </c>
      <c r="P104" s="592">
        <v>3</v>
      </c>
      <c r="Q104" s="572">
        <v>172</v>
      </c>
    </row>
    <row r="105" spans="1:17" ht="14.4" customHeight="1" x14ac:dyDescent="0.3">
      <c r="A105" s="567" t="s">
        <v>4600</v>
      </c>
      <c r="B105" s="568" t="s">
        <v>4601</v>
      </c>
      <c r="C105" s="568" t="s">
        <v>3256</v>
      </c>
      <c r="D105" s="568" t="s">
        <v>4662</v>
      </c>
      <c r="E105" s="568" t="s">
        <v>4663</v>
      </c>
      <c r="F105" s="571">
        <v>9</v>
      </c>
      <c r="G105" s="571">
        <v>207</v>
      </c>
      <c r="H105" s="571">
        <v>1</v>
      </c>
      <c r="I105" s="571">
        <v>23</v>
      </c>
      <c r="J105" s="571">
        <v>5</v>
      </c>
      <c r="K105" s="571">
        <v>115</v>
      </c>
      <c r="L105" s="571">
        <v>0.55555555555555558</v>
      </c>
      <c r="M105" s="571">
        <v>23</v>
      </c>
      <c r="N105" s="571">
        <v>7</v>
      </c>
      <c r="O105" s="571">
        <v>161</v>
      </c>
      <c r="P105" s="592">
        <v>0.77777777777777779</v>
      </c>
      <c r="Q105" s="572">
        <v>23</v>
      </c>
    </row>
    <row r="106" spans="1:17" ht="14.4" customHeight="1" x14ac:dyDescent="0.3">
      <c r="A106" s="567" t="s">
        <v>4600</v>
      </c>
      <c r="B106" s="568" t="s">
        <v>4601</v>
      </c>
      <c r="C106" s="568" t="s">
        <v>3256</v>
      </c>
      <c r="D106" s="568" t="s">
        <v>4664</v>
      </c>
      <c r="E106" s="568" t="s">
        <v>4665</v>
      </c>
      <c r="F106" s="571">
        <v>1</v>
      </c>
      <c r="G106" s="571">
        <v>19</v>
      </c>
      <c r="H106" s="571">
        <v>1</v>
      </c>
      <c r="I106" s="571">
        <v>19</v>
      </c>
      <c r="J106" s="571"/>
      <c r="K106" s="571"/>
      <c r="L106" s="571"/>
      <c r="M106" s="571"/>
      <c r="N106" s="571"/>
      <c r="O106" s="571"/>
      <c r="P106" s="592"/>
      <c r="Q106" s="572"/>
    </row>
    <row r="107" spans="1:17" ht="14.4" customHeight="1" x14ac:dyDescent="0.3">
      <c r="A107" s="567" t="s">
        <v>4600</v>
      </c>
      <c r="B107" s="568" t="s">
        <v>4601</v>
      </c>
      <c r="C107" s="568" t="s">
        <v>3256</v>
      </c>
      <c r="D107" s="568" t="s">
        <v>4666</v>
      </c>
      <c r="E107" s="568" t="s">
        <v>4667</v>
      </c>
      <c r="F107" s="571">
        <v>1</v>
      </c>
      <c r="G107" s="571">
        <v>596</v>
      </c>
      <c r="H107" s="571">
        <v>1</v>
      </c>
      <c r="I107" s="571">
        <v>596</v>
      </c>
      <c r="J107" s="571"/>
      <c r="K107" s="571"/>
      <c r="L107" s="571"/>
      <c r="M107" s="571"/>
      <c r="N107" s="571"/>
      <c r="O107" s="571"/>
      <c r="P107" s="592"/>
      <c r="Q107" s="572"/>
    </row>
    <row r="108" spans="1:17" ht="14.4" customHeight="1" x14ac:dyDescent="0.3">
      <c r="A108" s="567" t="s">
        <v>4600</v>
      </c>
      <c r="B108" s="568" t="s">
        <v>4601</v>
      </c>
      <c r="C108" s="568" t="s">
        <v>3256</v>
      </c>
      <c r="D108" s="568" t="s">
        <v>4668</v>
      </c>
      <c r="E108" s="568" t="s">
        <v>4669</v>
      </c>
      <c r="F108" s="571">
        <v>6</v>
      </c>
      <c r="G108" s="571">
        <v>90</v>
      </c>
      <c r="H108" s="571">
        <v>1</v>
      </c>
      <c r="I108" s="571">
        <v>15</v>
      </c>
      <c r="J108" s="571">
        <v>6</v>
      </c>
      <c r="K108" s="571">
        <v>90</v>
      </c>
      <c r="L108" s="571">
        <v>1</v>
      </c>
      <c r="M108" s="571">
        <v>15</v>
      </c>
      <c r="N108" s="571">
        <v>3</v>
      </c>
      <c r="O108" s="571">
        <v>45</v>
      </c>
      <c r="P108" s="592">
        <v>0.5</v>
      </c>
      <c r="Q108" s="572">
        <v>15</v>
      </c>
    </row>
    <row r="109" spans="1:17" ht="14.4" customHeight="1" x14ac:dyDescent="0.3">
      <c r="A109" s="567" t="s">
        <v>4600</v>
      </c>
      <c r="B109" s="568" t="s">
        <v>4601</v>
      </c>
      <c r="C109" s="568" t="s">
        <v>3256</v>
      </c>
      <c r="D109" s="568" t="s">
        <v>4670</v>
      </c>
      <c r="E109" s="568" t="s">
        <v>4671</v>
      </c>
      <c r="F109" s="571"/>
      <c r="G109" s="571"/>
      <c r="H109" s="571"/>
      <c r="I109" s="571"/>
      <c r="J109" s="571">
        <v>3</v>
      </c>
      <c r="K109" s="571">
        <v>558</v>
      </c>
      <c r="L109" s="571"/>
      <c r="M109" s="571">
        <v>186</v>
      </c>
      <c r="N109" s="571">
        <v>1</v>
      </c>
      <c r="O109" s="571">
        <v>186</v>
      </c>
      <c r="P109" s="592"/>
      <c r="Q109" s="572">
        <v>186</v>
      </c>
    </row>
    <row r="110" spans="1:17" ht="14.4" customHeight="1" x14ac:dyDescent="0.3">
      <c r="A110" s="567" t="s">
        <v>4600</v>
      </c>
      <c r="B110" s="568" t="s">
        <v>4601</v>
      </c>
      <c r="C110" s="568" t="s">
        <v>3256</v>
      </c>
      <c r="D110" s="568" t="s">
        <v>4672</v>
      </c>
      <c r="E110" s="568" t="s">
        <v>4673</v>
      </c>
      <c r="F110" s="571">
        <v>411</v>
      </c>
      <c r="G110" s="571">
        <v>7809</v>
      </c>
      <c r="H110" s="571">
        <v>1</v>
      </c>
      <c r="I110" s="571">
        <v>19</v>
      </c>
      <c r="J110" s="571">
        <v>399</v>
      </c>
      <c r="K110" s="571">
        <v>7581</v>
      </c>
      <c r="L110" s="571">
        <v>0.97080291970802923</v>
      </c>
      <c r="M110" s="571">
        <v>19</v>
      </c>
      <c r="N110" s="571">
        <v>395</v>
      </c>
      <c r="O110" s="571">
        <v>7505</v>
      </c>
      <c r="P110" s="592">
        <v>0.96107055961070564</v>
      </c>
      <c r="Q110" s="572">
        <v>19</v>
      </c>
    </row>
    <row r="111" spans="1:17" ht="14.4" customHeight="1" x14ac:dyDescent="0.3">
      <c r="A111" s="567" t="s">
        <v>4600</v>
      </c>
      <c r="B111" s="568" t="s">
        <v>4601</v>
      </c>
      <c r="C111" s="568" t="s">
        <v>3256</v>
      </c>
      <c r="D111" s="568" t="s">
        <v>4674</v>
      </c>
      <c r="E111" s="568" t="s">
        <v>4675</v>
      </c>
      <c r="F111" s="571">
        <v>13</v>
      </c>
      <c r="G111" s="571">
        <v>2340</v>
      </c>
      <c r="H111" s="571">
        <v>1</v>
      </c>
      <c r="I111" s="571">
        <v>180</v>
      </c>
      <c r="J111" s="571">
        <v>7</v>
      </c>
      <c r="K111" s="571">
        <v>1260</v>
      </c>
      <c r="L111" s="571">
        <v>0.53846153846153844</v>
      </c>
      <c r="M111" s="571">
        <v>180</v>
      </c>
      <c r="N111" s="571">
        <v>10</v>
      </c>
      <c r="O111" s="571">
        <v>1810</v>
      </c>
      <c r="P111" s="592">
        <v>0.77350427350427353</v>
      </c>
      <c r="Q111" s="572">
        <v>181</v>
      </c>
    </row>
    <row r="112" spans="1:17" ht="14.4" customHeight="1" x14ac:dyDescent="0.3">
      <c r="A112" s="567" t="s">
        <v>4600</v>
      </c>
      <c r="B112" s="568" t="s">
        <v>4601</v>
      </c>
      <c r="C112" s="568" t="s">
        <v>3256</v>
      </c>
      <c r="D112" s="568" t="s">
        <v>4676</v>
      </c>
      <c r="E112" s="568" t="s">
        <v>4677</v>
      </c>
      <c r="F112" s="571">
        <v>30</v>
      </c>
      <c r="G112" s="571">
        <v>25500</v>
      </c>
      <c r="H112" s="571">
        <v>1</v>
      </c>
      <c r="I112" s="571">
        <v>850</v>
      </c>
      <c r="J112" s="571">
        <v>25</v>
      </c>
      <c r="K112" s="571">
        <v>21250</v>
      </c>
      <c r="L112" s="571">
        <v>0.83333333333333337</v>
      </c>
      <c r="M112" s="571">
        <v>850</v>
      </c>
      <c r="N112" s="571">
        <v>59</v>
      </c>
      <c r="O112" s="571">
        <v>50209</v>
      </c>
      <c r="P112" s="592">
        <v>1.9689803921568627</v>
      </c>
      <c r="Q112" s="572">
        <v>851</v>
      </c>
    </row>
    <row r="113" spans="1:17" ht="14.4" customHeight="1" x14ac:dyDescent="0.3">
      <c r="A113" s="567" t="s">
        <v>4600</v>
      </c>
      <c r="B113" s="568" t="s">
        <v>4601</v>
      </c>
      <c r="C113" s="568" t="s">
        <v>3256</v>
      </c>
      <c r="D113" s="568" t="s">
        <v>4678</v>
      </c>
      <c r="E113" s="568" t="s">
        <v>4679</v>
      </c>
      <c r="F113" s="571">
        <v>6</v>
      </c>
      <c r="G113" s="571">
        <v>2970</v>
      </c>
      <c r="H113" s="571">
        <v>1</v>
      </c>
      <c r="I113" s="571">
        <v>495</v>
      </c>
      <c r="J113" s="571">
        <v>6</v>
      </c>
      <c r="K113" s="571">
        <v>2970</v>
      </c>
      <c r="L113" s="571">
        <v>1</v>
      </c>
      <c r="M113" s="571">
        <v>495</v>
      </c>
      <c r="N113" s="571"/>
      <c r="O113" s="571"/>
      <c r="P113" s="592"/>
      <c r="Q113" s="572"/>
    </row>
    <row r="114" spans="1:17" ht="14.4" customHeight="1" x14ac:dyDescent="0.3">
      <c r="A114" s="567" t="s">
        <v>4600</v>
      </c>
      <c r="B114" s="568" t="s">
        <v>4601</v>
      </c>
      <c r="C114" s="568" t="s">
        <v>3256</v>
      </c>
      <c r="D114" s="568" t="s">
        <v>4680</v>
      </c>
      <c r="E114" s="568" t="s">
        <v>4681</v>
      </c>
      <c r="F114" s="571">
        <v>96</v>
      </c>
      <c r="G114" s="571">
        <v>94752</v>
      </c>
      <c r="H114" s="571">
        <v>1</v>
      </c>
      <c r="I114" s="571">
        <v>987</v>
      </c>
      <c r="J114" s="571">
        <v>159</v>
      </c>
      <c r="K114" s="571">
        <v>156933</v>
      </c>
      <c r="L114" s="571">
        <v>1.65625</v>
      </c>
      <c r="M114" s="571">
        <v>987</v>
      </c>
      <c r="N114" s="571">
        <v>133</v>
      </c>
      <c r="O114" s="571">
        <v>131271</v>
      </c>
      <c r="P114" s="592">
        <v>1.3854166666666667</v>
      </c>
      <c r="Q114" s="572">
        <v>987</v>
      </c>
    </row>
    <row r="115" spans="1:17" ht="14.4" customHeight="1" x14ac:dyDescent="0.3">
      <c r="A115" s="567" t="s">
        <v>4600</v>
      </c>
      <c r="B115" s="568" t="s">
        <v>4601</v>
      </c>
      <c r="C115" s="568" t="s">
        <v>3256</v>
      </c>
      <c r="D115" s="568" t="s">
        <v>4682</v>
      </c>
      <c r="E115" s="568" t="s">
        <v>4683</v>
      </c>
      <c r="F115" s="571">
        <v>1</v>
      </c>
      <c r="G115" s="571">
        <v>127</v>
      </c>
      <c r="H115" s="571">
        <v>1</v>
      </c>
      <c r="I115" s="571">
        <v>127</v>
      </c>
      <c r="J115" s="571"/>
      <c r="K115" s="571"/>
      <c r="L115" s="571"/>
      <c r="M115" s="571"/>
      <c r="N115" s="571">
        <v>1</v>
      </c>
      <c r="O115" s="571">
        <v>127</v>
      </c>
      <c r="P115" s="592">
        <v>1</v>
      </c>
      <c r="Q115" s="572">
        <v>127</v>
      </c>
    </row>
    <row r="116" spans="1:17" ht="14.4" customHeight="1" x14ac:dyDescent="0.3">
      <c r="A116" s="567" t="s">
        <v>4600</v>
      </c>
      <c r="B116" s="568" t="s">
        <v>4601</v>
      </c>
      <c r="C116" s="568" t="s">
        <v>3256</v>
      </c>
      <c r="D116" s="568" t="s">
        <v>4684</v>
      </c>
      <c r="E116" s="568" t="s">
        <v>4685</v>
      </c>
      <c r="F116" s="571">
        <v>16</v>
      </c>
      <c r="G116" s="571">
        <v>4640</v>
      </c>
      <c r="H116" s="571">
        <v>1</v>
      </c>
      <c r="I116" s="571">
        <v>290</v>
      </c>
      <c r="J116" s="571">
        <v>50</v>
      </c>
      <c r="K116" s="571">
        <v>14550</v>
      </c>
      <c r="L116" s="571">
        <v>3.1357758620689653</v>
      </c>
      <c r="M116" s="571">
        <v>291</v>
      </c>
      <c r="N116" s="571">
        <v>88</v>
      </c>
      <c r="O116" s="571">
        <v>25608</v>
      </c>
      <c r="P116" s="592">
        <v>5.5189655172413792</v>
      </c>
      <c r="Q116" s="572">
        <v>291</v>
      </c>
    </row>
    <row r="117" spans="1:17" ht="14.4" customHeight="1" x14ac:dyDescent="0.3">
      <c r="A117" s="567" t="s">
        <v>4600</v>
      </c>
      <c r="B117" s="568" t="s">
        <v>4601</v>
      </c>
      <c r="C117" s="568" t="s">
        <v>3256</v>
      </c>
      <c r="D117" s="568" t="s">
        <v>4686</v>
      </c>
      <c r="E117" s="568" t="s">
        <v>4687</v>
      </c>
      <c r="F117" s="571">
        <v>1</v>
      </c>
      <c r="G117" s="571">
        <v>361</v>
      </c>
      <c r="H117" s="571">
        <v>1</v>
      </c>
      <c r="I117" s="571">
        <v>361</v>
      </c>
      <c r="J117" s="571"/>
      <c r="K117" s="571"/>
      <c r="L117" s="571"/>
      <c r="M117" s="571"/>
      <c r="N117" s="571"/>
      <c r="O117" s="571"/>
      <c r="P117" s="592"/>
      <c r="Q117" s="572"/>
    </row>
    <row r="118" spans="1:17" ht="14.4" customHeight="1" x14ac:dyDescent="0.3">
      <c r="A118" s="567" t="s">
        <v>4600</v>
      </c>
      <c r="B118" s="568" t="s">
        <v>4601</v>
      </c>
      <c r="C118" s="568" t="s">
        <v>3256</v>
      </c>
      <c r="D118" s="568" t="s">
        <v>4688</v>
      </c>
      <c r="E118" s="568" t="s">
        <v>4689</v>
      </c>
      <c r="F118" s="571">
        <v>3</v>
      </c>
      <c r="G118" s="571">
        <v>390</v>
      </c>
      <c r="H118" s="571">
        <v>1</v>
      </c>
      <c r="I118" s="571">
        <v>130</v>
      </c>
      <c r="J118" s="571">
        <v>1</v>
      </c>
      <c r="K118" s="571">
        <v>130</v>
      </c>
      <c r="L118" s="571">
        <v>0.33333333333333331</v>
      </c>
      <c r="M118" s="571">
        <v>130</v>
      </c>
      <c r="N118" s="571">
        <v>4</v>
      </c>
      <c r="O118" s="571">
        <v>524</v>
      </c>
      <c r="P118" s="592">
        <v>1.3435897435897435</v>
      </c>
      <c r="Q118" s="572">
        <v>131</v>
      </c>
    </row>
    <row r="119" spans="1:17" ht="14.4" customHeight="1" x14ac:dyDescent="0.3">
      <c r="A119" s="567" t="s">
        <v>4600</v>
      </c>
      <c r="B119" s="568" t="s">
        <v>4601</v>
      </c>
      <c r="C119" s="568" t="s">
        <v>3256</v>
      </c>
      <c r="D119" s="568" t="s">
        <v>4690</v>
      </c>
      <c r="E119" s="568" t="s">
        <v>4691</v>
      </c>
      <c r="F119" s="571">
        <v>9</v>
      </c>
      <c r="G119" s="571">
        <v>1629</v>
      </c>
      <c r="H119" s="571">
        <v>1</v>
      </c>
      <c r="I119" s="571">
        <v>181</v>
      </c>
      <c r="J119" s="571">
        <v>1</v>
      </c>
      <c r="K119" s="571">
        <v>181</v>
      </c>
      <c r="L119" s="571">
        <v>0.1111111111111111</v>
      </c>
      <c r="M119" s="571">
        <v>181</v>
      </c>
      <c r="N119" s="571">
        <v>4</v>
      </c>
      <c r="O119" s="571">
        <v>728</v>
      </c>
      <c r="P119" s="592">
        <v>0.44689993861264582</v>
      </c>
      <c r="Q119" s="572">
        <v>182</v>
      </c>
    </row>
    <row r="120" spans="1:17" ht="14.4" customHeight="1" x14ac:dyDescent="0.3">
      <c r="A120" s="567" t="s">
        <v>4600</v>
      </c>
      <c r="B120" s="568" t="s">
        <v>4601</v>
      </c>
      <c r="C120" s="568" t="s">
        <v>3256</v>
      </c>
      <c r="D120" s="568" t="s">
        <v>4499</v>
      </c>
      <c r="E120" s="568" t="s">
        <v>4500</v>
      </c>
      <c r="F120" s="571">
        <v>2</v>
      </c>
      <c r="G120" s="571">
        <v>1118</v>
      </c>
      <c r="H120" s="571">
        <v>1</v>
      </c>
      <c r="I120" s="571">
        <v>559</v>
      </c>
      <c r="J120" s="571"/>
      <c r="K120" s="571"/>
      <c r="L120" s="571"/>
      <c r="M120" s="571"/>
      <c r="N120" s="571">
        <v>1</v>
      </c>
      <c r="O120" s="571">
        <v>564</v>
      </c>
      <c r="P120" s="592">
        <v>0.50447227191413235</v>
      </c>
      <c r="Q120" s="572">
        <v>564</v>
      </c>
    </row>
    <row r="121" spans="1:17" ht="14.4" customHeight="1" x14ac:dyDescent="0.3">
      <c r="A121" s="567" t="s">
        <v>4600</v>
      </c>
      <c r="B121" s="568" t="s">
        <v>4601</v>
      </c>
      <c r="C121" s="568" t="s">
        <v>3256</v>
      </c>
      <c r="D121" s="568" t="s">
        <v>4692</v>
      </c>
      <c r="E121" s="568" t="s">
        <v>4693</v>
      </c>
      <c r="F121" s="571">
        <v>313</v>
      </c>
      <c r="G121" s="571">
        <v>11581</v>
      </c>
      <c r="H121" s="571">
        <v>1</v>
      </c>
      <c r="I121" s="571">
        <v>37</v>
      </c>
      <c r="J121" s="571">
        <v>315</v>
      </c>
      <c r="K121" s="571">
        <v>11655</v>
      </c>
      <c r="L121" s="571">
        <v>1.0063897763578276</v>
      </c>
      <c r="M121" s="571">
        <v>37</v>
      </c>
      <c r="N121" s="571">
        <v>463</v>
      </c>
      <c r="O121" s="571">
        <v>17131</v>
      </c>
      <c r="P121" s="592">
        <v>1.4792332268370607</v>
      </c>
      <c r="Q121" s="572">
        <v>37</v>
      </c>
    </row>
    <row r="122" spans="1:17" ht="14.4" customHeight="1" x14ac:dyDescent="0.3">
      <c r="A122" s="567" t="s">
        <v>4600</v>
      </c>
      <c r="B122" s="568" t="s">
        <v>4601</v>
      </c>
      <c r="C122" s="568" t="s">
        <v>3256</v>
      </c>
      <c r="D122" s="568" t="s">
        <v>4694</v>
      </c>
      <c r="E122" s="568" t="s">
        <v>4695</v>
      </c>
      <c r="F122" s="571">
        <v>1</v>
      </c>
      <c r="G122" s="571">
        <v>649</v>
      </c>
      <c r="H122" s="571">
        <v>1</v>
      </c>
      <c r="I122" s="571">
        <v>649</v>
      </c>
      <c r="J122" s="571"/>
      <c r="K122" s="571"/>
      <c r="L122" s="571"/>
      <c r="M122" s="571"/>
      <c r="N122" s="571"/>
      <c r="O122" s="571"/>
      <c r="P122" s="592"/>
      <c r="Q122" s="572"/>
    </row>
    <row r="123" spans="1:17" ht="14.4" customHeight="1" x14ac:dyDescent="0.3">
      <c r="A123" s="567" t="s">
        <v>4600</v>
      </c>
      <c r="B123" s="568" t="s">
        <v>4601</v>
      </c>
      <c r="C123" s="568" t="s">
        <v>3256</v>
      </c>
      <c r="D123" s="568" t="s">
        <v>4696</v>
      </c>
      <c r="E123" s="568" t="s">
        <v>4697</v>
      </c>
      <c r="F123" s="571">
        <v>333</v>
      </c>
      <c r="G123" s="571">
        <v>9657</v>
      </c>
      <c r="H123" s="571">
        <v>1</v>
      </c>
      <c r="I123" s="571">
        <v>29</v>
      </c>
      <c r="J123" s="571">
        <v>276</v>
      </c>
      <c r="K123" s="571">
        <v>8004</v>
      </c>
      <c r="L123" s="571">
        <v>0.8288288288288288</v>
      </c>
      <c r="M123" s="571">
        <v>29</v>
      </c>
      <c r="N123" s="571">
        <v>248</v>
      </c>
      <c r="O123" s="571">
        <v>7192</v>
      </c>
      <c r="P123" s="592">
        <v>0.74474474474474472</v>
      </c>
      <c r="Q123" s="572">
        <v>29</v>
      </c>
    </row>
    <row r="124" spans="1:17" ht="14.4" customHeight="1" x14ac:dyDescent="0.3">
      <c r="A124" s="567" t="s">
        <v>4600</v>
      </c>
      <c r="B124" s="568" t="s">
        <v>4601</v>
      </c>
      <c r="C124" s="568" t="s">
        <v>3256</v>
      </c>
      <c r="D124" s="568" t="s">
        <v>4698</v>
      </c>
      <c r="E124" s="568" t="s">
        <v>4699</v>
      </c>
      <c r="F124" s="571">
        <v>791</v>
      </c>
      <c r="G124" s="571">
        <v>18193</v>
      </c>
      <c r="H124" s="571">
        <v>1</v>
      </c>
      <c r="I124" s="571">
        <v>23</v>
      </c>
      <c r="J124" s="571">
        <v>669</v>
      </c>
      <c r="K124" s="571">
        <v>15387</v>
      </c>
      <c r="L124" s="571">
        <v>0.84576485461441209</v>
      </c>
      <c r="M124" s="571">
        <v>23</v>
      </c>
      <c r="N124" s="571">
        <v>814</v>
      </c>
      <c r="O124" s="571">
        <v>18722</v>
      </c>
      <c r="P124" s="592">
        <v>1.0290771175726927</v>
      </c>
      <c r="Q124" s="572">
        <v>23</v>
      </c>
    </row>
    <row r="125" spans="1:17" ht="14.4" customHeight="1" x14ac:dyDescent="0.3">
      <c r="A125" s="567" t="s">
        <v>4600</v>
      </c>
      <c r="B125" s="568" t="s">
        <v>4601</v>
      </c>
      <c r="C125" s="568" t="s">
        <v>3256</v>
      </c>
      <c r="D125" s="568" t="s">
        <v>4700</v>
      </c>
      <c r="E125" s="568" t="s">
        <v>4701</v>
      </c>
      <c r="F125" s="571"/>
      <c r="G125" s="571"/>
      <c r="H125" s="571"/>
      <c r="I125" s="571"/>
      <c r="J125" s="571"/>
      <c r="K125" s="571"/>
      <c r="L125" s="571"/>
      <c r="M125" s="571"/>
      <c r="N125" s="571">
        <v>3</v>
      </c>
      <c r="O125" s="571">
        <v>180</v>
      </c>
      <c r="P125" s="592"/>
      <c r="Q125" s="572">
        <v>60</v>
      </c>
    </row>
    <row r="126" spans="1:17" ht="14.4" customHeight="1" x14ac:dyDescent="0.3">
      <c r="A126" s="567" t="s">
        <v>4600</v>
      </c>
      <c r="B126" s="568" t="s">
        <v>4601</v>
      </c>
      <c r="C126" s="568" t="s">
        <v>3256</v>
      </c>
      <c r="D126" s="568" t="s">
        <v>4702</v>
      </c>
      <c r="E126" s="568" t="s">
        <v>4703</v>
      </c>
      <c r="F126" s="571">
        <v>19</v>
      </c>
      <c r="G126" s="571">
        <v>1672</v>
      </c>
      <c r="H126" s="571">
        <v>1</v>
      </c>
      <c r="I126" s="571">
        <v>88</v>
      </c>
      <c r="J126" s="571">
        <v>11</v>
      </c>
      <c r="K126" s="571">
        <v>968</v>
      </c>
      <c r="L126" s="571">
        <v>0.57894736842105265</v>
      </c>
      <c r="M126" s="571">
        <v>88</v>
      </c>
      <c r="N126" s="571">
        <v>8</v>
      </c>
      <c r="O126" s="571">
        <v>704</v>
      </c>
      <c r="P126" s="592">
        <v>0.42105263157894735</v>
      </c>
      <c r="Q126" s="572">
        <v>88</v>
      </c>
    </row>
    <row r="127" spans="1:17" ht="14.4" customHeight="1" x14ac:dyDescent="0.3">
      <c r="A127" s="567" t="s">
        <v>4600</v>
      </c>
      <c r="B127" s="568" t="s">
        <v>4601</v>
      </c>
      <c r="C127" s="568" t="s">
        <v>3256</v>
      </c>
      <c r="D127" s="568" t="s">
        <v>4704</v>
      </c>
      <c r="E127" s="568" t="s">
        <v>4705</v>
      </c>
      <c r="F127" s="571"/>
      <c r="G127" s="571"/>
      <c r="H127" s="571"/>
      <c r="I127" s="571"/>
      <c r="J127" s="571"/>
      <c r="K127" s="571"/>
      <c r="L127" s="571"/>
      <c r="M127" s="571"/>
      <c r="N127" s="571">
        <v>1</v>
      </c>
      <c r="O127" s="571">
        <v>394</v>
      </c>
      <c r="P127" s="592"/>
      <c r="Q127" s="572">
        <v>394</v>
      </c>
    </row>
    <row r="128" spans="1:17" ht="14.4" customHeight="1" x14ac:dyDescent="0.3">
      <c r="A128" s="567" t="s">
        <v>4600</v>
      </c>
      <c r="B128" s="568" t="s">
        <v>4601</v>
      </c>
      <c r="C128" s="568" t="s">
        <v>3256</v>
      </c>
      <c r="D128" s="568" t="s">
        <v>4706</v>
      </c>
      <c r="E128" s="568" t="s">
        <v>4707</v>
      </c>
      <c r="F128" s="571">
        <v>3</v>
      </c>
      <c r="G128" s="571">
        <v>186</v>
      </c>
      <c r="H128" s="571">
        <v>1</v>
      </c>
      <c r="I128" s="571">
        <v>62</v>
      </c>
      <c r="J128" s="571">
        <v>2</v>
      </c>
      <c r="K128" s="571">
        <v>124</v>
      </c>
      <c r="L128" s="571">
        <v>0.66666666666666663</v>
      </c>
      <c r="M128" s="571">
        <v>62</v>
      </c>
      <c r="N128" s="571">
        <v>2</v>
      </c>
      <c r="O128" s="571">
        <v>126</v>
      </c>
      <c r="P128" s="592">
        <v>0.67741935483870963</v>
      </c>
      <c r="Q128" s="572">
        <v>63</v>
      </c>
    </row>
    <row r="129" spans="1:17" ht="14.4" customHeight="1" x14ac:dyDescent="0.3">
      <c r="A129" s="567" t="s">
        <v>4600</v>
      </c>
      <c r="B129" s="568" t="s">
        <v>4601</v>
      </c>
      <c r="C129" s="568" t="s">
        <v>3256</v>
      </c>
      <c r="D129" s="568" t="s">
        <v>4708</v>
      </c>
      <c r="E129" s="568" t="s">
        <v>4709</v>
      </c>
      <c r="F129" s="571">
        <v>1</v>
      </c>
      <c r="G129" s="571">
        <v>78</v>
      </c>
      <c r="H129" s="571">
        <v>1</v>
      </c>
      <c r="I129" s="571">
        <v>78</v>
      </c>
      <c r="J129" s="571"/>
      <c r="K129" s="571"/>
      <c r="L129" s="571"/>
      <c r="M129" s="571"/>
      <c r="N129" s="571"/>
      <c r="O129" s="571"/>
      <c r="P129" s="592"/>
      <c r="Q129" s="572"/>
    </row>
    <row r="130" spans="1:17" ht="14.4" customHeight="1" x14ac:dyDescent="0.3">
      <c r="A130" s="567" t="s">
        <v>4600</v>
      </c>
      <c r="B130" s="568" t="s">
        <v>4601</v>
      </c>
      <c r="C130" s="568" t="s">
        <v>3256</v>
      </c>
      <c r="D130" s="568" t="s">
        <v>4710</v>
      </c>
      <c r="E130" s="568" t="s">
        <v>4711</v>
      </c>
      <c r="F130" s="571">
        <v>1267</v>
      </c>
      <c r="G130" s="571">
        <v>186249</v>
      </c>
      <c r="H130" s="571">
        <v>1</v>
      </c>
      <c r="I130" s="571">
        <v>147</v>
      </c>
      <c r="J130" s="571">
        <v>1312</v>
      </c>
      <c r="K130" s="571">
        <v>192864</v>
      </c>
      <c r="L130" s="571">
        <v>1.0355169692186266</v>
      </c>
      <c r="M130" s="571">
        <v>147</v>
      </c>
      <c r="N130" s="571">
        <v>1721</v>
      </c>
      <c r="O130" s="571">
        <v>252987</v>
      </c>
      <c r="P130" s="592">
        <v>1.3583267561168113</v>
      </c>
      <c r="Q130" s="572">
        <v>147</v>
      </c>
    </row>
    <row r="131" spans="1:17" ht="14.4" customHeight="1" x14ac:dyDescent="0.3">
      <c r="A131" s="567" t="s">
        <v>4600</v>
      </c>
      <c r="B131" s="568" t="s">
        <v>4601</v>
      </c>
      <c r="C131" s="568" t="s">
        <v>3256</v>
      </c>
      <c r="D131" s="568" t="s">
        <v>4712</v>
      </c>
      <c r="E131" s="568" t="s">
        <v>4713</v>
      </c>
      <c r="F131" s="571">
        <v>221</v>
      </c>
      <c r="G131" s="571">
        <v>5083</v>
      </c>
      <c r="H131" s="571">
        <v>1</v>
      </c>
      <c r="I131" s="571">
        <v>23</v>
      </c>
      <c r="J131" s="571">
        <v>113</v>
      </c>
      <c r="K131" s="571">
        <v>2599</v>
      </c>
      <c r="L131" s="571">
        <v>0.5113122171945701</v>
      </c>
      <c r="M131" s="571">
        <v>23</v>
      </c>
      <c r="N131" s="571">
        <v>95</v>
      </c>
      <c r="O131" s="571">
        <v>2185</v>
      </c>
      <c r="P131" s="592">
        <v>0.42986425339366519</v>
      </c>
      <c r="Q131" s="572">
        <v>23</v>
      </c>
    </row>
    <row r="132" spans="1:17" ht="14.4" customHeight="1" x14ac:dyDescent="0.3">
      <c r="A132" s="567" t="s">
        <v>4600</v>
      </c>
      <c r="B132" s="568" t="s">
        <v>4601</v>
      </c>
      <c r="C132" s="568" t="s">
        <v>3256</v>
      </c>
      <c r="D132" s="568" t="s">
        <v>4714</v>
      </c>
      <c r="E132" s="568" t="s">
        <v>4715</v>
      </c>
      <c r="F132" s="571">
        <v>13</v>
      </c>
      <c r="G132" s="571">
        <v>429</v>
      </c>
      <c r="H132" s="571">
        <v>1</v>
      </c>
      <c r="I132" s="571">
        <v>33</v>
      </c>
      <c r="J132" s="571">
        <v>9</v>
      </c>
      <c r="K132" s="571">
        <v>297</v>
      </c>
      <c r="L132" s="571">
        <v>0.69230769230769229</v>
      </c>
      <c r="M132" s="571">
        <v>33</v>
      </c>
      <c r="N132" s="571">
        <v>15</v>
      </c>
      <c r="O132" s="571">
        <v>495</v>
      </c>
      <c r="P132" s="592">
        <v>1.1538461538461537</v>
      </c>
      <c r="Q132" s="572">
        <v>33</v>
      </c>
    </row>
    <row r="133" spans="1:17" ht="14.4" customHeight="1" x14ac:dyDescent="0.3">
      <c r="A133" s="567" t="s">
        <v>4600</v>
      </c>
      <c r="B133" s="568" t="s">
        <v>4601</v>
      </c>
      <c r="C133" s="568" t="s">
        <v>3256</v>
      </c>
      <c r="D133" s="568" t="s">
        <v>4716</v>
      </c>
      <c r="E133" s="568" t="s">
        <v>4717</v>
      </c>
      <c r="F133" s="571">
        <v>2</v>
      </c>
      <c r="G133" s="571">
        <v>52</v>
      </c>
      <c r="H133" s="571">
        <v>1</v>
      </c>
      <c r="I133" s="571">
        <v>26</v>
      </c>
      <c r="J133" s="571">
        <v>1</v>
      </c>
      <c r="K133" s="571">
        <v>26</v>
      </c>
      <c r="L133" s="571">
        <v>0.5</v>
      </c>
      <c r="M133" s="571">
        <v>26</v>
      </c>
      <c r="N133" s="571">
        <v>2</v>
      </c>
      <c r="O133" s="571">
        <v>52</v>
      </c>
      <c r="P133" s="592">
        <v>1</v>
      </c>
      <c r="Q133" s="572">
        <v>26</v>
      </c>
    </row>
    <row r="134" spans="1:17" ht="14.4" customHeight="1" x14ac:dyDescent="0.3">
      <c r="A134" s="567" t="s">
        <v>4600</v>
      </c>
      <c r="B134" s="568" t="s">
        <v>4601</v>
      </c>
      <c r="C134" s="568" t="s">
        <v>3256</v>
      </c>
      <c r="D134" s="568" t="s">
        <v>4718</v>
      </c>
      <c r="E134" s="568" t="s">
        <v>4719</v>
      </c>
      <c r="F134" s="571">
        <v>14</v>
      </c>
      <c r="G134" s="571">
        <v>1148</v>
      </c>
      <c r="H134" s="571">
        <v>1</v>
      </c>
      <c r="I134" s="571">
        <v>82</v>
      </c>
      <c r="J134" s="571">
        <v>9</v>
      </c>
      <c r="K134" s="571">
        <v>738</v>
      </c>
      <c r="L134" s="571">
        <v>0.6428571428571429</v>
      </c>
      <c r="M134" s="571">
        <v>82</v>
      </c>
      <c r="N134" s="571">
        <v>14</v>
      </c>
      <c r="O134" s="571">
        <v>1148</v>
      </c>
      <c r="P134" s="592">
        <v>1</v>
      </c>
      <c r="Q134" s="572">
        <v>82</v>
      </c>
    </row>
    <row r="135" spans="1:17" ht="14.4" customHeight="1" x14ac:dyDescent="0.3">
      <c r="A135" s="567" t="s">
        <v>4600</v>
      </c>
      <c r="B135" s="568" t="s">
        <v>4601</v>
      </c>
      <c r="C135" s="568" t="s">
        <v>3256</v>
      </c>
      <c r="D135" s="568" t="s">
        <v>4720</v>
      </c>
      <c r="E135" s="568" t="s">
        <v>4721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236</v>
      </c>
      <c r="P135" s="592"/>
      <c r="Q135" s="572">
        <v>236</v>
      </c>
    </row>
    <row r="136" spans="1:17" ht="14.4" customHeight="1" x14ac:dyDescent="0.3">
      <c r="A136" s="567" t="s">
        <v>4600</v>
      </c>
      <c r="B136" s="568" t="s">
        <v>4601</v>
      </c>
      <c r="C136" s="568" t="s">
        <v>3256</v>
      </c>
      <c r="D136" s="568" t="s">
        <v>4722</v>
      </c>
      <c r="E136" s="568" t="s">
        <v>4723</v>
      </c>
      <c r="F136" s="571">
        <v>1946</v>
      </c>
      <c r="G136" s="571">
        <v>118706</v>
      </c>
      <c r="H136" s="571">
        <v>1</v>
      </c>
      <c r="I136" s="571">
        <v>61</v>
      </c>
      <c r="J136" s="571">
        <v>2165</v>
      </c>
      <c r="K136" s="571">
        <v>132065</v>
      </c>
      <c r="L136" s="571">
        <v>1.1125385405960946</v>
      </c>
      <c r="M136" s="571">
        <v>61</v>
      </c>
      <c r="N136" s="571">
        <v>2510</v>
      </c>
      <c r="O136" s="571">
        <v>153110</v>
      </c>
      <c r="P136" s="592">
        <v>1.2898252826310381</v>
      </c>
      <c r="Q136" s="572">
        <v>61</v>
      </c>
    </row>
    <row r="137" spans="1:17" ht="14.4" customHeight="1" x14ac:dyDescent="0.3">
      <c r="A137" s="567" t="s">
        <v>4600</v>
      </c>
      <c r="B137" s="568" t="s">
        <v>4601</v>
      </c>
      <c r="C137" s="568" t="s">
        <v>3256</v>
      </c>
      <c r="D137" s="568" t="s">
        <v>4724</v>
      </c>
      <c r="E137" s="568" t="s">
        <v>4725</v>
      </c>
      <c r="F137" s="571">
        <v>11</v>
      </c>
      <c r="G137" s="571">
        <v>1936</v>
      </c>
      <c r="H137" s="571">
        <v>1</v>
      </c>
      <c r="I137" s="571">
        <v>176</v>
      </c>
      <c r="J137" s="571">
        <v>88</v>
      </c>
      <c r="K137" s="571">
        <v>15488</v>
      </c>
      <c r="L137" s="571">
        <v>8</v>
      </c>
      <c r="M137" s="571">
        <v>176</v>
      </c>
      <c r="N137" s="571">
        <v>475</v>
      </c>
      <c r="O137" s="571">
        <v>83600</v>
      </c>
      <c r="P137" s="592">
        <v>43.18181818181818</v>
      </c>
      <c r="Q137" s="572">
        <v>176</v>
      </c>
    </row>
    <row r="138" spans="1:17" ht="14.4" customHeight="1" x14ac:dyDescent="0.3">
      <c r="A138" s="567" t="s">
        <v>4600</v>
      </c>
      <c r="B138" s="568" t="s">
        <v>4601</v>
      </c>
      <c r="C138" s="568" t="s">
        <v>3256</v>
      </c>
      <c r="D138" s="568" t="s">
        <v>4726</v>
      </c>
      <c r="E138" s="568" t="s">
        <v>4727</v>
      </c>
      <c r="F138" s="571">
        <v>3905</v>
      </c>
      <c r="G138" s="571">
        <v>113245</v>
      </c>
      <c r="H138" s="571">
        <v>1</v>
      </c>
      <c r="I138" s="571">
        <v>29</v>
      </c>
      <c r="J138" s="571">
        <v>4062</v>
      </c>
      <c r="K138" s="571">
        <v>117798</v>
      </c>
      <c r="L138" s="571">
        <v>1.0402048655569782</v>
      </c>
      <c r="M138" s="571">
        <v>29</v>
      </c>
      <c r="N138" s="571">
        <v>4963</v>
      </c>
      <c r="O138" s="571">
        <v>143927</v>
      </c>
      <c r="P138" s="592">
        <v>1.2709346991037132</v>
      </c>
      <c r="Q138" s="572">
        <v>29</v>
      </c>
    </row>
    <row r="139" spans="1:17" ht="14.4" customHeight="1" x14ac:dyDescent="0.3">
      <c r="A139" s="567" t="s">
        <v>4600</v>
      </c>
      <c r="B139" s="568" t="s">
        <v>4601</v>
      </c>
      <c r="C139" s="568" t="s">
        <v>3256</v>
      </c>
      <c r="D139" s="568" t="s">
        <v>4728</v>
      </c>
      <c r="E139" s="568" t="s">
        <v>4729</v>
      </c>
      <c r="F139" s="571">
        <v>1</v>
      </c>
      <c r="G139" s="571">
        <v>525</v>
      </c>
      <c r="H139" s="571">
        <v>1</v>
      </c>
      <c r="I139" s="571">
        <v>525</v>
      </c>
      <c r="J139" s="571"/>
      <c r="K139" s="571"/>
      <c r="L139" s="571"/>
      <c r="M139" s="571"/>
      <c r="N139" s="571"/>
      <c r="O139" s="571"/>
      <c r="P139" s="592"/>
      <c r="Q139" s="572"/>
    </row>
    <row r="140" spans="1:17" ht="14.4" customHeight="1" x14ac:dyDescent="0.3">
      <c r="A140" s="567" t="s">
        <v>4600</v>
      </c>
      <c r="B140" s="568" t="s">
        <v>4601</v>
      </c>
      <c r="C140" s="568" t="s">
        <v>3256</v>
      </c>
      <c r="D140" s="568" t="s">
        <v>4730</v>
      </c>
      <c r="E140" s="568" t="s">
        <v>4731</v>
      </c>
      <c r="F140" s="571">
        <v>5</v>
      </c>
      <c r="G140" s="571">
        <v>105</v>
      </c>
      <c r="H140" s="571">
        <v>1</v>
      </c>
      <c r="I140" s="571">
        <v>21</v>
      </c>
      <c r="J140" s="571"/>
      <c r="K140" s="571"/>
      <c r="L140" s="571"/>
      <c r="M140" s="571"/>
      <c r="N140" s="571">
        <v>1</v>
      </c>
      <c r="O140" s="571">
        <v>21</v>
      </c>
      <c r="P140" s="592">
        <v>0.2</v>
      </c>
      <c r="Q140" s="572">
        <v>21</v>
      </c>
    </row>
    <row r="141" spans="1:17" ht="14.4" customHeight="1" x14ac:dyDescent="0.3">
      <c r="A141" s="567" t="s">
        <v>4600</v>
      </c>
      <c r="B141" s="568" t="s">
        <v>4601</v>
      </c>
      <c r="C141" s="568" t="s">
        <v>3256</v>
      </c>
      <c r="D141" s="568" t="s">
        <v>4732</v>
      </c>
      <c r="E141" s="568" t="s">
        <v>4733</v>
      </c>
      <c r="F141" s="571"/>
      <c r="G141" s="571"/>
      <c r="H141" s="571"/>
      <c r="I141" s="571"/>
      <c r="J141" s="571"/>
      <c r="K141" s="571"/>
      <c r="L141" s="571"/>
      <c r="M141" s="571"/>
      <c r="N141" s="571">
        <v>1</v>
      </c>
      <c r="O141" s="571">
        <v>589</v>
      </c>
      <c r="P141" s="592"/>
      <c r="Q141" s="572">
        <v>589</v>
      </c>
    </row>
    <row r="142" spans="1:17" ht="14.4" customHeight="1" x14ac:dyDescent="0.3">
      <c r="A142" s="567" t="s">
        <v>4600</v>
      </c>
      <c r="B142" s="568" t="s">
        <v>4601</v>
      </c>
      <c r="C142" s="568" t="s">
        <v>3256</v>
      </c>
      <c r="D142" s="568" t="s">
        <v>4734</v>
      </c>
      <c r="E142" s="568" t="s">
        <v>4735</v>
      </c>
      <c r="F142" s="571">
        <v>2</v>
      </c>
      <c r="G142" s="571">
        <v>332</v>
      </c>
      <c r="H142" s="571">
        <v>1</v>
      </c>
      <c r="I142" s="571">
        <v>166</v>
      </c>
      <c r="J142" s="571">
        <v>4</v>
      </c>
      <c r="K142" s="571">
        <v>664</v>
      </c>
      <c r="L142" s="571">
        <v>2</v>
      </c>
      <c r="M142" s="571">
        <v>166</v>
      </c>
      <c r="N142" s="571">
        <v>2</v>
      </c>
      <c r="O142" s="571">
        <v>332</v>
      </c>
      <c r="P142" s="592">
        <v>1</v>
      </c>
      <c r="Q142" s="572">
        <v>166</v>
      </c>
    </row>
    <row r="143" spans="1:17" ht="14.4" customHeight="1" x14ac:dyDescent="0.3">
      <c r="A143" s="567" t="s">
        <v>4600</v>
      </c>
      <c r="B143" s="568" t="s">
        <v>4601</v>
      </c>
      <c r="C143" s="568" t="s">
        <v>3256</v>
      </c>
      <c r="D143" s="568" t="s">
        <v>4736</v>
      </c>
      <c r="E143" s="568" t="s">
        <v>4737</v>
      </c>
      <c r="F143" s="571">
        <v>2</v>
      </c>
      <c r="G143" s="571">
        <v>34</v>
      </c>
      <c r="H143" s="571">
        <v>1</v>
      </c>
      <c r="I143" s="571">
        <v>17</v>
      </c>
      <c r="J143" s="571"/>
      <c r="K143" s="571"/>
      <c r="L143" s="571"/>
      <c r="M143" s="571"/>
      <c r="N143" s="571">
        <v>1</v>
      </c>
      <c r="O143" s="571">
        <v>17</v>
      </c>
      <c r="P143" s="592">
        <v>0.5</v>
      </c>
      <c r="Q143" s="572">
        <v>17</v>
      </c>
    </row>
    <row r="144" spans="1:17" ht="14.4" customHeight="1" x14ac:dyDescent="0.3">
      <c r="A144" s="567" t="s">
        <v>4600</v>
      </c>
      <c r="B144" s="568" t="s">
        <v>4601</v>
      </c>
      <c r="C144" s="568" t="s">
        <v>3256</v>
      </c>
      <c r="D144" s="568" t="s">
        <v>4738</v>
      </c>
      <c r="E144" s="568" t="s">
        <v>4739</v>
      </c>
      <c r="F144" s="571">
        <v>568</v>
      </c>
      <c r="G144" s="571">
        <v>14768</v>
      </c>
      <c r="H144" s="571">
        <v>1</v>
      </c>
      <c r="I144" s="571">
        <v>26</v>
      </c>
      <c r="J144" s="571">
        <v>454</v>
      </c>
      <c r="K144" s="571">
        <v>11804</v>
      </c>
      <c r="L144" s="571">
        <v>0.79929577464788737</v>
      </c>
      <c r="M144" s="571">
        <v>26</v>
      </c>
      <c r="N144" s="571">
        <v>427</v>
      </c>
      <c r="O144" s="571">
        <v>11102</v>
      </c>
      <c r="P144" s="592">
        <v>0.75176056338028174</v>
      </c>
      <c r="Q144" s="572">
        <v>26</v>
      </c>
    </row>
    <row r="145" spans="1:17" ht="14.4" customHeight="1" x14ac:dyDescent="0.3">
      <c r="A145" s="567" t="s">
        <v>4600</v>
      </c>
      <c r="B145" s="568" t="s">
        <v>4601</v>
      </c>
      <c r="C145" s="568" t="s">
        <v>3256</v>
      </c>
      <c r="D145" s="568" t="s">
        <v>4740</v>
      </c>
      <c r="E145" s="568" t="s">
        <v>4741</v>
      </c>
      <c r="F145" s="571">
        <v>3430</v>
      </c>
      <c r="G145" s="571">
        <v>99470</v>
      </c>
      <c r="H145" s="571">
        <v>1</v>
      </c>
      <c r="I145" s="571">
        <v>29</v>
      </c>
      <c r="J145" s="571">
        <v>2065</v>
      </c>
      <c r="K145" s="571">
        <v>59885</v>
      </c>
      <c r="L145" s="571">
        <v>0.60204081632653061</v>
      </c>
      <c r="M145" s="571">
        <v>29</v>
      </c>
      <c r="N145" s="571">
        <v>2302</v>
      </c>
      <c r="O145" s="571">
        <v>66758</v>
      </c>
      <c r="P145" s="592">
        <v>0.67113702623906701</v>
      </c>
      <c r="Q145" s="572">
        <v>29</v>
      </c>
    </row>
    <row r="146" spans="1:17" ht="14.4" customHeight="1" x14ac:dyDescent="0.3">
      <c r="A146" s="567" t="s">
        <v>4600</v>
      </c>
      <c r="B146" s="568" t="s">
        <v>4601</v>
      </c>
      <c r="C146" s="568" t="s">
        <v>3256</v>
      </c>
      <c r="D146" s="568" t="s">
        <v>4742</v>
      </c>
      <c r="E146" s="568" t="s">
        <v>4743</v>
      </c>
      <c r="F146" s="571">
        <v>254</v>
      </c>
      <c r="G146" s="571">
        <v>6858</v>
      </c>
      <c r="H146" s="571">
        <v>1</v>
      </c>
      <c r="I146" s="571">
        <v>27</v>
      </c>
      <c r="J146" s="571">
        <v>259</v>
      </c>
      <c r="K146" s="571">
        <v>6993</v>
      </c>
      <c r="L146" s="571">
        <v>1.0196850393700787</v>
      </c>
      <c r="M146" s="571">
        <v>27</v>
      </c>
      <c r="N146" s="571">
        <v>275</v>
      </c>
      <c r="O146" s="571">
        <v>7425</v>
      </c>
      <c r="P146" s="592">
        <v>1.0826771653543308</v>
      </c>
      <c r="Q146" s="572">
        <v>27</v>
      </c>
    </row>
    <row r="147" spans="1:17" ht="14.4" customHeight="1" x14ac:dyDescent="0.3">
      <c r="A147" s="567" t="s">
        <v>4600</v>
      </c>
      <c r="B147" s="568" t="s">
        <v>4601</v>
      </c>
      <c r="C147" s="568" t="s">
        <v>3256</v>
      </c>
      <c r="D147" s="568" t="s">
        <v>4744</v>
      </c>
      <c r="E147" s="568" t="s">
        <v>4745</v>
      </c>
      <c r="F147" s="571">
        <v>3</v>
      </c>
      <c r="G147" s="571">
        <v>135</v>
      </c>
      <c r="H147" s="571">
        <v>1</v>
      </c>
      <c r="I147" s="571">
        <v>45</v>
      </c>
      <c r="J147" s="571">
        <v>2</v>
      </c>
      <c r="K147" s="571">
        <v>90</v>
      </c>
      <c r="L147" s="571">
        <v>0.66666666666666663</v>
      </c>
      <c r="M147" s="571">
        <v>45</v>
      </c>
      <c r="N147" s="571">
        <v>5</v>
      </c>
      <c r="O147" s="571">
        <v>225</v>
      </c>
      <c r="P147" s="592">
        <v>1.6666666666666667</v>
      </c>
      <c r="Q147" s="572">
        <v>45</v>
      </c>
    </row>
    <row r="148" spans="1:17" ht="14.4" customHeight="1" x14ac:dyDescent="0.3">
      <c r="A148" s="567" t="s">
        <v>4600</v>
      </c>
      <c r="B148" s="568" t="s">
        <v>4601</v>
      </c>
      <c r="C148" s="568" t="s">
        <v>3256</v>
      </c>
      <c r="D148" s="568" t="s">
        <v>4746</v>
      </c>
      <c r="E148" s="568" t="s">
        <v>4747</v>
      </c>
      <c r="F148" s="571">
        <v>10</v>
      </c>
      <c r="G148" s="571">
        <v>620</v>
      </c>
      <c r="H148" s="571">
        <v>1</v>
      </c>
      <c r="I148" s="571">
        <v>62</v>
      </c>
      <c r="J148" s="571">
        <v>9</v>
      </c>
      <c r="K148" s="571">
        <v>558</v>
      </c>
      <c r="L148" s="571">
        <v>0.9</v>
      </c>
      <c r="M148" s="571">
        <v>62</v>
      </c>
      <c r="N148" s="571">
        <v>5</v>
      </c>
      <c r="O148" s="571">
        <v>310</v>
      </c>
      <c r="P148" s="592">
        <v>0.5</v>
      </c>
      <c r="Q148" s="572">
        <v>62</v>
      </c>
    </row>
    <row r="149" spans="1:17" ht="14.4" customHeight="1" x14ac:dyDescent="0.3">
      <c r="A149" s="567" t="s">
        <v>4600</v>
      </c>
      <c r="B149" s="568" t="s">
        <v>4601</v>
      </c>
      <c r="C149" s="568" t="s">
        <v>3256</v>
      </c>
      <c r="D149" s="568" t="s">
        <v>4748</v>
      </c>
      <c r="E149" s="568" t="s">
        <v>4749</v>
      </c>
      <c r="F149" s="571">
        <v>182</v>
      </c>
      <c r="G149" s="571">
        <v>15288</v>
      </c>
      <c r="H149" s="571">
        <v>1</v>
      </c>
      <c r="I149" s="571">
        <v>84</v>
      </c>
      <c r="J149" s="571">
        <v>133</v>
      </c>
      <c r="K149" s="571">
        <v>11172</v>
      </c>
      <c r="L149" s="571">
        <v>0.73076923076923073</v>
      </c>
      <c r="M149" s="571">
        <v>84</v>
      </c>
      <c r="N149" s="571">
        <v>111</v>
      </c>
      <c r="O149" s="571">
        <v>9324</v>
      </c>
      <c r="P149" s="592">
        <v>0.60989010989010994</v>
      </c>
      <c r="Q149" s="572">
        <v>84</v>
      </c>
    </row>
    <row r="150" spans="1:17" ht="14.4" customHeight="1" x14ac:dyDescent="0.3">
      <c r="A150" s="567" t="s">
        <v>4600</v>
      </c>
      <c r="B150" s="568" t="s">
        <v>4601</v>
      </c>
      <c r="C150" s="568" t="s">
        <v>3256</v>
      </c>
      <c r="D150" s="568" t="s">
        <v>4750</v>
      </c>
      <c r="E150" s="568" t="s">
        <v>4751</v>
      </c>
      <c r="F150" s="571">
        <v>1279</v>
      </c>
      <c r="G150" s="571">
        <v>30696</v>
      </c>
      <c r="H150" s="571">
        <v>1</v>
      </c>
      <c r="I150" s="571">
        <v>24</v>
      </c>
      <c r="J150" s="571">
        <v>1163</v>
      </c>
      <c r="K150" s="571">
        <v>27912</v>
      </c>
      <c r="L150" s="571">
        <v>0.90930414386239244</v>
      </c>
      <c r="M150" s="571">
        <v>24</v>
      </c>
      <c r="N150" s="571">
        <v>1252</v>
      </c>
      <c r="O150" s="571">
        <v>30048</v>
      </c>
      <c r="P150" s="592">
        <v>0.97888975762314312</v>
      </c>
      <c r="Q150" s="572">
        <v>24</v>
      </c>
    </row>
    <row r="151" spans="1:17" ht="14.4" customHeight="1" x14ac:dyDescent="0.3">
      <c r="A151" s="567" t="s">
        <v>4600</v>
      </c>
      <c r="B151" s="568" t="s">
        <v>4601</v>
      </c>
      <c r="C151" s="568" t="s">
        <v>3256</v>
      </c>
      <c r="D151" s="568" t="s">
        <v>4752</v>
      </c>
      <c r="E151" s="568" t="s">
        <v>4753</v>
      </c>
      <c r="F151" s="571">
        <v>16</v>
      </c>
      <c r="G151" s="571">
        <v>1088</v>
      </c>
      <c r="H151" s="571">
        <v>1</v>
      </c>
      <c r="I151" s="571">
        <v>68</v>
      </c>
      <c r="J151" s="571">
        <v>12</v>
      </c>
      <c r="K151" s="571">
        <v>816</v>
      </c>
      <c r="L151" s="571">
        <v>0.75</v>
      </c>
      <c r="M151" s="571">
        <v>68</v>
      </c>
      <c r="N151" s="571">
        <v>20</v>
      </c>
      <c r="O151" s="571">
        <v>1360</v>
      </c>
      <c r="P151" s="592">
        <v>1.25</v>
      </c>
      <c r="Q151" s="572">
        <v>68</v>
      </c>
    </row>
    <row r="152" spans="1:17" ht="14.4" customHeight="1" x14ac:dyDescent="0.3">
      <c r="A152" s="567" t="s">
        <v>4600</v>
      </c>
      <c r="B152" s="568" t="s">
        <v>4601</v>
      </c>
      <c r="C152" s="568" t="s">
        <v>3256</v>
      </c>
      <c r="D152" s="568" t="s">
        <v>4754</v>
      </c>
      <c r="E152" s="568" t="s">
        <v>4755</v>
      </c>
      <c r="F152" s="571">
        <v>225</v>
      </c>
      <c r="G152" s="571">
        <v>4950</v>
      </c>
      <c r="H152" s="571">
        <v>1</v>
      </c>
      <c r="I152" s="571">
        <v>22</v>
      </c>
      <c r="J152" s="571">
        <v>109</v>
      </c>
      <c r="K152" s="571">
        <v>2398</v>
      </c>
      <c r="L152" s="571">
        <v>0.48444444444444446</v>
      </c>
      <c r="M152" s="571">
        <v>22</v>
      </c>
      <c r="N152" s="571">
        <v>82</v>
      </c>
      <c r="O152" s="571">
        <v>1804</v>
      </c>
      <c r="P152" s="592">
        <v>0.36444444444444446</v>
      </c>
      <c r="Q152" s="572">
        <v>22</v>
      </c>
    </row>
    <row r="153" spans="1:17" ht="14.4" customHeight="1" x14ac:dyDescent="0.3">
      <c r="A153" s="567" t="s">
        <v>4600</v>
      </c>
      <c r="B153" s="568" t="s">
        <v>4601</v>
      </c>
      <c r="C153" s="568" t="s">
        <v>3256</v>
      </c>
      <c r="D153" s="568" t="s">
        <v>4756</v>
      </c>
      <c r="E153" s="568" t="s">
        <v>4757</v>
      </c>
      <c r="F153" s="571">
        <v>2</v>
      </c>
      <c r="G153" s="571">
        <v>1118</v>
      </c>
      <c r="H153" s="571">
        <v>1</v>
      </c>
      <c r="I153" s="571">
        <v>559</v>
      </c>
      <c r="J153" s="571"/>
      <c r="K153" s="571"/>
      <c r="L153" s="571"/>
      <c r="M153" s="571"/>
      <c r="N153" s="571"/>
      <c r="O153" s="571"/>
      <c r="P153" s="592"/>
      <c r="Q153" s="572"/>
    </row>
    <row r="154" spans="1:17" ht="14.4" customHeight="1" x14ac:dyDescent="0.3">
      <c r="A154" s="567" t="s">
        <v>4600</v>
      </c>
      <c r="B154" s="568" t="s">
        <v>4601</v>
      </c>
      <c r="C154" s="568" t="s">
        <v>3256</v>
      </c>
      <c r="D154" s="568" t="s">
        <v>4758</v>
      </c>
      <c r="E154" s="568" t="s">
        <v>4759</v>
      </c>
      <c r="F154" s="571">
        <v>1847</v>
      </c>
      <c r="G154" s="571">
        <v>40634</v>
      </c>
      <c r="H154" s="571">
        <v>1</v>
      </c>
      <c r="I154" s="571">
        <v>22</v>
      </c>
      <c r="J154" s="571">
        <v>1626</v>
      </c>
      <c r="K154" s="571">
        <v>35772</v>
      </c>
      <c r="L154" s="571">
        <v>0.88034650785056845</v>
      </c>
      <c r="M154" s="571">
        <v>22</v>
      </c>
      <c r="N154" s="571">
        <v>1969</v>
      </c>
      <c r="O154" s="571">
        <v>43318</v>
      </c>
      <c r="P154" s="592">
        <v>1.0660530590146182</v>
      </c>
      <c r="Q154" s="572">
        <v>22</v>
      </c>
    </row>
    <row r="155" spans="1:17" ht="14.4" customHeight="1" x14ac:dyDescent="0.3">
      <c r="A155" s="567" t="s">
        <v>4600</v>
      </c>
      <c r="B155" s="568" t="s">
        <v>4601</v>
      </c>
      <c r="C155" s="568" t="s">
        <v>3256</v>
      </c>
      <c r="D155" s="568" t="s">
        <v>4760</v>
      </c>
      <c r="E155" s="568" t="s">
        <v>4761</v>
      </c>
      <c r="F155" s="571"/>
      <c r="G155" s="571"/>
      <c r="H155" s="571"/>
      <c r="I155" s="571"/>
      <c r="J155" s="571"/>
      <c r="K155" s="571"/>
      <c r="L155" s="571"/>
      <c r="M155" s="571"/>
      <c r="N155" s="571">
        <v>3</v>
      </c>
      <c r="O155" s="571">
        <v>288</v>
      </c>
      <c r="P155" s="592"/>
      <c r="Q155" s="572">
        <v>96</v>
      </c>
    </row>
    <row r="156" spans="1:17" ht="14.4" customHeight="1" x14ac:dyDescent="0.3">
      <c r="A156" s="567" t="s">
        <v>4600</v>
      </c>
      <c r="B156" s="568" t="s">
        <v>4601</v>
      </c>
      <c r="C156" s="568" t="s">
        <v>3256</v>
      </c>
      <c r="D156" s="568" t="s">
        <v>4762</v>
      </c>
      <c r="E156" s="568" t="s">
        <v>4763</v>
      </c>
      <c r="F156" s="571">
        <v>1</v>
      </c>
      <c r="G156" s="571">
        <v>169</v>
      </c>
      <c r="H156" s="571">
        <v>1</v>
      </c>
      <c r="I156" s="571">
        <v>169</v>
      </c>
      <c r="J156" s="571">
        <v>5</v>
      </c>
      <c r="K156" s="571">
        <v>845</v>
      </c>
      <c r="L156" s="571">
        <v>5</v>
      </c>
      <c r="M156" s="571">
        <v>169</v>
      </c>
      <c r="N156" s="571">
        <v>3</v>
      </c>
      <c r="O156" s="571">
        <v>507</v>
      </c>
      <c r="P156" s="592">
        <v>3</v>
      </c>
      <c r="Q156" s="572">
        <v>169</v>
      </c>
    </row>
    <row r="157" spans="1:17" ht="14.4" customHeight="1" x14ac:dyDescent="0.3">
      <c r="A157" s="567" t="s">
        <v>4600</v>
      </c>
      <c r="B157" s="568" t="s">
        <v>4601</v>
      </c>
      <c r="C157" s="568" t="s">
        <v>3256</v>
      </c>
      <c r="D157" s="568" t="s">
        <v>4764</v>
      </c>
      <c r="E157" s="568" t="s">
        <v>4765</v>
      </c>
      <c r="F157" s="571">
        <v>2</v>
      </c>
      <c r="G157" s="571">
        <v>408</v>
      </c>
      <c r="H157" s="571">
        <v>1</v>
      </c>
      <c r="I157" s="571">
        <v>204</v>
      </c>
      <c r="J157" s="571"/>
      <c r="K157" s="571"/>
      <c r="L157" s="571"/>
      <c r="M157" s="571"/>
      <c r="N157" s="571"/>
      <c r="O157" s="571"/>
      <c r="P157" s="592"/>
      <c r="Q157" s="572"/>
    </row>
    <row r="158" spans="1:17" ht="14.4" customHeight="1" x14ac:dyDescent="0.3">
      <c r="A158" s="567" t="s">
        <v>4600</v>
      </c>
      <c r="B158" s="568" t="s">
        <v>4601</v>
      </c>
      <c r="C158" s="568" t="s">
        <v>3256</v>
      </c>
      <c r="D158" s="568" t="s">
        <v>4766</v>
      </c>
      <c r="E158" s="568" t="s">
        <v>4767</v>
      </c>
      <c r="F158" s="571">
        <v>300</v>
      </c>
      <c r="G158" s="571">
        <v>16200</v>
      </c>
      <c r="H158" s="571">
        <v>1</v>
      </c>
      <c r="I158" s="571">
        <v>54</v>
      </c>
      <c r="J158" s="571">
        <v>292</v>
      </c>
      <c r="K158" s="571">
        <v>15768</v>
      </c>
      <c r="L158" s="571">
        <v>0.97333333333333338</v>
      </c>
      <c r="M158" s="571">
        <v>54</v>
      </c>
      <c r="N158" s="571">
        <v>371</v>
      </c>
      <c r="O158" s="571">
        <v>20034</v>
      </c>
      <c r="P158" s="592">
        <v>1.2366666666666666</v>
      </c>
      <c r="Q158" s="572">
        <v>54</v>
      </c>
    </row>
    <row r="159" spans="1:17" ht="14.4" customHeight="1" x14ac:dyDescent="0.3">
      <c r="A159" s="567" t="s">
        <v>4600</v>
      </c>
      <c r="B159" s="568" t="s">
        <v>4601</v>
      </c>
      <c r="C159" s="568" t="s">
        <v>3256</v>
      </c>
      <c r="D159" s="568" t="s">
        <v>4768</v>
      </c>
      <c r="E159" s="568" t="s">
        <v>4769</v>
      </c>
      <c r="F159" s="571">
        <v>263</v>
      </c>
      <c r="G159" s="571">
        <v>7101</v>
      </c>
      <c r="H159" s="571">
        <v>1</v>
      </c>
      <c r="I159" s="571">
        <v>27</v>
      </c>
      <c r="J159" s="571">
        <v>236</v>
      </c>
      <c r="K159" s="571">
        <v>6372</v>
      </c>
      <c r="L159" s="571">
        <v>0.89733840304182511</v>
      </c>
      <c r="M159" s="571">
        <v>27</v>
      </c>
      <c r="N159" s="571">
        <v>270</v>
      </c>
      <c r="O159" s="571">
        <v>7290</v>
      </c>
      <c r="P159" s="592">
        <v>1.0266159695817489</v>
      </c>
      <c r="Q159" s="572">
        <v>27</v>
      </c>
    </row>
    <row r="160" spans="1:17" ht="14.4" customHeight="1" x14ac:dyDescent="0.3">
      <c r="A160" s="567" t="s">
        <v>4600</v>
      </c>
      <c r="B160" s="568" t="s">
        <v>4601</v>
      </c>
      <c r="C160" s="568" t="s">
        <v>3256</v>
      </c>
      <c r="D160" s="568" t="s">
        <v>4770</v>
      </c>
      <c r="E160" s="568" t="s">
        <v>4771</v>
      </c>
      <c r="F160" s="571">
        <v>1</v>
      </c>
      <c r="G160" s="571">
        <v>938</v>
      </c>
      <c r="H160" s="571">
        <v>1</v>
      </c>
      <c r="I160" s="571">
        <v>938</v>
      </c>
      <c r="J160" s="571"/>
      <c r="K160" s="571"/>
      <c r="L160" s="571"/>
      <c r="M160" s="571"/>
      <c r="N160" s="571"/>
      <c r="O160" s="571"/>
      <c r="P160" s="592"/>
      <c r="Q160" s="572"/>
    </row>
    <row r="161" spans="1:17" ht="14.4" customHeight="1" x14ac:dyDescent="0.3">
      <c r="A161" s="567" t="s">
        <v>4600</v>
      </c>
      <c r="B161" s="568" t="s">
        <v>4601</v>
      </c>
      <c r="C161" s="568" t="s">
        <v>3256</v>
      </c>
      <c r="D161" s="568" t="s">
        <v>4772</v>
      </c>
      <c r="E161" s="568" t="s">
        <v>4773</v>
      </c>
      <c r="F161" s="571">
        <v>2604</v>
      </c>
      <c r="G161" s="571">
        <v>145824</v>
      </c>
      <c r="H161" s="571">
        <v>1</v>
      </c>
      <c r="I161" s="571">
        <v>56</v>
      </c>
      <c r="J161" s="571">
        <v>447</v>
      </c>
      <c r="K161" s="571">
        <v>25032</v>
      </c>
      <c r="L161" s="571">
        <v>0.17165898617511521</v>
      </c>
      <c r="M161" s="571">
        <v>56</v>
      </c>
      <c r="N161" s="571">
        <v>292</v>
      </c>
      <c r="O161" s="571">
        <v>16352</v>
      </c>
      <c r="P161" s="592">
        <v>0.11213517665130568</v>
      </c>
      <c r="Q161" s="572">
        <v>56</v>
      </c>
    </row>
    <row r="162" spans="1:17" ht="14.4" customHeight="1" x14ac:dyDescent="0.3">
      <c r="A162" s="567" t="s">
        <v>4600</v>
      </c>
      <c r="B162" s="568" t="s">
        <v>4601</v>
      </c>
      <c r="C162" s="568" t="s">
        <v>3256</v>
      </c>
      <c r="D162" s="568" t="s">
        <v>4774</v>
      </c>
      <c r="E162" s="568" t="s">
        <v>4775</v>
      </c>
      <c r="F162" s="571">
        <v>28</v>
      </c>
      <c r="G162" s="571">
        <v>21868</v>
      </c>
      <c r="H162" s="571">
        <v>1</v>
      </c>
      <c r="I162" s="571">
        <v>781</v>
      </c>
      <c r="J162" s="571">
        <v>107</v>
      </c>
      <c r="K162" s="571">
        <v>83674</v>
      </c>
      <c r="L162" s="571">
        <v>3.8263215657581853</v>
      </c>
      <c r="M162" s="571">
        <v>782</v>
      </c>
      <c r="N162" s="571">
        <v>226</v>
      </c>
      <c r="O162" s="571">
        <v>176958</v>
      </c>
      <c r="P162" s="592">
        <v>8.0920980428022684</v>
      </c>
      <c r="Q162" s="572">
        <v>783</v>
      </c>
    </row>
    <row r="163" spans="1:17" ht="14.4" customHeight="1" x14ac:dyDescent="0.3">
      <c r="A163" s="567" t="s">
        <v>4600</v>
      </c>
      <c r="B163" s="568" t="s">
        <v>4601</v>
      </c>
      <c r="C163" s="568" t="s">
        <v>3256</v>
      </c>
      <c r="D163" s="568" t="s">
        <v>4776</v>
      </c>
      <c r="E163" s="568" t="s">
        <v>4777</v>
      </c>
      <c r="F163" s="571"/>
      <c r="G163" s="571"/>
      <c r="H163" s="571"/>
      <c r="I163" s="571"/>
      <c r="J163" s="571"/>
      <c r="K163" s="571"/>
      <c r="L163" s="571"/>
      <c r="M163" s="571"/>
      <c r="N163" s="571">
        <v>1</v>
      </c>
      <c r="O163" s="571">
        <v>441</v>
      </c>
      <c r="P163" s="592"/>
      <c r="Q163" s="572">
        <v>441</v>
      </c>
    </row>
    <row r="164" spans="1:17" ht="14.4" customHeight="1" x14ac:dyDescent="0.3">
      <c r="A164" s="567" t="s">
        <v>4600</v>
      </c>
      <c r="B164" s="568" t="s">
        <v>4601</v>
      </c>
      <c r="C164" s="568" t="s">
        <v>3256</v>
      </c>
      <c r="D164" s="568" t="s">
        <v>4778</v>
      </c>
      <c r="E164" s="568" t="s">
        <v>4779</v>
      </c>
      <c r="F164" s="571">
        <v>1</v>
      </c>
      <c r="G164" s="571">
        <v>643</v>
      </c>
      <c r="H164" s="571">
        <v>1</v>
      </c>
      <c r="I164" s="571">
        <v>643</v>
      </c>
      <c r="J164" s="571">
        <v>1</v>
      </c>
      <c r="K164" s="571">
        <v>643</v>
      </c>
      <c r="L164" s="571">
        <v>1</v>
      </c>
      <c r="M164" s="571">
        <v>643</v>
      </c>
      <c r="N164" s="571">
        <v>7</v>
      </c>
      <c r="O164" s="571">
        <v>4508</v>
      </c>
      <c r="P164" s="592">
        <v>7.0108864696734061</v>
      </c>
      <c r="Q164" s="572">
        <v>644</v>
      </c>
    </row>
    <row r="165" spans="1:17" ht="14.4" customHeight="1" x14ac:dyDescent="0.3">
      <c r="A165" s="567" t="s">
        <v>4600</v>
      </c>
      <c r="B165" s="568" t="s">
        <v>4780</v>
      </c>
      <c r="C165" s="568" t="s">
        <v>3256</v>
      </c>
      <c r="D165" s="568" t="s">
        <v>4483</v>
      </c>
      <c r="E165" s="568" t="s">
        <v>4484</v>
      </c>
      <c r="F165" s="571">
        <v>1</v>
      </c>
      <c r="G165" s="571">
        <v>1228</v>
      </c>
      <c r="H165" s="571">
        <v>1</v>
      </c>
      <c r="I165" s="571">
        <v>1228</v>
      </c>
      <c r="J165" s="571"/>
      <c r="K165" s="571"/>
      <c r="L165" s="571"/>
      <c r="M165" s="571"/>
      <c r="N165" s="571">
        <v>1</v>
      </c>
      <c r="O165" s="571">
        <v>1245</v>
      </c>
      <c r="P165" s="592">
        <v>1.013843648208469</v>
      </c>
      <c r="Q165" s="572">
        <v>1245</v>
      </c>
    </row>
    <row r="166" spans="1:17" ht="14.4" customHeight="1" x14ac:dyDescent="0.3">
      <c r="A166" s="567" t="s">
        <v>4600</v>
      </c>
      <c r="B166" s="568" t="s">
        <v>4780</v>
      </c>
      <c r="C166" s="568" t="s">
        <v>3256</v>
      </c>
      <c r="D166" s="568" t="s">
        <v>4781</v>
      </c>
      <c r="E166" s="568" t="s">
        <v>4782</v>
      </c>
      <c r="F166" s="571">
        <v>2</v>
      </c>
      <c r="G166" s="571">
        <v>2068</v>
      </c>
      <c r="H166" s="571">
        <v>1</v>
      </c>
      <c r="I166" s="571">
        <v>1034</v>
      </c>
      <c r="J166" s="571">
        <v>7</v>
      </c>
      <c r="K166" s="571">
        <v>7245</v>
      </c>
      <c r="L166" s="571">
        <v>3.503384912959381</v>
      </c>
      <c r="M166" s="571">
        <v>1035</v>
      </c>
      <c r="N166" s="571">
        <v>18</v>
      </c>
      <c r="O166" s="571">
        <v>18630</v>
      </c>
      <c r="P166" s="592">
        <v>9.0087040618955516</v>
      </c>
      <c r="Q166" s="572">
        <v>1035</v>
      </c>
    </row>
    <row r="167" spans="1:17" ht="14.4" customHeight="1" x14ac:dyDescent="0.3">
      <c r="A167" s="567" t="s">
        <v>4783</v>
      </c>
      <c r="B167" s="568" t="s">
        <v>4271</v>
      </c>
      <c r="C167" s="568" t="s">
        <v>3667</v>
      </c>
      <c r="D167" s="568" t="s">
        <v>4784</v>
      </c>
      <c r="E167" s="568" t="s">
        <v>4785</v>
      </c>
      <c r="F167" s="571">
        <v>5.6899999999999995</v>
      </c>
      <c r="G167" s="571">
        <v>14534.98</v>
      </c>
      <c r="H167" s="571">
        <v>1</v>
      </c>
      <c r="I167" s="571">
        <v>2554.4780316344463</v>
      </c>
      <c r="J167" s="571"/>
      <c r="K167" s="571"/>
      <c r="L167" s="571"/>
      <c r="M167" s="571"/>
      <c r="N167" s="571">
        <v>5.67</v>
      </c>
      <c r="O167" s="571">
        <v>15061.91</v>
      </c>
      <c r="P167" s="592">
        <v>1.0362525438631496</v>
      </c>
      <c r="Q167" s="572">
        <v>2656.42151675485</v>
      </c>
    </row>
    <row r="168" spans="1:17" ht="14.4" customHeight="1" x14ac:dyDescent="0.3">
      <c r="A168" s="567" t="s">
        <v>4783</v>
      </c>
      <c r="B168" s="568" t="s">
        <v>4271</v>
      </c>
      <c r="C168" s="568" t="s">
        <v>3667</v>
      </c>
      <c r="D168" s="568" t="s">
        <v>4786</v>
      </c>
      <c r="E168" s="568" t="s">
        <v>4785</v>
      </c>
      <c r="F168" s="571"/>
      <c r="G168" s="571"/>
      <c r="H168" s="571"/>
      <c r="I168" s="571"/>
      <c r="J168" s="571"/>
      <c r="K168" s="571"/>
      <c r="L168" s="571"/>
      <c r="M168" s="571"/>
      <c r="N168" s="571">
        <v>0.2</v>
      </c>
      <c r="O168" s="571">
        <v>1335.72</v>
      </c>
      <c r="P168" s="592"/>
      <c r="Q168" s="572">
        <v>6678.5999999999995</v>
      </c>
    </row>
    <row r="169" spans="1:17" ht="14.4" customHeight="1" x14ac:dyDescent="0.3">
      <c r="A169" s="567" t="s">
        <v>4783</v>
      </c>
      <c r="B169" s="568" t="s">
        <v>4271</v>
      </c>
      <c r="C169" s="568" t="s">
        <v>3667</v>
      </c>
      <c r="D169" s="568" t="s">
        <v>4787</v>
      </c>
      <c r="E169" s="568" t="s">
        <v>4788</v>
      </c>
      <c r="F169" s="571">
        <v>9.3000000000000007</v>
      </c>
      <c r="G169" s="571">
        <v>12887.83</v>
      </c>
      <c r="H169" s="571">
        <v>1</v>
      </c>
      <c r="I169" s="571">
        <v>1385.7881720430107</v>
      </c>
      <c r="J169" s="571">
        <v>8.5</v>
      </c>
      <c r="K169" s="571">
        <v>10383.459999999999</v>
      </c>
      <c r="L169" s="571">
        <v>0.80567946659755751</v>
      </c>
      <c r="M169" s="571">
        <v>1221.5835294117646</v>
      </c>
      <c r="N169" s="571">
        <v>21.94</v>
      </c>
      <c r="O169" s="571">
        <v>21596.92</v>
      </c>
      <c r="P169" s="592">
        <v>1.6757607758637412</v>
      </c>
      <c r="Q169" s="572">
        <v>984.36280765724689</v>
      </c>
    </row>
    <row r="170" spans="1:17" ht="14.4" customHeight="1" x14ac:dyDescent="0.3">
      <c r="A170" s="567" t="s">
        <v>4783</v>
      </c>
      <c r="B170" s="568" t="s">
        <v>4271</v>
      </c>
      <c r="C170" s="568" t="s">
        <v>3667</v>
      </c>
      <c r="D170" s="568" t="s">
        <v>4789</v>
      </c>
      <c r="E170" s="568" t="s">
        <v>3690</v>
      </c>
      <c r="F170" s="571">
        <v>0.55000000000000004</v>
      </c>
      <c r="G170" s="571">
        <v>7536.95</v>
      </c>
      <c r="H170" s="571">
        <v>1</v>
      </c>
      <c r="I170" s="571">
        <v>13703.545454545452</v>
      </c>
      <c r="J170" s="571"/>
      <c r="K170" s="571"/>
      <c r="L170" s="571"/>
      <c r="M170" s="571"/>
      <c r="N170" s="571"/>
      <c r="O170" s="571"/>
      <c r="P170" s="592"/>
      <c r="Q170" s="572"/>
    </row>
    <row r="171" spans="1:17" ht="14.4" customHeight="1" x14ac:dyDescent="0.3">
      <c r="A171" s="567" t="s">
        <v>4783</v>
      </c>
      <c r="B171" s="568" t="s">
        <v>4271</v>
      </c>
      <c r="C171" s="568" t="s">
        <v>3667</v>
      </c>
      <c r="D171" s="568" t="s">
        <v>4790</v>
      </c>
      <c r="E171" s="568" t="s">
        <v>3692</v>
      </c>
      <c r="F171" s="571">
        <v>2.04</v>
      </c>
      <c r="G171" s="571">
        <v>34121.789999999994</v>
      </c>
      <c r="H171" s="571">
        <v>1</v>
      </c>
      <c r="I171" s="571">
        <v>16726.367647058822</v>
      </c>
      <c r="J171" s="571">
        <v>4.5299999999999994</v>
      </c>
      <c r="K171" s="571">
        <v>58436.41</v>
      </c>
      <c r="L171" s="571">
        <v>1.7125833668163368</v>
      </c>
      <c r="M171" s="571">
        <v>12899.869757174396</v>
      </c>
      <c r="N171" s="571">
        <v>5.38</v>
      </c>
      <c r="O171" s="571">
        <v>56665.299999999996</v>
      </c>
      <c r="P171" s="592">
        <v>1.6606778249323968</v>
      </c>
      <c r="Q171" s="572">
        <v>10532.583643122676</v>
      </c>
    </row>
    <row r="172" spans="1:17" ht="14.4" customHeight="1" x14ac:dyDescent="0.3">
      <c r="A172" s="567" t="s">
        <v>4783</v>
      </c>
      <c r="B172" s="568" t="s">
        <v>4271</v>
      </c>
      <c r="C172" s="568" t="s">
        <v>3667</v>
      </c>
      <c r="D172" s="568" t="s">
        <v>3689</v>
      </c>
      <c r="E172" s="568" t="s">
        <v>3690</v>
      </c>
      <c r="F172" s="571"/>
      <c r="G172" s="571"/>
      <c r="H172" s="571"/>
      <c r="I172" s="571"/>
      <c r="J172" s="571">
        <v>0.2</v>
      </c>
      <c r="K172" s="571">
        <v>1052.9100000000001</v>
      </c>
      <c r="L172" s="571"/>
      <c r="M172" s="571">
        <v>5264.55</v>
      </c>
      <c r="N172" s="571"/>
      <c r="O172" s="571"/>
      <c r="P172" s="592"/>
      <c r="Q172" s="572"/>
    </row>
    <row r="173" spans="1:17" ht="14.4" customHeight="1" x14ac:dyDescent="0.3">
      <c r="A173" s="567" t="s">
        <v>4783</v>
      </c>
      <c r="B173" s="568" t="s">
        <v>4271</v>
      </c>
      <c r="C173" s="568" t="s">
        <v>3667</v>
      </c>
      <c r="D173" s="568" t="s">
        <v>3691</v>
      </c>
      <c r="E173" s="568" t="s">
        <v>3692</v>
      </c>
      <c r="F173" s="571">
        <v>0.36</v>
      </c>
      <c r="G173" s="571">
        <v>2652.17</v>
      </c>
      <c r="H173" s="571">
        <v>1</v>
      </c>
      <c r="I173" s="571">
        <v>7367.1388888888896</v>
      </c>
      <c r="J173" s="571">
        <v>0.74</v>
      </c>
      <c r="K173" s="571">
        <v>4772.9500000000007</v>
      </c>
      <c r="L173" s="571">
        <v>1.7996395404517813</v>
      </c>
      <c r="M173" s="571">
        <v>6449.9324324324334</v>
      </c>
      <c r="N173" s="571">
        <v>0.12</v>
      </c>
      <c r="O173" s="571">
        <v>780.78</v>
      </c>
      <c r="P173" s="592">
        <v>0.29439289336656399</v>
      </c>
      <c r="Q173" s="572">
        <v>6506.5</v>
      </c>
    </row>
    <row r="174" spans="1:17" ht="14.4" customHeight="1" x14ac:dyDescent="0.3">
      <c r="A174" s="567" t="s">
        <v>4783</v>
      </c>
      <c r="B174" s="568" t="s">
        <v>4271</v>
      </c>
      <c r="C174" s="568" t="s">
        <v>3667</v>
      </c>
      <c r="D174" s="568" t="s">
        <v>4791</v>
      </c>
      <c r="E174" s="568" t="s">
        <v>3692</v>
      </c>
      <c r="F174" s="571">
        <v>0.1</v>
      </c>
      <c r="G174" s="571">
        <v>1742.6</v>
      </c>
      <c r="H174" s="571">
        <v>1</v>
      </c>
      <c r="I174" s="571">
        <v>17425.999999999996</v>
      </c>
      <c r="J174" s="571"/>
      <c r="K174" s="571"/>
      <c r="L174" s="571"/>
      <c r="M174" s="571"/>
      <c r="N174" s="571"/>
      <c r="O174" s="571"/>
      <c r="P174" s="592"/>
      <c r="Q174" s="572"/>
    </row>
    <row r="175" spans="1:17" ht="14.4" customHeight="1" x14ac:dyDescent="0.3">
      <c r="A175" s="567" t="s">
        <v>4783</v>
      </c>
      <c r="B175" s="568" t="s">
        <v>4271</v>
      </c>
      <c r="C175" s="568" t="s">
        <v>3667</v>
      </c>
      <c r="D175" s="568" t="s">
        <v>4792</v>
      </c>
      <c r="E175" s="568" t="s">
        <v>4793</v>
      </c>
      <c r="F175" s="571">
        <v>0.4</v>
      </c>
      <c r="G175" s="571">
        <v>117.68</v>
      </c>
      <c r="H175" s="571">
        <v>1</v>
      </c>
      <c r="I175" s="571">
        <v>294.2</v>
      </c>
      <c r="J175" s="571"/>
      <c r="K175" s="571"/>
      <c r="L175" s="571"/>
      <c r="M175" s="571"/>
      <c r="N175" s="571">
        <v>0.25</v>
      </c>
      <c r="O175" s="571">
        <v>66.569999999999993</v>
      </c>
      <c r="P175" s="592">
        <v>0.56568660774982993</v>
      </c>
      <c r="Q175" s="572">
        <v>266.27999999999997</v>
      </c>
    </row>
    <row r="176" spans="1:17" ht="14.4" customHeight="1" x14ac:dyDescent="0.3">
      <c r="A176" s="567" t="s">
        <v>4783</v>
      </c>
      <c r="B176" s="568" t="s">
        <v>4271</v>
      </c>
      <c r="C176" s="568" t="s">
        <v>3667</v>
      </c>
      <c r="D176" s="568" t="s">
        <v>4794</v>
      </c>
      <c r="E176" s="568" t="s">
        <v>4795</v>
      </c>
      <c r="F176" s="571"/>
      <c r="G176" s="571"/>
      <c r="H176" s="571"/>
      <c r="I176" s="571"/>
      <c r="J176" s="571">
        <v>1</v>
      </c>
      <c r="K176" s="571">
        <v>966.74</v>
      </c>
      <c r="L176" s="571"/>
      <c r="M176" s="571">
        <v>966.74</v>
      </c>
      <c r="N176" s="571"/>
      <c r="O176" s="571"/>
      <c r="P176" s="592"/>
      <c r="Q176" s="572"/>
    </row>
    <row r="177" spans="1:17" ht="14.4" customHeight="1" x14ac:dyDescent="0.3">
      <c r="A177" s="567" t="s">
        <v>4783</v>
      </c>
      <c r="B177" s="568" t="s">
        <v>4271</v>
      </c>
      <c r="C177" s="568" t="s">
        <v>3667</v>
      </c>
      <c r="D177" s="568" t="s">
        <v>4796</v>
      </c>
      <c r="E177" s="568" t="s">
        <v>4797</v>
      </c>
      <c r="F177" s="571"/>
      <c r="G177" s="571"/>
      <c r="H177" s="571"/>
      <c r="I177" s="571"/>
      <c r="J177" s="571">
        <v>0.25</v>
      </c>
      <c r="K177" s="571">
        <v>1211.94</v>
      </c>
      <c r="L177" s="571"/>
      <c r="M177" s="571">
        <v>4847.76</v>
      </c>
      <c r="N177" s="571"/>
      <c r="O177" s="571"/>
      <c r="P177" s="592"/>
      <c r="Q177" s="572"/>
    </row>
    <row r="178" spans="1:17" ht="14.4" customHeight="1" x14ac:dyDescent="0.3">
      <c r="A178" s="567" t="s">
        <v>4783</v>
      </c>
      <c r="B178" s="568" t="s">
        <v>4271</v>
      </c>
      <c r="C178" s="568" t="s">
        <v>3667</v>
      </c>
      <c r="D178" s="568" t="s">
        <v>4798</v>
      </c>
      <c r="E178" s="568" t="s">
        <v>4797</v>
      </c>
      <c r="F178" s="571">
        <v>0.14000000000000001</v>
      </c>
      <c r="G178" s="571">
        <v>1568.5600000000002</v>
      </c>
      <c r="H178" s="571">
        <v>1</v>
      </c>
      <c r="I178" s="571">
        <v>11204</v>
      </c>
      <c r="J178" s="571">
        <v>0.08</v>
      </c>
      <c r="K178" s="571">
        <v>775.64</v>
      </c>
      <c r="L178" s="571">
        <v>0.49449176314581522</v>
      </c>
      <c r="M178" s="571">
        <v>9695.5</v>
      </c>
      <c r="N178" s="571"/>
      <c r="O178" s="571"/>
      <c r="P178" s="592"/>
      <c r="Q178" s="572"/>
    </row>
    <row r="179" spans="1:17" ht="14.4" customHeight="1" x14ac:dyDescent="0.3">
      <c r="A179" s="567" t="s">
        <v>4783</v>
      </c>
      <c r="B179" s="568" t="s">
        <v>4271</v>
      </c>
      <c r="C179" s="568" t="s">
        <v>3667</v>
      </c>
      <c r="D179" s="568" t="s">
        <v>3999</v>
      </c>
      <c r="E179" s="568" t="s">
        <v>4000</v>
      </c>
      <c r="F179" s="571">
        <v>1.24</v>
      </c>
      <c r="G179" s="571">
        <v>6714.84</v>
      </c>
      <c r="H179" s="571">
        <v>1</v>
      </c>
      <c r="I179" s="571">
        <v>5415.1935483870966</v>
      </c>
      <c r="J179" s="571">
        <v>2.72</v>
      </c>
      <c r="K179" s="571">
        <v>14724.16</v>
      </c>
      <c r="L179" s="571">
        <v>2.1927789790970449</v>
      </c>
      <c r="M179" s="571">
        <v>5413.2941176470586</v>
      </c>
      <c r="N179" s="571">
        <v>2.8900000000000006</v>
      </c>
      <c r="O179" s="571">
        <v>15725.149999999998</v>
      </c>
      <c r="P179" s="592">
        <v>2.3418502898058624</v>
      </c>
      <c r="Q179" s="572">
        <v>5441.22837370242</v>
      </c>
    </row>
    <row r="180" spans="1:17" ht="14.4" customHeight="1" x14ac:dyDescent="0.3">
      <c r="A180" s="567" t="s">
        <v>4783</v>
      </c>
      <c r="B180" s="568" t="s">
        <v>4271</v>
      </c>
      <c r="C180" s="568" t="s">
        <v>3667</v>
      </c>
      <c r="D180" s="568" t="s">
        <v>4799</v>
      </c>
      <c r="E180" s="568" t="s">
        <v>4000</v>
      </c>
      <c r="F180" s="571">
        <v>4.8400000000000007</v>
      </c>
      <c r="G180" s="571">
        <v>56383.09</v>
      </c>
      <c r="H180" s="571">
        <v>1</v>
      </c>
      <c r="I180" s="571">
        <v>11649.398760330576</v>
      </c>
      <c r="J180" s="571">
        <v>4.3699999999999992</v>
      </c>
      <c r="K180" s="571">
        <v>47251.210000000006</v>
      </c>
      <c r="L180" s="571">
        <v>0.83803867436140889</v>
      </c>
      <c r="M180" s="571">
        <v>10812.633867276891</v>
      </c>
      <c r="N180" s="571">
        <v>6.4600000000000009</v>
      </c>
      <c r="O180" s="571">
        <v>70251.679999999993</v>
      </c>
      <c r="P180" s="592">
        <v>1.2459707334237977</v>
      </c>
      <c r="Q180" s="572">
        <v>10874.873065015478</v>
      </c>
    </row>
    <row r="181" spans="1:17" ht="14.4" customHeight="1" x14ac:dyDescent="0.3">
      <c r="A181" s="567" t="s">
        <v>4783</v>
      </c>
      <c r="B181" s="568" t="s">
        <v>4271</v>
      </c>
      <c r="C181" s="568" t="s">
        <v>3667</v>
      </c>
      <c r="D181" s="568" t="s">
        <v>4800</v>
      </c>
      <c r="E181" s="568" t="s">
        <v>4797</v>
      </c>
      <c r="F181" s="571">
        <v>1</v>
      </c>
      <c r="G181" s="571">
        <v>2733.9000000000005</v>
      </c>
      <c r="H181" s="571">
        <v>1</v>
      </c>
      <c r="I181" s="571">
        <v>2733.9000000000005</v>
      </c>
      <c r="J181" s="571">
        <v>2.2999999999999998</v>
      </c>
      <c r="K181" s="571">
        <v>4459.9400000000005</v>
      </c>
      <c r="L181" s="571">
        <v>1.6313471597351767</v>
      </c>
      <c r="M181" s="571">
        <v>1939.1043478260874</v>
      </c>
      <c r="N181" s="571">
        <v>5.6</v>
      </c>
      <c r="O181" s="571">
        <v>10899.800000000001</v>
      </c>
      <c r="P181" s="592">
        <v>3.9869051538095759</v>
      </c>
      <c r="Q181" s="572">
        <v>1946.3928571428576</v>
      </c>
    </row>
    <row r="182" spans="1:17" ht="14.4" customHeight="1" x14ac:dyDescent="0.3">
      <c r="A182" s="567" t="s">
        <v>4783</v>
      </c>
      <c r="B182" s="568" t="s">
        <v>4271</v>
      </c>
      <c r="C182" s="568" t="s">
        <v>3667</v>
      </c>
      <c r="D182" s="568" t="s">
        <v>4801</v>
      </c>
      <c r="E182" s="568" t="s">
        <v>4000</v>
      </c>
      <c r="F182" s="571">
        <v>1.1000000000000001</v>
      </c>
      <c r="G182" s="571">
        <v>1172.8499999999999</v>
      </c>
      <c r="H182" s="571">
        <v>1</v>
      </c>
      <c r="I182" s="571">
        <v>1066.2272727272725</v>
      </c>
      <c r="J182" s="571"/>
      <c r="K182" s="571"/>
      <c r="L182" s="571"/>
      <c r="M182" s="571"/>
      <c r="N182" s="571"/>
      <c r="O182" s="571"/>
      <c r="P182" s="592"/>
      <c r="Q182" s="572"/>
    </row>
    <row r="183" spans="1:17" ht="14.4" customHeight="1" x14ac:dyDescent="0.3">
      <c r="A183" s="567" t="s">
        <v>4783</v>
      </c>
      <c r="B183" s="568" t="s">
        <v>4271</v>
      </c>
      <c r="C183" s="568" t="s">
        <v>3667</v>
      </c>
      <c r="D183" s="568" t="s">
        <v>4802</v>
      </c>
      <c r="E183" s="568" t="s">
        <v>4803</v>
      </c>
      <c r="F183" s="571">
        <v>0.35</v>
      </c>
      <c r="G183" s="571">
        <v>168.79000000000002</v>
      </c>
      <c r="H183" s="571">
        <v>1</v>
      </c>
      <c r="I183" s="571">
        <v>482.25714285714292</v>
      </c>
      <c r="J183" s="571">
        <v>0.8</v>
      </c>
      <c r="K183" s="571">
        <v>300.81</v>
      </c>
      <c r="L183" s="571">
        <v>1.7821553409562176</v>
      </c>
      <c r="M183" s="571">
        <v>376.01249999999999</v>
      </c>
      <c r="N183" s="571">
        <v>1</v>
      </c>
      <c r="O183" s="571">
        <v>377.99</v>
      </c>
      <c r="P183" s="592">
        <v>2.2394099176491498</v>
      </c>
      <c r="Q183" s="572">
        <v>377.99</v>
      </c>
    </row>
    <row r="184" spans="1:17" ht="14.4" customHeight="1" x14ac:dyDescent="0.3">
      <c r="A184" s="567" t="s">
        <v>4783</v>
      </c>
      <c r="B184" s="568" t="s">
        <v>4271</v>
      </c>
      <c r="C184" s="568" t="s">
        <v>3667</v>
      </c>
      <c r="D184" s="568" t="s">
        <v>4804</v>
      </c>
      <c r="E184" s="568" t="s">
        <v>4805</v>
      </c>
      <c r="F184" s="571"/>
      <c r="G184" s="571"/>
      <c r="H184" s="571"/>
      <c r="I184" s="571"/>
      <c r="J184" s="571">
        <v>0.08</v>
      </c>
      <c r="K184" s="571">
        <v>74.92</v>
      </c>
      <c r="L184" s="571"/>
      <c r="M184" s="571">
        <v>936.5</v>
      </c>
      <c r="N184" s="571"/>
      <c r="O184" s="571"/>
      <c r="P184" s="592"/>
      <c r="Q184" s="572"/>
    </row>
    <row r="185" spans="1:17" ht="14.4" customHeight="1" x14ac:dyDescent="0.3">
      <c r="A185" s="567" t="s">
        <v>4783</v>
      </c>
      <c r="B185" s="568" t="s">
        <v>4271</v>
      </c>
      <c r="C185" s="568" t="s">
        <v>3756</v>
      </c>
      <c r="D185" s="568" t="s">
        <v>4806</v>
      </c>
      <c r="E185" s="568" t="s">
        <v>4807</v>
      </c>
      <c r="F185" s="571">
        <v>2</v>
      </c>
      <c r="G185" s="571">
        <v>1137.8</v>
      </c>
      <c r="H185" s="571">
        <v>1</v>
      </c>
      <c r="I185" s="571">
        <v>568.9</v>
      </c>
      <c r="J185" s="571">
        <v>3</v>
      </c>
      <c r="K185" s="571">
        <v>1748.08</v>
      </c>
      <c r="L185" s="571">
        <v>1.5363684303040956</v>
      </c>
      <c r="M185" s="571">
        <v>582.69333333333327</v>
      </c>
      <c r="N185" s="571">
        <v>1</v>
      </c>
      <c r="O185" s="571">
        <v>589.59</v>
      </c>
      <c r="P185" s="592">
        <v>0.51818421515204782</v>
      </c>
      <c r="Q185" s="572">
        <v>589.59</v>
      </c>
    </row>
    <row r="186" spans="1:17" ht="14.4" customHeight="1" x14ac:dyDescent="0.3">
      <c r="A186" s="567" t="s">
        <v>4783</v>
      </c>
      <c r="B186" s="568" t="s">
        <v>4271</v>
      </c>
      <c r="C186" s="568" t="s">
        <v>3756</v>
      </c>
      <c r="D186" s="568" t="s">
        <v>4808</v>
      </c>
      <c r="E186" s="568" t="s">
        <v>4809</v>
      </c>
      <c r="F186" s="571"/>
      <c r="G186" s="571"/>
      <c r="H186" s="571"/>
      <c r="I186" s="571"/>
      <c r="J186" s="571"/>
      <c r="K186" s="571"/>
      <c r="L186" s="571"/>
      <c r="M186" s="571"/>
      <c r="N186" s="571">
        <v>1</v>
      </c>
      <c r="O186" s="571">
        <v>1707.1</v>
      </c>
      <c r="P186" s="592"/>
      <c r="Q186" s="572">
        <v>1707.1</v>
      </c>
    </row>
    <row r="187" spans="1:17" ht="14.4" customHeight="1" x14ac:dyDescent="0.3">
      <c r="A187" s="567" t="s">
        <v>4783</v>
      </c>
      <c r="B187" s="568" t="s">
        <v>4271</v>
      </c>
      <c r="C187" s="568" t="s">
        <v>3756</v>
      </c>
      <c r="D187" s="568" t="s">
        <v>4810</v>
      </c>
      <c r="E187" s="568" t="s">
        <v>4811</v>
      </c>
      <c r="F187" s="571"/>
      <c r="G187" s="571"/>
      <c r="H187" s="571"/>
      <c r="I187" s="571"/>
      <c r="J187" s="571">
        <v>1</v>
      </c>
      <c r="K187" s="571">
        <v>1447.28</v>
      </c>
      <c r="L187" s="571"/>
      <c r="M187" s="571">
        <v>1447.28</v>
      </c>
      <c r="N187" s="571"/>
      <c r="O187" s="571"/>
      <c r="P187" s="592"/>
      <c r="Q187" s="572"/>
    </row>
    <row r="188" spans="1:17" ht="14.4" customHeight="1" x14ac:dyDescent="0.3">
      <c r="A188" s="567" t="s">
        <v>4783</v>
      </c>
      <c r="B188" s="568" t="s">
        <v>4271</v>
      </c>
      <c r="C188" s="568" t="s">
        <v>3756</v>
      </c>
      <c r="D188" s="568" t="s">
        <v>4812</v>
      </c>
      <c r="E188" s="568" t="s">
        <v>3777</v>
      </c>
      <c r="F188" s="571">
        <v>2</v>
      </c>
      <c r="G188" s="571">
        <v>1876.4</v>
      </c>
      <c r="H188" s="571">
        <v>1</v>
      </c>
      <c r="I188" s="571">
        <v>938.2</v>
      </c>
      <c r="J188" s="571">
        <v>5</v>
      </c>
      <c r="K188" s="571">
        <v>4861.6000000000004</v>
      </c>
      <c r="L188" s="571">
        <v>2.5909187806437859</v>
      </c>
      <c r="M188" s="571">
        <v>972.32</v>
      </c>
      <c r="N188" s="571">
        <v>7</v>
      </c>
      <c r="O188" s="571">
        <v>6806.24</v>
      </c>
      <c r="P188" s="592">
        <v>3.6272862929012999</v>
      </c>
      <c r="Q188" s="572">
        <v>972.31999999999994</v>
      </c>
    </row>
    <row r="189" spans="1:17" ht="14.4" customHeight="1" x14ac:dyDescent="0.3">
      <c r="A189" s="567" t="s">
        <v>4783</v>
      </c>
      <c r="B189" s="568" t="s">
        <v>4271</v>
      </c>
      <c r="C189" s="568" t="s">
        <v>3756</v>
      </c>
      <c r="D189" s="568" t="s">
        <v>4813</v>
      </c>
      <c r="E189" s="568" t="s">
        <v>3777</v>
      </c>
      <c r="F189" s="571"/>
      <c r="G189" s="571"/>
      <c r="H189" s="571"/>
      <c r="I189" s="571"/>
      <c r="J189" s="571"/>
      <c r="K189" s="571"/>
      <c r="L189" s="571"/>
      <c r="M189" s="571"/>
      <c r="N189" s="571">
        <v>1</v>
      </c>
      <c r="O189" s="571">
        <v>1408.42</v>
      </c>
      <c r="P189" s="592"/>
      <c r="Q189" s="572">
        <v>1408.42</v>
      </c>
    </row>
    <row r="190" spans="1:17" ht="14.4" customHeight="1" x14ac:dyDescent="0.3">
      <c r="A190" s="567" t="s">
        <v>4783</v>
      </c>
      <c r="B190" s="568" t="s">
        <v>4271</v>
      </c>
      <c r="C190" s="568" t="s">
        <v>3756</v>
      </c>
      <c r="D190" s="568" t="s">
        <v>3776</v>
      </c>
      <c r="E190" s="568" t="s">
        <v>3777</v>
      </c>
      <c r="F190" s="571">
        <v>9</v>
      </c>
      <c r="G190" s="571">
        <v>14826.6</v>
      </c>
      <c r="H190" s="571">
        <v>1</v>
      </c>
      <c r="I190" s="571">
        <v>1647.4</v>
      </c>
      <c r="J190" s="571">
        <v>14</v>
      </c>
      <c r="K190" s="571">
        <v>23722.609999999997</v>
      </c>
      <c r="L190" s="571">
        <v>1.6000033723173213</v>
      </c>
      <c r="M190" s="571">
        <v>1694.4721428571427</v>
      </c>
      <c r="N190" s="571">
        <v>19</v>
      </c>
      <c r="O190" s="571">
        <v>32438.89</v>
      </c>
      <c r="P190" s="592">
        <v>2.1878846127905249</v>
      </c>
      <c r="Q190" s="572">
        <v>1707.31</v>
      </c>
    </row>
    <row r="191" spans="1:17" ht="14.4" customHeight="1" x14ac:dyDescent="0.3">
      <c r="A191" s="567" t="s">
        <v>4783</v>
      </c>
      <c r="B191" s="568" t="s">
        <v>4271</v>
      </c>
      <c r="C191" s="568" t="s">
        <v>3756</v>
      </c>
      <c r="D191" s="568" t="s">
        <v>4814</v>
      </c>
      <c r="E191" s="568" t="s">
        <v>3777</v>
      </c>
      <c r="F191" s="571">
        <v>1</v>
      </c>
      <c r="G191" s="571">
        <v>1993.8</v>
      </c>
      <c r="H191" s="571">
        <v>1</v>
      </c>
      <c r="I191" s="571">
        <v>1993.8</v>
      </c>
      <c r="J191" s="571">
        <v>5</v>
      </c>
      <c r="K191" s="571">
        <v>10186.5</v>
      </c>
      <c r="L191" s="571">
        <v>5.1090881733373461</v>
      </c>
      <c r="M191" s="571">
        <v>2037.3</v>
      </c>
      <c r="N191" s="571">
        <v>6</v>
      </c>
      <c r="O191" s="571">
        <v>12397.800000000001</v>
      </c>
      <c r="P191" s="592">
        <v>6.2181763466746922</v>
      </c>
      <c r="Q191" s="572">
        <v>2066.3000000000002</v>
      </c>
    </row>
    <row r="192" spans="1:17" ht="14.4" customHeight="1" x14ac:dyDescent="0.3">
      <c r="A192" s="567" t="s">
        <v>4783</v>
      </c>
      <c r="B192" s="568" t="s">
        <v>4271</v>
      </c>
      <c r="C192" s="568" t="s">
        <v>3756</v>
      </c>
      <c r="D192" s="568" t="s">
        <v>4815</v>
      </c>
      <c r="E192" s="568" t="s">
        <v>4816</v>
      </c>
      <c r="F192" s="571">
        <v>1</v>
      </c>
      <c r="G192" s="571">
        <v>1864.3</v>
      </c>
      <c r="H192" s="571">
        <v>1</v>
      </c>
      <c r="I192" s="571">
        <v>1864.3</v>
      </c>
      <c r="J192" s="571">
        <v>7</v>
      </c>
      <c r="K192" s="571">
        <v>13321.259999999998</v>
      </c>
      <c r="L192" s="571">
        <v>7.1454486938797395</v>
      </c>
      <c r="M192" s="571">
        <v>1903.0371428571427</v>
      </c>
      <c r="N192" s="571">
        <v>3</v>
      </c>
      <c r="O192" s="571">
        <v>5796.2699999999995</v>
      </c>
      <c r="P192" s="592">
        <v>3.109086520409805</v>
      </c>
      <c r="Q192" s="572">
        <v>1932.09</v>
      </c>
    </row>
    <row r="193" spans="1:17" ht="14.4" customHeight="1" x14ac:dyDescent="0.3">
      <c r="A193" s="567" t="s">
        <v>4783</v>
      </c>
      <c r="B193" s="568" t="s">
        <v>4271</v>
      </c>
      <c r="C193" s="568" t="s">
        <v>3756</v>
      </c>
      <c r="D193" s="568" t="s">
        <v>4817</v>
      </c>
      <c r="E193" s="568" t="s">
        <v>4818</v>
      </c>
      <c r="F193" s="571">
        <v>6</v>
      </c>
      <c r="G193" s="571">
        <v>5950.2</v>
      </c>
      <c r="H193" s="571">
        <v>1</v>
      </c>
      <c r="I193" s="571">
        <v>991.69999999999993</v>
      </c>
      <c r="J193" s="571">
        <v>16</v>
      </c>
      <c r="K193" s="571">
        <v>16263.86</v>
      </c>
      <c r="L193" s="571">
        <v>2.7333299721017781</v>
      </c>
      <c r="M193" s="571">
        <v>1016.49125</v>
      </c>
      <c r="N193" s="571">
        <v>14</v>
      </c>
      <c r="O193" s="571">
        <v>14388.640000000001</v>
      </c>
      <c r="P193" s="592">
        <v>2.4181775402507482</v>
      </c>
      <c r="Q193" s="572">
        <v>1027.76</v>
      </c>
    </row>
    <row r="194" spans="1:17" ht="14.4" customHeight="1" x14ac:dyDescent="0.3">
      <c r="A194" s="567" t="s">
        <v>4783</v>
      </c>
      <c r="B194" s="568" t="s">
        <v>4271</v>
      </c>
      <c r="C194" s="568" t="s">
        <v>3756</v>
      </c>
      <c r="D194" s="568" t="s">
        <v>4819</v>
      </c>
      <c r="E194" s="568" t="s">
        <v>4818</v>
      </c>
      <c r="F194" s="571">
        <v>1</v>
      </c>
      <c r="G194" s="571">
        <v>2066.6999999999998</v>
      </c>
      <c r="H194" s="571">
        <v>1</v>
      </c>
      <c r="I194" s="571">
        <v>2066.6999999999998</v>
      </c>
      <c r="J194" s="571">
        <v>8</v>
      </c>
      <c r="K194" s="571">
        <v>17059.650000000001</v>
      </c>
      <c r="L194" s="571">
        <v>8.2545362171577885</v>
      </c>
      <c r="M194" s="571">
        <v>2132.4562500000002</v>
      </c>
      <c r="N194" s="571">
        <v>6</v>
      </c>
      <c r="O194" s="571">
        <v>12851.099999999999</v>
      </c>
      <c r="P194" s="592">
        <v>6.2181739004209611</v>
      </c>
      <c r="Q194" s="572">
        <v>2141.85</v>
      </c>
    </row>
    <row r="195" spans="1:17" ht="14.4" customHeight="1" x14ac:dyDescent="0.3">
      <c r="A195" s="567" t="s">
        <v>4783</v>
      </c>
      <c r="B195" s="568" t="s">
        <v>4271</v>
      </c>
      <c r="C195" s="568" t="s">
        <v>3756</v>
      </c>
      <c r="D195" s="568" t="s">
        <v>4820</v>
      </c>
      <c r="E195" s="568" t="s">
        <v>4821</v>
      </c>
      <c r="F195" s="571"/>
      <c r="G195" s="571"/>
      <c r="H195" s="571"/>
      <c r="I195" s="571"/>
      <c r="J195" s="571">
        <v>1</v>
      </c>
      <c r="K195" s="571">
        <v>20587</v>
      </c>
      <c r="L195" s="571"/>
      <c r="M195" s="571">
        <v>20587</v>
      </c>
      <c r="N195" s="571"/>
      <c r="O195" s="571"/>
      <c r="P195" s="592"/>
      <c r="Q195" s="572"/>
    </row>
    <row r="196" spans="1:17" ht="14.4" customHeight="1" x14ac:dyDescent="0.3">
      <c r="A196" s="567" t="s">
        <v>4783</v>
      </c>
      <c r="B196" s="568" t="s">
        <v>4271</v>
      </c>
      <c r="C196" s="568" t="s">
        <v>3756</v>
      </c>
      <c r="D196" s="568" t="s">
        <v>4822</v>
      </c>
      <c r="E196" s="568" t="s">
        <v>4823</v>
      </c>
      <c r="F196" s="571">
        <v>1</v>
      </c>
      <c r="G196" s="571">
        <v>17350</v>
      </c>
      <c r="H196" s="571">
        <v>1</v>
      </c>
      <c r="I196" s="571">
        <v>17350</v>
      </c>
      <c r="J196" s="571"/>
      <c r="K196" s="571"/>
      <c r="L196" s="571"/>
      <c r="M196" s="571"/>
      <c r="N196" s="571"/>
      <c r="O196" s="571"/>
      <c r="P196" s="592"/>
      <c r="Q196" s="572"/>
    </row>
    <row r="197" spans="1:17" ht="14.4" customHeight="1" x14ac:dyDescent="0.3">
      <c r="A197" s="567" t="s">
        <v>4783</v>
      </c>
      <c r="B197" s="568" t="s">
        <v>4271</v>
      </c>
      <c r="C197" s="568" t="s">
        <v>3756</v>
      </c>
      <c r="D197" s="568" t="s">
        <v>4824</v>
      </c>
      <c r="E197" s="568" t="s">
        <v>4825</v>
      </c>
      <c r="F197" s="571"/>
      <c r="G197" s="571"/>
      <c r="H197" s="571"/>
      <c r="I197" s="571"/>
      <c r="J197" s="571"/>
      <c r="K197" s="571"/>
      <c r="L197" s="571"/>
      <c r="M197" s="571"/>
      <c r="N197" s="571">
        <v>1</v>
      </c>
      <c r="O197" s="571">
        <v>55397.2</v>
      </c>
      <c r="P197" s="592"/>
      <c r="Q197" s="572">
        <v>55397.2</v>
      </c>
    </row>
    <row r="198" spans="1:17" ht="14.4" customHeight="1" x14ac:dyDescent="0.3">
      <c r="A198" s="567" t="s">
        <v>4783</v>
      </c>
      <c r="B198" s="568" t="s">
        <v>4271</v>
      </c>
      <c r="C198" s="568" t="s">
        <v>3756</v>
      </c>
      <c r="D198" s="568" t="s">
        <v>4826</v>
      </c>
      <c r="E198" s="568" t="s">
        <v>4827</v>
      </c>
      <c r="F198" s="571"/>
      <c r="G198" s="571"/>
      <c r="H198" s="571"/>
      <c r="I198" s="571"/>
      <c r="J198" s="571">
        <v>1</v>
      </c>
      <c r="K198" s="571">
        <v>2583</v>
      </c>
      <c r="L198" s="571"/>
      <c r="M198" s="571">
        <v>2583</v>
      </c>
      <c r="N198" s="571"/>
      <c r="O198" s="571"/>
      <c r="P198" s="592"/>
      <c r="Q198" s="572"/>
    </row>
    <row r="199" spans="1:17" ht="14.4" customHeight="1" x14ac:dyDescent="0.3">
      <c r="A199" s="567" t="s">
        <v>4783</v>
      </c>
      <c r="B199" s="568" t="s">
        <v>4271</v>
      </c>
      <c r="C199" s="568" t="s">
        <v>3756</v>
      </c>
      <c r="D199" s="568" t="s">
        <v>4828</v>
      </c>
      <c r="E199" s="568" t="s">
        <v>4829</v>
      </c>
      <c r="F199" s="571"/>
      <c r="G199" s="571"/>
      <c r="H199" s="571"/>
      <c r="I199" s="571"/>
      <c r="J199" s="571">
        <v>1</v>
      </c>
      <c r="K199" s="571">
        <v>5424</v>
      </c>
      <c r="L199" s="571"/>
      <c r="M199" s="571">
        <v>5424</v>
      </c>
      <c r="N199" s="571"/>
      <c r="O199" s="571"/>
      <c r="P199" s="592"/>
      <c r="Q199" s="572"/>
    </row>
    <row r="200" spans="1:17" ht="14.4" customHeight="1" x14ac:dyDescent="0.3">
      <c r="A200" s="567" t="s">
        <v>4783</v>
      </c>
      <c r="B200" s="568" t="s">
        <v>4271</v>
      </c>
      <c r="C200" s="568" t="s">
        <v>3756</v>
      </c>
      <c r="D200" s="568" t="s">
        <v>4830</v>
      </c>
      <c r="E200" s="568" t="s">
        <v>4831</v>
      </c>
      <c r="F200" s="571">
        <v>2</v>
      </c>
      <c r="G200" s="571">
        <v>5796</v>
      </c>
      <c r="H200" s="571">
        <v>1</v>
      </c>
      <c r="I200" s="571">
        <v>2898</v>
      </c>
      <c r="J200" s="571">
        <v>2</v>
      </c>
      <c r="K200" s="571">
        <v>5901.38</v>
      </c>
      <c r="L200" s="571">
        <v>1.0181815044858524</v>
      </c>
      <c r="M200" s="571">
        <v>2950.69</v>
      </c>
      <c r="N200" s="571">
        <v>2</v>
      </c>
      <c r="O200" s="571">
        <v>6006.76</v>
      </c>
      <c r="P200" s="592">
        <v>1.0363630089717046</v>
      </c>
      <c r="Q200" s="572">
        <v>3003.38</v>
      </c>
    </row>
    <row r="201" spans="1:17" ht="14.4" customHeight="1" x14ac:dyDescent="0.3">
      <c r="A201" s="567" t="s">
        <v>4783</v>
      </c>
      <c r="B201" s="568" t="s">
        <v>4271</v>
      </c>
      <c r="C201" s="568" t="s">
        <v>3756</v>
      </c>
      <c r="D201" s="568" t="s">
        <v>4832</v>
      </c>
      <c r="E201" s="568" t="s">
        <v>4833</v>
      </c>
      <c r="F201" s="571"/>
      <c r="G201" s="571"/>
      <c r="H201" s="571"/>
      <c r="I201" s="571"/>
      <c r="J201" s="571">
        <v>1</v>
      </c>
      <c r="K201" s="571">
        <v>166546.75</v>
      </c>
      <c r="L201" s="571"/>
      <c r="M201" s="571">
        <v>166546.75</v>
      </c>
      <c r="N201" s="571"/>
      <c r="O201" s="571"/>
      <c r="P201" s="592"/>
      <c r="Q201" s="572"/>
    </row>
    <row r="202" spans="1:17" ht="14.4" customHeight="1" x14ac:dyDescent="0.3">
      <c r="A202" s="567" t="s">
        <v>4783</v>
      </c>
      <c r="B202" s="568" t="s">
        <v>4271</v>
      </c>
      <c r="C202" s="568" t="s">
        <v>3756</v>
      </c>
      <c r="D202" s="568" t="s">
        <v>4834</v>
      </c>
      <c r="E202" s="568" t="s">
        <v>4835</v>
      </c>
      <c r="F202" s="571"/>
      <c r="G202" s="571"/>
      <c r="H202" s="571"/>
      <c r="I202" s="571"/>
      <c r="J202" s="571">
        <v>1</v>
      </c>
      <c r="K202" s="571">
        <v>28526.95</v>
      </c>
      <c r="L202" s="571"/>
      <c r="M202" s="571">
        <v>28526.95</v>
      </c>
      <c r="N202" s="571"/>
      <c r="O202" s="571"/>
      <c r="P202" s="592"/>
      <c r="Q202" s="572"/>
    </row>
    <row r="203" spans="1:17" ht="14.4" customHeight="1" x14ac:dyDescent="0.3">
      <c r="A203" s="567" t="s">
        <v>4783</v>
      </c>
      <c r="B203" s="568" t="s">
        <v>4271</v>
      </c>
      <c r="C203" s="568" t="s">
        <v>3756</v>
      </c>
      <c r="D203" s="568" t="s">
        <v>4836</v>
      </c>
      <c r="E203" s="568" t="s">
        <v>4837</v>
      </c>
      <c r="F203" s="571">
        <v>2</v>
      </c>
      <c r="G203" s="571">
        <v>56000</v>
      </c>
      <c r="H203" s="571">
        <v>1</v>
      </c>
      <c r="I203" s="571">
        <v>28000</v>
      </c>
      <c r="J203" s="571">
        <v>1</v>
      </c>
      <c r="K203" s="571">
        <v>29018.18</v>
      </c>
      <c r="L203" s="571">
        <v>0.51818178571428575</v>
      </c>
      <c r="M203" s="571">
        <v>29018.18</v>
      </c>
      <c r="N203" s="571"/>
      <c r="O203" s="571"/>
      <c r="P203" s="592"/>
      <c r="Q203" s="572"/>
    </row>
    <row r="204" spans="1:17" ht="14.4" customHeight="1" x14ac:dyDescent="0.3">
      <c r="A204" s="567" t="s">
        <v>4783</v>
      </c>
      <c r="B204" s="568" t="s">
        <v>4271</v>
      </c>
      <c r="C204" s="568" t="s">
        <v>3756</v>
      </c>
      <c r="D204" s="568" t="s">
        <v>4838</v>
      </c>
      <c r="E204" s="568" t="s">
        <v>4839</v>
      </c>
      <c r="F204" s="571">
        <v>1</v>
      </c>
      <c r="G204" s="571">
        <v>2996.5</v>
      </c>
      <c r="H204" s="571">
        <v>1</v>
      </c>
      <c r="I204" s="571">
        <v>2996.5</v>
      </c>
      <c r="J204" s="571"/>
      <c r="K204" s="571"/>
      <c r="L204" s="571"/>
      <c r="M204" s="571"/>
      <c r="N204" s="571"/>
      <c r="O204" s="571"/>
      <c r="P204" s="592"/>
      <c r="Q204" s="572"/>
    </row>
    <row r="205" spans="1:17" ht="14.4" customHeight="1" x14ac:dyDescent="0.3">
      <c r="A205" s="567" t="s">
        <v>4783</v>
      </c>
      <c r="B205" s="568" t="s">
        <v>4271</v>
      </c>
      <c r="C205" s="568" t="s">
        <v>3756</v>
      </c>
      <c r="D205" s="568" t="s">
        <v>4840</v>
      </c>
      <c r="E205" s="568" t="s">
        <v>4841</v>
      </c>
      <c r="F205" s="571">
        <v>7</v>
      </c>
      <c r="G205" s="571">
        <v>46543</v>
      </c>
      <c r="H205" s="571">
        <v>1</v>
      </c>
      <c r="I205" s="571">
        <v>6649</v>
      </c>
      <c r="J205" s="571">
        <v>10</v>
      </c>
      <c r="K205" s="571">
        <v>68907.8</v>
      </c>
      <c r="L205" s="571">
        <v>1.48051908987388</v>
      </c>
      <c r="M205" s="571">
        <v>6890.7800000000007</v>
      </c>
      <c r="N205" s="571">
        <v>18</v>
      </c>
      <c r="O205" s="571">
        <v>124034.04000000001</v>
      </c>
      <c r="P205" s="592">
        <v>2.6649343617729842</v>
      </c>
      <c r="Q205" s="572">
        <v>6890.7800000000007</v>
      </c>
    </row>
    <row r="206" spans="1:17" ht="14.4" customHeight="1" x14ac:dyDescent="0.3">
      <c r="A206" s="567" t="s">
        <v>4783</v>
      </c>
      <c r="B206" s="568" t="s">
        <v>4271</v>
      </c>
      <c r="C206" s="568" t="s">
        <v>3756</v>
      </c>
      <c r="D206" s="568" t="s">
        <v>4842</v>
      </c>
      <c r="E206" s="568" t="s">
        <v>4843</v>
      </c>
      <c r="F206" s="571"/>
      <c r="G206" s="571"/>
      <c r="H206" s="571"/>
      <c r="I206" s="571"/>
      <c r="J206" s="571">
        <v>1</v>
      </c>
      <c r="K206" s="571">
        <v>2298.9699999999998</v>
      </c>
      <c r="L206" s="571"/>
      <c r="M206" s="571">
        <v>2298.9699999999998</v>
      </c>
      <c r="N206" s="571"/>
      <c r="O206" s="571"/>
      <c r="P206" s="592"/>
      <c r="Q206" s="572"/>
    </row>
    <row r="207" spans="1:17" ht="14.4" customHeight="1" x14ac:dyDescent="0.3">
      <c r="A207" s="567" t="s">
        <v>4783</v>
      </c>
      <c r="B207" s="568" t="s">
        <v>4271</v>
      </c>
      <c r="C207" s="568" t="s">
        <v>3756</v>
      </c>
      <c r="D207" s="568" t="s">
        <v>4844</v>
      </c>
      <c r="E207" s="568" t="s">
        <v>4845</v>
      </c>
      <c r="F207" s="571">
        <v>3</v>
      </c>
      <c r="G207" s="571">
        <v>11978.099999999999</v>
      </c>
      <c r="H207" s="571">
        <v>1</v>
      </c>
      <c r="I207" s="571">
        <v>3992.6999999999994</v>
      </c>
      <c r="J207" s="571">
        <v>2</v>
      </c>
      <c r="K207" s="571">
        <v>8130.59</v>
      </c>
      <c r="L207" s="571">
        <v>0.67878795468396502</v>
      </c>
      <c r="M207" s="571">
        <v>4065.2950000000001</v>
      </c>
      <c r="N207" s="571">
        <v>2</v>
      </c>
      <c r="O207" s="571">
        <v>8275.7800000000007</v>
      </c>
      <c r="P207" s="592">
        <v>0.6909092427012633</v>
      </c>
      <c r="Q207" s="572">
        <v>4137.8900000000003</v>
      </c>
    </row>
    <row r="208" spans="1:17" ht="14.4" customHeight="1" x14ac:dyDescent="0.3">
      <c r="A208" s="567" t="s">
        <v>4783</v>
      </c>
      <c r="B208" s="568" t="s">
        <v>4271</v>
      </c>
      <c r="C208" s="568" t="s">
        <v>3756</v>
      </c>
      <c r="D208" s="568" t="s">
        <v>4846</v>
      </c>
      <c r="E208" s="568" t="s">
        <v>4847</v>
      </c>
      <c r="F208" s="571"/>
      <c r="G208" s="571"/>
      <c r="H208" s="571"/>
      <c r="I208" s="571"/>
      <c r="J208" s="571">
        <v>1</v>
      </c>
      <c r="K208" s="571">
        <v>16474</v>
      </c>
      <c r="L208" s="571"/>
      <c r="M208" s="571">
        <v>16474</v>
      </c>
      <c r="N208" s="571"/>
      <c r="O208" s="571"/>
      <c r="P208" s="592"/>
      <c r="Q208" s="572"/>
    </row>
    <row r="209" spans="1:17" ht="14.4" customHeight="1" x14ac:dyDescent="0.3">
      <c r="A209" s="567" t="s">
        <v>4783</v>
      </c>
      <c r="B209" s="568" t="s">
        <v>4271</v>
      </c>
      <c r="C209" s="568" t="s">
        <v>3756</v>
      </c>
      <c r="D209" s="568" t="s">
        <v>4848</v>
      </c>
      <c r="E209" s="568" t="s">
        <v>4849</v>
      </c>
      <c r="F209" s="571"/>
      <c r="G209" s="571"/>
      <c r="H209" s="571"/>
      <c r="I209" s="571"/>
      <c r="J209" s="571">
        <v>1</v>
      </c>
      <c r="K209" s="571">
        <v>11561.67</v>
      </c>
      <c r="L209" s="571"/>
      <c r="M209" s="571">
        <v>11561.67</v>
      </c>
      <c r="N209" s="571"/>
      <c r="O209" s="571"/>
      <c r="P209" s="592"/>
      <c r="Q209" s="572"/>
    </row>
    <row r="210" spans="1:17" ht="14.4" customHeight="1" x14ac:dyDescent="0.3">
      <c r="A210" s="567" t="s">
        <v>4783</v>
      </c>
      <c r="B210" s="568" t="s">
        <v>4271</v>
      </c>
      <c r="C210" s="568" t="s">
        <v>3756</v>
      </c>
      <c r="D210" s="568" t="s">
        <v>4850</v>
      </c>
      <c r="E210" s="568" t="s">
        <v>4851</v>
      </c>
      <c r="F210" s="571">
        <v>6</v>
      </c>
      <c r="G210" s="571">
        <v>6016.8</v>
      </c>
      <c r="H210" s="571">
        <v>1</v>
      </c>
      <c r="I210" s="571">
        <v>1002.8000000000001</v>
      </c>
      <c r="J210" s="571">
        <v>9</v>
      </c>
      <c r="K210" s="571">
        <v>9025.2000000000007</v>
      </c>
      <c r="L210" s="571">
        <v>1.5</v>
      </c>
      <c r="M210" s="571">
        <v>1002.8000000000001</v>
      </c>
      <c r="N210" s="571">
        <v>7</v>
      </c>
      <c r="O210" s="571">
        <v>7019.6</v>
      </c>
      <c r="P210" s="592">
        <v>1.1666666666666667</v>
      </c>
      <c r="Q210" s="572">
        <v>1002.8000000000001</v>
      </c>
    </row>
    <row r="211" spans="1:17" ht="14.4" customHeight="1" x14ac:dyDescent="0.3">
      <c r="A211" s="567" t="s">
        <v>4783</v>
      </c>
      <c r="B211" s="568" t="s">
        <v>4271</v>
      </c>
      <c r="C211" s="568" t="s">
        <v>3756</v>
      </c>
      <c r="D211" s="568" t="s">
        <v>4852</v>
      </c>
      <c r="E211" s="568" t="s">
        <v>4853</v>
      </c>
      <c r="F211" s="571"/>
      <c r="G211" s="571"/>
      <c r="H211" s="571"/>
      <c r="I211" s="571"/>
      <c r="J211" s="571">
        <v>1</v>
      </c>
      <c r="K211" s="571">
        <v>7650</v>
      </c>
      <c r="L211" s="571"/>
      <c r="M211" s="571">
        <v>7650</v>
      </c>
      <c r="N211" s="571">
        <v>6</v>
      </c>
      <c r="O211" s="571">
        <v>45900</v>
      </c>
      <c r="P211" s="592"/>
      <c r="Q211" s="572">
        <v>7650</v>
      </c>
    </row>
    <row r="212" spans="1:17" ht="14.4" customHeight="1" x14ac:dyDescent="0.3">
      <c r="A212" s="567" t="s">
        <v>4783</v>
      </c>
      <c r="B212" s="568" t="s">
        <v>4271</v>
      </c>
      <c r="C212" s="568" t="s">
        <v>3756</v>
      </c>
      <c r="D212" s="568" t="s">
        <v>4854</v>
      </c>
      <c r="E212" s="568" t="s">
        <v>4855</v>
      </c>
      <c r="F212" s="571"/>
      <c r="G212" s="571"/>
      <c r="H212" s="571"/>
      <c r="I212" s="571"/>
      <c r="J212" s="571">
        <v>3</v>
      </c>
      <c r="K212" s="571">
        <v>28111.17</v>
      </c>
      <c r="L212" s="571"/>
      <c r="M212" s="571">
        <v>9370.39</v>
      </c>
      <c r="N212" s="571"/>
      <c r="O212" s="571"/>
      <c r="P212" s="592"/>
      <c r="Q212" s="572"/>
    </row>
    <row r="213" spans="1:17" ht="14.4" customHeight="1" x14ac:dyDescent="0.3">
      <c r="A213" s="567" t="s">
        <v>4783</v>
      </c>
      <c r="B213" s="568" t="s">
        <v>4271</v>
      </c>
      <c r="C213" s="568" t="s">
        <v>3756</v>
      </c>
      <c r="D213" s="568" t="s">
        <v>4856</v>
      </c>
      <c r="E213" s="568" t="s">
        <v>4857</v>
      </c>
      <c r="F213" s="571"/>
      <c r="G213" s="571"/>
      <c r="H213" s="571"/>
      <c r="I213" s="571"/>
      <c r="J213" s="571"/>
      <c r="K213" s="571"/>
      <c r="L213" s="571"/>
      <c r="M213" s="571"/>
      <c r="N213" s="571">
        <v>1</v>
      </c>
      <c r="O213" s="571">
        <v>13284.52</v>
      </c>
      <c r="P213" s="592"/>
      <c r="Q213" s="572">
        <v>13284.52</v>
      </c>
    </row>
    <row r="214" spans="1:17" ht="14.4" customHeight="1" x14ac:dyDescent="0.3">
      <c r="A214" s="567" t="s">
        <v>4783</v>
      </c>
      <c r="B214" s="568" t="s">
        <v>4271</v>
      </c>
      <c r="C214" s="568" t="s">
        <v>3756</v>
      </c>
      <c r="D214" s="568" t="s">
        <v>4858</v>
      </c>
      <c r="E214" s="568" t="s">
        <v>4859</v>
      </c>
      <c r="F214" s="571">
        <v>2</v>
      </c>
      <c r="G214" s="571">
        <v>4189.6000000000004</v>
      </c>
      <c r="H214" s="571">
        <v>1</v>
      </c>
      <c r="I214" s="571">
        <v>2094.8000000000002</v>
      </c>
      <c r="J214" s="571">
        <v>2</v>
      </c>
      <c r="K214" s="571">
        <v>4265.7700000000004</v>
      </c>
      <c r="L214" s="571">
        <v>1.0181807332442239</v>
      </c>
      <c r="M214" s="571">
        <v>2132.8850000000002</v>
      </c>
      <c r="N214" s="571">
        <v>1</v>
      </c>
      <c r="O214" s="571">
        <v>2170.9699999999998</v>
      </c>
      <c r="P214" s="592">
        <v>0.51818073324422365</v>
      </c>
      <c r="Q214" s="572">
        <v>2170.9699999999998</v>
      </c>
    </row>
    <row r="215" spans="1:17" ht="14.4" customHeight="1" x14ac:dyDescent="0.3">
      <c r="A215" s="567" t="s">
        <v>4783</v>
      </c>
      <c r="B215" s="568" t="s">
        <v>4271</v>
      </c>
      <c r="C215" s="568" t="s">
        <v>3756</v>
      </c>
      <c r="D215" s="568" t="s">
        <v>4860</v>
      </c>
      <c r="E215" s="568" t="s">
        <v>4861</v>
      </c>
      <c r="F215" s="571"/>
      <c r="G215" s="571"/>
      <c r="H215" s="571"/>
      <c r="I215" s="571"/>
      <c r="J215" s="571">
        <v>2</v>
      </c>
      <c r="K215" s="571">
        <v>1594</v>
      </c>
      <c r="L215" s="571"/>
      <c r="M215" s="571">
        <v>797</v>
      </c>
      <c r="N215" s="571">
        <v>2</v>
      </c>
      <c r="O215" s="571">
        <v>1594</v>
      </c>
      <c r="P215" s="592"/>
      <c r="Q215" s="572">
        <v>797</v>
      </c>
    </row>
    <row r="216" spans="1:17" ht="14.4" customHeight="1" x14ac:dyDescent="0.3">
      <c r="A216" s="567" t="s">
        <v>4783</v>
      </c>
      <c r="B216" s="568" t="s">
        <v>4271</v>
      </c>
      <c r="C216" s="568" t="s">
        <v>3756</v>
      </c>
      <c r="D216" s="568" t="s">
        <v>4862</v>
      </c>
      <c r="E216" s="568" t="s">
        <v>4863</v>
      </c>
      <c r="F216" s="571"/>
      <c r="G216" s="571"/>
      <c r="H216" s="571"/>
      <c r="I216" s="571"/>
      <c r="J216" s="571"/>
      <c r="K216" s="571"/>
      <c r="L216" s="571"/>
      <c r="M216" s="571"/>
      <c r="N216" s="571">
        <v>1</v>
      </c>
      <c r="O216" s="571">
        <v>10072.94</v>
      </c>
      <c r="P216" s="592"/>
      <c r="Q216" s="572">
        <v>10072.94</v>
      </c>
    </row>
    <row r="217" spans="1:17" ht="14.4" customHeight="1" x14ac:dyDescent="0.3">
      <c r="A217" s="567" t="s">
        <v>4783</v>
      </c>
      <c r="B217" s="568" t="s">
        <v>4271</v>
      </c>
      <c r="C217" s="568" t="s">
        <v>3756</v>
      </c>
      <c r="D217" s="568" t="s">
        <v>4864</v>
      </c>
      <c r="E217" s="568" t="s">
        <v>4865</v>
      </c>
      <c r="F217" s="571">
        <v>2</v>
      </c>
      <c r="G217" s="571">
        <v>427697</v>
      </c>
      <c r="H217" s="571">
        <v>1</v>
      </c>
      <c r="I217" s="571">
        <v>213848.5</v>
      </c>
      <c r="J217" s="571">
        <v>2</v>
      </c>
      <c r="K217" s="571">
        <v>443249.62</v>
      </c>
      <c r="L217" s="571">
        <v>1.0363636406147343</v>
      </c>
      <c r="M217" s="571">
        <v>221624.81</v>
      </c>
      <c r="N217" s="571"/>
      <c r="O217" s="571"/>
      <c r="P217" s="592"/>
      <c r="Q217" s="572"/>
    </row>
    <row r="218" spans="1:17" ht="14.4" customHeight="1" x14ac:dyDescent="0.3">
      <c r="A218" s="567" t="s">
        <v>4783</v>
      </c>
      <c r="B218" s="568" t="s">
        <v>4271</v>
      </c>
      <c r="C218" s="568" t="s">
        <v>3756</v>
      </c>
      <c r="D218" s="568" t="s">
        <v>4866</v>
      </c>
      <c r="E218" s="568" t="s">
        <v>4867</v>
      </c>
      <c r="F218" s="571"/>
      <c r="G218" s="571"/>
      <c r="H218" s="571"/>
      <c r="I218" s="571"/>
      <c r="J218" s="571">
        <v>1</v>
      </c>
      <c r="K218" s="571">
        <v>110246.9</v>
      </c>
      <c r="L218" s="571"/>
      <c r="M218" s="571">
        <v>110246.9</v>
      </c>
      <c r="N218" s="571"/>
      <c r="O218" s="571"/>
      <c r="P218" s="592"/>
      <c r="Q218" s="572"/>
    </row>
    <row r="219" spans="1:17" ht="14.4" customHeight="1" x14ac:dyDescent="0.3">
      <c r="A219" s="567" t="s">
        <v>4783</v>
      </c>
      <c r="B219" s="568" t="s">
        <v>4271</v>
      </c>
      <c r="C219" s="568" t="s">
        <v>3756</v>
      </c>
      <c r="D219" s="568" t="s">
        <v>4868</v>
      </c>
      <c r="E219" s="568" t="s">
        <v>4869</v>
      </c>
      <c r="F219" s="571"/>
      <c r="G219" s="571"/>
      <c r="H219" s="571"/>
      <c r="I219" s="571"/>
      <c r="J219" s="571">
        <v>3</v>
      </c>
      <c r="K219" s="571">
        <v>8923.08</v>
      </c>
      <c r="L219" s="571"/>
      <c r="M219" s="571">
        <v>2974.36</v>
      </c>
      <c r="N219" s="571">
        <v>1</v>
      </c>
      <c r="O219" s="571">
        <v>2974.36</v>
      </c>
      <c r="P219" s="592"/>
      <c r="Q219" s="572">
        <v>2974.36</v>
      </c>
    </row>
    <row r="220" spans="1:17" ht="14.4" customHeight="1" x14ac:dyDescent="0.3">
      <c r="A220" s="567" t="s">
        <v>4783</v>
      </c>
      <c r="B220" s="568" t="s">
        <v>4271</v>
      </c>
      <c r="C220" s="568" t="s">
        <v>3756</v>
      </c>
      <c r="D220" s="568" t="s">
        <v>4870</v>
      </c>
      <c r="E220" s="568" t="s">
        <v>4871</v>
      </c>
      <c r="F220" s="571">
        <v>5</v>
      </c>
      <c r="G220" s="571">
        <v>25373.5</v>
      </c>
      <c r="H220" s="571">
        <v>1</v>
      </c>
      <c r="I220" s="571">
        <v>5074.7</v>
      </c>
      <c r="J220" s="571">
        <v>5</v>
      </c>
      <c r="K220" s="571">
        <v>26296.149999999998</v>
      </c>
      <c r="L220" s="571">
        <v>1.0363627406546199</v>
      </c>
      <c r="M220" s="571">
        <v>5259.23</v>
      </c>
      <c r="N220" s="571">
        <v>7</v>
      </c>
      <c r="O220" s="571">
        <v>36814.61</v>
      </c>
      <c r="P220" s="592">
        <v>1.4509078369164681</v>
      </c>
      <c r="Q220" s="572">
        <v>5259.2300000000005</v>
      </c>
    </row>
    <row r="221" spans="1:17" ht="14.4" customHeight="1" x14ac:dyDescent="0.3">
      <c r="A221" s="567" t="s">
        <v>4783</v>
      </c>
      <c r="B221" s="568" t="s">
        <v>4271</v>
      </c>
      <c r="C221" s="568" t="s">
        <v>3756</v>
      </c>
      <c r="D221" s="568" t="s">
        <v>4872</v>
      </c>
      <c r="E221" s="568" t="s">
        <v>4873</v>
      </c>
      <c r="F221" s="571">
        <v>1</v>
      </c>
      <c r="G221" s="571">
        <v>1444.9</v>
      </c>
      <c r="H221" s="571">
        <v>1</v>
      </c>
      <c r="I221" s="571">
        <v>1444.9</v>
      </c>
      <c r="J221" s="571">
        <v>2</v>
      </c>
      <c r="K221" s="571">
        <v>2994.88</v>
      </c>
      <c r="L221" s="571">
        <v>2.0727247560384803</v>
      </c>
      <c r="M221" s="571">
        <v>1497.44</v>
      </c>
      <c r="N221" s="571"/>
      <c r="O221" s="571"/>
      <c r="P221" s="592"/>
      <c r="Q221" s="572"/>
    </row>
    <row r="222" spans="1:17" ht="14.4" customHeight="1" x14ac:dyDescent="0.3">
      <c r="A222" s="567" t="s">
        <v>4783</v>
      </c>
      <c r="B222" s="568" t="s">
        <v>4271</v>
      </c>
      <c r="C222" s="568" t="s">
        <v>3756</v>
      </c>
      <c r="D222" s="568" t="s">
        <v>4874</v>
      </c>
      <c r="E222" s="568" t="s">
        <v>4875</v>
      </c>
      <c r="F222" s="571"/>
      <c r="G222" s="571"/>
      <c r="H222" s="571"/>
      <c r="I222" s="571"/>
      <c r="J222" s="571">
        <v>1</v>
      </c>
      <c r="K222" s="571">
        <v>34900</v>
      </c>
      <c r="L222" s="571"/>
      <c r="M222" s="571">
        <v>34900</v>
      </c>
      <c r="N222" s="571"/>
      <c r="O222" s="571"/>
      <c r="P222" s="592"/>
      <c r="Q222" s="572"/>
    </row>
    <row r="223" spans="1:17" ht="14.4" customHeight="1" x14ac:dyDescent="0.3">
      <c r="A223" s="567" t="s">
        <v>4783</v>
      </c>
      <c r="B223" s="568" t="s">
        <v>4271</v>
      </c>
      <c r="C223" s="568" t="s">
        <v>3756</v>
      </c>
      <c r="D223" s="568" t="s">
        <v>4876</v>
      </c>
      <c r="E223" s="568" t="s">
        <v>4877</v>
      </c>
      <c r="F223" s="571">
        <v>2</v>
      </c>
      <c r="G223" s="571">
        <v>1168.8</v>
      </c>
      <c r="H223" s="571">
        <v>1</v>
      </c>
      <c r="I223" s="571">
        <v>584.4</v>
      </c>
      <c r="J223" s="571">
        <v>3</v>
      </c>
      <c r="K223" s="571">
        <v>1795.6999999999998</v>
      </c>
      <c r="L223" s="571">
        <v>1.5363620807665981</v>
      </c>
      <c r="M223" s="571">
        <v>598.56666666666661</v>
      </c>
      <c r="N223" s="571">
        <v>2</v>
      </c>
      <c r="O223" s="571">
        <v>1211.3</v>
      </c>
      <c r="P223" s="592">
        <v>1.0363620807665983</v>
      </c>
      <c r="Q223" s="572">
        <v>605.65</v>
      </c>
    </row>
    <row r="224" spans="1:17" ht="14.4" customHeight="1" x14ac:dyDescent="0.3">
      <c r="A224" s="567" t="s">
        <v>4783</v>
      </c>
      <c r="B224" s="568" t="s">
        <v>4271</v>
      </c>
      <c r="C224" s="568" t="s">
        <v>3756</v>
      </c>
      <c r="D224" s="568" t="s">
        <v>4878</v>
      </c>
      <c r="E224" s="568" t="s">
        <v>4879</v>
      </c>
      <c r="F224" s="571"/>
      <c r="G224" s="571"/>
      <c r="H224" s="571"/>
      <c r="I224" s="571"/>
      <c r="J224" s="571">
        <v>2</v>
      </c>
      <c r="K224" s="571">
        <v>34763.980000000003</v>
      </c>
      <c r="L224" s="571"/>
      <c r="M224" s="571">
        <v>17381.990000000002</v>
      </c>
      <c r="N224" s="571">
        <v>2</v>
      </c>
      <c r="O224" s="571">
        <v>34763.980000000003</v>
      </c>
      <c r="P224" s="592"/>
      <c r="Q224" s="572">
        <v>17381.990000000002</v>
      </c>
    </row>
    <row r="225" spans="1:17" ht="14.4" customHeight="1" x14ac:dyDescent="0.3">
      <c r="A225" s="567" t="s">
        <v>4783</v>
      </c>
      <c r="B225" s="568" t="s">
        <v>4271</v>
      </c>
      <c r="C225" s="568" t="s">
        <v>3756</v>
      </c>
      <c r="D225" s="568" t="s">
        <v>4880</v>
      </c>
      <c r="E225" s="568" t="s">
        <v>4881</v>
      </c>
      <c r="F225" s="571">
        <v>1</v>
      </c>
      <c r="G225" s="571">
        <v>802</v>
      </c>
      <c r="H225" s="571">
        <v>1</v>
      </c>
      <c r="I225" s="571">
        <v>802</v>
      </c>
      <c r="J225" s="571">
        <v>4</v>
      </c>
      <c r="K225" s="571">
        <v>3295.4799999999996</v>
      </c>
      <c r="L225" s="571">
        <v>4.109077306733167</v>
      </c>
      <c r="M225" s="571">
        <v>823.86999999999989</v>
      </c>
      <c r="N225" s="571">
        <v>4</v>
      </c>
      <c r="O225" s="571">
        <v>3324.64</v>
      </c>
      <c r="P225" s="592">
        <v>4.1454364089775559</v>
      </c>
      <c r="Q225" s="572">
        <v>831.16</v>
      </c>
    </row>
    <row r="226" spans="1:17" ht="14.4" customHeight="1" x14ac:dyDescent="0.3">
      <c r="A226" s="567" t="s">
        <v>4783</v>
      </c>
      <c r="B226" s="568" t="s">
        <v>4271</v>
      </c>
      <c r="C226" s="568" t="s">
        <v>3756</v>
      </c>
      <c r="D226" s="568" t="s">
        <v>4882</v>
      </c>
      <c r="E226" s="568" t="s">
        <v>4881</v>
      </c>
      <c r="F226" s="571">
        <v>5</v>
      </c>
      <c r="G226" s="571">
        <v>4284.5</v>
      </c>
      <c r="H226" s="571">
        <v>1</v>
      </c>
      <c r="I226" s="571">
        <v>856.9</v>
      </c>
      <c r="J226" s="571">
        <v>8</v>
      </c>
      <c r="K226" s="571">
        <v>7104.48</v>
      </c>
      <c r="L226" s="571">
        <v>1.658181818181818</v>
      </c>
      <c r="M226" s="571">
        <v>888.06</v>
      </c>
      <c r="N226" s="571">
        <v>15</v>
      </c>
      <c r="O226" s="571">
        <v>13320.899999999998</v>
      </c>
      <c r="P226" s="592">
        <v>3.1090909090909085</v>
      </c>
      <c r="Q226" s="572">
        <v>888.05999999999983</v>
      </c>
    </row>
    <row r="227" spans="1:17" ht="14.4" customHeight="1" x14ac:dyDescent="0.3">
      <c r="A227" s="567" t="s">
        <v>4783</v>
      </c>
      <c r="B227" s="568" t="s">
        <v>4271</v>
      </c>
      <c r="C227" s="568" t="s">
        <v>3756</v>
      </c>
      <c r="D227" s="568" t="s">
        <v>4883</v>
      </c>
      <c r="E227" s="568" t="s">
        <v>4884</v>
      </c>
      <c r="F227" s="571">
        <v>3</v>
      </c>
      <c r="G227" s="571">
        <v>2570.6999999999998</v>
      </c>
      <c r="H227" s="571">
        <v>1</v>
      </c>
      <c r="I227" s="571">
        <v>856.9</v>
      </c>
      <c r="J227" s="571">
        <v>4</v>
      </c>
      <c r="K227" s="571">
        <v>3552.24</v>
      </c>
      <c r="L227" s="571">
        <v>1.3818181818181818</v>
      </c>
      <c r="M227" s="571">
        <v>888.06</v>
      </c>
      <c r="N227" s="571">
        <v>3</v>
      </c>
      <c r="O227" s="571">
        <v>2664.18</v>
      </c>
      <c r="P227" s="592">
        <v>1.0363636363636364</v>
      </c>
      <c r="Q227" s="572">
        <v>888.06</v>
      </c>
    </row>
    <row r="228" spans="1:17" ht="14.4" customHeight="1" x14ac:dyDescent="0.3">
      <c r="A228" s="567" t="s">
        <v>4783</v>
      </c>
      <c r="B228" s="568" t="s">
        <v>4271</v>
      </c>
      <c r="C228" s="568" t="s">
        <v>3756</v>
      </c>
      <c r="D228" s="568" t="s">
        <v>4885</v>
      </c>
      <c r="E228" s="568" t="s">
        <v>4886</v>
      </c>
      <c r="F228" s="571">
        <v>1</v>
      </c>
      <c r="G228" s="571">
        <v>802</v>
      </c>
      <c r="H228" s="571">
        <v>1</v>
      </c>
      <c r="I228" s="571">
        <v>802</v>
      </c>
      <c r="J228" s="571">
        <v>2</v>
      </c>
      <c r="K228" s="571">
        <v>1662.32</v>
      </c>
      <c r="L228" s="571">
        <v>2.072718204488778</v>
      </c>
      <c r="M228" s="571">
        <v>831.16</v>
      </c>
      <c r="N228" s="571">
        <v>1</v>
      </c>
      <c r="O228" s="571">
        <v>831.16</v>
      </c>
      <c r="P228" s="592">
        <v>1.036359102244389</v>
      </c>
      <c r="Q228" s="572">
        <v>831.16</v>
      </c>
    </row>
    <row r="229" spans="1:17" ht="14.4" customHeight="1" x14ac:dyDescent="0.3">
      <c r="A229" s="567" t="s">
        <v>4783</v>
      </c>
      <c r="B229" s="568" t="s">
        <v>4271</v>
      </c>
      <c r="C229" s="568" t="s">
        <v>3756</v>
      </c>
      <c r="D229" s="568" t="s">
        <v>4887</v>
      </c>
      <c r="E229" s="568" t="s">
        <v>4888</v>
      </c>
      <c r="F229" s="571">
        <v>15</v>
      </c>
      <c r="G229" s="571">
        <v>56430</v>
      </c>
      <c r="H229" s="571">
        <v>1</v>
      </c>
      <c r="I229" s="571">
        <v>3762</v>
      </c>
      <c r="J229" s="571">
        <v>24</v>
      </c>
      <c r="K229" s="571">
        <v>93571.199999999983</v>
      </c>
      <c r="L229" s="571">
        <v>1.658181818181818</v>
      </c>
      <c r="M229" s="571">
        <v>3898.7999999999993</v>
      </c>
      <c r="N229" s="571">
        <v>4</v>
      </c>
      <c r="O229" s="571">
        <v>15595.2</v>
      </c>
      <c r="P229" s="592">
        <v>0.27636363636363637</v>
      </c>
      <c r="Q229" s="572">
        <v>3898.8</v>
      </c>
    </row>
    <row r="230" spans="1:17" ht="14.4" customHeight="1" x14ac:dyDescent="0.3">
      <c r="A230" s="567" t="s">
        <v>4783</v>
      </c>
      <c r="B230" s="568" t="s">
        <v>4271</v>
      </c>
      <c r="C230" s="568" t="s">
        <v>3756</v>
      </c>
      <c r="D230" s="568" t="s">
        <v>4889</v>
      </c>
      <c r="E230" s="568" t="s">
        <v>4890</v>
      </c>
      <c r="F230" s="571">
        <v>1</v>
      </c>
      <c r="G230" s="571">
        <v>3067.1</v>
      </c>
      <c r="H230" s="571">
        <v>1</v>
      </c>
      <c r="I230" s="571">
        <v>3067.1</v>
      </c>
      <c r="J230" s="571"/>
      <c r="K230" s="571"/>
      <c r="L230" s="571"/>
      <c r="M230" s="571"/>
      <c r="N230" s="571">
        <v>1</v>
      </c>
      <c r="O230" s="571">
        <v>3178.63</v>
      </c>
      <c r="P230" s="592">
        <v>1.0363633399628314</v>
      </c>
      <c r="Q230" s="572">
        <v>3178.63</v>
      </c>
    </row>
    <row r="231" spans="1:17" ht="14.4" customHeight="1" x14ac:dyDescent="0.3">
      <c r="A231" s="567" t="s">
        <v>4783</v>
      </c>
      <c r="B231" s="568" t="s">
        <v>4271</v>
      </c>
      <c r="C231" s="568" t="s">
        <v>3756</v>
      </c>
      <c r="D231" s="568" t="s">
        <v>4891</v>
      </c>
      <c r="E231" s="568" t="s">
        <v>4892</v>
      </c>
      <c r="F231" s="571">
        <v>1</v>
      </c>
      <c r="G231" s="571">
        <v>22000</v>
      </c>
      <c r="H231" s="571">
        <v>1</v>
      </c>
      <c r="I231" s="571">
        <v>22000</v>
      </c>
      <c r="J231" s="571"/>
      <c r="K231" s="571"/>
      <c r="L231" s="571"/>
      <c r="M231" s="571"/>
      <c r="N231" s="571"/>
      <c r="O231" s="571"/>
      <c r="P231" s="592"/>
      <c r="Q231" s="572"/>
    </row>
    <row r="232" spans="1:17" ht="14.4" customHeight="1" x14ac:dyDescent="0.3">
      <c r="A232" s="567" t="s">
        <v>4783</v>
      </c>
      <c r="B232" s="568" t="s">
        <v>4271</v>
      </c>
      <c r="C232" s="568" t="s">
        <v>3756</v>
      </c>
      <c r="D232" s="568" t="s">
        <v>4893</v>
      </c>
      <c r="E232" s="568" t="s">
        <v>3777</v>
      </c>
      <c r="F232" s="571">
        <v>1</v>
      </c>
      <c r="G232" s="571">
        <v>818</v>
      </c>
      <c r="H232" s="571">
        <v>1</v>
      </c>
      <c r="I232" s="571">
        <v>818</v>
      </c>
      <c r="J232" s="571"/>
      <c r="K232" s="571"/>
      <c r="L232" s="571"/>
      <c r="M232" s="571"/>
      <c r="N232" s="571"/>
      <c r="O232" s="571"/>
      <c r="P232" s="592"/>
      <c r="Q232" s="572"/>
    </row>
    <row r="233" spans="1:17" ht="14.4" customHeight="1" x14ac:dyDescent="0.3">
      <c r="A233" s="567" t="s">
        <v>4783</v>
      </c>
      <c r="B233" s="568" t="s">
        <v>4271</v>
      </c>
      <c r="C233" s="568" t="s">
        <v>3756</v>
      </c>
      <c r="D233" s="568" t="s">
        <v>4894</v>
      </c>
      <c r="E233" s="568" t="s">
        <v>4895</v>
      </c>
      <c r="F233" s="571">
        <v>3</v>
      </c>
      <c r="G233" s="571">
        <v>4263.6000000000004</v>
      </c>
      <c r="H233" s="571">
        <v>1</v>
      </c>
      <c r="I233" s="571">
        <v>1421.2</v>
      </c>
      <c r="J233" s="571">
        <v>12</v>
      </c>
      <c r="K233" s="571">
        <v>17519.520000000004</v>
      </c>
      <c r="L233" s="571">
        <v>4.1090909090909093</v>
      </c>
      <c r="M233" s="571">
        <v>1459.9600000000003</v>
      </c>
      <c r="N233" s="571">
        <v>4</v>
      </c>
      <c r="O233" s="571">
        <v>5891.52</v>
      </c>
      <c r="P233" s="592">
        <v>1.3818181818181818</v>
      </c>
      <c r="Q233" s="572">
        <v>1472.88</v>
      </c>
    </row>
    <row r="234" spans="1:17" ht="14.4" customHeight="1" x14ac:dyDescent="0.3">
      <c r="A234" s="567" t="s">
        <v>4783</v>
      </c>
      <c r="B234" s="568" t="s">
        <v>4271</v>
      </c>
      <c r="C234" s="568" t="s">
        <v>3756</v>
      </c>
      <c r="D234" s="568" t="s">
        <v>4896</v>
      </c>
      <c r="E234" s="568" t="s">
        <v>4897</v>
      </c>
      <c r="F234" s="571"/>
      <c r="G234" s="571"/>
      <c r="H234" s="571"/>
      <c r="I234" s="571"/>
      <c r="J234" s="571">
        <v>4</v>
      </c>
      <c r="K234" s="571">
        <v>289810.91000000003</v>
      </c>
      <c r="L234" s="571"/>
      <c r="M234" s="571">
        <v>72452.727500000008</v>
      </c>
      <c r="N234" s="571"/>
      <c r="O234" s="571"/>
      <c r="P234" s="592"/>
      <c r="Q234" s="572"/>
    </row>
    <row r="235" spans="1:17" ht="14.4" customHeight="1" x14ac:dyDescent="0.3">
      <c r="A235" s="567" t="s">
        <v>4783</v>
      </c>
      <c r="B235" s="568" t="s">
        <v>4271</v>
      </c>
      <c r="C235" s="568" t="s">
        <v>3756</v>
      </c>
      <c r="D235" s="568" t="s">
        <v>4898</v>
      </c>
      <c r="E235" s="568" t="s">
        <v>4899</v>
      </c>
      <c r="F235" s="571">
        <v>1</v>
      </c>
      <c r="G235" s="571">
        <v>21211.9</v>
      </c>
      <c r="H235" s="571">
        <v>1</v>
      </c>
      <c r="I235" s="571">
        <v>21211.9</v>
      </c>
      <c r="J235" s="571"/>
      <c r="K235" s="571"/>
      <c r="L235" s="571"/>
      <c r="M235" s="571"/>
      <c r="N235" s="571"/>
      <c r="O235" s="571"/>
      <c r="P235" s="592"/>
      <c r="Q235" s="572"/>
    </row>
    <row r="236" spans="1:17" ht="14.4" customHeight="1" x14ac:dyDescent="0.3">
      <c r="A236" s="567" t="s">
        <v>4783</v>
      </c>
      <c r="B236" s="568" t="s">
        <v>4271</v>
      </c>
      <c r="C236" s="568" t="s">
        <v>3756</v>
      </c>
      <c r="D236" s="568" t="s">
        <v>4900</v>
      </c>
      <c r="E236" s="568" t="s">
        <v>4901</v>
      </c>
      <c r="F236" s="571"/>
      <c r="G236" s="571"/>
      <c r="H236" s="571"/>
      <c r="I236" s="571"/>
      <c r="J236" s="571"/>
      <c r="K236" s="571"/>
      <c r="L236" s="571"/>
      <c r="M236" s="571"/>
      <c r="N236" s="571">
        <v>16</v>
      </c>
      <c r="O236" s="571">
        <v>58313.280000000006</v>
      </c>
      <c r="P236" s="592"/>
      <c r="Q236" s="572">
        <v>3644.5800000000004</v>
      </c>
    </row>
    <row r="237" spans="1:17" ht="14.4" customHeight="1" x14ac:dyDescent="0.3">
      <c r="A237" s="567" t="s">
        <v>4783</v>
      </c>
      <c r="B237" s="568" t="s">
        <v>4271</v>
      </c>
      <c r="C237" s="568" t="s">
        <v>3756</v>
      </c>
      <c r="D237" s="568" t="s">
        <v>4902</v>
      </c>
      <c r="E237" s="568" t="s">
        <v>4903</v>
      </c>
      <c r="F237" s="571">
        <v>1</v>
      </c>
      <c r="G237" s="571">
        <v>9719.6</v>
      </c>
      <c r="H237" s="571">
        <v>1</v>
      </c>
      <c r="I237" s="571">
        <v>9719.6</v>
      </c>
      <c r="J237" s="571">
        <v>1</v>
      </c>
      <c r="K237" s="571">
        <v>9719.6</v>
      </c>
      <c r="L237" s="571">
        <v>1</v>
      </c>
      <c r="M237" s="571">
        <v>9719.6</v>
      </c>
      <c r="N237" s="571"/>
      <c r="O237" s="571"/>
      <c r="P237" s="592"/>
      <c r="Q237" s="572"/>
    </row>
    <row r="238" spans="1:17" ht="14.4" customHeight="1" x14ac:dyDescent="0.3">
      <c r="A238" s="567" t="s">
        <v>4783</v>
      </c>
      <c r="B238" s="568" t="s">
        <v>4271</v>
      </c>
      <c r="C238" s="568" t="s">
        <v>3756</v>
      </c>
      <c r="D238" s="568" t="s">
        <v>4904</v>
      </c>
      <c r="E238" s="568" t="s">
        <v>4905</v>
      </c>
      <c r="F238" s="571">
        <v>1</v>
      </c>
      <c r="G238" s="571">
        <v>7223.7</v>
      </c>
      <c r="H238" s="571">
        <v>1</v>
      </c>
      <c r="I238" s="571">
        <v>7223.7</v>
      </c>
      <c r="J238" s="571"/>
      <c r="K238" s="571"/>
      <c r="L238" s="571"/>
      <c r="M238" s="571"/>
      <c r="N238" s="571"/>
      <c r="O238" s="571"/>
      <c r="P238" s="592"/>
      <c r="Q238" s="572"/>
    </row>
    <row r="239" spans="1:17" ht="14.4" customHeight="1" x14ac:dyDescent="0.3">
      <c r="A239" s="567" t="s">
        <v>4783</v>
      </c>
      <c r="B239" s="568" t="s">
        <v>4271</v>
      </c>
      <c r="C239" s="568" t="s">
        <v>3756</v>
      </c>
      <c r="D239" s="568" t="s">
        <v>4906</v>
      </c>
      <c r="E239" s="568" t="s">
        <v>4907</v>
      </c>
      <c r="F239" s="571">
        <v>1</v>
      </c>
      <c r="G239" s="571">
        <v>29963</v>
      </c>
      <c r="H239" s="571">
        <v>1</v>
      </c>
      <c r="I239" s="571">
        <v>29963</v>
      </c>
      <c r="J239" s="571"/>
      <c r="K239" s="571"/>
      <c r="L239" s="571"/>
      <c r="M239" s="571"/>
      <c r="N239" s="571"/>
      <c r="O239" s="571"/>
      <c r="P239" s="592"/>
      <c r="Q239" s="572"/>
    </row>
    <row r="240" spans="1:17" ht="14.4" customHeight="1" x14ac:dyDescent="0.3">
      <c r="A240" s="567" t="s">
        <v>4783</v>
      </c>
      <c r="B240" s="568" t="s">
        <v>4271</v>
      </c>
      <c r="C240" s="568" t="s">
        <v>3756</v>
      </c>
      <c r="D240" s="568" t="s">
        <v>4908</v>
      </c>
      <c r="E240" s="568" t="s">
        <v>4909</v>
      </c>
      <c r="F240" s="571">
        <v>6</v>
      </c>
      <c r="G240" s="571">
        <v>7560</v>
      </c>
      <c r="H240" s="571">
        <v>1</v>
      </c>
      <c r="I240" s="571">
        <v>1260</v>
      </c>
      <c r="J240" s="571">
        <v>12</v>
      </c>
      <c r="K240" s="571">
        <v>15669.84</v>
      </c>
      <c r="L240" s="571">
        <v>2.0727301587301588</v>
      </c>
      <c r="M240" s="571">
        <v>1305.82</v>
      </c>
      <c r="N240" s="571">
        <v>17</v>
      </c>
      <c r="O240" s="571">
        <v>22198.94</v>
      </c>
      <c r="P240" s="592">
        <v>2.9363677248677247</v>
      </c>
      <c r="Q240" s="572">
        <v>1305.82</v>
      </c>
    </row>
    <row r="241" spans="1:17" ht="14.4" customHeight="1" x14ac:dyDescent="0.3">
      <c r="A241" s="567" t="s">
        <v>4783</v>
      </c>
      <c r="B241" s="568" t="s">
        <v>4271</v>
      </c>
      <c r="C241" s="568" t="s">
        <v>3756</v>
      </c>
      <c r="D241" s="568" t="s">
        <v>4910</v>
      </c>
      <c r="E241" s="568" t="s">
        <v>4911</v>
      </c>
      <c r="F241" s="571">
        <v>3</v>
      </c>
      <c r="G241" s="571">
        <v>74250</v>
      </c>
      <c r="H241" s="571">
        <v>1</v>
      </c>
      <c r="I241" s="571">
        <v>24750</v>
      </c>
      <c r="J241" s="571"/>
      <c r="K241" s="571"/>
      <c r="L241" s="571"/>
      <c r="M241" s="571"/>
      <c r="N241" s="571"/>
      <c r="O241" s="571"/>
      <c r="P241" s="592"/>
      <c r="Q241" s="572"/>
    </row>
    <row r="242" spans="1:17" ht="14.4" customHeight="1" x14ac:dyDescent="0.3">
      <c r="A242" s="567" t="s">
        <v>4783</v>
      </c>
      <c r="B242" s="568" t="s">
        <v>4271</v>
      </c>
      <c r="C242" s="568" t="s">
        <v>3756</v>
      </c>
      <c r="D242" s="568" t="s">
        <v>4912</v>
      </c>
      <c r="E242" s="568" t="s">
        <v>4913</v>
      </c>
      <c r="F242" s="571"/>
      <c r="G242" s="571"/>
      <c r="H242" s="571"/>
      <c r="I242" s="571"/>
      <c r="J242" s="571"/>
      <c r="K242" s="571"/>
      <c r="L242" s="571"/>
      <c r="M242" s="571"/>
      <c r="N242" s="571">
        <v>1</v>
      </c>
      <c r="O242" s="571">
        <v>80000</v>
      </c>
      <c r="P242" s="592"/>
      <c r="Q242" s="572">
        <v>80000</v>
      </c>
    </row>
    <row r="243" spans="1:17" ht="14.4" customHeight="1" x14ac:dyDescent="0.3">
      <c r="A243" s="567" t="s">
        <v>4783</v>
      </c>
      <c r="B243" s="568" t="s">
        <v>4271</v>
      </c>
      <c r="C243" s="568" t="s">
        <v>3756</v>
      </c>
      <c r="D243" s="568" t="s">
        <v>4914</v>
      </c>
      <c r="E243" s="568" t="s">
        <v>4915</v>
      </c>
      <c r="F243" s="571">
        <v>7</v>
      </c>
      <c r="G243" s="571">
        <v>2425.5</v>
      </c>
      <c r="H243" s="571">
        <v>1</v>
      </c>
      <c r="I243" s="571">
        <v>346.5</v>
      </c>
      <c r="J243" s="571">
        <v>13</v>
      </c>
      <c r="K243" s="571">
        <v>4668.2999999999993</v>
      </c>
      <c r="L243" s="571">
        <v>1.9246753246753243</v>
      </c>
      <c r="M243" s="571">
        <v>359.09999999999997</v>
      </c>
      <c r="N243" s="571">
        <v>14</v>
      </c>
      <c r="O243" s="571">
        <v>5027.4000000000015</v>
      </c>
      <c r="P243" s="592">
        <v>2.0727272727272732</v>
      </c>
      <c r="Q243" s="572">
        <v>359.10000000000008</v>
      </c>
    </row>
    <row r="244" spans="1:17" ht="14.4" customHeight="1" x14ac:dyDescent="0.3">
      <c r="A244" s="567" t="s">
        <v>4783</v>
      </c>
      <c r="B244" s="568" t="s">
        <v>4271</v>
      </c>
      <c r="C244" s="568" t="s">
        <v>3756</v>
      </c>
      <c r="D244" s="568" t="s">
        <v>4916</v>
      </c>
      <c r="E244" s="568" t="s">
        <v>4917</v>
      </c>
      <c r="F244" s="571">
        <v>1</v>
      </c>
      <c r="G244" s="571">
        <v>546</v>
      </c>
      <c r="H244" s="571">
        <v>1</v>
      </c>
      <c r="I244" s="571">
        <v>546</v>
      </c>
      <c r="J244" s="571">
        <v>1</v>
      </c>
      <c r="K244" s="571">
        <v>565.85</v>
      </c>
      <c r="L244" s="571">
        <v>1.0363553113553114</v>
      </c>
      <c r="M244" s="571">
        <v>565.85</v>
      </c>
      <c r="N244" s="571"/>
      <c r="O244" s="571"/>
      <c r="P244" s="592"/>
      <c r="Q244" s="572"/>
    </row>
    <row r="245" spans="1:17" ht="14.4" customHeight="1" x14ac:dyDescent="0.3">
      <c r="A245" s="567" t="s">
        <v>4783</v>
      </c>
      <c r="B245" s="568" t="s">
        <v>4271</v>
      </c>
      <c r="C245" s="568" t="s">
        <v>3756</v>
      </c>
      <c r="D245" s="568" t="s">
        <v>4918</v>
      </c>
      <c r="E245" s="568" t="s">
        <v>4919</v>
      </c>
      <c r="F245" s="571">
        <v>1</v>
      </c>
      <c r="G245" s="571">
        <v>13078</v>
      </c>
      <c r="H245" s="571">
        <v>1</v>
      </c>
      <c r="I245" s="571">
        <v>13078</v>
      </c>
      <c r="J245" s="571">
        <v>1</v>
      </c>
      <c r="K245" s="571">
        <v>13078</v>
      </c>
      <c r="L245" s="571">
        <v>1</v>
      </c>
      <c r="M245" s="571">
        <v>13078</v>
      </c>
      <c r="N245" s="571"/>
      <c r="O245" s="571"/>
      <c r="P245" s="592"/>
      <c r="Q245" s="572"/>
    </row>
    <row r="246" spans="1:17" ht="14.4" customHeight="1" x14ac:dyDescent="0.3">
      <c r="A246" s="567" t="s">
        <v>4783</v>
      </c>
      <c r="B246" s="568" t="s">
        <v>4271</v>
      </c>
      <c r="C246" s="568" t="s">
        <v>3756</v>
      </c>
      <c r="D246" s="568" t="s">
        <v>4920</v>
      </c>
      <c r="E246" s="568" t="s">
        <v>4921</v>
      </c>
      <c r="F246" s="571"/>
      <c r="G246" s="571"/>
      <c r="H246" s="571"/>
      <c r="I246" s="571"/>
      <c r="J246" s="571">
        <v>1</v>
      </c>
      <c r="K246" s="571">
        <v>34960</v>
      </c>
      <c r="L246" s="571"/>
      <c r="M246" s="571">
        <v>34960</v>
      </c>
      <c r="N246" s="571"/>
      <c r="O246" s="571"/>
      <c r="P246" s="592"/>
      <c r="Q246" s="572"/>
    </row>
    <row r="247" spans="1:17" ht="14.4" customHeight="1" x14ac:dyDescent="0.3">
      <c r="A247" s="567" t="s">
        <v>4783</v>
      </c>
      <c r="B247" s="568" t="s">
        <v>4271</v>
      </c>
      <c r="C247" s="568" t="s">
        <v>3756</v>
      </c>
      <c r="D247" s="568" t="s">
        <v>4922</v>
      </c>
      <c r="E247" s="568" t="s">
        <v>4923</v>
      </c>
      <c r="F247" s="571">
        <v>1</v>
      </c>
      <c r="G247" s="571">
        <v>16241.1</v>
      </c>
      <c r="H247" s="571">
        <v>1</v>
      </c>
      <c r="I247" s="571">
        <v>16241.1</v>
      </c>
      <c r="J247" s="571">
        <v>3</v>
      </c>
      <c r="K247" s="571">
        <v>50495.069999999992</v>
      </c>
      <c r="L247" s="571">
        <v>3.1090917487116014</v>
      </c>
      <c r="M247" s="571">
        <v>16831.689999999999</v>
      </c>
      <c r="N247" s="571">
        <v>7</v>
      </c>
      <c r="O247" s="571">
        <v>117821.82999999999</v>
      </c>
      <c r="P247" s="592">
        <v>7.2545474136604042</v>
      </c>
      <c r="Q247" s="572">
        <v>16831.689999999999</v>
      </c>
    </row>
    <row r="248" spans="1:17" ht="14.4" customHeight="1" x14ac:dyDescent="0.3">
      <c r="A248" s="567" t="s">
        <v>4783</v>
      </c>
      <c r="B248" s="568" t="s">
        <v>4271</v>
      </c>
      <c r="C248" s="568" t="s">
        <v>3756</v>
      </c>
      <c r="D248" s="568" t="s">
        <v>4924</v>
      </c>
      <c r="E248" s="568" t="s">
        <v>4925</v>
      </c>
      <c r="F248" s="571"/>
      <c r="G248" s="571"/>
      <c r="H248" s="571"/>
      <c r="I248" s="571"/>
      <c r="J248" s="571">
        <v>1</v>
      </c>
      <c r="K248" s="571">
        <v>10645.01</v>
      </c>
      <c r="L248" s="571"/>
      <c r="M248" s="571">
        <v>10645.01</v>
      </c>
      <c r="N248" s="571"/>
      <c r="O248" s="571"/>
      <c r="P248" s="592"/>
      <c r="Q248" s="572"/>
    </row>
    <row r="249" spans="1:17" ht="14.4" customHeight="1" x14ac:dyDescent="0.3">
      <c r="A249" s="567" t="s">
        <v>4783</v>
      </c>
      <c r="B249" s="568" t="s">
        <v>4271</v>
      </c>
      <c r="C249" s="568" t="s">
        <v>3756</v>
      </c>
      <c r="D249" s="568" t="s">
        <v>4926</v>
      </c>
      <c r="E249" s="568" t="s">
        <v>4927</v>
      </c>
      <c r="F249" s="571">
        <v>1</v>
      </c>
      <c r="G249" s="571">
        <v>5018.2</v>
      </c>
      <c r="H249" s="571">
        <v>1</v>
      </c>
      <c r="I249" s="571">
        <v>5018.2</v>
      </c>
      <c r="J249" s="571"/>
      <c r="K249" s="571"/>
      <c r="L249" s="571"/>
      <c r="M249" s="571"/>
      <c r="N249" s="571">
        <v>1</v>
      </c>
      <c r="O249" s="571">
        <v>5200.68</v>
      </c>
      <c r="P249" s="592">
        <v>1.0363636363636364</v>
      </c>
      <c r="Q249" s="572">
        <v>5200.68</v>
      </c>
    </row>
    <row r="250" spans="1:17" ht="14.4" customHeight="1" x14ac:dyDescent="0.3">
      <c r="A250" s="567" t="s">
        <v>4783</v>
      </c>
      <c r="B250" s="568" t="s">
        <v>4271</v>
      </c>
      <c r="C250" s="568" t="s">
        <v>3756</v>
      </c>
      <c r="D250" s="568" t="s">
        <v>4928</v>
      </c>
      <c r="E250" s="568" t="s">
        <v>4929</v>
      </c>
      <c r="F250" s="571"/>
      <c r="G250" s="571"/>
      <c r="H250" s="571"/>
      <c r="I250" s="571"/>
      <c r="J250" s="571">
        <v>1</v>
      </c>
      <c r="K250" s="571">
        <v>32179.09</v>
      </c>
      <c r="L250" s="571"/>
      <c r="M250" s="571">
        <v>32179.09</v>
      </c>
      <c r="N250" s="571"/>
      <c r="O250" s="571"/>
      <c r="P250" s="592"/>
      <c r="Q250" s="572"/>
    </row>
    <row r="251" spans="1:17" ht="14.4" customHeight="1" x14ac:dyDescent="0.3">
      <c r="A251" s="567" t="s">
        <v>4783</v>
      </c>
      <c r="B251" s="568" t="s">
        <v>4271</v>
      </c>
      <c r="C251" s="568" t="s">
        <v>3756</v>
      </c>
      <c r="D251" s="568" t="s">
        <v>4930</v>
      </c>
      <c r="E251" s="568" t="s">
        <v>4931</v>
      </c>
      <c r="F251" s="571">
        <v>2</v>
      </c>
      <c r="G251" s="571">
        <v>12712</v>
      </c>
      <c r="H251" s="571">
        <v>1</v>
      </c>
      <c r="I251" s="571">
        <v>6356</v>
      </c>
      <c r="J251" s="571">
        <v>3</v>
      </c>
      <c r="K251" s="571">
        <v>19761.39</v>
      </c>
      <c r="L251" s="571">
        <v>1.5545460981749528</v>
      </c>
      <c r="M251" s="571">
        <v>6587.13</v>
      </c>
      <c r="N251" s="571">
        <v>4</v>
      </c>
      <c r="O251" s="571">
        <v>26348.52</v>
      </c>
      <c r="P251" s="592">
        <v>2.0727281308999372</v>
      </c>
      <c r="Q251" s="572">
        <v>6587.13</v>
      </c>
    </row>
    <row r="252" spans="1:17" ht="14.4" customHeight="1" x14ac:dyDescent="0.3">
      <c r="A252" s="567" t="s">
        <v>4783</v>
      </c>
      <c r="B252" s="568" t="s">
        <v>4271</v>
      </c>
      <c r="C252" s="568" t="s">
        <v>3756</v>
      </c>
      <c r="D252" s="568" t="s">
        <v>4932</v>
      </c>
      <c r="E252" s="568" t="s">
        <v>4933</v>
      </c>
      <c r="F252" s="571"/>
      <c r="G252" s="571"/>
      <c r="H252" s="571"/>
      <c r="I252" s="571"/>
      <c r="J252" s="571">
        <v>3</v>
      </c>
      <c r="K252" s="571">
        <v>5524.86</v>
      </c>
      <c r="L252" s="571"/>
      <c r="M252" s="571">
        <v>1841.62</v>
      </c>
      <c r="N252" s="571">
        <v>1</v>
      </c>
      <c r="O252" s="571">
        <v>1841.62</v>
      </c>
      <c r="P252" s="592"/>
      <c r="Q252" s="572">
        <v>1841.62</v>
      </c>
    </row>
    <row r="253" spans="1:17" ht="14.4" customHeight="1" x14ac:dyDescent="0.3">
      <c r="A253" s="567" t="s">
        <v>4783</v>
      </c>
      <c r="B253" s="568" t="s">
        <v>4271</v>
      </c>
      <c r="C253" s="568" t="s">
        <v>3756</v>
      </c>
      <c r="D253" s="568" t="s">
        <v>4934</v>
      </c>
      <c r="E253" s="568" t="s">
        <v>4935</v>
      </c>
      <c r="F253" s="571"/>
      <c r="G253" s="571"/>
      <c r="H253" s="571"/>
      <c r="I253" s="571"/>
      <c r="J253" s="571">
        <v>2</v>
      </c>
      <c r="K253" s="571">
        <v>65202.62</v>
      </c>
      <c r="L253" s="571"/>
      <c r="M253" s="571">
        <v>32601.31</v>
      </c>
      <c r="N253" s="571">
        <v>1</v>
      </c>
      <c r="O253" s="571">
        <v>32601.31</v>
      </c>
      <c r="P253" s="592"/>
      <c r="Q253" s="572">
        <v>32601.31</v>
      </c>
    </row>
    <row r="254" spans="1:17" ht="14.4" customHeight="1" x14ac:dyDescent="0.3">
      <c r="A254" s="567" t="s">
        <v>4783</v>
      </c>
      <c r="B254" s="568" t="s">
        <v>4271</v>
      </c>
      <c r="C254" s="568" t="s">
        <v>3756</v>
      </c>
      <c r="D254" s="568" t="s">
        <v>4936</v>
      </c>
      <c r="E254" s="568" t="s">
        <v>4937</v>
      </c>
      <c r="F254" s="571">
        <v>1</v>
      </c>
      <c r="G254" s="571">
        <v>24485.5</v>
      </c>
      <c r="H254" s="571">
        <v>1</v>
      </c>
      <c r="I254" s="571">
        <v>24485.5</v>
      </c>
      <c r="J254" s="571"/>
      <c r="K254" s="571"/>
      <c r="L254" s="571"/>
      <c r="M254" s="571"/>
      <c r="N254" s="571"/>
      <c r="O254" s="571"/>
      <c r="P254" s="592"/>
      <c r="Q254" s="572"/>
    </row>
    <row r="255" spans="1:17" ht="14.4" customHeight="1" x14ac:dyDescent="0.3">
      <c r="A255" s="567" t="s">
        <v>4783</v>
      </c>
      <c r="B255" s="568" t="s">
        <v>4271</v>
      </c>
      <c r="C255" s="568" t="s">
        <v>3756</v>
      </c>
      <c r="D255" s="568" t="s">
        <v>4938</v>
      </c>
      <c r="E255" s="568" t="s">
        <v>4939</v>
      </c>
      <c r="F255" s="571"/>
      <c r="G255" s="571"/>
      <c r="H255" s="571"/>
      <c r="I255" s="571"/>
      <c r="J255" s="571"/>
      <c r="K255" s="571"/>
      <c r="L255" s="571"/>
      <c r="M255" s="571"/>
      <c r="N255" s="571">
        <v>2</v>
      </c>
      <c r="O255" s="571">
        <v>52999.64</v>
      </c>
      <c r="P255" s="592"/>
      <c r="Q255" s="572">
        <v>26499.82</v>
      </c>
    </row>
    <row r="256" spans="1:17" ht="14.4" customHeight="1" x14ac:dyDescent="0.3">
      <c r="A256" s="567" t="s">
        <v>4783</v>
      </c>
      <c r="B256" s="568" t="s">
        <v>4271</v>
      </c>
      <c r="C256" s="568" t="s">
        <v>3756</v>
      </c>
      <c r="D256" s="568" t="s">
        <v>4940</v>
      </c>
      <c r="E256" s="568" t="s">
        <v>4941</v>
      </c>
      <c r="F256" s="571"/>
      <c r="G256" s="571"/>
      <c r="H256" s="571"/>
      <c r="I256" s="571"/>
      <c r="J256" s="571"/>
      <c r="K256" s="571"/>
      <c r="L256" s="571"/>
      <c r="M256" s="571"/>
      <c r="N256" s="571">
        <v>3</v>
      </c>
      <c r="O256" s="571">
        <v>239594.31</v>
      </c>
      <c r="P256" s="592"/>
      <c r="Q256" s="572">
        <v>79864.77</v>
      </c>
    </row>
    <row r="257" spans="1:17" ht="14.4" customHeight="1" x14ac:dyDescent="0.3">
      <c r="A257" s="567" t="s">
        <v>4783</v>
      </c>
      <c r="B257" s="568" t="s">
        <v>4271</v>
      </c>
      <c r="C257" s="568" t="s">
        <v>3756</v>
      </c>
      <c r="D257" s="568" t="s">
        <v>4942</v>
      </c>
      <c r="E257" s="568" t="s">
        <v>4943</v>
      </c>
      <c r="F257" s="571"/>
      <c r="G257" s="571"/>
      <c r="H257" s="571"/>
      <c r="I257" s="571"/>
      <c r="J257" s="571">
        <v>1</v>
      </c>
      <c r="K257" s="571">
        <v>122627</v>
      </c>
      <c r="L257" s="571"/>
      <c r="M257" s="571">
        <v>122627</v>
      </c>
      <c r="N257" s="571">
        <v>1</v>
      </c>
      <c r="O257" s="571">
        <v>122627</v>
      </c>
      <c r="P257" s="592"/>
      <c r="Q257" s="572">
        <v>122627</v>
      </c>
    </row>
    <row r="258" spans="1:17" ht="14.4" customHeight="1" x14ac:dyDescent="0.3">
      <c r="A258" s="567" t="s">
        <v>4783</v>
      </c>
      <c r="B258" s="568" t="s">
        <v>4271</v>
      </c>
      <c r="C258" s="568" t="s">
        <v>3756</v>
      </c>
      <c r="D258" s="568" t="s">
        <v>4944</v>
      </c>
      <c r="E258" s="568" t="s">
        <v>4945</v>
      </c>
      <c r="F258" s="571"/>
      <c r="G258" s="571"/>
      <c r="H258" s="571"/>
      <c r="I258" s="571"/>
      <c r="J258" s="571">
        <v>1</v>
      </c>
      <c r="K258" s="571">
        <v>6045.01</v>
      </c>
      <c r="L258" s="571"/>
      <c r="M258" s="571">
        <v>6045.01</v>
      </c>
      <c r="N258" s="571"/>
      <c r="O258" s="571"/>
      <c r="P258" s="592"/>
      <c r="Q258" s="572"/>
    </row>
    <row r="259" spans="1:17" ht="14.4" customHeight="1" x14ac:dyDescent="0.3">
      <c r="A259" s="567" t="s">
        <v>4783</v>
      </c>
      <c r="B259" s="568" t="s">
        <v>4271</v>
      </c>
      <c r="C259" s="568" t="s">
        <v>3756</v>
      </c>
      <c r="D259" s="568" t="s">
        <v>4946</v>
      </c>
      <c r="E259" s="568" t="s">
        <v>4947</v>
      </c>
      <c r="F259" s="571"/>
      <c r="G259" s="571"/>
      <c r="H259" s="571"/>
      <c r="I259" s="571"/>
      <c r="J259" s="571"/>
      <c r="K259" s="571"/>
      <c r="L259" s="571"/>
      <c r="M259" s="571"/>
      <c r="N259" s="571">
        <v>4</v>
      </c>
      <c r="O259" s="571">
        <v>17440</v>
      </c>
      <c r="P259" s="592"/>
      <c r="Q259" s="572">
        <v>4360</v>
      </c>
    </row>
    <row r="260" spans="1:17" ht="14.4" customHeight="1" x14ac:dyDescent="0.3">
      <c r="A260" s="567" t="s">
        <v>4783</v>
      </c>
      <c r="B260" s="568" t="s">
        <v>4271</v>
      </c>
      <c r="C260" s="568" t="s">
        <v>3256</v>
      </c>
      <c r="D260" s="568" t="s">
        <v>4501</v>
      </c>
      <c r="E260" s="568" t="s">
        <v>4502</v>
      </c>
      <c r="F260" s="571"/>
      <c r="G260" s="571"/>
      <c r="H260" s="571"/>
      <c r="I260" s="571"/>
      <c r="J260" s="571"/>
      <c r="K260" s="571"/>
      <c r="L260" s="571"/>
      <c r="M260" s="571"/>
      <c r="N260" s="571">
        <v>3</v>
      </c>
      <c r="O260" s="571">
        <v>771</v>
      </c>
      <c r="P260" s="592"/>
      <c r="Q260" s="572">
        <v>257</v>
      </c>
    </row>
    <row r="261" spans="1:17" ht="14.4" customHeight="1" x14ac:dyDescent="0.3">
      <c r="A261" s="567" t="s">
        <v>4783</v>
      </c>
      <c r="B261" s="568" t="s">
        <v>4271</v>
      </c>
      <c r="C261" s="568" t="s">
        <v>3256</v>
      </c>
      <c r="D261" s="568" t="s">
        <v>4948</v>
      </c>
      <c r="E261" s="568" t="s">
        <v>4949</v>
      </c>
      <c r="F261" s="571"/>
      <c r="G261" s="571"/>
      <c r="H261" s="571"/>
      <c r="I261" s="571"/>
      <c r="J261" s="571"/>
      <c r="K261" s="571"/>
      <c r="L261" s="571"/>
      <c r="M261" s="571"/>
      <c r="N261" s="571">
        <v>1</v>
      </c>
      <c r="O261" s="571">
        <v>559</v>
      </c>
      <c r="P261" s="592"/>
      <c r="Q261" s="572">
        <v>559</v>
      </c>
    </row>
    <row r="262" spans="1:17" ht="14.4" customHeight="1" x14ac:dyDescent="0.3">
      <c r="A262" s="567" t="s">
        <v>4783</v>
      </c>
      <c r="B262" s="568" t="s">
        <v>4271</v>
      </c>
      <c r="C262" s="568" t="s">
        <v>3256</v>
      </c>
      <c r="D262" s="568" t="s">
        <v>4950</v>
      </c>
      <c r="E262" s="568" t="s">
        <v>4951</v>
      </c>
      <c r="F262" s="571">
        <v>14</v>
      </c>
      <c r="G262" s="571">
        <v>117236</v>
      </c>
      <c r="H262" s="571">
        <v>1</v>
      </c>
      <c r="I262" s="571">
        <v>8374</v>
      </c>
      <c r="J262" s="571">
        <v>32</v>
      </c>
      <c r="K262" s="571">
        <v>268096</v>
      </c>
      <c r="L262" s="571">
        <v>2.2868061005152001</v>
      </c>
      <c r="M262" s="571">
        <v>8378</v>
      </c>
      <c r="N262" s="571">
        <v>36</v>
      </c>
      <c r="O262" s="571">
        <v>301824</v>
      </c>
      <c r="P262" s="592">
        <v>2.574499300556143</v>
      </c>
      <c r="Q262" s="572">
        <v>8384</v>
      </c>
    </row>
    <row r="263" spans="1:17" ht="14.4" customHeight="1" x14ac:dyDescent="0.3">
      <c r="A263" s="567" t="s">
        <v>4783</v>
      </c>
      <c r="B263" s="568" t="s">
        <v>4271</v>
      </c>
      <c r="C263" s="568" t="s">
        <v>3256</v>
      </c>
      <c r="D263" s="568" t="s">
        <v>4228</v>
      </c>
      <c r="E263" s="568" t="s">
        <v>4229</v>
      </c>
      <c r="F263" s="571">
        <v>2</v>
      </c>
      <c r="G263" s="571">
        <v>646</v>
      </c>
      <c r="H263" s="571">
        <v>1</v>
      </c>
      <c r="I263" s="571">
        <v>323</v>
      </c>
      <c r="J263" s="571">
        <v>4</v>
      </c>
      <c r="K263" s="571">
        <v>1300</v>
      </c>
      <c r="L263" s="571">
        <v>2.0123839009287927</v>
      </c>
      <c r="M263" s="571">
        <v>325</v>
      </c>
      <c r="N263" s="571">
        <v>3</v>
      </c>
      <c r="O263" s="571">
        <v>978</v>
      </c>
      <c r="P263" s="592">
        <v>1.5139318885448916</v>
      </c>
      <c r="Q263" s="572">
        <v>326</v>
      </c>
    </row>
    <row r="264" spans="1:17" ht="14.4" customHeight="1" x14ac:dyDescent="0.3">
      <c r="A264" s="567" t="s">
        <v>4783</v>
      </c>
      <c r="B264" s="568" t="s">
        <v>4271</v>
      </c>
      <c r="C264" s="568" t="s">
        <v>3256</v>
      </c>
      <c r="D264" s="568" t="s">
        <v>4274</v>
      </c>
      <c r="E264" s="568" t="s">
        <v>4275</v>
      </c>
      <c r="F264" s="571"/>
      <c r="G264" s="571"/>
      <c r="H264" s="571"/>
      <c r="I264" s="571"/>
      <c r="J264" s="571">
        <v>1</v>
      </c>
      <c r="K264" s="571">
        <v>738</v>
      </c>
      <c r="L264" s="571"/>
      <c r="M264" s="571">
        <v>738</v>
      </c>
      <c r="N264" s="571">
        <v>2</v>
      </c>
      <c r="O264" s="571">
        <v>1484</v>
      </c>
      <c r="P264" s="592"/>
      <c r="Q264" s="572">
        <v>742</v>
      </c>
    </row>
    <row r="265" spans="1:17" ht="14.4" customHeight="1" x14ac:dyDescent="0.3">
      <c r="A265" s="567" t="s">
        <v>4783</v>
      </c>
      <c r="B265" s="568" t="s">
        <v>4271</v>
      </c>
      <c r="C265" s="568" t="s">
        <v>3256</v>
      </c>
      <c r="D265" s="568" t="s">
        <v>4503</v>
      </c>
      <c r="E265" s="568" t="s">
        <v>4504</v>
      </c>
      <c r="F265" s="571">
        <v>32</v>
      </c>
      <c r="G265" s="571">
        <v>6976</v>
      </c>
      <c r="H265" s="571">
        <v>1</v>
      </c>
      <c r="I265" s="571">
        <v>218</v>
      </c>
      <c r="J265" s="571">
        <v>40</v>
      </c>
      <c r="K265" s="571">
        <v>8720</v>
      </c>
      <c r="L265" s="571">
        <v>1.25</v>
      </c>
      <c r="M265" s="571">
        <v>218</v>
      </c>
      <c r="N265" s="571">
        <v>55</v>
      </c>
      <c r="O265" s="571">
        <v>12045</v>
      </c>
      <c r="P265" s="592">
        <v>1.7266341743119267</v>
      </c>
      <c r="Q265" s="572">
        <v>219</v>
      </c>
    </row>
    <row r="266" spans="1:17" ht="14.4" customHeight="1" x14ac:dyDescent="0.3">
      <c r="A266" s="567" t="s">
        <v>4783</v>
      </c>
      <c r="B266" s="568" t="s">
        <v>4271</v>
      </c>
      <c r="C266" s="568" t="s">
        <v>3256</v>
      </c>
      <c r="D266" s="568" t="s">
        <v>4952</v>
      </c>
      <c r="E266" s="568" t="s">
        <v>4953</v>
      </c>
      <c r="F266" s="571">
        <v>1</v>
      </c>
      <c r="G266" s="571">
        <v>1006</v>
      </c>
      <c r="H266" s="571">
        <v>1</v>
      </c>
      <c r="I266" s="571">
        <v>1006</v>
      </c>
      <c r="J266" s="571"/>
      <c r="K266" s="571"/>
      <c r="L266" s="571"/>
      <c r="M266" s="571"/>
      <c r="N266" s="571"/>
      <c r="O266" s="571"/>
      <c r="P266" s="592"/>
      <c r="Q266" s="572"/>
    </row>
    <row r="267" spans="1:17" ht="14.4" customHeight="1" x14ac:dyDescent="0.3">
      <c r="A267" s="567" t="s">
        <v>4783</v>
      </c>
      <c r="B267" s="568" t="s">
        <v>4271</v>
      </c>
      <c r="C267" s="568" t="s">
        <v>3256</v>
      </c>
      <c r="D267" s="568" t="s">
        <v>4246</v>
      </c>
      <c r="E267" s="568" t="s">
        <v>4247</v>
      </c>
      <c r="F267" s="571">
        <v>3</v>
      </c>
      <c r="G267" s="571">
        <v>831</v>
      </c>
      <c r="H267" s="571">
        <v>1</v>
      </c>
      <c r="I267" s="571">
        <v>277</v>
      </c>
      <c r="J267" s="571">
        <v>5</v>
      </c>
      <c r="K267" s="571">
        <v>1385</v>
      </c>
      <c r="L267" s="571">
        <v>1.6666666666666667</v>
      </c>
      <c r="M267" s="571">
        <v>277</v>
      </c>
      <c r="N267" s="571">
        <v>5</v>
      </c>
      <c r="O267" s="571">
        <v>1390</v>
      </c>
      <c r="P267" s="592">
        <v>1.6726835138387486</v>
      </c>
      <c r="Q267" s="572">
        <v>278</v>
      </c>
    </row>
    <row r="268" spans="1:17" ht="14.4" customHeight="1" x14ac:dyDescent="0.3">
      <c r="A268" s="567" t="s">
        <v>4783</v>
      </c>
      <c r="B268" s="568" t="s">
        <v>4271</v>
      </c>
      <c r="C268" s="568" t="s">
        <v>3256</v>
      </c>
      <c r="D268" s="568" t="s">
        <v>4954</v>
      </c>
      <c r="E268" s="568" t="s">
        <v>4955</v>
      </c>
      <c r="F268" s="571">
        <v>79</v>
      </c>
      <c r="G268" s="571">
        <v>15563</v>
      </c>
      <c r="H268" s="571">
        <v>1</v>
      </c>
      <c r="I268" s="571">
        <v>197</v>
      </c>
      <c r="J268" s="571">
        <v>136</v>
      </c>
      <c r="K268" s="571">
        <v>26792</v>
      </c>
      <c r="L268" s="571">
        <v>1.7215189873417722</v>
      </c>
      <c r="M268" s="571">
        <v>197</v>
      </c>
      <c r="N268" s="571">
        <v>197</v>
      </c>
      <c r="O268" s="571">
        <v>39006</v>
      </c>
      <c r="P268" s="592">
        <v>2.5063291139240507</v>
      </c>
      <c r="Q268" s="572">
        <v>198</v>
      </c>
    </row>
    <row r="269" spans="1:17" ht="14.4" customHeight="1" x14ac:dyDescent="0.3">
      <c r="A269" s="567" t="s">
        <v>4783</v>
      </c>
      <c r="B269" s="568" t="s">
        <v>4271</v>
      </c>
      <c r="C269" s="568" t="s">
        <v>3256</v>
      </c>
      <c r="D269" s="568" t="s">
        <v>4956</v>
      </c>
      <c r="E269" s="568" t="s">
        <v>4957</v>
      </c>
      <c r="F269" s="571">
        <v>856</v>
      </c>
      <c r="G269" s="571">
        <v>147232</v>
      </c>
      <c r="H269" s="571">
        <v>1</v>
      </c>
      <c r="I269" s="571">
        <v>172</v>
      </c>
      <c r="J269" s="571">
        <v>798</v>
      </c>
      <c r="K269" s="571">
        <v>137256</v>
      </c>
      <c r="L269" s="571">
        <v>0.93224299065420557</v>
      </c>
      <c r="M269" s="571">
        <v>172</v>
      </c>
      <c r="N269" s="571">
        <v>910</v>
      </c>
      <c r="O269" s="571">
        <v>157430</v>
      </c>
      <c r="P269" s="592">
        <v>1.0692648337317974</v>
      </c>
      <c r="Q269" s="572">
        <v>173</v>
      </c>
    </row>
    <row r="270" spans="1:17" ht="14.4" customHeight="1" x14ac:dyDescent="0.3">
      <c r="A270" s="567" t="s">
        <v>4783</v>
      </c>
      <c r="B270" s="568" t="s">
        <v>4271</v>
      </c>
      <c r="C270" s="568" t="s">
        <v>3256</v>
      </c>
      <c r="D270" s="568" t="s">
        <v>4958</v>
      </c>
      <c r="E270" s="568" t="s">
        <v>4959</v>
      </c>
      <c r="F270" s="571">
        <v>9</v>
      </c>
      <c r="G270" s="571">
        <v>24201</v>
      </c>
      <c r="H270" s="571">
        <v>1</v>
      </c>
      <c r="I270" s="571">
        <v>2689</v>
      </c>
      <c r="J270" s="571">
        <v>1</v>
      </c>
      <c r="K270" s="571">
        <v>2691</v>
      </c>
      <c r="L270" s="571">
        <v>0.11119375232428412</v>
      </c>
      <c r="M270" s="571">
        <v>2691</v>
      </c>
      <c r="N270" s="571">
        <v>9</v>
      </c>
      <c r="O270" s="571">
        <v>24228</v>
      </c>
      <c r="P270" s="592">
        <v>1.0011156563778356</v>
      </c>
      <c r="Q270" s="572">
        <v>2692</v>
      </c>
    </row>
    <row r="271" spans="1:17" ht="14.4" customHeight="1" x14ac:dyDescent="0.3">
      <c r="A271" s="567" t="s">
        <v>4783</v>
      </c>
      <c r="B271" s="568" t="s">
        <v>4271</v>
      </c>
      <c r="C271" s="568" t="s">
        <v>3256</v>
      </c>
      <c r="D271" s="568" t="s">
        <v>4960</v>
      </c>
      <c r="E271" s="568" t="s">
        <v>4961</v>
      </c>
      <c r="F271" s="571">
        <v>8</v>
      </c>
      <c r="G271" s="571">
        <v>40504</v>
      </c>
      <c r="H271" s="571">
        <v>1</v>
      </c>
      <c r="I271" s="571">
        <v>5063</v>
      </c>
      <c r="J271" s="571">
        <v>7</v>
      </c>
      <c r="K271" s="571">
        <v>35455</v>
      </c>
      <c r="L271" s="571">
        <v>0.87534564487458033</v>
      </c>
      <c r="M271" s="571">
        <v>5065</v>
      </c>
      <c r="N271" s="571">
        <v>7</v>
      </c>
      <c r="O271" s="571">
        <v>35476</v>
      </c>
      <c r="P271" s="592">
        <v>0.87586411218645077</v>
      </c>
      <c r="Q271" s="572">
        <v>5068</v>
      </c>
    </row>
    <row r="272" spans="1:17" ht="14.4" customHeight="1" x14ac:dyDescent="0.3">
      <c r="A272" s="567" t="s">
        <v>4783</v>
      </c>
      <c r="B272" s="568" t="s">
        <v>4271</v>
      </c>
      <c r="C272" s="568" t="s">
        <v>3256</v>
      </c>
      <c r="D272" s="568" t="s">
        <v>4962</v>
      </c>
      <c r="E272" s="568" t="s">
        <v>4963</v>
      </c>
      <c r="F272" s="571">
        <v>22</v>
      </c>
      <c r="G272" s="571">
        <v>9108</v>
      </c>
      <c r="H272" s="571">
        <v>1</v>
      </c>
      <c r="I272" s="571">
        <v>414</v>
      </c>
      <c r="J272" s="571">
        <v>22</v>
      </c>
      <c r="K272" s="571">
        <v>9108</v>
      </c>
      <c r="L272" s="571">
        <v>1</v>
      </c>
      <c r="M272" s="571">
        <v>414</v>
      </c>
      <c r="N272" s="571">
        <v>37</v>
      </c>
      <c r="O272" s="571">
        <v>15355</v>
      </c>
      <c r="P272" s="592">
        <v>1.6858805445761968</v>
      </c>
      <c r="Q272" s="572">
        <v>415</v>
      </c>
    </row>
    <row r="273" spans="1:17" ht="14.4" customHeight="1" x14ac:dyDescent="0.3">
      <c r="A273" s="567" t="s">
        <v>4783</v>
      </c>
      <c r="B273" s="568" t="s">
        <v>4271</v>
      </c>
      <c r="C273" s="568" t="s">
        <v>3256</v>
      </c>
      <c r="D273" s="568" t="s">
        <v>4964</v>
      </c>
      <c r="E273" s="568" t="s">
        <v>4965</v>
      </c>
      <c r="F273" s="571"/>
      <c r="G273" s="571"/>
      <c r="H273" s="571"/>
      <c r="I273" s="571"/>
      <c r="J273" s="571">
        <v>1</v>
      </c>
      <c r="K273" s="571">
        <v>1510</v>
      </c>
      <c r="L273" s="571"/>
      <c r="M273" s="571">
        <v>1510</v>
      </c>
      <c r="N273" s="571">
        <v>1</v>
      </c>
      <c r="O273" s="571">
        <v>1515</v>
      </c>
      <c r="P273" s="592"/>
      <c r="Q273" s="572">
        <v>1515</v>
      </c>
    </row>
    <row r="274" spans="1:17" ht="14.4" customHeight="1" x14ac:dyDescent="0.3">
      <c r="A274" s="567" t="s">
        <v>4783</v>
      </c>
      <c r="B274" s="568" t="s">
        <v>4271</v>
      </c>
      <c r="C274" s="568" t="s">
        <v>3256</v>
      </c>
      <c r="D274" s="568" t="s">
        <v>4966</v>
      </c>
      <c r="E274" s="568" t="s">
        <v>4967</v>
      </c>
      <c r="F274" s="571">
        <v>2</v>
      </c>
      <c r="G274" s="571">
        <v>10282</v>
      </c>
      <c r="H274" s="571">
        <v>1</v>
      </c>
      <c r="I274" s="571">
        <v>5141</v>
      </c>
      <c r="J274" s="571">
        <v>2</v>
      </c>
      <c r="K274" s="571">
        <v>10290</v>
      </c>
      <c r="L274" s="571">
        <v>1.0007780587434352</v>
      </c>
      <c r="M274" s="571">
        <v>5145</v>
      </c>
      <c r="N274" s="571">
        <v>1</v>
      </c>
      <c r="O274" s="571">
        <v>5150</v>
      </c>
      <c r="P274" s="592">
        <v>0.50087531608636449</v>
      </c>
      <c r="Q274" s="572">
        <v>5150</v>
      </c>
    </row>
    <row r="275" spans="1:17" ht="14.4" customHeight="1" x14ac:dyDescent="0.3">
      <c r="A275" s="567" t="s">
        <v>4783</v>
      </c>
      <c r="B275" s="568" t="s">
        <v>4271</v>
      </c>
      <c r="C275" s="568" t="s">
        <v>3256</v>
      </c>
      <c r="D275" s="568" t="s">
        <v>4968</v>
      </c>
      <c r="E275" s="568" t="s">
        <v>4969</v>
      </c>
      <c r="F275" s="571"/>
      <c r="G275" s="571"/>
      <c r="H275" s="571"/>
      <c r="I275" s="571"/>
      <c r="J275" s="571"/>
      <c r="K275" s="571"/>
      <c r="L275" s="571"/>
      <c r="M275" s="571"/>
      <c r="N275" s="571">
        <v>1</v>
      </c>
      <c r="O275" s="571">
        <v>7673</v>
      </c>
      <c r="P275" s="592"/>
      <c r="Q275" s="572">
        <v>7673</v>
      </c>
    </row>
    <row r="276" spans="1:17" ht="14.4" customHeight="1" x14ac:dyDescent="0.3">
      <c r="A276" s="567" t="s">
        <v>4783</v>
      </c>
      <c r="B276" s="568" t="s">
        <v>4271</v>
      </c>
      <c r="C276" s="568" t="s">
        <v>3256</v>
      </c>
      <c r="D276" s="568" t="s">
        <v>4970</v>
      </c>
      <c r="E276" s="568" t="s">
        <v>4971</v>
      </c>
      <c r="F276" s="571"/>
      <c r="G276" s="571"/>
      <c r="H276" s="571"/>
      <c r="I276" s="571"/>
      <c r="J276" s="571">
        <v>1</v>
      </c>
      <c r="K276" s="571">
        <v>913</v>
      </c>
      <c r="L276" s="571"/>
      <c r="M276" s="571">
        <v>913</v>
      </c>
      <c r="N276" s="571">
        <v>1</v>
      </c>
      <c r="O276" s="571">
        <v>914</v>
      </c>
      <c r="P276" s="592"/>
      <c r="Q276" s="572">
        <v>914</v>
      </c>
    </row>
    <row r="277" spans="1:17" ht="14.4" customHeight="1" x14ac:dyDescent="0.3">
      <c r="A277" s="567" t="s">
        <v>4783</v>
      </c>
      <c r="B277" s="568" t="s">
        <v>4271</v>
      </c>
      <c r="C277" s="568" t="s">
        <v>3256</v>
      </c>
      <c r="D277" s="568" t="s">
        <v>4972</v>
      </c>
      <c r="E277" s="568" t="s">
        <v>4973</v>
      </c>
      <c r="F277" s="571">
        <v>37</v>
      </c>
      <c r="G277" s="571">
        <v>73704</v>
      </c>
      <c r="H277" s="571">
        <v>1</v>
      </c>
      <c r="I277" s="571">
        <v>1992</v>
      </c>
      <c r="J277" s="571">
        <v>39</v>
      </c>
      <c r="K277" s="571">
        <v>77766</v>
      </c>
      <c r="L277" s="571">
        <v>1.0551123412569197</v>
      </c>
      <c r="M277" s="571">
        <v>1994</v>
      </c>
      <c r="N277" s="571">
        <v>54</v>
      </c>
      <c r="O277" s="571">
        <v>107784</v>
      </c>
      <c r="P277" s="592">
        <v>1.4623901009443179</v>
      </c>
      <c r="Q277" s="572">
        <v>1996</v>
      </c>
    </row>
    <row r="278" spans="1:17" ht="14.4" customHeight="1" x14ac:dyDescent="0.3">
      <c r="A278" s="567" t="s">
        <v>4783</v>
      </c>
      <c r="B278" s="568" t="s">
        <v>4271</v>
      </c>
      <c r="C278" s="568" t="s">
        <v>3256</v>
      </c>
      <c r="D278" s="568" t="s">
        <v>4974</v>
      </c>
      <c r="E278" s="568" t="s">
        <v>4975</v>
      </c>
      <c r="F278" s="571">
        <v>9</v>
      </c>
      <c r="G278" s="571">
        <v>46575</v>
      </c>
      <c r="H278" s="571">
        <v>1</v>
      </c>
      <c r="I278" s="571">
        <v>5175</v>
      </c>
      <c r="J278" s="571"/>
      <c r="K278" s="571"/>
      <c r="L278" s="571"/>
      <c r="M278" s="571"/>
      <c r="N278" s="571">
        <v>7</v>
      </c>
      <c r="O278" s="571">
        <v>36260</v>
      </c>
      <c r="P278" s="592">
        <v>0.77852925389157268</v>
      </c>
      <c r="Q278" s="572">
        <v>5180</v>
      </c>
    </row>
    <row r="279" spans="1:17" ht="14.4" customHeight="1" x14ac:dyDescent="0.3">
      <c r="A279" s="567" t="s">
        <v>4783</v>
      </c>
      <c r="B279" s="568" t="s">
        <v>4271</v>
      </c>
      <c r="C279" s="568" t="s">
        <v>3256</v>
      </c>
      <c r="D279" s="568" t="s">
        <v>4976</v>
      </c>
      <c r="E279" s="568" t="s">
        <v>4977</v>
      </c>
      <c r="F279" s="571">
        <v>25</v>
      </c>
      <c r="G279" s="571">
        <v>31850</v>
      </c>
      <c r="H279" s="571">
        <v>1</v>
      </c>
      <c r="I279" s="571">
        <v>1274</v>
      </c>
      <c r="J279" s="571">
        <v>49</v>
      </c>
      <c r="K279" s="571">
        <v>62524</v>
      </c>
      <c r="L279" s="571">
        <v>1.9630769230769232</v>
      </c>
      <c r="M279" s="571">
        <v>1276</v>
      </c>
      <c r="N279" s="571">
        <v>57</v>
      </c>
      <c r="O279" s="571">
        <v>72789</v>
      </c>
      <c r="P279" s="592">
        <v>2.2853689167974882</v>
      </c>
      <c r="Q279" s="572">
        <v>1277</v>
      </c>
    </row>
    <row r="280" spans="1:17" ht="14.4" customHeight="1" x14ac:dyDescent="0.3">
      <c r="A280" s="567" t="s">
        <v>4783</v>
      </c>
      <c r="B280" s="568" t="s">
        <v>4271</v>
      </c>
      <c r="C280" s="568" t="s">
        <v>3256</v>
      </c>
      <c r="D280" s="568" t="s">
        <v>4978</v>
      </c>
      <c r="E280" s="568" t="s">
        <v>4979</v>
      </c>
      <c r="F280" s="571">
        <v>25</v>
      </c>
      <c r="G280" s="571">
        <v>46500</v>
      </c>
      <c r="H280" s="571">
        <v>1</v>
      </c>
      <c r="I280" s="571">
        <v>1860</v>
      </c>
      <c r="J280" s="571">
        <v>48</v>
      </c>
      <c r="K280" s="571">
        <v>89376</v>
      </c>
      <c r="L280" s="571">
        <v>1.9220645161290322</v>
      </c>
      <c r="M280" s="571">
        <v>1862</v>
      </c>
      <c r="N280" s="571">
        <v>60</v>
      </c>
      <c r="O280" s="571">
        <v>111840</v>
      </c>
      <c r="P280" s="592">
        <v>2.4051612903225807</v>
      </c>
      <c r="Q280" s="572">
        <v>1864</v>
      </c>
    </row>
    <row r="281" spans="1:17" ht="14.4" customHeight="1" x14ac:dyDescent="0.3">
      <c r="A281" s="567" t="s">
        <v>4783</v>
      </c>
      <c r="B281" s="568" t="s">
        <v>4271</v>
      </c>
      <c r="C281" s="568" t="s">
        <v>3256</v>
      </c>
      <c r="D281" s="568" t="s">
        <v>4980</v>
      </c>
      <c r="E281" s="568" t="s">
        <v>4981</v>
      </c>
      <c r="F281" s="571">
        <v>12</v>
      </c>
      <c r="G281" s="571">
        <v>93864</v>
      </c>
      <c r="H281" s="571">
        <v>1</v>
      </c>
      <c r="I281" s="571">
        <v>7822</v>
      </c>
      <c r="J281" s="571">
        <v>20</v>
      </c>
      <c r="K281" s="571">
        <v>156560</v>
      </c>
      <c r="L281" s="571">
        <v>1.6679451120770477</v>
      </c>
      <c r="M281" s="571">
        <v>7828</v>
      </c>
      <c r="N281" s="571">
        <v>24</v>
      </c>
      <c r="O281" s="571">
        <v>188040</v>
      </c>
      <c r="P281" s="592">
        <v>2.0033239580669906</v>
      </c>
      <c r="Q281" s="572">
        <v>7835</v>
      </c>
    </row>
    <row r="282" spans="1:17" ht="14.4" customHeight="1" x14ac:dyDescent="0.3">
      <c r="A282" s="567" t="s">
        <v>4783</v>
      </c>
      <c r="B282" s="568" t="s">
        <v>4271</v>
      </c>
      <c r="C282" s="568" t="s">
        <v>3256</v>
      </c>
      <c r="D282" s="568" t="s">
        <v>4982</v>
      </c>
      <c r="E282" s="568" t="s">
        <v>4983</v>
      </c>
      <c r="F282" s="571">
        <v>3</v>
      </c>
      <c r="G282" s="571">
        <v>4953</v>
      </c>
      <c r="H282" s="571">
        <v>1</v>
      </c>
      <c r="I282" s="571">
        <v>1651</v>
      </c>
      <c r="J282" s="571">
        <v>3</v>
      </c>
      <c r="K282" s="571">
        <v>4959</v>
      </c>
      <c r="L282" s="571">
        <v>1.0012113870381587</v>
      </c>
      <c r="M282" s="571">
        <v>1653</v>
      </c>
      <c r="N282" s="571">
        <v>3</v>
      </c>
      <c r="O282" s="571">
        <v>4971</v>
      </c>
      <c r="P282" s="592">
        <v>1.0036341611144761</v>
      </c>
      <c r="Q282" s="572">
        <v>1657</v>
      </c>
    </row>
    <row r="283" spans="1:17" ht="14.4" customHeight="1" x14ac:dyDescent="0.3">
      <c r="A283" s="567" t="s">
        <v>4783</v>
      </c>
      <c r="B283" s="568" t="s">
        <v>4271</v>
      </c>
      <c r="C283" s="568" t="s">
        <v>3256</v>
      </c>
      <c r="D283" s="568" t="s">
        <v>4984</v>
      </c>
      <c r="E283" s="568" t="s">
        <v>4985</v>
      </c>
      <c r="F283" s="571">
        <v>4</v>
      </c>
      <c r="G283" s="571">
        <v>16472</v>
      </c>
      <c r="H283" s="571">
        <v>1</v>
      </c>
      <c r="I283" s="571">
        <v>4118</v>
      </c>
      <c r="J283" s="571">
        <v>7</v>
      </c>
      <c r="K283" s="571">
        <v>28854</v>
      </c>
      <c r="L283" s="571">
        <v>1.751699854298203</v>
      </c>
      <c r="M283" s="571">
        <v>4122</v>
      </c>
      <c r="N283" s="571">
        <v>8</v>
      </c>
      <c r="O283" s="571">
        <v>33016</v>
      </c>
      <c r="P283" s="592">
        <v>2.0043710539096651</v>
      </c>
      <c r="Q283" s="572">
        <v>4127</v>
      </c>
    </row>
    <row r="284" spans="1:17" ht="14.4" customHeight="1" x14ac:dyDescent="0.3">
      <c r="A284" s="567" t="s">
        <v>4783</v>
      </c>
      <c r="B284" s="568" t="s">
        <v>4271</v>
      </c>
      <c r="C284" s="568" t="s">
        <v>3256</v>
      </c>
      <c r="D284" s="568" t="s">
        <v>4986</v>
      </c>
      <c r="E284" s="568" t="s">
        <v>4987</v>
      </c>
      <c r="F284" s="571">
        <v>20</v>
      </c>
      <c r="G284" s="571">
        <v>23240</v>
      </c>
      <c r="H284" s="571">
        <v>1</v>
      </c>
      <c r="I284" s="571">
        <v>1162</v>
      </c>
      <c r="J284" s="571">
        <v>42</v>
      </c>
      <c r="K284" s="571">
        <v>48846</v>
      </c>
      <c r="L284" s="571">
        <v>2.1018072289156629</v>
      </c>
      <c r="M284" s="571">
        <v>1163</v>
      </c>
      <c r="N284" s="571">
        <v>57</v>
      </c>
      <c r="O284" s="571">
        <v>66348</v>
      </c>
      <c r="P284" s="592">
        <v>2.854905335628227</v>
      </c>
      <c r="Q284" s="572">
        <v>1164</v>
      </c>
    </row>
    <row r="285" spans="1:17" ht="14.4" customHeight="1" x14ac:dyDescent="0.3">
      <c r="A285" s="567" t="s">
        <v>4783</v>
      </c>
      <c r="B285" s="568" t="s">
        <v>4271</v>
      </c>
      <c r="C285" s="568" t="s">
        <v>3256</v>
      </c>
      <c r="D285" s="568" t="s">
        <v>4988</v>
      </c>
      <c r="E285" s="568" t="s">
        <v>4989</v>
      </c>
      <c r="F285" s="571">
        <v>2</v>
      </c>
      <c r="G285" s="571">
        <v>1816</v>
      </c>
      <c r="H285" s="571">
        <v>1</v>
      </c>
      <c r="I285" s="571">
        <v>908</v>
      </c>
      <c r="J285" s="571">
        <v>3</v>
      </c>
      <c r="K285" s="571">
        <v>2730</v>
      </c>
      <c r="L285" s="571">
        <v>1.5033039647577093</v>
      </c>
      <c r="M285" s="571">
        <v>910</v>
      </c>
      <c r="N285" s="571">
        <v>5</v>
      </c>
      <c r="O285" s="571">
        <v>4560</v>
      </c>
      <c r="P285" s="592">
        <v>2.5110132158590308</v>
      </c>
      <c r="Q285" s="572">
        <v>912</v>
      </c>
    </row>
    <row r="286" spans="1:17" ht="14.4" customHeight="1" x14ac:dyDescent="0.3">
      <c r="A286" s="567" t="s">
        <v>4783</v>
      </c>
      <c r="B286" s="568" t="s">
        <v>4271</v>
      </c>
      <c r="C286" s="568" t="s">
        <v>3256</v>
      </c>
      <c r="D286" s="568" t="s">
        <v>4990</v>
      </c>
      <c r="E286" s="568" t="s">
        <v>4991</v>
      </c>
      <c r="F286" s="571">
        <v>32</v>
      </c>
      <c r="G286" s="571">
        <v>6912</v>
      </c>
      <c r="H286" s="571">
        <v>1</v>
      </c>
      <c r="I286" s="571">
        <v>216</v>
      </c>
      <c r="J286" s="571">
        <v>13</v>
      </c>
      <c r="K286" s="571">
        <v>2808</v>
      </c>
      <c r="L286" s="571">
        <v>0.40625</v>
      </c>
      <c r="M286" s="571">
        <v>216</v>
      </c>
      <c r="N286" s="571">
        <v>69</v>
      </c>
      <c r="O286" s="571">
        <v>14973</v>
      </c>
      <c r="P286" s="592">
        <v>2.1662326388888888</v>
      </c>
      <c r="Q286" s="572">
        <v>217</v>
      </c>
    </row>
    <row r="287" spans="1:17" ht="14.4" customHeight="1" x14ac:dyDescent="0.3">
      <c r="A287" s="567" t="s">
        <v>4783</v>
      </c>
      <c r="B287" s="568" t="s">
        <v>4271</v>
      </c>
      <c r="C287" s="568" t="s">
        <v>3256</v>
      </c>
      <c r="D287" s="568" t="s">
        <v>4992</v>
      </c>
      <c r="E287" s="568" t="s">
        <v>4993</v>
      </c>
      <c r="F287" s="571">
        <v>15</v>
      </c>
      <c r="G287" s="571">
        <v>1845</v>
      </c>
      <c r="H287" s="571">
        <v>1</v>
      </c>
      <c r="I287" s="571">
        <v>123</v>
      </c>
      <c r="J287" s="571">
        <v>13</v>
      </c>
      <c r="K287" s="571">
        <v>1612</v>
      </c>
      <c r="L287" s="571">
        <v>0.8737127371273713</v>
      </c>
      <c r="M287" s="571">
        <v>124</v>
      </c>
      <c r="N287" s="571">
        <v>45</v>
      </c>
      <c r="O287" s="571">
        <v>5580</v>
      </c>
      <c r="P287" s="592">
        <v>3.024390243902439</v>
      </c>
      <c r="Q287" s="572">
        <v>124</v>
      </c>
    </row>
    <row r="288" spans="1:17" ht="14.4" customHeight="1" x14ac:dyDescent="0.3">
      <c r="A288" s="567" t="s">
        <v>4783</v>
      </c>
      <c r="B288" s="568" t="s">
        <v>4271</v>
      </c>
      <c r="C288" s="568" t="s">
        <v>3256</v>
      </c>
      <c r="D288" s="568" t="s">
        <v>4994</v>
      </c>
      <c r="E288" s="568" t="s">
        <v>4995</v>
      </c>
      <c r="F288" s="571">
        <v>34</v>
      </c>
      <c r="G288" s="571">
        <v>71876</v>
      </c>
      <c r="H288" s="571">
        <v>1</v>
      </c>
      <c r="I288" s="571">
        <v>2114</v>
      </c>
      <c r="J288" s="571">
        <v>24</v>
      </c>
      <c r="K288" s="571">
        <v>50784</v>
      </c>
      <c r="L288" s="571">
        <v>0.70655016973676887</v>
      </c>
      <c r="M288" s="571">
        <v>2116</v>
      </c>
      <c r="N288" s="571">
        <v>102</v>
      </c>
      <c r="O288" s="571">
        <v>216036</v>
      </c>
      <c r="P288" s="592">
        <v>3.0056764427625353</v>
      </c>
      <c r="Q288" s="572">
        <v>2118</v>
      </c>
    </row>
    <row r="289" spans="1:17" ht="14.4" customHeight="1" x14ac:dyDescent="0.3">
      <c r="A289" s="567" t="s">
        <v>4783</v>
      </c>
      <c r="B289" s="568" t="s">
        <v>4271</v>
      </c>
      <c r="C289" s="568" t="s">
        <v>3256</v>
      </c>
      <c r="D289" s="568" t="s">
        <v>4996</v>
      </c>
      <c r="E289" s="568" t="s">
        <v>4997</v>
      </c>
      <c r="F289" s="571"/>
      <c r="G289" s="571"/>
      <c r="H289" s="571"/>
      <c r="I289" s="571"/>
      <c r="J289" s="571">
        <v>2</v>
      </c>
      <c r="K289" s="571">
        <v>298</v>
      </c>
      <c r="L289" s="571"/>
      <c r="M289" s="571">
        <v>149</v>
      </c>
      <c r="N289" s="571">
        <v>7</v>
      </c>
      <c r="O289" s="571">
        <v>1050</v>
      </c>
      <c r="P289" s="592"/>
      <c r="Q289" s="572">
        <v>150</v>
      </c>
    </row>
    <row r="290" spans="1:17" ht="14.4" customHeight="1" x14ac:dyDescent="0.3">
      <c r="A290" s="567" t="s">
        <v>4783</v>
      </c>
      <c r="B290" s="568" t="s">
        <v>4271</v>
      </c>
      <c r="C290" s="568" t="s">
        <v>3256</v>
      </c>
      <c r="D290" s="568" t="s">
        <v>4998</v>
      </c>
      <c r="E290" s="568" t="s">
        <v>4999</v>
      </c>
      <c r="F290" s="571">
        <v>3</v>
      </c>
      <c r="G290" s="571">
        <v>576</v>
      </c>
      <c r="H290" s="571">
        <v>1</v>
      </c>
      <c r="I290" s="571">
        <v>192</v>
      </c>
      <c r="J290" s="571">
        <v>1</v>
      </c>
      <c r="K290" s="571">
        <v>192</v>
      </c>
      <c r="L290" s="571">
        <v>0.33333333333333331</v>
      </c>
      <c r="M290" s="571">
        <v>192</v>
      </c>
      <c r="N290" s="571">
        <v>3</v>
      </c>
      <c r="O290" s="571">
        <v>579</v>
      </c>
      <c r="P290" s="592">
        <v>1.0052083333333333</v>
      </c>
      <c r="Q290" s="572">
        <v>193</v>
      </c>
    </row>
    <row r="291" spans="1:17" ht="14.4" customHeight="1" x14ac:dyDescent="0.3">
      <c r="A291" s="567" t="s">
        <v>4783</v>
      </c>
      <c r="B291" s="568" t="s">
        <v>4271</v>
      </c>
      <c r="C291" s="568" t="s">
        <v>3256</v>
      </c>
      <c r="D291" s="568" t="s">
        <v>5000</v>
      </c>
      <c r="E291" s="568" t="s">
        <v>5001</v>
      </c>
      <c r="F291" s="571">
        <v>1</v>
      </c>
      <c r="G291" s="571">
        <v>204</v>
      </c>
      <c r="H291" s="571">
        <v>1</v>
      </c>
      <c r="I291" s="571">
        <v>204</v>
      </c>
      <c r="J291" s="571">
        <v>1</v>
      </c>
      <c r="K291" s="571">
        <v>204</v>
      </c>
      <c r="L291" s="571">
        <v>1</v>
      </c>
      <c r="M291" s="571">
        <v>204</v>
      </c>
      <c r="N291" s="571"/>
      <c r="O291" s="571"/>
      <c r="P291" s="592"/>
      <c r="Q291" s="572"/>
    </row>
    <row r="292" spans="1:17" ht="14.4" customHeight="1" x14ac:dyDescent="0.3">
      <c r="A292" s="567" t="s">
        <v>4783</v>
      </c>
      <c r="B292" s="568" t="s">
        <v>4271</v>
      </c>
      <c r="C292" s="568" t="s">
        <v>3256</v>
      </c>
      <c r="D292" s="568" t="s">
        <v>5002</v>
      </c>
      <c r="E292" s="568" t="s">
        <v>5003</v>
      </c>
      <c r="F292" s="571"/>
      <c r="G292" s="571"/>
      <c r="H292" s="571"/>
      <c r="I292" s="571"/>
      <c r="J292" s="571"/>
      <c r="K292" s="571"/>
      <c r="L292" s="571"/>
      <c r="M292" s="571"/>
      <c r="N292" s="571">
        <v>3</v>
      </c>
      <c r="O292" s="571">
        <v>546</v>
      </c>
      <c r="P292" s="592"/>
      <c r="Q292" s="572">
        <v>182</v>
      </c>
    </row>
    <row r="293" spans="1:17" ht="14.4" customHeight="1" x14ac:dyDescent="0.3">
      <c r="A293" s="567" t="s">
        <v>4783</v>
      </c>
      <c r="B293" s="568" t="s">
        <v>4271</v>
      </c>
      <c r="C293" s="568" t="s">
        <v>3256</v>
      </c>
      <c r="D293" s="568" t="s">
        <v>5004</v>
      </c>
      <c r="E293" s="568" t="s">
        <v>5005</v>
      </c>
      <c r="F293" s="571">
        <v>6</v>
      </c>
      <c r="G293" s="571">
        <v>3930</v>
      </c>
      <c r="H293" s="571">
        <v>1</v>
      </c>
      <c r="I293" s="571">
        <v>655</v>
      </c>
      <c r="J293" s="571">
        <v>9</v>
      </c>
      <c r="K293" s="571">
        <v>5913</v>
      </c>
      <c r="L293" s="571">
        <v>1.5045801526717557</v>
      </c>
      <c r="M293" s="571">
        <v>657</v>
      </c>
      <c r="N293" s="571">
        <v>8</v>
      </c>
      <c r="O293" s="571">
        <v>5264</v>
      </c>
      <c r="P293" s="592">
        <v>1.3394402035623409</v>
      </c>
      <c r="Q293" s="572">
        <v>658</v>
      </c>
    </row>
    <row r="294" spans="1:17" ht="14.4" customHeight="1" x14ac:dyDescent="0.3">
      <c r="A294" s="567" t="s">
        <v>4783</v>
      </c>
      <c r="B294" s="568" t="s">
        <v>4271</v>
      </c>
      <c r="C294" s="568" t="s">
        <v>3256</v>
      </c>
      <c r="D294" s="568" t="s">
        <v>5006</v>
      </c>
      <c r="E294" s="568" t="s">
        <v>4979</v>
      </c>
      <c r="F294" s="571">
        <v>19</v>
      </c>
      <c r="G294" s="571">
        <v>72371</v>
      </c>
      <c r="H294" s="571">
        <v>1</v>
      </c>
      <c r="I294" s="571">
        <v>3809</v>
      </c>
      <c r="J294" s="571">
        <v>42</v>
      </c>
      <c r="K294" s="571">
        <v>160062</v>
      </c>
      <c r="L294" s="571">
        <v>2.211687001699576</v>
      </c>
      <c r="M294" s="571">
        <v>3811</v>
      </c>
      <c r="N294" s="571">
        <v>57</v>
      </c>
      <c r="O294" s="571">
        <v>217455</v>
      </c>
      <c r="P294" s="592">
        <v>3.0047256497768444</v>
      </c>
      <c r="Q294" s="572">
        <v>3815</v>
      </c>
    </row>
    <row r="295" spans="1:17" ht="14.4" customHeight="1" x14ac:dyDescent="0.3">
      <c r="A295" s="567" t="s">
        <v>4783</v>
      </c>
      <c r="B295" s="568" t="s">
        <v>4271</v>
      </c>
      <c r="C295" s="568" t="s">
        <v>3256</v>
      </c>
      <c r="D295" s="568" t="s">
        <v>5007</v>
      </c>
      <c r="E295" s="568" t="s">
        <v>5008</v>
      </c>
      <c r="F295" s="571">
        <v>3</v>
      </c>
      <c r="G295" s="571">
        <v>18720</v>
      </c>
      <c r="H295" s="571">
        <v>1</v>
      </c>
      <c r="I295" s="571">
        <v>6240</v>
      </c>
      <c r="J295" s="571">
        <v>3</v>
      </c>
      <c r="K295" s="571">
        <v>18732</v>
      </c>
      <c r="L295" s="571">
        <v>1.0006410256410256</v>
      </c>
      <c r="M295" s="571">
        <v>6244</v>
      </c>
      <c r="N295" s="571">
        <v>2</v>
      </c>
      <c r="O295" s="571">
        <v>12500</v>
      </c>
      <c r="P295" s="592">
        <v>0.66773504273504269</v>
      </c>
      <c r="Q295" s="572">
        <v>6250</v>
      </c>
    </row>
    <row r="296" spans="1:17" ht="14.4" customHeight="1" x14ac:dyDescent="0.3">
      <c r="A296" s="567" t="s">
        <v>4783</v>
      </c>
      <c r="B296" s="568" t="s">
        <v>4271</v>
      </c>
      <c r="C296" s="568" t="s">
        <v>3256</v>
      </c>
      <c r="D296" s="568" t="s">
        <v>5009</v>
      </c>
      <c r="E296" s="568" t="s">
        <v>5010</v>
      </c>
      <c r="F296" s="571">
        <v>9</v>
      </c>
      <c r="G296" s="571">
        <v>9378</v>
      </c>
      <c r="H296" s="571">
        <v>1</v>
      </c>
      <c r="I296" s="571">
        <v>1042</v>
      </c>
      <c r="J296" s="571"/>
      <c r="K296" s="571"/>
      <c r="L296" s="571"/>
      <c r="M296" s="571"/>
      <c r="N296" s="571"/>
      <c r="O296" s="571"/>
      <c r="P296" s="592"/>
      <c r="Q296" s="572"/>
    </row>
    <row r="297" spans="1:17" ht="14.4" customHeight="1" x14ac:dyDescent="0.3">
      <c r="A297" s="567" t="s">
        <v>4783</v>
      </c>
      <c r="B297" s="568" t="s">
        <v>4271</v>
      </c>
      <c r="C297" s="568" t="s">
        <v>3256</v>
      </c>
      <c r="D297" s="568" t="s">
        <v>5011</v>
      </c>
      <c r="E297" s="568" t="s">
        <v>5012</v>
      </c>
      <c r="F297" s="571">
        <v>12</v>
      </c>
      <c r="G297" s="571">
        <v>7272</v>
      </c>
      <c r="H297" s="571">
        <v>1</v>
      </c>
      <c r="I297" s="571">
        <v>606</v>
      </c>
      <c r="J297" s="571">
        <v>14</v>
      </c>
      <c r="K297" s="571">
        <v>8512</v>
      </c>
      <c r="L297" s="571">
        <v>1.1705170517051706</v>
      </c>
      <c r="M297" s="571">
        <v>608</v>
      </c>
      <c r="N297" s="571">
        <v>15</v>
      </c>
      <c r="O297" s="571">
        <v>9135</v>
      </c>
      <c r="P297" s="592">
        <v>1.2561881188118811</v>
      </c>
      <c r="Q297" s="572">
        <v>609</v>
      </c>
    </row>
    <row r="298" spans="1:17" ht="14.4" customHeight="1" x14ac:dyDescent="0.3">
      <c r="A298" s="567" t="s">
        <v>4783</v>
      </c>
      <c r="B298" s="568" t="s">
        <v>4271</v>
      </c>
      <c r="C298" s="568" t="s">
        <v>3256</v>
      </c>
      <c r="D298" s="568" t="s">
        <v>5013</v>
      </c>
      <c r="E298" s="568" t="s">
        <v>5014</v>
      </c>
      <c r="F298" s="571">
        <v>1</v>
      </c>
      <c r="G298" s="571">
        <v>149</v>
      </c>
      <c r="H298" s="571">
        <v>1</v>
      </c>
      <c r="I298" s="571">
        <v>149</v>
      </c>
      <c r="J298" s="571">
        <v>1</v>
      </c>
      <c r="K298" s="571">
        <v>149</v>
      </c>
      <c r="L298" s="571">
        <v>1</v>
      </c>
      <c r="M298" s="571">
        <v>149</v>
      </c>
      <c r="N298" s="571">
        <v>1</v>
      </c>
      <c r="O298" s="571">
        <v>150</v>
      </c>
      <c r="P298" s="592">
        <v>1.0067114093959733</v>
      </c>
      <c r="Q298" s="572">
        <v>150</v>
      </c>
    </row>
    <row r="299" spans="1:17" ht="14.4" customHeight="1" x14ac:dyDescent="0.3">
      <c r="A299" s="567" t="s">
        <v>4783</v>
      </c>
      <c r="B299" s="568" t="s">
        <v>4271</v>
      </c>
      <c r="C299" s="568" t="s">
        <v>3256</v>
      </c>
      <c r="D299" s="568" t="s">
        <v>5015</v>
      </c>
      <c r="E299" s="568" t="s">
        <v>5016</v>
      </c>
      <c r="F299" s="571"/>
      <c r="G299" s="571"/>
      <c r="H299" s="571"/>
      <c r="I299" s="571"/>
      <c r="J299" s="571"/>
      <c r="K299" s="571"/>
      <c r="L299" s="571"/>
      <c r="M299" s="571"/>
      <c r="N299" s="571">
        <v>1</v>
      </c>
      <c r="O299" s="571">
        <v>217</v>
      </c>
      <c r="P299" s="592"/>
      <c r="Q299" s="572">
        <v>217</v>
      </c>
    </row>
    <row r="300" spans="1:17" ht="14.4" customHeight="1" x14ac:dyDescent="0.3">
      <c r="A300" s="567" t="s">
        <v>4783</v>
      </c>
      <c r="B300" s="568" t="s">
        <v>4271</v>
      </c>
      <c r="C300" s="568" t="s">
        <v>3256</v>
      </c>
      <c r="D300" s="568" t="s">
        <v>5017</v>
      </c>
      <c r="E300" s="568" t="s">
        <v>5018</v>
      </c>
      <c r="F300" s="571">
        <v>1</v>
      </c>
      <c r="G300" s="571">
        <v>157</v>
      </c>
      <c r="H300" s="571">
        <v>1</v>
      </c>
      <c r="I300" s="571">
        <v>157</v>
      </c>
      <c r="J300" s="571"/>
      <c r="K300" s="571"/>
      <c r="L300" s="571"/>
      <c r="M300" s="571"/>
      <c r="N300" s="571">
        <v>2</v>
      </c>
      <c r="O300" s="571">
        <v>316</v>
      </c>
      <c r="P300" s="592">
        <v>2.0127388535031847</v>
      </c>
      <c r="Q300" s="572">
        <v>158</v>
      </c>
    </row>
    <row r="301" spans="1:17" ht="14.4" customHeight="1" x14ac:dyDescent="0.3">
      <c r="A301" s="567" t="s">
        <v>4783</v>
      </c>
      <c r="B301" s="568" t="s">
        <v>4271</v>
      </c>
      <c r="C301" s="568" t="s">
        <v>3256</v>
      </c>
      <c r="D301" s="568" t="s">
        <v>5019</v>
      </c>
      <c r="E301" s="568" t="s">
        <v>5020</v>
      </c>
      <c r="F301" s="571"/>
      <c r="G301" s="571"/>
      <c r="H301" s="571"/>
      <c r="I301" s="571"/>
      <c r="J301" s="571">
        <v>1</v>
      </c>
      <c r="K301" s="571">
        <v>5505</v>
      </c>
      <c r="L301" s="571"/>
      <c r="M301" s="571">
        <v>5505</v>
      </c>
      <c r="N301" s="571"/>
      <c r="O301" s="571"/>
      <c r="P301" s="592"/>
      <c r="Q301" s="572"/>
    </row>
    <row r="302" spans="1:17" ht="14.4" customHeight="1" x14ac:dyDescent="0.3">
      <c r="A302" s="567" t="s">
        <v>4783</v>
      </c>
      <c r="B302" s="568" t="s">
        <v>4271</v>
      </c>
      <c r="C302" s="568" t="s">
        <v>3256</v>
      </c>
      <c r="D302" s="568" t="s">
        <v>5021</v>
      </c>
      <c r="E302" s="568" t="s">
        <v>5022</v>
      </c>
      <c r="F302" s="571"/>
      <c r="G302" s="571"/>
      <c r="H302" s="571"/>
      <c r="I302" s="571"/>
      <c r="J302" s="571">
        <v>2</v>
      </c>
      <c r="K302" s="571">
        <v>3976</v>
      </c>
      <c r="L302" s="571"/>
      <c r="M302" s="571">
        <v>1988</v>
      </c>
      <c r="N302" s="571">
        <v>2</v>
      </c>
      <c r="O302" s="571">
        <v>3986</v>
      </c>
      <c r="P302" s="592"/>
      <c r="Q302" s="572">
        <v>1993</v>
      </c>
    </row>
    <row r="303" spans="1:17" ht="14.4" customHeight="1" x14ac:dyDescent="0.3">
      <c r="A303" s="567" t="s">
        <v>4783</v>
      </c>
      <c r="B303" s="568" t="s">
        <v>4271</v>
      </c>
      <c r="C303" s="568" t="s">
        <v>3256</v>
      </c>
      <c r="D303" s="568" t="s">
        <v>5023</v>
      </c>
      <c r="E303" s="568" t="s">
        <v>5024</v>
      </c>
      <c r="F303" s="571"/>
      <c r="G303" s="571"/>
      <c r="H303" s="571"/>
      <c r="I303" s="571"/>
      <c r="J303" s="571">
        <v>1</v>
      </c>
      <c r="K303" s="571">
        <v>13691</v>
      </c>
      <c r="L303" s="571"/>
      <c r="M303" s="571">
        <v>13691</v>
      </c>
      <c r="N303" s="571"/>
      <c r="O303" s="571"/>
      <c r="P303" s="592"/>
      <c r="Q303" s="572"/>
    </row>
    <row r="304" spans="1:17" ht="14.4" customHeight="1" x14ac:dyDescent="0.3">
      <c r="A304" s="567" t="s">
        <v>4783</v>
      </c>
      <c r="B304" s="568" t="s">
        <v>4271</v>
      </c>
      <c r="C304" s="568" t="s">
        <v>3256</v>
      </c>
      <c r="D304" s="568" t="s">
        <v>5025</v>
      </c>
      <c r="E304" s="568" t="s">
        <v>5026</v>
      </c>
      <c r="F304" s="571">
        <v>2</v>
      </c>
      <c r="G304" s="571">
        <v>30064</v>
      </c>
      <c r="H304" s="571">
        <v>1</v>
      </c>
      <c r="I304" s="571">
        <v>15032</v>
      </c>
      <c r="J304" s="571">
        <v>5</v>
      </c>
      <c r="K304" s="571">
        <v>75200</v>
      </c>
      <c r="L304" s="571">
        <v>2.5013304949441193</v>
      </c>
      <c r="M304" s="571">
        <v>15040</v>
      </c>
      <c r="N304" s="571">
        <v>5</v>
      </c>
      <c r="O304" s="571">
        <v>75245</v>
      </c>
      <c r="P304" s="592">
        <v>2.5028273017562532</v>
      </c>
      <c r="Q304" s="572">
        <v>15049</v>
      </c>
    </row>
    <row r="305" spans="1:17" ht="14.4" customHeight="1" x14ac:dyDescent="0.3">
      <c r="A305" s="567" t="s">
        <v>4783</v>
      </c>
      <c r="B305" s="568" t="s">
        <v>4271</v>
      </c>
      <c r="C305" s="568" t="s">
        <v>3256</v>
      </c>
      <c r="D305" s="568" t="s">
        <v>5027</v>
      </c>
      <c r="E305" s="568" t="s">
        <v>5028</v>
      </c>
      <c r="F305" s="571">
        <v>10</v>
      </c>
      <c r="G305" s="571">
        <v>4240</v>
      </c>
      <c r="H305" s="571">
        <v>1</v>
      </c>
      <c r="I305" s="571">
        <v>424</v>
      </c>
      <c r="J305" s="571">
        <v>12</v>
      </c>
      <c r="K305" s="571">
        <v>5088</v>
      </c>
      <c r="L305" s="571">
        <v>1.2</v>
      </c>
      <c r="M305" s="571">
        <v>424</v>
      </c>
      <c r="N305" s="571">
        <v>10</v>
      </c>
      <c r="O305" s="571">
        <v>4250</v>
      </c>
      <c r="P305" s="592">
        <v>1.0023584905660377</v>
      </c>
      <c r="Q305" s="572">
        <v>425</v>
      </c>
    </row>
    <row r="306" spans="1:17" ht="14.4" customHeight="1" x14ac:dyDescent="0.3">
      <c r="A306" s="567" t="s">
        <v>4783</v>
      </c>
      <c r="B306" s="568" t="s">
        <v>4271</v>
      </c>
      <c r="C306" s="568" t="s">
        <v>3256</v>
      </c>
      <c r="D306" s="568" t="s">
        <v>5029</v>
      </c>
      <c r="E306" s="568" t="s">
        <v>5030</v>
      </c>
      <c r="F306" s="571"/>
      <c r="G306" s="571"/>
      <c r="H306" s="571"/>
      <c r="I306" s="571"/>
      <c r="J306" s="571">
        <v>1</v>
      </c>
      <c r="K306" s="571">
        <v>364</v>
      </c>
      <c r="L306" s="571"/>
      <c r="M306" s="571">
        <v>364</v>
      </c>
      <c r="N306" s="571">
        <v>1</v>
      </c>
      <c r="O306" s="571">
        <v>365</v>
      </c>
      <c r="P306" s="592"/>
      <c r="Q306" s="572">
        <v>365</v>
      </c>
    </row>
    <row r="307" spans="1:17" ht="14.4" customHeight="1" x14ac:dyDescent="0.3">
      <c r="A307" s="567" t="s">
        <v>4783</v>
      </c>
      <c r="B307" s="568" t="s">
        <v>4271</v>
      </c>
      <c r="C307" s="568" t="s">
        <v>3256</v>
      </c>
      <c r="D307" s="568" t="s">
        <v>5031</v>
      </c>
      <c r="E307" s="568" t="s">
        <v>5032</v>
      </c>
      <c r="F307" s="571"/>
      <c r="G307" s="571"/>
      <c r="H307" s="571"/>
      <c r="I307" s="571"/>
      <c r="J307" s="571"/>
      <c r="K307" s="571"/>
      <c r="L307" s="571"/>
      <c r="M307" s="571"/>
      <c r="N307" s="571">
        <v>2</v>
      </c>
      <c r="O307" s="571">
        <v>11386</v>
      </c>
      <c r="P307" s="592"/>
      <c r="Q307" s="572">
        <v>5693</v>
      </c>
    </row>
    <row r="308" spans="1:17" ht="14.4" customHeight="1" x14ac:dyDescent="0.3">
      <c r="A308" s="567" t="s">
        <v>4783</v>
      </c>
      <c r="B308" s="568" t="s">
        <v>4271</v>
      </c>
      <c r="C308" s="568" t="s">
        <v>3256</v>
      </c>
      <c r="D308" s="568" t="s">
        <v>5033</v>
      </c>
      <c r="E308" s="568" t="s">
        <v>5034</v>
      </c>
      <c r="F308" s="571">
        <v>3</v>
      </c>
      <c r="G308" s="571">
        <v>6216</v>
      </c>
      <c r="H308" s="571">
        <v>1</v>
      </c>
      <c r="I308" s="571">
        <v>2072</v>
      </c>
      <c r="J308" s="571">
        <v>6</v>
      </c>
      <c r="K308" s="571">
        <v>12444</v>
      </c>
      <c r="L308" s="571">
        <v>2.0019305019305018</v>
      </c>
      <c r="M308" s="571">
        <v>2074</v>
      </c>
      <c r="N308" s="571">
        <v>1</v>
      </c>
      <c r="O308" s="571">
        <v>2076</v>
      </c>
      <c r="P308" s="592">
        <v>0.33397683397683398</v>
      </c>
      <c r="Q308" s="572">
        <v>2076</v>
      </c>
    </row>
    <row r="309" spans="1:17" ht="14.4" customHeight="1" x14ac:dyDescent="0.3">
      <c r="A309" s="567" t="s">
        <v>4783</v>
      </c>
      <c r="B309" s="568" t="s">
        <v>4271</v>
      </c>
      <c r="C309" s="568" t="s">
        <v>3256</v>
      </c>
      <c r="D309" s="568" t="s">
        <v>5035</v>
      </c>
      <c r="E309" s="568" t="s">
        <v>5036</v>
      </c>
      <c r="F309" s="571">
        <v>1</v>
      </c>
      <c r="G309" s="571">
        <v>343</v>
      </c>
      <c r="H309" s="571">
        <v>1</v>
      </c>
      <c r="I309" s="571">
        <v>343</v>
      </c>
      <c r="J309" s="571"/>
      <c r="K309" s="571"/>
      <c r="L309" s="571"/>
      <c r="M309" s="571"/>
      <c r="N309" s="571"/>
      <c r="O309" s="571"/>
      <c r="P309" s="592"/>
      <c r="Q309" s="572"/>
    </row>
    <row r="310" spans="1:17" ht="14.4" customHeight="1" x14ac:dyDescent="0.3">
      <c r="A310" s="567" t="s">
        <v>5037</v>
      </c>
      <c r="B310" s="568" t="s">
        <v>5038</v>
      </c>
      <c r="C310" s="568" t="s">
        <v>3256</v>
      </c>
      <c r="D310" s="568" t="s">
        <v>5039</v>
      </c>
      <c r="E310" s="568" t="s">
        <v>5040</v>
      </c>
      <c r="F310" s="571">
        <v>281</v>
      </c>
      <c r="G310" s="571">
        <v>81771</v>
      </c>
      <c r="H310" s="571">
        <v>1</v>
      </c>
      <c r="I310" s="571">
        <v>291</v>
      </c>
      <c r="J310" s="571">
        <v>258</v>
      </c>
      <c r="K310" s="571">
        <v>75078</v>
      </c>
      <c r="L310" s="571">
        <v>0.91814946619217086</v>
      </c>
      <c r="M310" s="571">
        <v>291</v>
      </c>
      <c r="N310" s="571">
        <v>341</v>
      </c>
      <c r="O310" s="571">
        <v>99572</v>
      </c>
      <c r="P310" s="592">
        <v>1.2176933142556652</v>
      </c>
      <c r="Q310" s="572">
        <v>292</v>
      </c>
    </row>
    <row r="311" spans="1:17" ht="14.4" customHeight="1" x14ac:dyDescent="0.3">
      <c r="A311" s="567" t="s">
        <v>5037</v>
      </c>
      <c r="B311" s="568" t="s">
        <v>5038</v>
      </c>
      <c r="C311" s="568" t="s">
        <v>3256</v>
      </c>
      <c r="D311" s="568" t="s">
        <v>5041</v>
      </c>
      <c r="E311" s="568" t="s">
        <v>5042</v>
      </c>
      <c r="F311" s="571">
        <v>147</v>
      </c>
      <c r="G311" s="571">
        <v>19551</v>
      </c>
      <c r="H311" s="571">
        <v>1</v>
      </c>
      <c r="I311" s="571">
        <v>133</v>
      </c>
      <c r="J311" s="571">
        <v>130</v>
      </c>
      <c r="K311" s="571">
        <v>17290</v>
      </c>
      <c r="L311" s="571">
        <v>0.88435374149659862</v>
      </c>
      <c r="M311" s="571">
        <v>133</v>
      </c>
      <c r="N311" s="571">
        <v>157</v>
      </c>
      <c r="O311" s="571">
        <v>21038</v>
      </c>
      <c r="P311" s="592">
        <v>1.0760574906654392</v>
      </c>
      <c r="Q311" s="572">
        <v>134</v>
      </c>
    </row>
    <row r="312" spans="1:17" ht="14.4" customHeight="1" x14ac:dyDescent="0.3">
      <c r="A312" s="567" t="s">
        <v>5037</v>
      </c>
      <c r="B312" s="568" t="s">
        <v>5038</v>
      </c>
      <c r="C312" s="568" t="s">
        <v>3256</v>
      </c>
      <c r="D312" s="568" t="s">
        <v>5043</v>
      </c>
      <c r="E312" s="568" t="s">
        <v>5044</v>
      </c>
      <c r="F312" s="571">
        <v>39</v>
      </c>
      <c r="G312" s="571">
        <v>6201</v>
      </c>
      <c r="H312" s="571">
        <v>1</v>
      </c>
      <c r="I312" s="571">
        <v>159</v>
      </c>
      <c r="J312" s="571">
        <v>37</v>
      </c>
      <c r="K312" s="571">
        <v>5883</v>
      </c>
      <c r="L312" s="571">
        <v>0.94871794871794868</v>
      </c>
      <c r="M312" s="571">
        <v>159</v>
      </c>
      <c r="N312" s="571">
        <v>29</v>
      </c>
      <c r="O312" s="571">
        <v>4640</v>
      </c>
      <c r="P312" s="592">
        <v>0.74826640864376714</v>
      </c>
      <c r="Q312" s="572">
        <v>160</v>
      </c>
    </row>
    <row r="313" spans="1:17" ht="14.4" customHeight="1" x14ac:dyDescent="0.3">
      <c r="A313" s="567" t="s">
        <v>5037</v>
      </c>
      <c r="B313" s="568" t="s">
        <v>5038</v>
      </c>
      <c r="C313" s="568" t="s">
        <v>3256</v>
      </c>
      <c r="D313" s="568" t="s">
        <v>5045</v>
      </c>
      <c r="E313" s="568" t="s">
        <v>5042</v>
      </c>
      <c r="F313" s="571">
        <v>2</v>
      </c>
      <c r="G313" s="571">
        <v>348</v>
      </c>
      <c r="H313" s="571">
        <v>1</v>
      </c>
      <c r="I313" s="571">
        <v>174</v>
      </c>
      <c r="J313" s="571">
        <v>1</v>
      </c>
      <c r="K313" s="571">
        <v>174</v>
      </c>
      <c r="L313" s="571">
        <v>0.5</v>
      </c>
      <c r="M313" s="571">
        <v>174</v>
      </c>
      <c r="N313" s="571">
        <v>1</v>
      </c>
      <c r="O313" s="571">
        <v>175</v>
      </c>
      <c r="P313" s="592">
        <v>0.50287356321839083</v>
      </c>
      <c r="Q313" s="572">
        <v>175</v>
      </c>
    </row>
    <row r="314" spans="1:17" ht="14.4" customHeight="1" x14ac:dyDescent="0.3">
      <c r="A314" s="567" t="s">
        <v>5037</v>
      </c>
      <c r="B314" s="568" t="s">
        <v>5038</v>
      </c>
      <c r="C314" s="568" t="s">
        <v>3256</v>
      </c>
      <c r="D314" s="568" t="s">
        <v>5046</v>
      </c>
      <c r="E314" s="568" t="s">
        <v>5047</v>
      </c>
      <c r="F314" s="571">
        <v>135</v>
      </c>
      <c r="G314" s="571">
        <v>18900</v>
      </c>
      <c r="H314" s="571">
        <v>1</v>
      </c>
      <c r="I314" s="571">
        <v>140</v>
      </c>
      <c r="J314" s="571">
        <v>157</v>
      </c>
      <c r="K314" s="571">
        <v>21980</v>
      </c>
      <c r="L314" s="571">
        <v>1.162962962962963</v>
      </c>
      <c r="M314" s="571">
        <v>140</v>
      </c>
      <c r="N314" s="571">
        <v>206</v>
      </c>
      <c r="O314" s="571">
        <v>29046</v>
      </c>
      <c r="P314" s="592">
        <v>1.5368253968253969</v>
      </c>
      <c r="Q314" s="572">
        <v>141</v>
      </c>
    </row>
    <row r="315" spans="1:17" ht="14.4" customHeight="1" x14ac:dyDescent="0.3">
      <c r="A315" s="567" t="s">
        <v>5037</v>
      </c>
      <c r="B315" s="568" t="s">
        <v>5038</v>
      </c>
      <c r="C315" s="568" t="s">
        <v>3256</v>
      </c>
      <c r="D315" s="568" t="s">
        <v>5048</v>
      </c>
      <c r="E315" s="568" t="s">
        <v>5049</v>
      </c>
      <c r="F315" s="571">
        <v>632</v>
      </c>
      <c r="G315" s="571">
        <v>127664</v>
      </c>
      <c r="H315" s="571">
        <v>1</v>
      </c>
      <c r="I315" s="571">
        <v>202</v>
      </c>
      <c r="J315" s="571">
        <v>756</v>
      </c>
      <c r="K315" s="571">
        <v>152712</v>
      </c>
      <c r="L315" s="571">
        <v>1.1962025316455696</v>
      </c>
      <c r="M315" s="571">
        <v>202</v>
      </c>
      <c r="N315" s="571">
        <v>1003</v>
      </c>
      <c r="O315" s="571">
        <v>203609</v>
      </c>
      <c r="P315" s="592">
        <v>1.5948818774282492</v>
      </c>
      <c r="Q315" s="572">
        <v>203</v>
      </c>
    </row>
    <row r="316" spans="1:17" ht="14.4" customHeight="1" x14ac:dyDescent="0.3">
      <c r="A316" s="567" t="s">
        <v>5037</v>
      </c>
      <c r="B316" s="568" t="s">
        <v>5038</v>
      </c>
      <c r="C316" s="568" t="s">
        <v>3256</v>
      </c>
      <c r="D316" s="568" t="s">
        <v>5050</v>
      </c>
      <c r="E316" s="568" t="s">
        <v>5051</v>
      </c>
      <c r="F316" s="571">
        <v>1</v>
      </c>
      <c r="G316" s="571">
        <v>1011</v>
      </c>
      <c r="H316" s="571">
        <v>1</v>
      </c>
      <c r="I316" s="571">
        <v>1011</v>
      </c>
      <c r="J316" s="571">
        <v>1</v>
      </c>
      <c r="K316" s="571">
        <v>1015</v>
      </c>
      <c r="L316" s="571">
        <v>1.0039564787339268</v>
      </c>
      <c r="M316" s="571">
        <v>1015</v>
      </c>
      <c r="N316" s="571">
        <v>1</v>
      </c>
      <c r="O316" s="571">
        <v>1020</v>
      </c>
      <c r="P316" s="592">
        <v>1.0089020771513353</v>
      </c>
      <c r="Q316" s="572">
        <v>1020</v>
      </c>
    </row>
    <row r="317" spans="1:17" ht="14.4" customHeight="1" x14ac:dyDescent="0.3">
      <c r="A317" s="567" t="s">
        <v>5037</v>
      </c>
      <c r="B317" s="568" t="s">
        <v>5038</v>
      </c>
      <c r="C317" s="568" t="s">
        <v>3256</v>
      </c>
      <c r="D317" s="568" t="s">
        <v>5052</v>
      </c>
      <c r="E317" s="568" t="s">
        <v>5053</v>
      </c>
      <c r="F317" s="571">
        <v>12</v>
      </c>
      <c r="G317" s="571">
        <v>1896</v>
      </c>
      <c r="H317" s="571">
        <v>1</v>
      </c>
      <c r="I317" s="571">
        <v>158</v>
      </c>
      <c r="J317" s="571">
        <v>14</v>
      </c>
      <c r="K317" s="571">
        <v>2212</v>
      </c>
      <c r="L317" s="571">
        <v>1.1666666666666667</v>
      </c>
      <c r="M317" s="571">
        <v>158</v>
      </c>
      <c r="N317" s="571">
        <v>12</v>
      </c>
      <c r="O317" s="571">
        <v>1908</v>
      </c>
      <c r="P317" s="592">
        <v>1.0063291139240507</v>
      </c>
      <c r="Q317" s="572">
        <v>159</v>
      </c>
    </row>
    <row r="318" spans="1:17" ht="14.4" customHeight="1" x14ac:dyDescent="0.3">
      <c r="A318" s="567" t="s">
        <v>5037</v>
      </c>
      <c r="B318" s="568" t="s">
        <v>5038</v>
      </c>
      <c r="C318" s="568" t="s">
        <v>3256</v>
      </c>
      <c r="D318" s="568" t="s">
        <v>5054</v>
      </c>
      <c r="E318" s="568" t="s">
        <v>5055</v>
      </c>
      <c r="F318" s="571">
        <v>62</v>
      </c>
      <c r="G318" s="571">
        <v>16058</v>
      </c>
      <c r="H318" s="571">
        <v>1</v>
      </c>
      <c r="I318" s="571">
        <v>259</v>
      </c>
      <c r="J318" s="571">
        <v>98</v>
      </c>
      <c r="K318" s="571">
        <v>25578</v>
      </c>
      <c r="L318" s="571">
        <v>1.5928509154315607</v>
      </c>
      <c r="M318" s="571">
        <v>261</v>
      </c>
      <c r="N318" s="571">
        <v>164</v>
      </c>
      <c r="O318" s="571">
        <v>42968</v>
      </c>
      <c r="P318" s="592">
        <v>2.6758002241873209</v>
      </c>
      <c r="Q318" s="572">
        <v>262</v>
      </c>
    </row>
    <row r="319" spans="1:17" ht="14.4" customHeight="1" x14ac:dyDescent="0.3">
      <c r="A319" s="567" t="s">
        <v>5037</v>
      </c>
      <c r="B319" s="568" t="s">
        <v>5038</v>
      </c>
      <c r="C319" s="568" t="s">
        <v>3256</v>
      </c>
      <c r="D319" s="568" t="s">
        <v>5056</v>
      </c>
      <c r="E319" s="568" t="s">
        <v>5057</v>
      </c>
      <c r="F319" s="571">
        <v>134</v>
      </c>
      <c r="G319" s="571">
        <v>40334</v>
      </c>
      <c r="H319" s="571">
        <v>1</v>
      </c>
      <c r="I319" s="571">
        <v>301</v>
      </c>
      <c r="J319" s="571">
        <v>157</v>
      </c>
      <c r="K319" s="571">
        <v>47414</v>
      </c>
      <c r="L319" s="571">
        <v>1.1755342886894431</v>
      </c>
      <c r="M319" s="571">
        <v>302</v>
      </c>
      <c r="N319" s="571">
        <v>206</v>
      </c>
      <c r="O319" s="571">
        <v>62418</v>
      </c>
      <c r="P319" s="592">
        <v>1.5475281400307432</v>
      </c>
      <c r="Q319" s="572">
        <v>303</v>
      </c>
    </row>
    <row r="320" spans="1:17" ht="14.4" customHeight="1" x14ac:dyDescent="0.3">
      <c r="A320" s="567" t="s">
        <v>5037</v>
      </c>
      <c r="B320" s="568" t="s">
        <v>5038</v>
      </c>
      <c r="C320" s="568" t="s">
        <v>3256</v>
      </c>
      <c r="D320" s="568" t="s">
        <v>5058</v>
      </c>
      <c r="E320" s="568" t="s">
        <v>5047</v>
      </c>
      <c r="F320" s="571">
        <v>146</v>
      </c>
      <c r="G320" s="571">
        <v>11388</v>
      </c>
      <c r="H320" s="571">
        <v>1</v>
      </c>
      <c r="I320" s="571">
        <v>78</v>
      </c>
      <c r="J320" s="571">
        <v>130</v>
      </c>
      <c r="K320" s="571">
        <v>10140</v>
      </c>
      <c r="L320" s="571">
        <v>0.8904109589041096</v>
      </c>
      <c r="M320" s="571">
        <v>78</v>
      </c>
      <c r="N320" s="571">
        <v>158</v>
      </c>
      <c r="O320" s="571">
        <v>12324</v>
      </c>
      <c r="P320" s="592">
        <v>1.0821917808219179</v>
      </c>
      <c r="Q320" s="572">
        <v>78</v>
      </c>
    </row>
    <row r="321" spans="1:17" ht="14.4" customHeight="1" x14ac:dyDescent="0.3">
      <c r="A321" s="567" t="s">
        <v>5037</v>
      </c>
      <c r="B321" s="568" t="s">
        <v>5038</v>
      </c>
      <c r="C321" s="568" t="s">
        <v>3256</v>
      </c>
      <c r="D321" s="568" t="s">
        <v>5059</v>
      </c>
      <c r="E321" s="568" t="s">
        <v>5049</v>
      </c>
      <c r="F321" s="571">
        <v>428</v>
      </c>
      <c r="G321" s="571">
        <v>29960</v>
      </c>
      <c r="H321" s="571">
        <v>1</v>
      </c>
      <c r="I321" s="571">
        <v>70</v>
      </c>
      <c r="J321" s="571">
        <v>348</v>
      </c>
      <c r="K321" s="571">
        <v>24360</v>
      </c>
      <c r="L321" s="571">
        <v>0.81308411214953269</v>
      </c>
      <c r="M321" s="571">
        <v>70</v>
      </c>
      <c r="N321" s="571">
        <v>458</v>
      </c>
      <c r="O321" s="571">
        <v>32060</v>
      </c>
      <c r="P321" s="592">
        <v>1.0700934579439252</v>
      </c>
      <c r="Q321" s="572">
        <v>70</v>
      </c>
    </row>
    <row r="322" spans="1:17" ht="14.4" customHeight="1" x14ac:dyDescent="0.3">
      <c r="A322" s="567" t="s">
        <v>5037</v>
      </c>
      <c r="B322" s="568" t="s">
        <v>5038</v>
      </c>
      <c r="C322" s="568" t="s">
        <v>3256</v>
      </c>
      <c r="D322" s="568" t="s">
        <v>5060</v>
      </c>
      <c r="E322" s="568" t="s">
        <v>5061</v>
      </c>
      <c r="F322" s="571"/>
      <c r="G322" s="571"/>
      <c r="H322" s="571"/>
      <c r="I322" s="571"/>
      <c r="J322" s="571">
        <v>1</v>
      </c>
      <c r="K322" s="571">
        <v>486</v>
      </c>
      <c r="L322" s="571"/>
      <c r="M322" s="571">
        <v>486</v>
      </c>
      <c r="N322" s="571"/>
      <c r="O322" s="571"/>
      <c r="P322" s="592"/>
      <c r="Q322" s="572"/>
    </row>
    <row r="323" spans="1:17" ht="14.4" customHeight="1" x14ac:dyDescent="0.3">
      <c r="A323" s="567" t="s">
        <v>5037</v>
      </c>
      <c r="B323" s="568" t="s">
        <v>5038</v>
      </c>
      <c r="C323" s="568" t="s">
        <v>3256</v>
      </c>
      <c r="D323" s="568" t="s">
        <v>5062</v>
      </c>
      <c r="E323" s="568" t="s">
        <v>5063</v>
      </c>
      <c r="F323" s="571">
        <v>10</v>
      </c>
      <c r="G323" s="571">
        <v>11840</v>
      </c>
      <c r="H323" s="571">
        <v>1</v>
      </c>
      <c r="I323" s="571">
        <v>1184</v>
      </c>
      <c r="J323" s="571">
        <v>2</v>
      </c>
      <c r="K323" s="571">
        <v>2372</v>
      </c>
      <c r="L323" s="571">
        <v>0.20033783783783785</v>
      </c>
      <c r="M323" s="571">
        <v>1186</v>
      </c>
      <c r="N323" s="571">
        <v>9</v>
      </c>
      <c r="O323" s="571">
        <v>10701</v>
      </c>
      <c r="P323" s="592">
        <v>0.90380067567567568</v>
      </c>
      <c r="Q323" s="572">
        <v>1189</v>
      </c>
    </row>
    <row r="324" spans="1:17" ht="14.4" customHeight="1" x14ac:dyDescent="0.3">
      <c r="A324" s="567" t="s">
        <v>5037</v>
      </c>
      <c r="B324" s="568" t="s">
        <v>5038</v>
      </c>
      <c r="C324" s="568" t="s">
        <v>3256</v>
      </c>
      <c r="D324" s="568" t="s">
        <v>5064</v>
      </c>
      <c r="E324" s="568" t="s">
        <v>5065</v>
      </c>
      <c r="F324" s="571">
        <v>15</v>
      </c>
      <c r="G324" s="571">
        <v>1605</v>
      </c>
      <c r="H324" s="571">
        <v>1</v>
      </c>
      <c r="I324" s="571">
        <v>107</v>
      </c>
      <c r="J324" s="571">
        <v>7</v>
      </c>
      <c r="K324" s="571">
        <v>749</v>
      </c>
      <c r="L324" s="571">
        <v>0.46666666666666667</v>
      </c>
      <c r="M324" s="571">
        <v>107</v>
      </c>
      <c r="N324" s="571">
        <v>9</v>
      </c>
      <c r="O324" s="571">
        <v>972</v>
      </c>
      <c r="P324" s="592">
        <v>0.60560747663551406</v>
      </c>
      <c r="Q324" s="572">
        <v>108</v>
      </c>
    </row>
    <row r="325" spans="1:17" ht="14.4" customHeight="1" x14ac:dyDescent="0.3">
      <c r="A325" s="567" t="s">
        <v>5037</v>
      </c>
      <c r="B325" s="568" t="s">
        <v>5038</v>
      </c>
      <c r="C325" s="568" t="s">
        <v>3256</v>
      </c>
      <c r="D325" s="568" t="s">
        <v>5066</v>
      </c>
      <c r="E325" s="568" t="s">
        <v>5067</v>
      </c>
      <c r="F325" s="571">
        <v>4</v>
      </c>
      <c r="G325" s="571">
        <v>1264</v>
      </c>
      <c r="H325" s="571">
        <v>1</v>
      </c>
      <c r="I325" s="571">
        <v>316</v>
      </c>
      <c r="J325" s="571">
        <v>5</v>
      </c>
      <c r="K325" s="571">
        <v>1590</v>
      </c>
      <c r="L325" s="571">
        <v>1.2579113924050633</v>
      </c>
      <c r="M325" s="571">
        <v>318</v>
      </c>
      <c r="N325" s="571">
        <v>1</v>
      </c>
      <c r="O325" s="571">
        <v>319</v>
      </c>
      <c r="P325" s="592">
        <v>0.252373417721519</v>
      </c>
      <c r="Q325" s="572">
        <v>319</v>
      </c>
    </row>
    <row r="326" spans="1:17" ht="14.4" customHeight="1" x14ac:dyDescent="0.3">
      <c r="A326" s="567" t="s">
        <v>5037</v>
      </c>
      <c r="B326" s="568" t="s">
        <v>5038</v>
      </c>
      <c r="C326" s="568" t="s">
        <v>3256</v>
      </c>
      <c r="D326" s="568" t="s">
        <v>5068</v>
      </c>
      <c r="E326" s="568" t="s">
        <v>5069</v>
      </c>
      <c r="F326" s="571">
        <v>2</v>
      </c>
      <c r="G326" s="571">
        <v>434</v>
      </c>
      <c r="H326" s="571">
        <v>1</v>
      </c>
      <c r="I326" s="571">
        <v>217</v>
      </c>
      <c r="J326" s="571">
        <v>4</v>
      </c>
      <c r="K326" s="571">
        <v>876</v>
      </c>
      <c r="L326" s="571">
        <v>2.0184331797235022</v>
      </c>
      <c r="M326" s="571">
        <v>219</v>
      </c>
      <c r="N326" s="571"/>
      <c r="O326" s="571"/>
      <c r="P326" s="592"/>
      <c r="Q326" s="572"/>
    </row>
    <row r="327" spans="1:17" ht="14.4" customHeight="1" x14ac:dyDescent="0.3">
      <c r="A327" s="567" t="s">
        <v>5037</v>
      </c>
      <c r="B327" s="568" t="s">
        <v>5038</v>
      </c>
      <c r="C327" s="568" t="s">
        <v>3256</v>
      </c>
      <c r="D327" s="568" t="s">
        <v>5070</v>
      </c>
      <c r="E327" s="568" t="s">
        <v>5071</v>
      </c>
      <c r="F327" s="571">
        <v>1</v>
      </c>
      <c r="G327" s="571">
        <v>382</v>
      </c>
      <c r="H327" s="571">
        <v>1</v>
      </c>
      <c r="I327" s="571">
        <v>382</v>
      </c>
      <c r="J327" s="571">
        <v>3</v>
      </c>
      <c r="K327" s="571">
        <v>1146</v>
      </c>
      <c r="L327" s="571">
        <v>3</v>
      </c>
      <c r="M327" s="571">
        <v>382</v>
      </c>
      <c r="N327" s="571"/>
      <c r="O327" s="571"/>
      <c r="P327" s="592"/>
      <c r="Q327" s="572"/>
    </row>
    <row r="328" spans="1:17" ht="14.4" customHeight="1" x14ac:dyDescent="0.3">
      <c r="A328" s="567" t="s">
        <v>5037</v>
      </c>
      <c r="B328" s="568" t="s">
        <v>5038</v>
      </c>
      <c r="C328" s="568" t="s">
        <v>3256</v>
      </c>
      <c r="D328" s="568" t="s">
        <v>5072</v>
      </c>
      <c r="E328" s="568" t="s">
        <v>5073</v>
      </c>
      <c r="F328" s="571">
        <v>9</v>
      </c>
      <c r="G328" s="571">
        <v>828</v>
      </c>
      <c r="H328" s="571">
        <v>1</v>
      </c>
      <c r="I328" s="571">
        <v>92</v>
      </c>
      <c r="J328" s="571">
        <v>3</v>
      </c>
      <c r="K328" s="571">
        <v>276</v>
      </c>
      <c r="L328" s="571">
        <v>0.33333333333333331</v>
      </c>
      <c r="M328" s="571">
        <v>92</v>
      </c>
      <c r="N328" s="571">
        <v>6</v>
      </c>
      <c r="O328" s="571">
        <v>558</v>
      </c>
      <c r="P328" s="592">
        <v>0.67391304347826086</v>
      </c>
      <c r="Q328" s="572">
        <v>93</v>
      </c>
    </row>
    <row r="329" spans="1:17" ht="14.4" customHeight="1" x14ac:dyDescent="0.3">
      <c r="A329" s="567" t="s">
        <v>5037</v>
      </c>
      <c r="B329" s="568" t="s">
        <v>5038</v>
      </c>
      <c r="C329" s="568" t="s">
        <v>3256</v>
      </c>
      <c r="D329" s="568" t="s">
        <v>5074</v>
      </c>
      <c r="E329" s="568" t="s">
        <v>5075</v>
      </c>
      <c r="F329" s="571">
        <v>7</v>
      </c>
      <c r="G329" s="571">
        <v>1491</v>
      </c>
      <c r="H329" s="571">
        <v>1</v>
      </c>
      <c r="I329" s="571">
        <v>213</v>
      </c>
      <c r="J329" s="571">
        <v>11</v>
      </c>
      <c r="K329" s="571">
        <v>2365</v>
      </c>
      <c r="L329" s="571">
        <v>1.5861837692823608</v>
      </c>
      <c r="M329" s="571">
        <v>215</v>
      </c>
      <c r="N329" s="571">
        <v>3</v>
      </c>
      <c r="O329" s="571">
        <v>648</v>
      </c>
      <c r="P329" s="592">
        <v>0.43460764587525152</v>
      </c>
      <c r="Q329" s="572">
        <v>216</v>
      </c>
    </row>
    <row r="330" spans="1:17" ht="14.4" customHeight="1" x14ac:dyDescent="0.3">
      <c r="A330" s="567" t="s">
        <v>5076</v>
      </c>
      <c r="B330" s="568" t="s">
        <v>5077</v>
      </c>
      <c r="C330" s="568" t="s">
        <v>3256</v>
      </c>
      <c r="D330" s="568" t="s">
        <v>4483</v>
      </c>
      <c r="E330" s="568" t="s">
        <v>4484</v>
      </c>
      <c r="F330" s="571"/>
      <c r="G330" s="571"/>
      <c r="H330" s="571"/>
      <c r="I330" s="571"/>
      <c r="J330" s="571"/>
      <c r="K330" s="571"/>
      <c r="L330" s="571"/>
      <c r="M330" s="571"/>
      <c r="N330" s="571">
        <v>1</v>
      </c>
      <c r="O330" s="571">
        <v>1245</v>
      </c>
      <c r="P330" s="592"/>
      <c r="Q330" s="572">
        <v>1245</v>
      </c>
    </row>
    <row r="331" spans="1:17" ht="14.4" customHeight="1" x14ac:dyDescent="0.3">
      <c r="A331" s="567" t="s">
        <v>5076</v>
      </c>
      <c r="B331" s="568" t="s">
        <v>5077</v>
      </c>
      <c r="C331" s="568" t="s">
        <v>3256</v>
      </c>
      <c r="D331" s="568" t="s">
        <v>5078</v>
      </c>
      <c r="E331" s="568" t="s">
        <v>5079</v>
      </c>
      <c r="F331" s="571">
        <v>2</v>
      </c>
      <c r="G331" s="571">
        <v>332</v>
      </c>
      <c r="H331" s="571">
        <v>1</v>
      </c>
      <c r="I331" s="571">
        <v>166</v>
      </c>
      <c r="J331" s="571"/>
      <c r="K331" s="571"/>
      <c r="L331" s="571"/>
      <c r="M331" s="571"/>
      <c r="N331" s="571">
        <v>3</v>
      </c>
      <c r="O331" s="571">
        <v>501</v>
      </c>
      <c r="P331" s="592">
        <v>1.5090361445783131</v>
      </c>
      <c r="Q331" s="572">
        <v>167</v>
      </c>
    </row>
    <row r="332" spans="1:17" ht="14.4" customHeight="1" x14ac:dyDescent="0.3">
      <c r="A332" s="567" t="s">
        <v>5076</v>
      </c>
      <c r="B332" s="568" t="s">
        <v>5077</v>
      </c>
      <c r="C332" s="568" t="s">
        <v>3256</v>
      </c>
      <c r="D332" s="568" t="s">
        <v>4491</v>
      </c>
      <c r="E332" s="568" t="s">
        <v>4492</v>
      </c>
      <c r="F332" s="571"/>
      <c r="G332" s="571"/>
      <c r="H332" s="571"/>
      <c r="I332" s="571"/>
      <c r="J332" s="571"/>
      <c r="K332" s="571"/>
      <c r="L332" s="571"/>
      <c r="M332" s="571"/>
      <c r="N332" s="571">
        <v>3</v>
      </c>
      <c r="O332" s="571">
        <v>3006</v>
      </c>
      <c r="P332" s="592"/>
      <c r="Q332" s="572">
        <v>1002</v>
      </c>
    </row>
    <row r="333" spans="1:17" ht="14.4" customHeight="1" x14ac:dyDescent="0.3">
      <c r="A333" s="567" t="s">
        <v>5076</v>
      </c>
      <c r="B333" s="568" t="s">
        <v>5077</v>
      </c>
      <c r="C333" s="568" t="s">
        <v>3256</v>
      </c>
      <c r="D333" s="568" t="s">
        <v>5080</v>
      </c>
      <c r="E333" s="568" t="s">
        <v>5081</v>
      </c>
      <c r="F333" s="571">
        <v>3</v>
      </c>
      <c r="G333" s="571">
        <v>38310</v>
      </c>
      <c r="H333" s="571">
        <v>1</v>
      </c>
      <c r="I333" s="571">
        <v>12770</v>
      </c>
      <c r="J333" s="571">
        <v>3</v>
      </c>
      <c r="K333" s="571">
        <v>38322</v>
      </c>
      <c r="L333" s="571">
        <v>1.0003132341425216</v>
      </c>
      <c r="M333" s="571">
        <v>12774</v>
      </c>
      <c r="N333" s="571"/>
      <c r="O333" s="571"/>
      <c r="P333" s="592"/>
      <c r="Q333" s="572"/>
    </row>
    <row r="334" spans="1:17" ht="14.4" customHeight="1" x14ac:dyDescent="0.3">
      <c r="A334" s="567" t="s">
        <v>5076</v>
      </c>
      <c r="B334" s="568" t="s">
        <v>5077</v>
      </c>
      <c r="C334" s="568" t="s">
        <v>3256</v>
      </c>
      <c r="D334" s="568" t="s">
        <v>4493</v>
      </c>
      <c r="E334" s="568" t="s">
        <v>4494</v>
      </c>
      <c r="F334" s="571">
        <v>2</v>
      </c>
      <c r="G334" s="571">
        <v>326</v>
      </c>
      <c r="H334" s="571">
        <v>1</v>
      </c>
      <c r="I334" s="571">
        <v>163</v>
      </c>
      <c r="J334" s="571"/>
      <c r="K334" s="571"/>
      <c r="L334" s="571"/>
      <c r="M334" s="571"/>
      <c r="N334" s="571">
        <v>3</v>
      </c>
      <c r="O334" s="571">
        <v>492</v>
      </c>
      <c r="P334" s="592">
        <v>1.50920245398773</v>
      </c>
      <c r="Q334" s="572">
        <v>164</v>
      </c>
    </row>
    <row r="335" spans="1:17" ht="14.4" customHeight="1" x14ac:dyDescent="0.3">
      <c r="A335" s="567" t="s">
        <v>5076</v>
      </c>
      <c r="B335" s="568" t="s">
        <v>5077</v>
      </c>
      <c r="C335" s="568" t="s">
        <v>3256</v>
      </c>
      <c r="D335" s="568" t="s">
        <v>4495</v>
      </c>
      <c r="E335" s="568" t="s">
        <v>4496</v>
      </c>
      <c r="F335" s="571"/>
      <c r="G335" s="571"/>
      <c r="H335" s="571"/>
      <c r="I335" s="571"/>
      <c r="J335" s="571"/>
      <c r="K335" s="571"/>
      <c r="L335" s="571"/>
      <c r="M335" s="571"/>
      <c r="N335" s="571">
        <v>6</v>
      </c>
      <c r="O335" s="571">
        <v>13398</v>
      </c>
      <c r="P335" s="592"/>
      <c r="Q335" s="572">
        <v>2233</v>
      </c>
    </row>
    <row r="336" spans="1:17" ht="14.4" customHeight="1" x14ac:dyDescent="0.3">
      <c r="A336" s="567" t="s">
        <v>5076</v>
      </c>
      <c r="B336" s="568" t="s">
        <v>5077</v>
      </c>
      <c r="C336" s="568" t="s">
        <v>3256</v>
      </c>
      <c r="D336" s="568" t="s">
        <v>5082</v>
      </c>
      <c r="E336" s="568" t="s">
        <v>5083</v>
      </c>
      <c r="F336" s="571">
        <v>6</v>
      </c>
      <c r="G336" s="571">
        <v>3936</v>
      </c>
      <c r="H336" s="571">
        <v>1</v>
      </c>
      <c r="I336" s="571">
        <v>656</v>
      </c>
      <c r="J336" s="571">
        <v>6</v>
      </c>
      <c r="K336" s="571">
        <v>3960</v>
      </c>
      <c r="L336" s="571">
        <v>1.0060975609756098</v>
      </c>
      <c r="M336" s="571">
        <v>660</v>
      </c>
      <c r="N336" s="571">
        <v>7</v>
      </c>
      <c r="O336" s="571">
        <v>4648</v>
      </c>
      <c r="P336" s="592">
        <v>1.1808943089430894</v>
      </c>
      <c r="Q336" s="572">
        <v>664</v>
      </c>
    </row>
    <row r="337" spans="1:17" ht="14.4" customHeight="1" x14ac:dyDescent="0.3">
      <c r="A337" s="567" t="s">
        <v>5076</v>
      </c>
      <c r="B337" s="568" t="s">
        <v>5077</v>
      </c>
      <c r="C337" s="568" t="s">
        <v>3256</v>
      </c>
      <c r="D337" s="568" t="s">
        <v>5084</v>
      </c>
      <c r="E337" s="568" t="s">
        <v>5085</v>
      </c>
      <c r="F337" s="571">
        <v>119</v>
      </c>
      <c r="G337" s="571">
        <v>53788</v>
      </c>
      <c r="H337" s="571">
        <v>1</v>
      </c>
      <c r="I337" s="571">
        <v>452</v>
      </c>
      <c r="J337" s="571">
        <v>74</v>
      </c>
      <c r="K337" s="571">
        <v>33596</v>
      </c>
      <c r="L337" s="571">
        <v>0.62460028259091249</v>
      </c>
      <c r="M337" s="571">
        <v>454</v>
      </c>
      <c r="N337" s="571">
        <v>76</v>
      </c>
      <c r="O337" s="571">
        <v>34732</v>
      </c>
      <c r="P337" s="592">
        <v>0.64572023499665354</v>
      </c>
      <c r="Q337" s="572">
        <v>457</v>
      </c>
    </row>
    <row r="338" spans="1:17" ht="14.4" customHeight="1" x14ac:dyDescent="0.3">
      <c r="A338" s="567" t="s">
        <v>5076</v>
      </c>
      <c r="B338" s="568" t="s">
        <v>5077</v>
      </c>
      <c r="C338" s="568" t="s">
        <v>3256</v>
      </c>
      <c r="D338" s="568" t="s">
        <v>5086</v>
      </c>
      <c r="E338" s="568" t="s">
        <v>5087</v>
      </c>
      <c r="F338" s="571">
        <v>13</v>
      </c>
      <c r="G338" s="571">
        <v>1014</v>
      </c>
      <c r="H338" s="571">
        <v>1</v>
      </c>
      <c r="I338" s="571">
        <v>78</v>
      </c>
      <c r="J338" s="571">
        <v>12</v>
      </c>
      <c r="K338" s="571">
        <v>936</v>
      </c>
      <c r="L338" s="571">
        <v>0.92307692307692313</v>
      </c>
      <c r="M338" s="571">
        <v>78</v>
      </c>
      <c r="N338" s="571">
        <v>18</v>
      </c>
      <c r="O338" s="571">
        <v>1422</v>
      </c>
      <c r="P338" s="592">
        <v>1.4023668639053255</v>
      </c>
      <c r="Q338" s="572">
        <v>79</v>
      </c>
    </row>
    <row r="339" spans="1:17" ht="14.4" customHeight="1" x14ac:dyDescent="0.3">
      <c r="A339" s="567" t="s">
        <v>5076</v>
      </c>
      <c r="B339" s="568" t="s">
        <v>5077</v>
      </c>
      <c r="C339" s="568" t="s">
        <v>3256</v>
      </c>
      <c r="D339" s="568" t="s">
        <v>5088</v>
      </c>
      <c r="E339" s="568" t="s">
        <v>5089</v>
      </c>
      <c r="F339" s="571">
        <v>75</v>
      </c>
      <c r="G339" s="571">
        <v>2700</v>
      </c>
      <c r="H339" s="571">
        <v>1</v>
      </c>
      <c r="I339" s="571">
        <v>36</v>
      </c>
      <c r="J339" s="571">
        <v>43</v>
      </c>
      <c r="K339" s="571">
        <v>1548</v>
      </c>
      <c r="L339" s="571">
        <v>0.57333333333333336</v>
      </c>
      <c r="M339" s="571">
        <v>36</v>
      </c>
      <c r="N339" s="571">
        <v>50</v>
      </c>
      <c r="O339" s="571">
        <v>1850</v>
      </c>
      <c r="P339" s="592">
        <v>0.68518518518518523</v>
      </c>
      <c r="Q339" s="572">
        <v>37</v>
      </c>
    </row>
    <row r="340" spans="1:17" ht="14.4" customHeight="1" x14ac:dyDescent="0.3">
      <c r="A340" s="567" t="s">
        <v>5076</v>
      </c>
      <c r="B340" s="568" t="s">
        <v>5077</v>
      </c>
      <c r="C340" s="568" t="s">
        <v>3256</v>
      </c>
      <c r="D340" s="568" t="s">
        <v>5090</v>
      </c>
      <c r="E340" s="568" t="s">
        <v>5091</v>
      </c>
      <c r="F340" s="571">
        <v>107</v>
      </c>
      <c r="G340" s="571">
        <v>11449</v>
      </c>
      <c r="H340" s="571">
        <v>1</v>
      </c>
      <c r="I340" s="571">
        <v>107</v>
      </c>
      <c r="J340" s="571">
        <v>65</v>
      </c>
      <c r="K340" s="571">
        <v>6955</v>
      </c>
      <c r="L340" s="571">
        <v>0.60747663551401865</v>
      </c>
      <c r="M340" s="571">
        <v>107</v>
      </c>
      <c r="N340" s="571">
        <v>71</v>
      </c>
      <c r="O340" s="571">
        <v>7668</v>
      </c>
      <c r="P340" s="592">
        <v>0.66975281683989873</v>
      </c>
      <c r="Q340" s="572">
        <v>108</v>
      </c>
    </row>
    <row r="341" spans="1:17" ht="14.4" customHeight="1" x14ac:dyDescent="0.3">
      <c r="A341" s="567" t="s">
        <v>5076</v>
      </c>
      <c r="B341" s="568" t="s">
        <v>5077</v>
      </c>
      <c r="C341" s="568" t="s">
        <v>3256</v>
      </c>
      <c r="D341" s="568" t="s">
        <v>5092</v>
      </c>
      <c r="E341" s="568" t="s">
        <v>5093</v>
      </c>
      <c r="F341" s="571">
        <v>7</v>
      </c>
      <c r="G341" s="571">
        <v>1680</v>
      </c>
      <c r="H341" s="571">
        <v>1</v>
      </c>
      <c r="I341" s="571">
        <v>240</v>
      </c>
      <c r="J341" s="571">
        <v>5</v>
      </c>
      <c r="K341" s="571">
        <v>1210</v>
      </c>
      <c r="L341" s="571">
        <v>0.72023809523809523</v>
      </c>
      <c r="M341" s="571">
        <v>242</v>
      </c>
      <c r="N341" s="571">
        <v>6</v>
      </c>
      <c r="O341" s="571">
        <v>1458</v>
      </c>
      <c r="P341" s="592">
        <v>0.86785714285714288</v>
      </c>
      <c r="Q341" s="572">
        <v>243</v>
      </c>
    </row>
    <row r="342" spans="1:17" ht="14.4" customHeight="1" x14ac:dyDescent="0.3">
      <c r="A342" s="567" t="s">
        <v>5076</v>
      </c>
      <c r="B342" s="568" t="s">
        <v>5077</v>
      </c>
      <c r="C342" s="568" t="s">
        <v>3256</v>
      </c>
      <c r="D342" s="568" t="s">
        <v>5094</v>
      </c>
      <c r="E342" s="568" t="s">
        <v>5095</v>
      </c>
      <c r="F342" s="571">
        <v>11</v>
      </c>
      <c r="G342" s="571">
        <v>21769</v>
      </c>
      <c r="H342" s="571">
        <v>1</v>
      </c>
      <c r="I342" s="571">
        <v>1979</v>
      </c>
      <c r="J342" s="571">
        <v>16</v>
      </c>
      <c r="K342" s="571">
        <v>31760</v>
      </c>
      <c r="L342" s="571">
        <v>1.4589553952868759</v>
      </c>
      <c r="M342" s="571">
        <v>1985</v>
      </c>
      <c r="N342" s="571">
        <v>6</v>
      </c>
      <c r="O342" s="571">
        <v>11958</v>
      </c>
      <c r="P342" s="592">
        <v>0.54931324360328904</v>
      </c>
      <c r="Q342" s="572">
        <v>1993</v>
      </c>
    </row>
    <row r="343" spans="1:17" ht="14.4" customHeight="1" x14ac:dyDescent="0.3">
      <c r="A343" s="567" t="s">
        <v>5076</v>
      </c>
      <c r="B343" s="568" t="s">
        <v>5077</v>
      </c>
      <c r="C343" s="568" t="s">
        <v>3256</v>
      </c>
      <c r="D343" s="568" t="s">
        <v>5096</v>
      </c>
      <c r="E343" s="568" t="s">
        <v>5097</v>
      </c>
      <c r="F343" s="571">
        <v>78</v>
      </c>
      <c r="G343" s="571">
        <v>12870</v>
      </c>
      <c r="H343" s="571">
        <v>1</v>
      </c>
      <c r="I343" s="571">
        <v>165</v>
      </c>
      <c r="J343" s="571">
        <v>88</v>
      </c>
      <c r="K343" s="571">
        <v>14696</v>
      </c>
      <c r="L343" s="571">
        <v>1.1418803418803418</v>
      </c>
      <c r="M343" s="571">
        <v>167</v>
      </c>
      <c r="N343" s="571">
        <v>93</v>
      </c>
      <c r="O343" s="571">
        <v>15624</v>
      </c>
      <c r="P343" s="592">
        <v>1.2139860139860139</v>
      </c>
      <c r="Q343" s="572">
        <v>168</v>
      </c>
    </row>
    <row r="344" spans="1:17" ht="14.4" customHeight="1" x14ac:dyDescent="0.3">
      <c r="A344" s="567" t="s">
        <v>5076</v>
      </c>
      <c r="B344" s="568" t="s">
        <v>5077</v>
      </c>
      <c r="C344" s="568" t="s">
        <v>3256</v>
      </c>
      <c r="D344" s="568" t="s">
        <v>5098</v>
      </c>
      <c r="E344" s="568" t="s">
        <v>5099</v>
      </c>
      <c r="F344" s="571">
        <v>677</v>
      </c>
      <c r="G344" s="571">
        <v>188206</v>
      </c>
      <c r="H344" s="571">
        <v>1</v>
      </c>
      <c r="I344" s="571">
        <v>278</v>
      </c>
      <c r="J344" s="571">
        <v>747</v>
      </c>
      <c r="K344" s="571">
        <v>209160</v>
      </c>
      <c r="L344" s="571">
        <v>1.1113354515796521</v>
      </c>
      <c r="M344" s="571">
        <v>280</v>
      </c>
      <c r="N344" s="571">
        <v>638</v>
      </c>
      <c r="O344" s="571">
        <v>179278</v>
      </c>
      <c r="P344" s="592">
        <v>0.95256261755735738</v>
      </c>
      <c r="Q344" s="572">
        <v>281</v>
      </c>
    </row>
    <row r="345" spans="1:17" ht="14.4" customHeight="1" x14ac:dyDescent="0.3">
      <c r="A345" s="567" t="s">
        <v>5076</v>
      </c>
      <c r="B345" s="568" t="s">
        <v>5077</v>
      </c>
      <c r="C345" s="568" t="s">
        <v>3256</v>
      </c>
      <c r="D345" s="568" t="s">
        <v>5100</v>
      </c>
      <c r="E345" s="568" t="s">
        <v>5101</v>
      </c>
      <c r="F345" s="571">
        <v>5981</v>
      </c>
      <c r="G345" s="571">
        <v>968922</v>
      </c>
      <c r="H345" s="571">
        <v>1</v>
      </c>
      <c r="I345" s="571">
        <v>162</v>
      </c>
      <c r="J345" s="571">
        <v>5708</v>
      </c>
      <c r="K345" s="571">
        <v>936112</v>
      </c>
      <c r="L345" s="571">
        <v>0.96613762511327017</v>
      </c>
      <c r="M345" s="571">
        <v>164</v>
      </c>
      <c r="N345" s="571">
        <v>5341</v>
      </c>
      <c r="O345" s="571">
        <v>881265</v>
      </c>
      <c r="P345" s="592">
        <v>0.90953141738963506</v>
      </c>
      <c r="Q345" s="572">
        <v>165</v>
      </c>
    </row>
    <row r="346" spans="1:17" ht="14.4" customHeight="1" x14ac:dyDescent="0.3">
      <c r="A346" s="567" t="s">
        <v>5076</v>
      </c>
      <c r="B346" s="568" t="s">
        <v>5077</v>
      </c>
      <c r="C346" s="568" t="s">
        <v>3256</v>
      </c>
      <c r="D346" s="568" t="s">
        <v>5102</v>
      </c>
      <c r="E346" s="568" t="s">
        <v>5103</v>
      </c>
      <c r="F346" s="571">
        <v>520</v>
      </c>
      <c r="G346" s="571">
        <v>234520</v>
      </c>
      <c r="H346" s="571">
        <v>1</v>
      </c>
      <c r="I346" s="571">
        <v>451</v>
      </c>
      <c r="J346" s="571">
        <v>405</v>
      </c>
      <c r="K346" s="571">
        <v>183465</v>
      </c>
      <c r="L346" s="571">
        <v>0.78230001705611463</v>
      </c>
      <c r="M346" s="571">
        <v>453</v>
      </c>
      <c r="N346" s="571">
        <v>408</v>
      </c>
      <c r="O346" s="571">
        <v>186048</v>
      </c>
      <c r="P346" s="592">
        <v>0.79331400307010058</v>
      </c>
      <c r="Q346" s="572">
        <v>456</v>
      </c>
    </row>
    <row r="347" spans="1:17" ht="14.4" customHeight="1" x14ac:dyDescent="0.3">
      <c r="A347" s="567" t="s">
        <v>5076</v>
      </c>
      <c r="B347" s="568" t="s">
        <v>5077</v>
      </c>
      <c r="C347" s="568" t="s">
        <v>3256</v>
      </c>
      <c r="D347" s="568" t="s">
        <v>5104</v>
      </c>
      <c r="E347" s="568" t="s">
        <v>5105</v>
      </c>
      <c r="F347" s="571">
        <v>2</v>
      </c>
      <c r="G347" s="571">
        <v>4318</v>
      </c>
      <c r="H347" s="571">
        <v>1</v>
      </c>
      <c r="I347" s="571">
        <v>2159</v>
      </c>
      <c r="J347" s="571">
        <v>3</v>
      </c>
      <c r="K347" s="571">
        <v>6483</v>
      </c>
      <c r="L347" s="571">
        <v>1.501389532190829</v>
      </c>
      <c r="M347" s="571">
        <v>2161</v>
      </c>
      <c r="N347" s="571">
        <v>1</v>
      </c>
      <c r="O347" s="571">
        <v>2164</v>
      </c>
      <c r="P347" s="592">
        <v>0.50115794349235754</v>
      </c>
      <c r="Q347" s="572">
        <v>2164</v>
      </c>
    </row>
    <row r="348" spans="1:17" ht="14.4" customHeight="1" x14ac:dyDescent="0.3">
      <c r="A348" s="567" t="s">
        <v>5076</v>
      </c>
      <c r="B348" s="568" t="s">
        <v>5077</v>
      </c>
      <c r="C348" s="568" t="s">
        <v>3256</v>
      </c>
      <c r="D348" s="568" t="s">
        <v>5106</v>
      </c>
      <c r="E348" s="568" t="s">
        <v>5107</v>
      </c>
      <c r="F348" s="571">
        <v>384</v>
      </c>
      <c r="G348" s="571">
        <v>129408</v>
      </c>
      <c r="H348" s="571">
        <v>1</v>
      </c>
      <c r="I348" s="571">
        <v>337</v>
      </c>
      <c r="J348" s="571">
        <v>475</v>
      </c>
      <c r="K348" s="571">
        <v>160075</v>
      </c>
      <c r="L348" s="571">
        <v>1.2369791666666667</v>
      </c>
      <c r="M348" s="571">
        <v>337</v>
      </c>
      <c r="N348" s="571">
        <v>456</v>
      </c>
      <c r="O348" s="571">
        <v>154128</v>
      </c>
      <c r="P348" s="592">
        <v>1.1910237388724036</v>
      </c>
      <c r="Q348" s="572">
        <v>338</v>
      </c>
    </row>
    <row r="349" spans="1:17" ht="14.4" customHeight="1" x14ac:dyDescent="0.3">
      <c r="A349" s="567" t="s">
        <v>5076</v>
      </c>
      <c r="B349" s="568" t="s">
        <v>5077</v>
      </c>
      <c r="C349" s="568" t="s">
        <v>3256</v>
      </c>
      <c r="D349" s="568" t="s">
        <v>5108</v>
      </c>
      <c r="E349" s="568" t="s">
        <v>5109</v>
      </c>
      <c r="F349" s="571">
        <v>29</v>
      </c>
      <c r="G349" s="571">
        <v>4582</v>
      </c>
      <c r="H349" s="571">
        <v>1</v>
      </c>
      <c r="I349" s="571">
        <v>158</v>
      </c>
      <c r="J349" s="571">
        <v>35</v>
      </c>
      <c r="K349" s="571">
        <v>5565</v>
      </c>
      <c r="L349" s="571">
        <v>1.2145351374945439</v>
      </c>
      <c r="M349" s="571">
        <v>159</v>
      </c>
      <c r="N349" s="571">
        <v>35</v>
      </c>
      <c r="O349" s="571">
        <v>5600</v>
      </c>
      <c r="P349" s="592">
        <v>1.2221737232649499</v>
      </c>
      <c r="Q349" s="572">
        <v>160</v>
      </c>
    </row>
    <row r="350" spans="1:17" ht="14.4" customHeight="1" x14ac:dyDescent="0.3">
      <c r="A350" s="567" t="s">
        <v>5076</v>
      </c>
      <c r="B350" s="568" t="s">
        <v>5077</v>
      </c>
      <c r="C350" s="568" t="s">
        <v>3256</v>
      </c>
      <c r="D350" s="568" t="s">
        <v>5110</v>
      </c>
      <c r="E350" s="568" t="s">
        <v>5111</v>
      </c>
      <c r="F350" s="571"/>
      <c r="G350" s="571"/>
      <c r="H350" s="571"/>
      <c r="I350" s="571"/>
      <c r="J350" s="571">
        <v>2</v>
      </c>
      <c r="K350" s="571">
        <v>5748</v>
      </c>
      <c r="L350" s="571"/>
      <c r="M350" s="571">
        <v>2874</v>
      </c>
      <c r="N350" s="571"/>
      <c r="O350" s="571"/>
      <c r="P350" s="592"/>
      <c r="Q350" s="572"/>
    </row>
    <row r="351" spans="1:17" ht="14.4" customHeight="1" x14ac:dyDescent="0.3">
      <c r="A351" s="567" t="s">
        <v>5076</v>
      </c>
      <c r="B351" s="568" t="s">
        <v>5077</v>
      </c>
      <c r="C351" s="568" t="s">
        <v>3256</v>
      </c>
      <c r="D351" s="568" t="s">
        <v>5112</v>
      </c>
      <c r="E351" s="568" t="s">
        <v>5113</v>
      </c>
      <c r="F351" s="571">
        <v>954</v>
      </c>
      <c r="G351" s="571">
        <v>50562</v>
      </c>
      <c r="H351" s="571">
        <v>1</v>
      </c>
      <c r="I351" s="571">
        <v>53</v>
      </c>
      <c r="J351" s="571">
        <v>718</v>
      </c>
      <c r="K351" s="571">
        <v>38054</v>
      </c>
      <c r="L351" s="571">
        <v>0.75262054507337528</v>
      </c>
      <c r="M351" s="571">
        <v>53</v>
      </c>
      <c r="N351" s="571">
        <v>722</v>
      </c>
      <c r="O351" s="571">
        <v>38266</v>
      </c>
      <c r="P351" s="592">
        <v>0.75681341719077566</v>
      </c>
      <c r="Q351" s="572">
        <v>53</v>
      </c>
    </row>
    <row r="352" spans="1:17" ht="14.4" customHeight="1" x14ac:dyDescent="0.3">
      <c r="A352" s="567" t="s">
        <v>5076</v>
      </c>
      <c r="B352" s="568" t="s">
        <v>5077</v>
      </c>
      <c r="C352" s="568" t="s">
        <v>3256</v>
      </c>
      <c r="D352" s="568" t="s">
        <v>5114</v>
      </c>
      <c r="E352" s="568" t="s">
        <v>5115</v>
      </c>
      <c r="F352" s="571">
        <v>1420</v>
      </c>
      <c r="G352" s="571">
        <v>170400</v>
      </c>
      <c r="H352" s="571">
        <v>1</v>
      </c>
      <c r="I352" s="571">
        <v>120</v>
      </c>
      <c r="J352" s="571">
        <v>1528</v>
      </c>
      <c r="K352" s="571">
        <v>183360</v>
      </c>
      <c r="L352" s="571">
        <v>1.0760563380281689</v>
      </c>
      <c r="M352" s="571">
        <v>120</v>
      </c>
      <c r="N352" s="571">
        <v>1313</v>
      </c>
      <c r="O352" s="571">
        <v>158873</v>
      </c>
      <c r="P352" s="592">
        <v>0.9323532863849765</v>
      </c>
      <c r="Q352" s="572">
        <v>121</v>
      </c>
    </row>
    <row r="353" spans="1:17" ht="14.4" customHeight="1" x14ac:dyDescent="0.3">
      <c r="A353" s="567" t="s">
        <v>5076</v>
      </c>
      <c r="B353" s="568" t="s">
        <v>5077</v>
      </c>
      <c r="C353" s="568" t="s">
        <v>3256</v>
      </c>
      <c r="D353" s="568" t="s">
        <v>5116</v>
      </c>
      <c r="E353" s="568" t="s">
        <v>5117</v>
      </c>
      <c r="F353" s="571">
        <v>43</v>
      </c>
      <c r="G353" s="571">
        <v>18189</v>
      </c>
      <c r="H353" s="571">
        <v>1</v>
      </c>
      <c r="I353" s="571">
        <v>423</v>
      </c>
      <c r="J353" s="571">
        <v>28</v>
      </c>
      <c r="K353" s="571">
        <v>11900</v>
      </c>
      <c r="L353" s="571">
        <v>0.65424157457804166</v>
      </c>
      <c r="M353" s="571">
        <v>425</v>
      </c>
      <c r="N353" s="571">
        <v>26</v>
      </c>
      <c r="O353" s="571">
        <v>11154</v>
      </c>
      <c r="P353" s="592">
        <v>0.61322777502886361</v>
      </c>
      <c r="Q353" s="572">
        <v>429</v>
      </c>
    </row>
    <row r="354" spans="1:17" ht="14.4" customHeight="1" x14ac:dyDescent="0.3">
      <c r="A354" s="567" t="s">
        <v>5076</v>
      </c>
      <c r="B354" s="568" t="s">
        <v>5077</v>
      </c>
      <c r="C354" s="568" t="s">
        <v>3256</v>
      </c>
      <c r="D354" s="568" t="s">
        <v>5118</v>
      </c>
      <c r="E354" s="568" t="s">
        <v>5119</v>
      </c>
      <c r="F354" s="571"/>
      <c r="G354" s="571"/>
      <c r="H354" s="571"/>
      <c r="I354" s="571"/>
      <c r="J354" s="571">
        <v>2</v>
      </c>
      <c r="K354" s="571">
        <v>868</v>
      </c>
      <c r="L354" s="571"/>
      <c r="M354" s="571">
        <v>434</v>
      </c>
      <c r="N354" s="571"/>
      <c r="O354" s="571"/>
      <c r="P354" s="592"/>
      <c r="Q354" s="572"/>
    </row>
    <row r="355" spans="1:17" ht="14.4" customHeight="1" x14ac:dyDescent="0.3">
      <c r="A355" s="567" t="s">
        <v>5076</v>
      </c>
      <c r="B355" s="568" t="s">
        <v>5077</v>
      </c>
      <c r="C355" s="568" t="s">
        <v>3256</v>
      </c>
      <c r="D355" s="568" t="s">
        <v>5120</v>
      </c>
      <c r="E355" s="568" t="s">
        <v>5121</v>
      </c>
      <c r="F355" s="571"/>
      <c r="G355" s="571"/>
      <c r="H355" s="571"/>
      <c r="I355" s="571"/>
      <c r="J355" s="571"/>
      <c r="K355" s="571"/>
      <c r="L355" s="571"/>
      <c r="M355" s="571"/>
      <c r="N355" s="571">
        <v>1</v>
      </c>
      <c r="O355" s="571">
        <v>136</v>
      </c>
      <c r="P355" s="592"/>
      <c r="Q355" s="572">
        <v>136</v>
      </c>
    </row>
    <row r="356" spans="1:17" ht="14.4" customHeight="1" x14ac:dyDescent="0.3">
      <c r="A356" s="567" t="s">
        <v>5076</v>
      </c>
      <c r="B356" s="568" t="s">
        <v>5077</v>
      </c>
      <c r="C356" s="568" t="s">
        <v>3256</v>
      </c>
      <c r="D356" s="568" t="s">
        <v>5122</v>
      </c>
      <c r="E356" s="568" t="s">
        <v>5123</v>
      </c>
      <c r="F356" s="571">
        <v>97</v>
      </c>
      <c r="G356" s="571">
        <v>11058</v>
      </c>
      <c r="H356" s="571">
        <v>1</v>
      </c>
      <c r="I356" s="571">
        <v>114</v>
      </c>
      <c r="J356" s="571">
        <v>70</v>
      </c>
      <c r="K356" s="571">
        <v>8050</v>
      </c>
      <c r="L356" s="571">
        <v>0.72797974317236391</v>
      </c>
      <c r="M356" s="571">
        <v>115</v>
      </c>
      <c r="N356" s="571">
        <v>52</v>
      </c>
      <c r="O356" s="571">
        <v>5980</v>
      </c>
      <c r="P356" s="592">
        <v>0.54078495207089894</v>
      </c>
      <c r="Q356" s="572">
        <v>115</v>
      </c>
    </row>
    <row r="357" spans="1:17" ht="14.4" customHeight="1" x14ac:dyDescent="0.3">
      <c r="A357" s="567" t="s">
        <v>5076</v>
      </c>
      <c r="B357" s="568" t="s">
        <v>5077</v>
      </c>
      <c r="C357" s="568" t="s">
        <v>3256</v>
      </c>
      <c r="D357" s="568" t="s">
        <v>5124</v>
      </c>
      <c r="E357" s="568" t="s">
        <v>5125</v>
      </c>
      <c r="F357" s="571">
        <v>134</v>
      </c>
      <c r="G357" s="571">
        <v>41674</v>
      </c>
      <c r="H357" s="571">
        <v>1</v>
      </c>
      <c r="I357" s="571">
        <v>311</v>
      </c>
      <c r="J357" s="571">
        <v>112</v>
      </c>
      <c r="K357" s="571">
        <v>35056</v>
      </c>
      <c r="L357" s="571">
        <v>0.84119594951288568</v>
      </c>
      <c r="M357" s="571">
        <v>313</v>
      </c>
      <c r="N357" s="571">
        <v>98</v>
      </c>
      <c r="O357" s="571">
        <v>30968</v>
      </c>
      <c r="P357" s="592">
        <v>0.74310121418630326</v>
      </c>
      <c r="Q357" s="572">
        <v>316</v>
      </c>
    </row>
    <row r="358" spans="1:17" ht="14.4" customHeight="1" x14ac:dyDescent="0.3">
      <c r="A358" s="567" t="s">
        <v>5076</v>
      </c>
      <c r="B358" s="568" t="s">
        <v>5077</v>
      </c>
      <c r="C358" s="568" t="s">
        <v>3256</v>
      </c>
      <c r="D358" s="568" t="s">
        <v>5126</v>
      </c>
      <c r="E358" s="568" t="s">
        <v>5127</v>
      </c>
      <c r="F358" s="571">
        <v>1047</v>
      </c>
      <c r="G358" s="571">
        <v>359121</v>
      </c>
      <c r="H358" s="571">
        <v>1</v>
      </c>
      <c r="I358" s="571">
        <v>343</v>
      </c>
      <c r="J358" s="571">
        <v>1042</v>
      </c>
      <c r="K358" s="571">
        <v>359490</v>
      </c>
      <c r="L358" s="571">
        <v>1.0010275088340699</v>
      </c>
      <c r="M358" s="571">
        <v>345</v>
      </c>
      <c r="N358" s="571">
        <v>951</v>
      </c>
      <c r="O358" s="571">
        <v>330948</v>
      </c>
      <c r="P358" s="592">
        <v>0.92155011820528454</v>
      </c>
      <c r="Q358" s="572">
        <v>348</v>
      </c>
    </row>
    <row r="359" spans="1:17" ht="14.4" customHeight="1" x14ac:dyDescent="0.3">
      <c r="A359" s="567" t="s">
        <v>5076</v>
      </c>
      <c r="B359" s="568" t="s">
        <v>5077</v>
      </c>
      <c r="C359" s="568" t="s">
        <v>3256</v>
      </c>
      <c r="D359" s="568" t="s">
        <v>5128</v>
      </c>
      <c r="E359" s="568" t="s">
        <v>5129</v>
      </c>
      <c r="F359" s="571">
        <v>106</v>
      </c>
      <c r="G359" s="571">
        <v>18338</v>
      </c>
      <c r="H359" s="571">
        <v>1</v>
      </c>
      <c r="I359" s="571">
        <v>173</v>
      </c>
      <c r="J359" s="571">
        <v>98</v>
      </c>
      <c r="K359" s="571">
        <v>16954</v>
      </c>
      <c r="L359" s="571">
        <v>0.92452830188679247</v>
      </c>
      <c r="M359" s="571">
        <v>173</v>
      </c>
      <c r="N359" s="571">
        <v>101</v>
      </c>
      <c r="O359" s="571">
        <v>17574</v>
      </c>
      <c r="P359" s="592">
        <v>0.95833787763114842</v>
      </c>
      <c r="Q359" s="572">
        <v>174</v>
      </c>
    </row>
    <row r="360" spans="1:17" ht="14.4" customHeight="1" x14ac:dyDescent="0.3">
      <c r="A360" s="567" t="s">
        <v>5076</v>
      </c>
      <c r="B360" s="568" t="s">
        <v>5077</v>
      </c>
      <c r="C360" s="568" t="s">
        <v>3256</v>
      </c>
      <c r="D360" s="568" t="s">
        <v>5130</v>
      </c>
      <c r="E360" s="568" t="s">
        <v>5131</v>
      </c>
      <c r="F360" s="571">
        <v>233</v>
      </c>
      <c r="G360" s="571">
        <v>87841</v>
      </c>
      <c r="H360" s="571">
        <v>1</v>
      </c>
      <c r="I360" s="571">
        <v>377</v>
      </c>
      <c r="J360" s="571">
        <v>140</v>
      </c>
      <c r="K360" s="571">
        <v>53060</v>
      </c>
      <c r="L360" s="571">
        <v>0.60404594665361278</v>
      </c>
      <c r="M360" s="571">
        <v>379</v>
      </c>
      <c r="N360" s="571">
        <v>144</v>
      </c>
      <c r="O360" s="571">
        <v>54720</v>
      </c>
      <c r="P360" s="592">
        <v>0.6229437278719504</v>
      </c>
      <c r="Q360" s="572">
        <v>380</v>
      </c>
    </row>
    <row r="361" spans="1:17" ht="14.4" customHeight="1" x14ac:dyDescent="0.3">
      <c r="A361" s="567" t="s">
        <v>5076</v>
      </c>
      <c r="B361" s="568" t="s">
        <v>5077</v>
      </c>
      <c r="C361" s="568" t="s">
        <v>3256</v>
      </c>
      <c r="D361" s="568" t="s">
        <v>5132</v>
      </c>
      <c r="E361" s="568" t="s">
        <v>5133</v>
      </c>
      <c r="F361" s="571">
        <v>19</v>
      </c>
      <c r="G361" s="571">
        <v>7505</v>
      </c>
      <c r="H361" s="571">
        <v>1</v>
      </c>
      <c r="I361" s="571">
        <v>395</v>
      </c>
      <c r="J361" s="571">
        <v>19</v>
      </c>
      <c r="K361" s="571">
        <v>7581</v>
      </c>
      <c r="L361" s="571">
        <v>1.0101265822784811</v>
      </c>
      <c r="M361" s="571">
        <v>399</v>
      </c>
      <c r="N361" s="571">
        <v>17</v>
      </c>
      <c r="O361" s="571">
        <v>6868</v>
      </c>
      <c r="P361" s="592">
        <v>0.91512325116588944</v>
      </c>
      <c r="Q361" s="572">
        <v>404</v>
      </c>
    </row>
    <row r="362" spans="1:17" ht="14.4" customHeight="1" x14ac:dyDescent="0.3">
      <c r="A362" s="567" t="s">
        <v>5076</v>
      </c>
      <c r="B362" s="568" t="s">
        <v>5077</v>
      </c>
      <c r="C362" s="568" t="s">
        <v>3256</v>
      </c>
      <c r="D362" s="568" t="s">
        <v>5134</v>
      </c>
      <c r="E362" s="568" t="s">
        <v>5135</v>
      </c>
      <c r="F362" s="571">
        <v>52</v>
      </c>
      <c r="G362" s="571">
        <v>2756</v>
      </c>
      <c r="H362" s="571">
        <v>1</v>
      </c>
      <c r="I362" s="571">
        <v>53</v>
      </c>
      <c r="J362" s="571">
        <v>58</v>
      </c>
      <c r="K362" s="571">
        <v>3074</v>
      </c>
      <c r="L362" s="571">
        <v>1.1153846153846154</v>
      </c>
      <c r="M362" s="571">
        <v>53</v>
      </c>
      <c r="N362" s="571">
        <v>50</v>
      </c>
      <c r="O362" s="571">
        <v>2650</v>
      </c>
      <c r="P362" s="592">
        <v>0.96153846153846156</v>
      </c>
      <c r="Q362" s="572">
        <v>53</v>
      </c>
    </row>
    <row r="363" spans="1:17" ht="14.4" customHeight="1" x14ac:dyDescent="0.3">
      <c r="A363" s="567" t="s">
        <v>5076</v>
      </c>
      <c r="B363" s="568" t="s">
        <v>5077</v>
      </c>
      <c r="C363" s="568" t="s">
        <v>3256</v>
      </c>
      <c r="D363" s="568" t="s">
        <v>5136</v>
      </c>
      <c r="E363" s="568" t="s">
        <v>5137</v>
      </c>
      <c r="F363" s="571">
        <v>5</v>
      </c>
      <c r="G363" s="571">
        <v>1785</v>
      </c>
      <c r="H363" s="571">
        <v>1</v>
      </c>
      <c r="I363" s="571">
        <v>357</v>
      </c>
      <c r="J363" s="571">
        <v>4</v>
      </c>
      <c r="K363" s="571">
        <v>1444</v>
      </c>
      <c r="L363" s="571">
        <v>0.80896358543417368</v>
      </c>
      <c r="M363" s="571">
        <v>361</v>
      </c>
      <c r="N363" s="571">
        <v>7</v>
      </c>
      <c r="O363" s="571">
        <v>2555</v>
      </c>
      <c r="P363" s="592">
        <v>1.4313725490196079</v>
      </c>
      <c r="Q363" s="572">
        <v>365</v>
      </c>
    </row>
    <row r="364" spans="1:17" ht="14.4" customHeight="1" x14ac:dyDescent="0.3">
      <c r="A364" s="567" t="s">
        <v>5076</v>
      </c>
      <c r="B364" s="568" t="s">
        <v>5077</v>
      </c>
      <c r="C364" s="568" t="s">
        <v>3256</v>
      </c>
      <c r="D364" s="568" t="s">
        <v>5138</v>
      </c>
      <c r="E364" s="568" t="s">
        <v>5139</v>
      </c>
      <c r="F364" s="571">
        <v>5</v>
      </c>
      <c r="G364" s="571">
        <v>510</v>
      </c>
      <c r="H364" s="571">
        <v>1</v>
      </c>
      <c r="I364" s="571">
        <v>102</v>
      </c>
      <c r="J364" s="571">
        <v>8</v>
      </c>
      <c r="K364" s="571">
        <v>816</v>
      </c>
      <c r="L364" s="571">
        <v>1.6</v>
      </c>
      <c r="M364" s="571">
        <v>102</v>
      </c>
      <c r="N364" s="571">
        <v>6</v>
      </c>
      <c r="O364" s="571">
        <v>618</v>
      </c>
      <c r="P364" s="592">
        <v>1.2117647058823529</v>
      </c>
      <c r="Q364" s="572">
        <v>103</v>
      </c>
    </row>
    <row r="365" spans="1:17" ht="14.4" customHeight="1" x14ac:dyDescent="0.3">
      <c r="A365" s="567" t="s">
        <v>5076</v>
      </c>
      <c r="B365" s="568" t="s">
        <v>5077</v>
      </c>
      <c r="C365" s="568" t="s">
        <v>3256</v>
      </c>
      <c r="D365" s="568" t="s">
        <v>5140</v>
      </c>
      <c r="E365" s="568" t="s">
        <v>5141</v>
      </c>
      <c r="F365" s="571">
        <v>151</v>
      </c>
      <c r="G365" s="571">
        <v>33522</v>
      </c>
      <c r="H365" s="571">
        <v>1</v>
      </c>
      <c r="I365" s="571">
        <v>222</v>
      </c>
      <c r="J365" s="571">
        <v>79</v>
      </c>
      <c r="K365" s="571">
        <v>17538</v>
      </c>
      <c r="L365" s="571">
        <v>0.52317880794701987</v>
      </c>
      <c r="M365" s="571">
        <v>222</v>
      </c>
      <c r="N365" s="571">
        <v>95</v>
      </c>
      <c r="O365" s="571">
        <v>21185</v>
      </c>
      <c r="P365" s="592">
        <v>0.63197303263528426</v>
      </c>
      <c r="Q365" s="572">
        <v>223</v>
      </c>
    </row>
    <row r="366" spans="1:17" ht="14.4" customHeight="1" x14ac:dyDescent="0.3">
      <c r="A366" s="567" t="s">
        <v>5076</v>
      </c>
      <c r="B366" s="568" t="s">
        <v>5077</v>
      </c>
      <c r="C366" s="568" t="s">
        <v>3256</v>
      </c>
      <c r="D366" s="568" t="s">
        <v>5142</v>
      </c>
      <c r="E366" s="568" t="s">
        <v>5143</v>
      </c>
      <c r="F366" s="571"/>
      <c r="G366" s="571"/>
      <c r="H366" s="571"/>
      <c r="I366" s="571"/>
      <c r="J366" s="571">
        <v>2</v>
      </c>
      <c r="K366" s="571">
        <v>10028</v>
      </c>
      <c r="L366" s="571"/>
      <c r="M366" s="571">
        <v>5014</v>
      </c>
      <c r="N366" s="571"/>
      <c r="O366" s="571"/>
      <c r="P366" s="592"/>
      <c r="Q366" s="572"/>
    </row>
    <row r="367" spans="1:17" ht="14.4" customHeight="1" x14ac:dyDescent="0.3">
      <c r="A367" s="567" t="s">
        <v>5076</v>
      </c>
      <c r="B367" s="568" t="s">
        <v>5077</v>
      </c>
      <c r="C367" s="568" t="s">
        <v>3256</v>
      </c>
      <c r="D367" s="568" t="s">
        <v>5144</v>
      </c>
      <c r="E367" s="568" t="s">
        <v>5145</v>
      </c>
      <c r="F367" s="571">
        <v>2</v>
      </c>
      <c r="G367" s="571">
        <v>528</v>
      </c>
      <c r="H367" s="571">
        <v>1</v>
      </c>
      <c r="I367" s="571">
        <v>264</v>
      </c>
      <c r="J367" s="571">
        <v>2</v>
      </c>
      <c r="K367" s="571">
        <v>530</v>
      </c>
      <c r="L367" s="571">
        <v>1.0037878787878789</v>
      </c>
      <c r="M367" s="571">
        <v>265</v>
      </c>
      <c r="N367" s="571">
        <v>1</v>
      </c>
      <c r="O367" s="571">
        <v>266</v>
      </c>
      <c r="P367" s="592">
        <v>0.50378787878787878</v>
      </c>
      <c r="Q367" s="572">
        <v>266</v>
      </c>
    </row>
    <row r="368" spans="1:17" ht="14.4" customHeight="1" x14ac:dyDescent="0.3">
      <c r="A368" s="567" t="s">
        <v>5076</v>
      </c>
      <c r="B368" s="568" t="s">
        <v>5077</v>
      </c>
      <c r="C368" s="568" t="s">
        <v>3256</v>
      </c>
      <c r="D368" s="568" t="s">
        <v>5146</v>
      </c>
      <c r="E368" s="568" t="s">
        <v>5147</v>
      </c>
      <c r="F368" s="571"/>
      <c r="G368" s="571"/>
      <c r="H368" s="571"/>
      <c r="I368" s="571"/>
      <c r="J368" s="571"/>
      <c r="K368" s="571"/>
      <c r="L368" s="571"/>
      <c r="M368" s="571"/>
      <c r="N368" s="571">
        <v>1</v>
      </c>
      <c r="O368" s="571">
        <v>225</v>
      </c>
      <c r="P368" s="592"/>
      <c r="Q368" s="572">
        <v>225</v>
      </c>
    </row>
    <row r="369" spans="1:17" ht="14.4" customHeight="1" x14ac:dyDescent="0.3">
      <c r="A369" s="567" t="s">
        <v>5148</v>
      </c>
      <c r="B369" s="568" t="s">
        <v>577</v>
      </c>
      <c r="C369" s="568" t="s">
        <v>3256</v>
      </c>
      <c r="D369" s="568" t="s">
        <v>5060</v>
      </c>
      <c r="E369" s="568" t="s">
        <v>5061</v>
      </c>
      <c r="F369" s="571">
        <v>42</v>
      </c>
      <c r="G369" s="571">
        <v>20412</v>
      </c>
      <c r="H369" s="571">
        <v>1</v>
      </c>
      <c r="I369" s="571">
        <v>486</v>
      </c>
      <c r="J369" s="571">
        <v>39</v>
      </c>
      <c r="K369" s="571">
        <v>18954</v>
      </c>
      <c r="L369" s="571">
        <v>0.9285714285714286</v>
      </c>
      <c r="M369" s="571">
        <v>486</v>
      </c>
      <c r="N369" s="571">
        <v>116</v>
      </c>
      <c r="O369" s="571">
        <v>56376</v>
      </c>
      <c r="P369" s="592">
        <v>2.7619047619047619</v>
      </c>
      <c r="Q369" s="572">
        <v>486</v>
      </c>
    </row>
    <row r="370" spans="1:17" ht="14.4" customHeight="1" x14ac:dyDescent="0.3">
      <c r="A370" s="567" t="s">
        <v>5148</v>
      </c>
      <c r="B370" s="568" t="s">
        <v>577</v>
      </c>
      <c r="C370" s="568" t="s">
        <v>3256</v>
      </c>
      <c r="D370" s="568" t="s">
        <v>5070</v>
      </c>
      <c r="E370" s="568" t="s">
        <v>5071</v>
      </c>
      <c r="F370" s="571">
        <v>28</v>
      </c>
      <c r="G370" s="571">
        <v>10696</v>
      </c>
      <c r="H370" s="571">
        <v>1</v>
      </c>
      <c r="I370" s="571">
        <v>382</v>
      </c>
      <c r="J370" s="571">
        <v>10</v>
      </c>
      <c r="K370" s="571">
        <v>3820</v>
      </c>
      <c r="L370" s="571">
        <v>0.35714285714285715</v>
      </c>
      <c r="M370" s="571">
        <v>382</v>
      </c>
      <c r="N370" s="571">
        <v>6</v>
      </c>
      <c r="O370" s="571">
        <v>2292</v>
      </c>
      <c r="P370" s="592">
        <v>0.21428571428571427</v>
      </c>
      <c r="Q370" s="572">
        <v>382</v>
      </c>
    </row>
    <row r="371" spans="1:17" ht="14.4" customHeight="1" x14ac:dyDescent="0.3">
      <c r="A371" s="567" t="s">
        <v>5148</v>
      </c>
      <c r="B371" s="568" t="s">
        <v>577</v>
      </c>
      <c r="C371" s="568" t="s">
        <v>3256</v>
      </c>
      <c r="D371" s="568" t="s">
        <v>5149</v>
      </c>
      <c r="E371" s="568" t="s">
        <v>5150</v>
      </c>
      <c r="F371" s="571">
        <v>119</v>
      </c>
      <c r="G371" s="571">
        <v>4641</v>
      </c>
      <c r="H371" s="571">
        <v>1</v>
      </c>
      <c r="I371" s="571">
        <v>39</v>
      </c>
      <c r="J371" s="571">
        <v>139</v>
      </c>
      <c r="K371" s="571">
        <v>5560</v>
      </c>
      <c r="L371" s="571">
        <v>1.1980176686059039</v>
      </c>
      <c r="M371" s="571">
        <v>40</v>
      </c>
      <c r="N371" s="571">
        <v>190</v>
      </c>
      <c r="O371" s="571">
        <v>7600</v>
      </c>
      <c r="P371" s="592">
        <v>1.6375781081663434</v>
      </c>
      <c r="Q371" s="572">
        <v>40</v>
      </c>
    </row>
    <row r="372" spans="1:17" ht="14.4" customHeight="1" x14ac:dyDescent="0.3">
      <c r="A372" s="567" t="s">
        <v>5148</v>
      </c>
      <c r="B372" s="568" t="s">
        <v>577</v>
      </c>
      <c r="C372" s="568" t="s">
        <v>3256</v>
      </c>
      <c r="D372" s="568" t="s">
        <v>5151</v>
      </c>
      <c r="E372" s="568" t="s">
        <v>5152</v>
      </c>
      <c r="F372" s="571">
        <v>9</v>
      </c>
      <c r="G372" s="571">
        <v>846</v>
      </c>
      <c r="H372" s="571">
        <v>1</v>
      </c>
      <c r="I372" s="571">
        <v>94</v>
      </c>
      <c r="J372" s="571">
        <v>2</v>
      </c>
      <c r="K372" s="571">
        <v>190</v>
      </c>
      <c r="L372" s="571">
        <v>0.22458628841607564</v>
      </c>
      <c r="M372" s="571">
        <v>95</v>
      </c>
      <c r="N372" s="571">
        <v>6</v>
      </c>
      <c r="O372" s="571">
        <v>576</v>
      </c>
      <c r="P372" s="592">
        <v>0.68085106382978722</v>
      </c>
      <c r="Q372" s="572">
        <v>96</v>
      </c>
    </row>
    <row r="373" spans="1:17" ht="14.4" customHeight="1" x14ac:dyDescent="0.3">
      <c r="A373" s="567" t="s">
        <v>5148</v>
      </c>
      <c r="B373" s="568" t="s">
        <v>577</v>
      </c>
      <c r="C373" s="568" t="s">
        <v>3256</v>
      </c>
      <c r="D373" s="568" t="s">
        <v>5153</v>
      </c>
      <c r="E373" s="568" t="s">
        <v>5154</v>
      </c>
      <c r="F373" s="571">
        <v>157</v>
      </c>
      <c r="G373" s="571">
        <v>3297</v>
      </c>
      <c r="H373" s="571">
        <v>1</v>
      </c>
      <c r="I373" s="571">
        <v>21</v>
      </c>
      <c r="J373" s="571">
        <v>84</v>
      </c>
      <c r="K373" s="571">
        <v>1764</v>
      </c>
      <c r="L373" s="571">
        <v>0.53503184713375795</v>
      </c>
      <c r="M373" s="571">
        <v>21</v>
      </c>
      <c r="N373" s="571">
        <v>97</v>
      </c>
      <c r="O373" s="571">
        <v>2037</v>
      </c>
      <c r="P373" s="592">
        <v>0.61783439490445857</v>
      </c>
      <c r="Q373" s="572">
        <v>21</v>
      </c>
    </row>
    <row r="374" spans="1:17" ht="14.4" customHeight="1" x14ac:dyDescent="0.3">
      <c r="A374" s="567" t="s">
        <v>5148</v>
      </c>
      <c r="B374" s="568" t="s">
        <v>577</v>
      </c>
      <c r="C374" s="568" t="s">
        <v>3256</v>
      </c>
      <c r="D374" s="568" t="s">
        <v>5155</v>
      </c>
      <c r="E374" s="568" t="s">
        <v>5156</v>
      </c>
      <c r="F374" s="571"/>
      <c r="G374" s="571"/>
      <c r="H374" s="571"/>
      <c r="I374" s="571"/>
      <c r="J374" s="571"/>
      <c r="K374" s="571"/>
      <c r="L374" s="571"/>
      <c r="M374" s="571"/>
      <c r="N374" s="571">
        <v>1</v>
      </c>
      <c r="O374" s="571">
        <v>245</v>
      </c>
      <c r="P374" s="592"/>
      <c r="Q374" s="572">
        <v>245</v>
      </c>
    </row>
    <row r="375" spans="1:17" ht="14.4" customHeight="1" x14ac:dyDescent="0.3">
      <c r="A375" s="567" t="s">
        <v>5148</v>
      </c>
      <c r="B375" s="568" t="s">
        <v>577</v>
      </c>
      <c r="C375" s="568" t="s">
        <v>3256</v>
      </c>
      <c r="D375" s="568" t="s">
        <v>5157</v>
      </c>
      <c r="E375" s="568" t="s">
        <v>5158</v>
      </c>
      <c r="F375" s="571">
        <v>1015</v>
      </c>
      <c r="G375" s="571">
        <v>112665</v>
      </c>
      <c r="H375" s="571">
        <v>1</v>
      </c>
      <c r="I375" s="571">
        <v>111</v>
      </c>
      <c r="J375" s="571">
        <v>1184</v>
      </c>
      <c r="K375" s="571">
        <v>132608</v>
      </c>
      <c r="L375" s="571">
        <v>1.1770114942528735</v>
      </c>
      <c r="M375" s="571">
        <v>112</v>
      </c>
      <c r="N375" s="571">
        <v>1449</v>
      </c>
      <c r="O375" s="571">
        <v>163737</v>
      </c>
      <c r="P375" s="592">
        <v>1.4533084808946879</v>
      </c>
      <c r="Q375" s="572">
        <v>113</v>
      </c>
    </row>
    <row r="376" spans="1:17" ht="14.4" customHeight="1" x14ac:dyDescent="0.3">
      <c r="A376" s="567" t="s">
        <v>5148</v>
      </c>
      <c r="B376" s="568" t="s">
        <v>577</v>
      </c>
      <c r="C376" s="568" t="s">
        <v>3256</v>
      </c>
      <c r="D376" s="568" t="s">
        <v>5159</v>
      </c>
      <c r="E376" s="568" t="s">
        <v>5160</v>
      </c>
      <c r="F376" s="571">
        <v>472</v>
      </c>
      <c r="G376" s="571">
        <v>39176</v>
      </c>
      <c r="H376" s="571">
        <v>1</v>
      </c>
      <c r="I376" s="571">
        <v>83</v>
      </c>
      <c r="J376" s="571">
        <v>600</v>
      </c>
      <c r="K376" s="571">
        <v>49800</v>
      </c>
      <c r="L376" s="571">
        <v>1.271186440677966</v>
      </c>
      <c r="M376" s="571">
        <v>83</v>
      </c>
      <c r="N376" s="571">
        <v>797</v>
      </c>
      <c r="O376" s="571">
        <v>66948</v>
      </c>
      <c r="P376" s="592">
        <v>1.7089034102511742</v>
      </c>
      <c r="Q376" s="572">
        <v>84</v>
      </c>
    </row>
    <row r="377" spans="1:17" ht="14.4" customHeight="1" x14ac:dyDescent="0.3">
      <c r="A377" s="567" t="s">
        <v>5148</v>
      </c>
      <c r="B377" s="568" t="s">
        <v>577</v>
      </c>
      <c r="C377" s="568" t="s">
        <v>3256</v>
      </c>
      <c r="D377" s="568" t="s">
        <v>5161</v>
      </c>
      <c r="E377" s="568" t="s">
        <v>5162</v>
      </c>
      <c r="F377" s="571">
        <v>2</v>
      </c>
      <c r="G377" s="571">
        <v>806</v>
      </c>
      <c r="H377" s="571">
        <v>1</v>
      </c>
      <c r="I377" s="571">
        <v>403</v>
      </c>
      <c r="J377" s="571">
        <v>5</v>
      </c>
      <c r="K377" s="571">
        <v>2020</v>
      </c>
      <c r="L377" s="571">
        <v>2.5062034739454093</v>
      </c>
      <c r="M377" s="571">
        <v>404</v>
      </c>
      <c r="N377" s="571"/>
      <c r="O377" s="571"/>
      <c r="P377" s="592"/>
      <c r="Q377" s="572"/>
    </row>
    <row r="378" spans="1:17" ht="14.4" customHeight="1" x14ac:dyDescent="0.3">
      <c r="A378" s="567" t="s">
        <v>5148</v>
      </c>
      <c r="B378" s="568" t="s">
        <v>577</v>
      </c>
      <c r="C378" s="568" t="s">
        <v>3256</v>
      </c>
      <c r="D378" s="568" t="s">
        <v>5163</v>
      </c>
      <c r="E378" s="568" t="s">
        <v>5164</v>
      </c>
      <c r="F378" s="571">
        <v>6</v>
      </c>
      <c r="G378" s="571">
        <v>6972</v>
      </c>
      <c r="H378" s="571">
        <v>1</v>
      </c>
      <c r="I378" s="571">
        <v>1162</v>
      </c>
      <c r="J378" s="571"/>
      <c r="K378" s="571"/>
      <c r="L378" s="571"/>
      <c r="M378" s="571"/>
      <c r="N378" s="571">
        <v>12</v>
      </c>
      <c r="O378" s="571">
        <v>13980</v>
      </c>
      <c r="P378" s="592">
        <v>2.0051635111876074</v>
      </c>
      <c r="Q378" s="572">
        <v>1165</v>
      </c>
    </row>
    <row r="379" spans="1:17" ht="14.4" customHeight="1" x14ac:dyDescent="0.3">
      <c r="A379" s="567" t="s">
        <v>5148</v>
      </c>
      <c r="B379" s="568" t="s">
        <v>577</v>
      </c>
      <c r="C379" s="568" t="s">
        <v>3256</v>
      </c>
      <c r="D379" s="568" t="s">
        <v>5165</v>
      </c>
      <c r="E379" s="568" t="s">
        <v>5166</v>
      </c>
      <c r="F379" s="571">
        <v>3</v>
      </c>
      <c r="G379" s="571">
        <v>1470</v>
      </c>
      <c r="H379" s="571">
        <v>1</v>
      </c>
      <c r="I379" s="571">
        <v>490</v>
      </c>
      <c r="J379" s="571">
        <v>4</v>
      </c>
      <c r="K379" s="571">
        <v>1960</v>
      </c>
      <c r="L379" s="571">
        <v>1.3333333333333333</v>
      </c>
      <c r="M379" s="571">
        <v>490</v>
      </c>
      <c r="N379" s="571">
        <v>3</v>
      </c>
      <c r="O379" s="571">
        <v>1470</v>
      </c>
      <c r="P379" s="592">
        <v>1</v>
      </c>
      <c r="Q379" s="572">
        <v>490</v>
      </c>
    </row>
    <row r="380" spans="1:17" ht="14.4" customHeight="1" x14ac:dyDescent="0.3">
      <c r="A380" s="567" t="s">
        <v>5148</v>
      </c>
      <c r="B380" s="568" t="s">
        <v>577</v>
      </c>
      <c r="C380" s="568" t="s">
        <v>3256</v>
      </c>
      <c r="D380" s="568" t="s">
        <v>5167</v>
      </c>
      <c r="E380" s="568" t="s">
        <v>5168</v>
      </c>
      <c r="F380" s="571">
        <v>245</v>
      </c>
      <c r="G380" s="571">
        <v>9310</v>
      </c>
      <c r="H380" s="571">
        <v>1</v>
      </c>
      <c r="I380" s="571">
        <v>38</v>
      </c>
      <c r="J380" s="571">
        <v>311</v>
      </c>
      <c r="K380" s="571">
        <v>12129</v>
      </c>
      <c r="L380" s="571">
        <v>1.3027926960257787</v>
      </c>
      <c r="M380" s="571">
        <v>39</v>
      </c>
      <c r="N380" s="571">
        <v>344</v>
      </c>
      <c r="O380" s="571">
        <v>13416</v>
      </c>
      <c r="P380" s="592">
        <v>1.441031149301826</v>
      </c>
      <c r="Q380" s="572">
        <v>39</v>
      </c>
    </row>
    <row r="381" spans="1:17" ht="14.4" customHeight="1" x14ac:dyDescent="0.3">
      <c r="A381" s="567" t="s">
        <v>5148</v>
      </c>
      <c r="B381" s="568" t="s">
        <v>577</v>
      </c>
      <c r="C381" s="568" t="s">
        <v>3256</v>
      </c>
      <c r="D381" s="568" t="s">
        <v>5169</v>
      </c>
      <c r="E381" s="568" t="s">
        <v>5170</v>
      </c>
      <c r="F381" s="571">
        <v>1</v>
      </c>
      <c r="G381" s="571">
        <v>203</v>
      </c>
      <c r="H381" s="571">
        <v>1</v>
      </c>
      <c r="I381" s="571">
        <v>203</v>
      </c>
      <c r="J381" s="571">
        <v>1</v>
      </c>
      <c r="K381" s="571">
        <v>204</v>
      </c>
      <c r="L381" s="571">
        <v>1.0049261083743843</v>
      </c>
      <c r="M381" s="571">
        <v>204</v>
      </c>
      <c r="N381" s="571">
        <v>5</v>
      </c>
      <c r="O381" s="571">
        <v>1025</v>
      </c>
      <c r="P381" s="592">
        <v>5.0492610837438425</v>
      </c>
      <c r="Q381" s="572">
        <v>205</v>
      </c>
    </row>
    <row r="382" spans="1:17" ht="14.4" customHeight="1" x14ac:dyDescent="0.3">
      <c r="A382" s="567" t="s">
        <v>5148</v>
      </c>
      <c r="B382" s="568" t="s">
        <v>577</v>
      </c>
      <c r="C382" s="568" t="s">
        <v>3256</v>
      </c>
      <c r="D382" s="568" t="s">
        <v>5171</v>
      </c>
      <c r="E382" s="568" t="s">
        <v>5172</v>
      </c>
      <c r="F382" s="571">
        <v>6</v>
      </c>
      <c r="G382" s="571">
        <v>2664</v>
      </c>
      <c r="H382" s="571">
        <v>1</v>
      </c>
      <c r="I382" s="571">
        <v>444</v>
      </c>
      <c r="J382" s="571">
        <v>6</v>
      </c>
      <c r="K382" s="571">
        <v>2664</v>
      </c>
      <c r="L382" s="571">
        <v>1</v>
      </c>
      <c r="M382" s="571">
        <v>444</v>
      </c>
      <c r="N382" s="571">
        <v>3</v>
      </c>
      <c r="O382" s="571">
        <v>1332</v>
      </c>
      <c r="P382" s="592">
        <v>0.5</v>
      </c>
      <c r="Q382" s="572">
        <v>444</v>
      </c>
    </row>
    <row r="383" spans="1:17" ht="14.4" customHeight="1" x14ac:dyDescent="0.3">
      <c r="A383" s="567" t="s">
        <v>5148</v>
      </c>
      <c r="B383" s="568" t="s">
        <v>577</v>
      </c>
      <c r="C383" s="568" t="s">
        <v>3256</v>
      </c>
      <c r="D383" s="568" t="s">
        <v>5173</v>
      </c>
      <c r="E383" s="568" t="s">
        <v>5174</v>
      </c>
      <c r="F383" s="571">
        <v>9</v>
      </c>
      <c r="G383" s="571">
        <v>360</v>
      </c>
      <c r="H383" s="571">
        <v>1</v>
      </c>
      <c r="I383" s="571">
        <v>40</v>
      </c>
      <c r="J383" s="571">
        <v>4</v>
      </c>
      <c r="K383" s="571">
        <v>160</v>
      </c>
      <c r="L383" s="571">
        <v>0.44444444444444442</v>
      </c>
      <c r="M383" s="571">
        <v>40</v>
      </c>
      <c r="N383" s="571">
        <v>2</v>
      </c>
      <c r="O383" s="571">
        <v>82</v>
      </c>
      <c r="P383" s="592">
        <v>0.22777777777777777</v>
      </c>
      <c r="Q383" s="572">
        <v>41</v>
      </c>
    </row>
    <row r="384" spans="1:17" ht="14.4" customHeight="1" x14ac:dyDescent="0.3">
      <c r="A384" s="567" t="s">
        <v>5148</v>
      </c>
      <c r="B384" s="568" t="s">
        <v>577</v>
      </c>
      <c r="C384" s="568" t="s">
        <v>3256</v>
      </c>
      <c r="D384" s="568" t="s">
        <v>5175</v>
      </c>
      <c r="E384" s="568" t="s">
        <v>5176</v>
      </c>
      <c r="F384" s="571">
        <v>11</v>
      </c>
      <c r="G384" s="571">
        <v>396</v>
      </c>
      <c r="H384" s="571">
        <v>1</v>
      </c>
      <c r="I384" s="571">
        <v>36</v>
      </c>
      <c r="J384" s="571">
        <v>11</v>
      </c>
      <c r="K384" s="571">
        <v>396</v>
      </c>
      <c r="L384" s="571">
        <v>1</v>
      </c>
      <c r="M384" s="571">
        <v>36</v>
      </c>
      <c r="N384" s="571">
        <v>22</v>
      </c>
      <c r="O384" s="571">
        <v>814</v>
      </c>
      <c r="P384" s="592">
        <v>2.0555555555555554</v>
      </c>
      <c r="Q384" s="572">
        <v>37</v>
      </c>
    </row>
    <row r="385" spans="1:17" ht="14.4" customHeight="1" x14ac:dyDescent="0.3">
      <c r="A385" s="567" t="s">
        <v>5148</v>
      </c>
      <c r="B385" s="568" t="s">
        <v>577</v>
      </c>
      <c r="C385" s="568" t="s">
        <v>3256</v>
      </c>
      <c r="D385" s="568" t="s">
        <v>5177</v>
      </c>
      <c r="E385" s="568" t="s">
        <v>5178</v>
      </c>
      <c r="F385" s="571">
        <v>1477</v>
      </c>
      <c r="G385" s="571">
        <v>233366</v>
      </c>
      <c r="H385" s="571">
        <v>1</v>
      </c>
      <c r="I385" s="571">
        <v>158</v>
      </c>
      <c r="J385" s="571">
        <v>1597</v>
      </c>
      <c r="K385" s="571">
        <v>252326</v>
      </c>
      <c r="L385" s="571">
        <v>1.08124576844956</v>
      </c>
      <c r="M385" s="571">
        <v>158</v>
      </c>
      <c r="N385" s="571">
        <v>1941</v>
      </c>
      <c r="O385" s="571">
        <v>308619</v>
      </c>
      <c r="P385" s="592">
        <v>1.3224677116632242</v>
      </c>
      <c r="Q385" s="572">
        <v>159</v>
      </c>
    </row>
    <row r="386" spans="1:17" ht="14.4" customHeight="1" x14ac:dyDescent="0.3">
      <c r="A386" s="567" t="s">
        <v>5148</v>
      </c>
      <c r="B386" s="568" t="s">
        <v>577</v>
      </c>
      <c r="C386" s="568" t="s">
        <v>3256</v>
      </c>
      <c r="D386" s="568" t="s">
        <v>5179</v>
      </c>
      <c r="E386" s="568" t="s">
        <v>5180</v>
      </c>
      <c r="F386" s="571">
        <v>4</v>
      </c>
      <c r="G386" s="571">
        <v>2404</v>
      </c>
      <c r="H386" s="571">
        <v>1</v>
      </c>
      <c r="I386" s="571">
        <v>601</v>
      </c>
      <c r="J386" s="571">
        <v>6</v>
      </c>
      <c r="K386" s="571">
        <v>3618</v>
      </c>
      <c r="L386" s="571">
        <v>1.5049916805324459</v>
      </c>
      <c r="M386" s="571">
        <v>603</v>
      </c>
      <c r="N386" s="571">
        <v>7</v>
      </c>
      <c r="O386" s="571">
        <v>4228</v>
      </c>
      <c r="P386" s="592">
        <v>1.7587354409317804</v>
      </c>
      <c r="Q386" s="572">
        <v>604</v>
      </c>
    </row>
    <row r="387" spans="1:17" ht="14.4" customHeight="1" x14ac:dyDescent="0.3">
      <c r="A387" s="567" t="s">
        <v>5148</v>
      </c>
      <c r="B387" s="568" t="s">
        <v>577</v>
      </c>
      <c r="C387" s="568" t="s">
        <v>3256</v>
      </c>
      <c r="D387" s="568" t="s">
        <v>5181</v>
      </c>
      <c r="E387" s="568" t="s">
        <v>5182</v>
      </c>
      <c r="F387" s="571">
        <v>1</v>
      </c>
      <c r="G387" s="571">
        <v>376</v>
      </c>
      <c r="H387" s="571">
        <v>1</v>
      </c>
      <c r="I387" s="571">
        <v>376</v>
      </c>
      <c r="J387" s="571">
        <v>2</v>
      </c>
      <c r="K387" s="571">
        <v>752</v>
      </c>
      <c r="L387" s="571">
        <v>2</v>
      </c>
      <c r="M387" s="571">
        <v>376</v>
      </c>
      <c r="N387" s="571">
        <v>5</v>
      </c>
      <c r="O387" s="571">
        <v>1885</v>
      </c>
      <c r="P387" s="592">
        <v>5.0132978723404253</v>
      </c>
      <c r="Q387" s="572">
        <v>377</v>
      </c>
    </row>
    <row r="388" spans="1:17" ht="14.4" customHeight="1" x14ac:dyDescent="0.3">
      <c r="A388" s="567" t="s">
        <v>5148</v>
      </c>
      <c r="B388" s="568" t="s">
        <v>577</v>
      </c>
      <c r="C388" s="568" t="s">
        <v>3256</v>
      </c>
      <c r="D388" s="568" t="s">
        <v>5183</v>
      </c>
      <c r="E388" s="568" t="s">
        <v>5184</v>
      </c>
      <c r="F388" s="571"/>
      <c r="G388" s="571"/>
      <c r="H388" s="571"/>
      <c r="I388" s="571"/>
      <c r="J388" s="571"/>
      <c r="K388" s="571"/>
      <c r="L388" s="571"/>
      <c r="M388" s="571"/>
      <c r="N388" s="571">
        <v>1</v>
      </c>
      <c r="O388" s="571">
        <v>231</v>
      </c>
      <c r="P388" s="592"/>
      <c r="Q388" s="572">
        <v>231</v>
      </c>
    </row>
    <row r="389" spans="1:17" ht="14.4" customHeight="1" x14ac:dyDescent="0.3">
      <c r="A389" s="567" t="s">
        <v>5148</v>
      </c>
      <c r="B389" s="568" t="s">
        <v>577</v>
      </c>
      <c r="C389" s="568" t="s">
        <v>3256</v>
      </c>
      <c r="D389" s="568" t="s">
        <v>5185</v>
      </c>
      <c r="E389" s="568" t="s">
        <v>5186</v>
      </c>
      <c r="F389" s="571">
        <v>9</v>
      </c>
      <c r="G389" s="571">
        <v>279</v>
      </c>
      <c r="H389" s="571">
        <v>1</v>
      </c>
      <c r="I389" s="571">
        <v>31</v>
      </c>
      <c r="J389" s="571">
        <v>24</v>
      </c>
      <c r="K389" s="571">
        <v>744</v>
      </c>
      <c r="L389" s="571">
        <v>2.6666666666666665</v>
      </c>
      <c r="M389" s="571">
        <v>31</v>
      </c>
      <c r="N389" s="571">
        <v>52</v>
      </c>
      <c r="O389" s="571">
        <v>1612</v>
      </c>
      <c r="P389" s="592">
        <v>5.7777777777777777</v>
      </c>
      <c r="Q389" s="572">
        <v>31</v>
      </c>
    </row>
    <row r="390" spans="1:17" ht="14.4" customHeight="1" x14ac:dyDescent="0.3">
      <c r="A390" s="567" t="s">
        <v>5148</v>
      </c>
      <c r="B390" s="568" t="s">
        <v>577</v>
      </c>
      <c r="C390" s="568" t="s">
        <v>3256</v>
      </c>
      <c r="D390" s="568" t="s">
        <v>5187</v>
      </c>
      <c r="E390" s="568" t="s">
        <v>5188</v>
      </c>
      <c r="F390" s="571"/>
      <c r="G390" s="571"/>
      <c r="H390" s="571"/>
      <c r="I390" s="571"/>
      <c r="J390" s="571"/>
      <c r="K390" s="571"/>
      <c r="L390" s="571"/>
      <c r="M390" s="571"/>
      <c r="N390" s="571">
        <v>1</v>
      </c>
      <c r="O390" s="571">
        <v>327</v>
      </c>
      <c r="P390" s="592"/>
      <c r="Q390" s="572">
        <v>327</v>
      </c>
    </row>
    <row r="391" spans="1:17" ht="14.4" customHeight="1" x14ac:dyDescent="0.3">
      <c r="A391" s="567" t="s">
        <v>5189</v>
      </c>
      <c r="B391" s="568" t="s">
        <v>4780</v>
      </c>
      <c r="C391" s="568" t="s">
        <v>3256</v>
      </c>
      <c r="D391" s="568" t="s">
        <v>4568</v>
      </c>
      <c r="E391" s="568" t="s">
        <v>4569</v>
      </c>
      <c r="F391" s="571">
        <v>18</v>
      </c>
      <c r="G391" s="571">
        <v>6246</v>
      </c>
      <c r="H391" s="571">
        <v>1</v>
      </c>
      <c r="I391" s="571">
        <v>347</v>
      </c>
      <c r="J391" s="571">
        <v>57</v>
      </c>
      <c r="K391" s="571">
        <v>19779</v>
      </c>
      <c r="L391" s="571">
        <v>3.1666666666666665</v>
      </c>
      <c r="M391" s="571">
        <v>347</v>
      </c>
      <c r="N391" s="571">
        <v>128</v>
      </c>
      <c r="O391" s="571">
        <v>44544</v>
      </c>
      <c r="P391" s="592">
        <v>7.1316042267050914</v>
      </c>
      <c r="Q391" s="572">
        <v>348</v>
      </c>
    </row>
    <row r="392" spans="1:17" ht="14.4" customHeight="1" x14ac:dyDescent="0.3">
      <c r="A392" s="567" t="s">
        <v>5189</v>
      </c>
      <c r="B392" s="568" t="s">
        <v>4780</v>
      </c>
      <c r="C392" s="568" t="s">
        <v>3256</v>
      </c>
      <c r="D392" s="568" t="s">
        <v>4612</v>
      </c>
      <c r="E392" s="568" t="s">
        <v>4613</v>
      </c>
      <c r="F392" s="571">
        <v>7</v>
      </c>
      <c r="G392" s="571">
        <v>1162</v>
      </c>
      <c r="H392" s="571">
        <v>1</v>
      </c>
      <c r="I392" s="571">
        <v>166</v>
      </c>
      <c r="J392" s="571">
        <v>12</v>
      </c>
      <c r="K392" s="571">
        <v>1992</v>
      </c>
      <c r="L392" s="571">
        <v>1.7142857142857142</v>
      </c>
      <c r="M392" s="571">
        <v>166</v>
      </c>
      <c r="N392" s="571">
        <v>40</v>
      </c>
      <c r="O392" s="571">
        <v>6640</v>
      </c>
      <c r="P392" s="592">
        <v>5.7142857142857144</v>
      </c>
      <c r="Q392" s="572">
        <v>166</v>
      </c>
    </row>
    <row r="393" spans="1:17" ht="14.4" customHeight="1" x14ac:dyDescent="0.3">
      <c r="A393" s="567" t="s">
        <v>5189</v>
      </c>
      <c r="B393" s="568" t="s">
        <v>4780</v>
      </c>
      <c r="C393" s="568" t="s">
        <v>3256</v>
      </c>
      <c r="D393" s="568" t="s">
        <v>4660</v>
      </c>
      <c r="E393" s="568" t="s">
        <v>4661</v>
      </c>
      <c r="F393" s="571">
        <v>8</v>
      </c>
      <c r="G393" s="571">
        <v>1376</v>
      </c>
      <c r="H393" s="571">
        <v>1</v>
      </c>
      <c r="I393" s="571">
        <v>172</v>
      </c>
      <c r="J393" s="571">
        <v>12</v>
      </c>
      <c r="K393" s="571">
        <v>2064</v>
      </c>
      <c r="L393" s="571">
        <v>1.5</v>
      </c>
      <c r="M393" s="571">
        <v>172</v>
      </c>
      <c r="N393" s="571">
        <v>40</v>
      </c>
      <c r="O393" s="571">
        <v>6880</v>
      </c>
      <c r="P393" s="592">
        <v>5</v>
      </c>
      <c r="Q393" s="572">
        <v>172</v>
      </c>
    </row>
    <row r="394" spans="1:17" ht="14.4" customHeight="1" x14ac:dyDescent="0.3">
      <c r="A394" s="567" t="s">
        <v>5189</v>
      </c>
      <c r="B394" s="568" t="s">
        <v>4780</v>
      </c>
      <c r="C394" s="568" t="s">
        <v>3256</v>
      </c>
      <c r="D394" s="568" t="s">
        <v>4710</v>
      </c>
      <c r="E394" s="568" t="s">
        <v>4711</v>
      </c>
      <c r="F394" s="571">
        <v>1</v>
      </c>
      <c r="G394" s="571">
        <v>147</v>
      </c>
      <c r="H394" s="571">
        <v>1</v>
      </c>
      <c r="I394" s="571">
        <v>147</v>
      </c>
      <c r="J394" s="571">
        <v>1</v>
      </c>
      <c r="K394" s="571">
        <v>147</v>
      </c>
      <c r="L394" s="571">
        <v>1</v>
      </c>
      <c r="M394" s="571">
        <v>147</v>
      </c>
      <c r="N394" s="571"/>
      <c r="O394" s="571"/>
      <c r="P394" s="592"/>
      <c r="Q394" s="572"/>
    </row>
    <row r="395" spans="1:17" ht="14.4" customHeight="1" x14ac:dyDescent="0.3">
      <c r="A395" s="567" t="s">
        <v>5189</v>
      </c>
      <c r="B395" s="568" t="s">
        <v>4780</v>
      </c>
      <c r="C395" s="568" t="s">
        <v>3256</v>
      </c>
      <c r="D395" s="568" t="s">
        <v>4762</v>
      </c>
      <c r="E395" s="568" t="s">
        <v>4763</v>
      </c>
      <c r="F395" s="571">
        <v>8</v>
      </c>
      <c r="G395" s="571">
        <v>1352</v>
      </c>
      <c r="H395" s="571">
        <v>1</v>
      </c>
      <c r="I395" s="571">
        <v>169</v>
      </c>
      <c r="J395" s="571">
        <v>12</v>
      </c>
      <c r="K395" s="571">
        <v>2028</v>
      </c>
      <c r="L395" s="571">
        <v>1.5</v>
      </c>
      <c r="M395" s="571">
        <v>169</v>
      </c>
      <c r="N395" s="571">
        <v>40</v>
      </c>
      <c r="O395" s="571">
        <v>6760</v>
      </c>
      <c r="P395" s="592">
        <v>5</v>
      </c>
      <c r="Q395" s="572">
        <v>169</v>
      </c>
    </row>
    <row r="396" spans="1:17" ht="14.4" customHeight="1" x14ac:dyDescent="0.3">
      <c r="A396" s="567" t="s">
        <v>5189</v>
      </c>
      <c r="B396" s="568" t="s">
        <v>4780</v>
      </c>
      <c r="C396" s="568" t="s">
        <v>3256</v>
      </c>
      <c r="D396" s="568" t="s">
        <v>5190</v>
      </c>
      <c r="E396" s="568" t="s">
        <v>5191</v>
      </c>
      <c r="F396" s="571">
        <v>5</v>
      </c>
      <c r="G396" s="571">
        <v>4115</v>
      </c>
      <c r="H396" s="571">
        <v>1</v>
      </c>
      <c r="I396" s="571">
        <v>823</v>
      </c>
      <c r="J396" s="571">
        <v>4</v>
      </c>
      <c r="K396" s="571">
        <v>3300</v>
      </c>
      <c r="L396" s="571">
        <v>0.80194410692588092</v>
      </c>
      <c r="M396" s="571">
        <v>825</v>
      </c>
      <c r="N396" s="571">
        <v>2</v>
      </c>
      <c r="O396" s="571">
        <v>1652</v>
      </c>
      <c r="P396" s="592">
        <v>0.4014580801944107</v>
      </c>
      <c r="Q396" s="572">
        <v>826</v>
      </c>
    </row>
    <row r="397" spans="1:17" ht="14.4" customHeight="1" x14ac:dyDescent="0.3">
      <c r="A397" s="567" t="s">
        <v>5189</v>
      </c>
      <c r="B397" s="568" t="s">
        <v>4780</v>
      </c>
      <c r="C397" s="568" t="s">
        <v>3256</v>
      </c>
      <c r="D397" s="568" t="s">
        <v>5192</v>
      </c>
      <c r="E397" s="568" t="s">
        <v>5193</v>
      </c>
      <c r="F397" s="571">
        <v>1</v>
      </c>
      <c r="G397" s="571">
        <v>347</v>
      </c>
      <c r="H397" s="571">
        <v>1</v>
      </c>
      <c r="I397" s="571">
        <v>347</v>
      </c>
      <c r="J397" s="571">
        <v>3</v>
      </c>
      <c r="K397" s="571">
        <v>1041</v>
      </c>
      <c r="L397" s="571">
        <v>3</v>
      </c>
      <c r="M397" s="571">
        <v>347</v>
      </c>
      <c r="N397" s="571">
        <v>3</v>
      </c>
      <c r="O397" s="571">
        <v>1041</v>
      </c>
      <c r="P397" s="592">
        <v>3</v>
      </c>
      <c r="Q397" s="572">
        <v>347</v>
      </c>
    </row>
    <row r="398" spans="1:17" ht="14.4" customHeight="1" x14ac:dyDescent="0.3">
      <c r="A398" s="567" t="s">
        <v>5189</v>
      </c>
      <c r="B398" s="568" t="s">
        <v>4780</v>
      </c>
      <c r="C398" s="568" t="s">
        <v>3256</v>
      </c>
      <c r="D398" s="568" t="s">
        <v>5194</v>
      </c>
      <c r="E398" s="568" t="s">
        <v>5195</v>
      </c>
      <c r="F398" s="571">
        <v>1</v>
      </c>
      <c r="G398" s="571">
        <v>110</v>
      </c>
      <c r="H398" s="571">
        <v>1</v>
      </c>
      <c r="I398" s="571">
        <v>110</v>
      </c>
      <c r="J398" s="571"/>
      <c r="K398" s="571"/>
      <c r="L398" s="571"/>
      <c r="M398" s="571"/>
      <c r="N398" s="571"/>
      <c r="O398" s="571"/>
      <c r="P398" s="592"/>
      <c r="Q398" s="572"/>
    </row>
    <row r="399" spans="1:17" ht="14.4" customHeight="1" x14ac:dyDescent="0.3">
      <c r="A399" s="567" t="s">
        <v>5189</v>
      </c>
      <c r="B399" s="568" t="s">
        <v>4780</v>
      </c>
      <c r="C399" s="568" t="s">
        <v>3256</v>
      </c>
      <c r="D399" s="568" t="s">
        <v>5196</v>
      </c>
      <c r="E399" s="568" t="s">
        <v>5197</v>
      </c>
      <c r="F399" s="571">
        <v>6</v>
      </c>
      <c r="G399" s="571">
        <v>228</v>
      </c>
      <c r="H399" s="571">
        <v>1</v>
      </c>
      <c r="I399" s="571">
        <v>38</v>
      </c>
      <c r="J399" s="571">
        <v>16</v>
      </c>
      <c r="K399" s="571">
        <v>608</v>
      </c>
      <c r="L399" s="571">
        <v>2.6666666666666665</v>
      </c>
      <c r="M399" s="571">
        <v>38</v>
      </c>
      <c r="N399" s="571">
        <v>40</v>
      </c>
      <c r="O399" s="571">
        <v>1520</v>
      </c>
      <c r="P399" s="592">
        <v>6.666666666666667</v>
      </c>
      <c r="Q399" s="572">
        <v>38</v>
      </c>
    </row>
    <row r="400" spans="1:17" ht="14.4" customHeight="1" x14ac:dyDescent="0.3">
      <c r="A400" s="567" t="s">
        <v>5189</v>
      </c>
      <c r="B400" s="568" t="s">
        <v>4780</v>
      </c>
      <c r="C400" s="568" t="s">
        <v>3256</v>
      </c>
      <c r="D400" s="568" t="s">
        <v>5198</v>
      </c>
      <c r="E400" s="568" t="s">
        <v>5199</v>
      </c>
      <c r="F400" s="571">
        <v>6</v>
      </c>
      <c r="G400" s="571">
        <v>1032</v>
      </c>
      <c r="H400" s="571">
        <v>1</v>
      </c>
      <c r="I400" s="571">
        <v>172</v>
      </c>
      <c r="J400" s="571">
        <v>18</v>
      </c>
      <c r="K400" s="571">
        <v>3096</v>
      </c>
      <c r="L400" s="571">
        <v>3</v>
      </c>
      <c r="M400" s="571">
        <v>172</v>
      </c>
      <c r="N400" s="571">
        <v>43</v>
      </c>
      <c r="O400" s="571">
        <v>7396</v>
      </c>
      <c r="P400" s="592">
        <v>7.166666666666667</v>
      </c>
      <c r="Q400" s="572">
        <v>172</v>
      </c>
    </row>
    <row r="401" spans="1:17" ht="14.4" customHeight="1" x14ac:dyDescent="0.3">
      <c r="A401" s="567" t="s">
        <v>5189</v>
      </c>
      <c r="B401" s="568" t="s">
        <v>4780</v>
      </c>
      <c r="C401" s="568" t="s">
        <v>3256</v>
      </c>
      <c r="D401" s="568" t="s">
        <v>5200</v>
      </c>
      <c r="E401" s="568" t="s">
        <v>5201</v>
      </c>
      <c r="F401" s="571">
        <v>6</v>
      </c>
      <c r="G401" s="571">
        <v>996</v>
      </c>
      <c r="H401" s="571">
        <v>1</v>
      </c>
      <c r="I401" s="571">
        <v>166</v>
      </c>
      <c r="J401" s="571">
        <v>18</v>
      </c>
      <c r="K401" s="571">
        <v>2988</v>
      </c>
      <c r="L401" s="571">
        <v>3</v>
      </c>
      <c r="M401" s="571">
        <v>166</v>
      </c>
      <c r="N401" s="571">
        <v>42</v>
      </c>
      <c r="O401" s="571">
        <v>6972</v>
      </c>
      <c r="P401" s="592">
        <v>7</v>
      </c>
      <c r="Q401" s="572">
        <v>166</v>
      </c>
    </row>
    <row r="402" spans="1:17" ht="14.4" customHeight="1" x14ac:dyDescent="0.3">
      <c r="A402" s="567" t="s">
        <v>439</v>
      </c>
      <c r="B402" s="568" t="s">
        <v>3295</v>
      </c>
      <c r="C402" s="568" t="s">
        <v>3256</v>
      </c>
      <c r="D402" s="568" t="s">
        <v>4228</v>
      </c>
      <c r="E402" s="568" t="s">
        <v>4229</v>
      </c>
      <c r="F402" s="571">
        <v>1</v>
      </c>
      <c r="G402" s="571">
        <v>323</v>
      </c>
      <c r="H402" s="571">
        <v>1</v>
      </c>
      <c r="I402" s="571">
        <v>323</v>
      </c>
      <c r="J402" s="571"/>
      <c r="K402" s="571"/>
      <c r="L402" s="571"/>
      <c r="M402" s="571"/>
      <c r="N402" s="571"/>
      <c r="O402" s="571"/>
      <c r="P402" s="592"/>
      <c r="Q402" s="572"/>
    </row>
    <row r="403" spans="1:17" ht="14.4" customHeight="1" x14ac:dyDescent="0.3">
      <c r="A403" s="567" t="s">
        <v>439</v>
      </c>
      <c r="B403" s="568" t="s">
        <v>3295</v>
      </c>
      <c r="C403" s="568" t="s">
        <v>3256</v>
      </c>
      <c r="D403" s="568" t="s">
        <v>4235</v>
      </c>
      <c r="E403" s="568" t="s">
        <v>4236</v>
      </c>
      <c r="F403" s="571">
        <v>1</v>
      </c>
      <c r="G403" s="571">
        <v>5567</v>
      </c>
      <c r="H403" s="571">
        <v>1</v>
      </c>
      <c r="I403" s="571">
        <v>5567</v>
      </c>
      <c r="J403" s="571"/>
      <c r="K403" s="571"/>
      <c r="L403" s="571"/>
      <c r="M403" s="571"/>
      <c r="N403" s="571"/>
      <c r="O403" s="571"/>
      <c r="P403" s="592"/>
      <c r="Q403" s="572"/>
    </row>
    <row r="404" spans="1:17" ht="14.4" customHeight="1" x14ac:dyDescent="0.3">
      <c r="A404" s="567" t="s">
        <v>439</v>
      </c>
      <c r="B404" s="568" t="s">
        <v>3295</v>
      </c>
      <c r="C404" s="568" t="s">
        <v>3256</v>
      </c>
      <c r="D404" s="568" t="s">
        <v>4246</v>
      </c>
      <c r="E404" s="568" t="s">
        <v>4247</v>
      </c>
      <c r="F404" s="571">
        <v>1</v>
      </c>
      <c r="G404" s="571">
        <v>277</v>
      </c>
      <c r="H404" s="571">
        <v>1</v>
      </c>
      <c r="I404" s="571">
        <v>277</v>
      </c>
      <c r="J404" s="571"/>
      <c r="K404" s="571"/>
      <c r="L404" s="571"/>
      <c r="M404" s="571"/>
      <c r="N404" s="571"/>
      <c r="O404" s="571"/>
      <c r="P404" s="592"/>
      <c r="Q404" s="572"/>
    </row>
    <row r="405" spans="1:17" ht="14.4" customHeight="1" x14ac:dyDescent="0.3">
      <c r="A405" s="567" t="s">
        <v>439</v>
      </c>
      <c r="B405" s="568" t="s">
        <v>4271</v>
      </c>
      <c r="C405" s="568" t="s">
        <v>3256</v>
      </c>
      <c r="D405" s="568" t="s">
        <v>4272</v>
      </c>
      <c r="E405" s="568" t="s">
        <v>4273</v>
      </c>
      <c r="F405" s="571"/>
      <c r="G405" s="571"/>
      <c r="H405" s="571"/>
      <c r="I405" s="571"/>
      <c r="J405" s="571"/>
      <c r="K405" s="571"/>
      <c r="L405" s="571"/>
      <c r="M405" s="571"/>
      <c r="N405" s="571">
        <v>1</v>
      </c>
      <c r="O405" s="571">
        <v>1114</v>
      </c>
      <c r="P405" s="592"/>
      <c r="Q405" s="572">
        <v>1114</v>
      </c>
    </row>
    <row r="406" spans="1:17" ht="14.4" customHeight="1" x14ac:dyDescent="0.3">
      <c r="A406" s="567" t="s">
        <v>439</v>
      </c>
      <c r="B406" s="568" t="s">
        <v>4271</v>
      </c>
      <c r="C406" s="568" t="s">
        <v>3256</v>
      </c>
      <c r="D406" s="568" t="s">
        <v>4228</v>
      </c>
      <c r="E406" s="568" t="s">
        <v>4229</v>
      </c>
      <c r="F406" s="571"/>
      <c r="G406" s="571"/>
      <c r="H406" s="571"/>
      <c r="I406" s="571"/>
      <c r="J406" s="571"/>
      <c r="K406" s="571"/>
      <c r="L406" s="571"/>
      <c r="M406" s="571"/>
      <c r="N406" s="571">
        <v>2</v>
      </c>
      <c r="O406" s="571">
        <v>652</v>
      </c>
      <c r="P406" s="592"/>
      <c r="Q406" s="572">
        <v>326</v>
      </c>
    </row>
    <row r="407" spans="1:17" ht="14.4" customHeight="1" x14ac:dyDescent="0.3">
      <c r="A407" s="567" t="s">
        <v>439</v>
      </c>
      <c r="B407" s="568" t="s">
        <v>4271</v>
      </c>
      <c r="C407" s="568" t="s">
        <v>3256</v>
      </c>
      <c r="D407" s="568" t="s">
        <v>4274</v>
      </c>
      <c r="E407" s="568" t="s">
        <v>4275</v>
      </c>
      <c r="F407" s="571"/>
      <c r="G407" s="571"/>
      <c r="H407" s="571"/>
      <c r="I407" s="571"/>
      <c r="J407" s="571"/>
      <c r="K407" s="571"/>
      <c r="L407" s="571"/>
      <c r="M407" s="571"/>
      <c r="N407" s="571">
        <v>0</v>
      </c>
      <c r="O407" s="571">
        <v>0</v>
      </c>
      <c r="P407" s="592"/>
      <c r="Q407" s="572"/>
    </row>
    <row r="408" spans="1:17" ht="14.4" customHeight="1" x14ac:dyDescent="0.3">
      <c r="A408" s="567" t="s">
        <v>439</v>
      </c>
      <c r="B408" s="568" t="s">
        <v>4271</v>
      </c>
      <c r="C408" s="568" t="s">
        <v>3256</v>
      </c>
      <c r="D408" s="568" t="s">
        <v>4235</v>
      </c>
      <c r="E408" s="568" t="s">
        <v>4236</v>
      </c>
      <c r="F408" s="571"/>
      <c r="G408" s="571"/>
      <c r="H408" s="571"/>
      <c r="I408" s="571"/>
      <c r="J408" s="571"/>
      <c r="K408" s="571"/>
      <c r="L408" s="571"/>
      <c r="M408" s="571"/>
      <c r="N408" s="571">
        <v>2</v>
      </c>
      <c r="O408" s="571">
        <v>11144</v>
      </c>
      <c r="P408" s="592"/>
      <c r="Q408" s="572">
        <v>5572</v>
      </c>
    </row>
    <row r="409" spans="1:17" ht="14.4" customHeight="1" thickBot="1" x14ac:dyDescent="0.35">
      <c r="A409" s="573" t="s">
        <v>439</v>
      </c>
      <c r="B409" s="574" t="s">
        <v>4271</v>
      </c>
      <c r="C409" s="574" t="s">
        <v>3256</v>
      </c>
      <c r="D409" s="574" t="s">
        <v>4246</v>
      </c>
      <c r="E409" s="574" t="s">
        <v>4247</v>
      </c>
      <c r="F409" s="577"/>
      <c r="G409" s="577"/>
      <c r="H409" s="577"/>
      <c r="I409" s="577"/>
      <c r="J409" s="577"/>
      <c r="K409" s="577"/>
      <c r="L409" s="577"/>
      <c r="M409" s="577"/>
      <c r="N409" s="577">
        <v>1</v>
      </c>
      <c r="O409" s="577">
        <v>278</v>
      </c>
      <c r="P409" s="585"/>
      <c r="Q409" s="578">
        <v>278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3042</v>
      </c>
      <c r="D3" s="274">
        <f>SUBTOTAL(9,D6:D1048576)</f>
        <v>3061</v>
      </c>
      <c r="E3" s="274">
        <f>SUBTOTAL(9,E6:E1048576)</f>
        <v>3318</v>
      </c>
      <c r="F3" s="275">
        <f>IF(OR(E3=0,C3=0),"",E3/C3)</f>
        <v>1.0907297830374754</v>
      </c>
      <c r="G3" s="276">
        <f>SUBTOTAL(9,G6:G1048576)</f>
        <v>38689577</v>
      </c>
      <c r="H3" s="277">
        <f>SUBTOTAL(9,H6:H1048576)</f>
        <v>34567339</v>
      </c>
      <c r="I3" s="277">
        <f>SUBTOTAL(9,I6:I1048576)</f>
        <v>38834576</v>
      </c>
      <c r="J3" s="275">
        <f>IF(OR(I3=0,G3=0),"",I3/G3)</f>
        <v>1.0037477535616375</v>
      </c>
      <c r="K3" s="276">
        <f>SUBTOTAL(9,K6:K1048576)</f>
        <v>9319000</v>
      </c>
      <c r="L3" s="277">
        <f>SUBTOTAL(9,L6:L1048576)</f>
        <v>7362000</v>
      </c>
      <c r="M3" s="277">
        <f>SUBTOTAL(9,M6:M1048576)</f>
        <v>8725500</v>
      </c>
      <c r="N3" s="278">
        <f>IF(OR(M3=0,E3=0),"",M3/E3)</f>
        <v>2629.746835443038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75"/>
      <c r="B5" s="776"/>
      <c r="C5" s="783">
        <v>2011</v>
      </c>
      <c r="D5" s="783">
        <v>2012</v>
      </c>
      <c r="E5" s="783">
        <v>2013</v>
      </c>
      <c r="F5" s="784" t="s">
        <v>5</v>
      </c>
      <c r="G5" s="794">
        <v>2011</v>
      </c>
      <c r="H5" s="783">
        <v>2012</v>
      </c>
      <c r="I5" s="783">
        <v>2013</v>
      </c>
      <c r="J5" s="784" t="s">
        <v>5</v>
      </c>
      <c r="K5" s="794">
        <v>2011</v>
      </c>
      <c r="L5" s="783">
        <v>2012</v>
      </c>
      <c r="M5" s="783">
        <v>2013</v>
      </c>
      <c r="N5" s="801" t="s">
        <v>130</v>
      </c>
    </row>
    <row r="6" spans="1:14" ht="14.4" customHeight="1" x14ac:dyDescent="0.3">
      <c r="A6" s="777" t="s">
        <v>5202</v>
      </c>
      <c r="B6" s="780" t="s">
        <v>5203</v>
      </c>
      <c r="C6" s="785">
        <v>38</v>
      </c>
      <c r="D6" s="786">
        <v>11</v>
      </c>
      <c r="E6" s="786">
        <v>22</v>
      </c>
      <c r="F6" s="791">
        <v>0.57894736842105265</v>
      </c>
      <c r="G6" s="795">
        <v>1093853</v>
      </c>
      <c r="H6" s="796">
        <v>316443</v>
      </c>
      <c r="I6" s="796">
        <v>632926</v>
      </c>
      <c r="J6" s="791">
        <v>0.57862071046109487</v>
      </c>
      <c r="K6" s="795">
        <v>418000</v>
      </c>
      <c r="L6" s="796">
        <v>121000</v>
      </c>
      <c r="M6" s="796">
        <v>242000</v>
      </c>
      <c r="N6" s="802">
        <v>11000</v>
      </c>
    </row>
    <row r="7" spans="1:14" ht="14.4" customHeight="1" x14ac:dyDescent="0.3">
      <c r="A7" s="778" t="s">
        <v>5204</v>
      </c>
      <c r="B7" s="781" t="s">
        <v>5203</v>
      </c>
      <c r="C7" s="787">
        <v>185</v>
      </c>
      <c r="D7" s="788">
        <v>59</v>
      </c>
      <c r="E7" s="788">
        <v>137</v>
      </c>
      <c r="F7" s="792">
        <v>0.74054054054054053</v>
      </c>
      <c r="G7" s="797">
        <v>4656351</v>
      </c>
      <c r="H7" s="798">
        <v>1484758</v>
      </c>
      <c r="I7" s="798">
        <v>3448207</v>
      </c>
      <c r="J7" s="792">
        <v>0.7405384602664189</v>
      </c>
      <c r="K7" s="797">
        <v>1665000</v>
      </c>
      <c r="L7" s="798">
        <v>531000</v>
      </c>
      <c r="M7" s="798">
        <v>1233000</v>
      </c>
      <c r="N7" s="803">
        <v>9000</v>
      </c>
    </row>
    <row r="8" spans="1:14" ht="14.4" customHeight="1" x14ac:dyDescent="0.3">
      <c r="A8" s="778" t="s">
        <v>5205</v>
      </c>
      <c r="B8" s="781" t="s">
        <v>5203</v>
      </c>
      <c r="C8" s="787">
        <v>377</v>
      </c>
      <c r="D8" s="788">
        <v>215</v>
      </c>
      <c r="E8" s="788">
        <v>277</v>
      </c>
      <c r="F8" s="792">
        <v>0.73474801061007955</v>
      </c>
      <c r="G8" s="797">
        <v>8129229</v>
      </c>
      <c r="H8" s="798">
        <v>4636688</v>
      </c>
      <c r="I8" s="798">
        <v>5974718</v>
      </c>
      <c r="J8" s="792">
        <v>0.73496736283354791</v>
      </c>
      <c r="K8" s="797">
        <v>2639000</v>
      </c>
      <c r="L8" s="798">
        <v>1505000</v>
      </c>
      <c r="M8" s="798">
        <v>1939000</v>
      </c>
      <c r="N8" s="803">
        <v>7000</v>
      </c>
    </row>
    <row r="9" spans="1:14" ht="14.4" customHeight="1" x14ac:dyDescent="0.3">
      <c r="A9" s="778" t="s">
        <v>5206</v>
      </c>
      <c r="B9" s="781" t="s">
        <v>5203</v>
      </c>
      <c r="C9" s="787">
        <v>2168</v>
      </c>
      <c r="D9" s="788">
        <v>2447</v>
      </c>
      <c r="E9" s="788">
        <v>2448</v>
      </c>
      <c r="F9" s="792">
        <v>1.1291512915129152</v>
      </c>
      <c r="G9" s="797">
        <v>23194389</v>
      </c>
      <c r="H9" s="798">
        <v>26192657</v>
      </c>
      <c r="I9" s="798">
        <v>26211106</v>
      </c>
      <c r="J9" s="792">
        <v>1.1300623612029617</v>
      </c>
      <c r="K9" s="797">
        <v>4336000</v>
      </c>
      <c r="L9" s="798">
        <v>4894000</v>
      </c>
      <c r="M9" s="798">
        <v>4896000</v>
      </c>
      <c r="N9" s="803">
        <v>2000</v>
      </c>
    </row>
    <row r="10" spans="1:14" ht="14.4" customHeight="1" x14ac:dyDescent="0.3">
      <c r="A10" s="778" t="s">
        <v>5207</v>
      </c>
      <c r="B10" s="781" t="s">
        <v>5203</v>
      </c>
      <c r="C10" s="787">
        <v>248</v>
      </c>
      <c r="D10" s="788">
        <v>293</v>
      </c>
      <c r="E10" s="788">
        <v>397</v>
      </c>
      <c r="F10" s="792">
        <v>1.6008064516129032</v>
      </c>
      <c r="G10" s="797">
        <v>1487851</v>
      </c>
      <c r="H10" s="798">
        <v>1759465</v>
      </c>
      <c r="I10" s="798">
        <v>2385270</v>
      </c>
      <c r="J10" s="792">
        <v>1.6031645641935919</v>
      </c>
      <c r="K10" s="797">
        <v>248000</v>
      </c>
      <c r="L10" s="798">
        <v>293000</v>
      </c>
      <c r="M10" s="798">
        <v>397000</v>
      </c>
      <c r="N10" s="803">
        <v>1000</v>
      </c>
    </row>
    <row r="11" spans="1:14" ht="14.4" customHeight="1" thickBot="1" x14ac:dyDescent="0.35">
      <c r="A11" s="779" t="s">
        <v>5208</v>
      </c>
      <c r="B11" s="782" t="s">
        <v>5203</v>
      </c>
      <c r="C11" s="789">
        <v>26</v>
      </c>
      <c r="D11" s="790">
        <v>36</v>
      </c>
      <c r="E11" s="790">
        <v>37</v>
      </c>
      <c r="F11" s="793">
        <v>1.4230769230769231</v>
      </c>
      <c r="G11" s="799">
        <v>127904</v>
      </c>
      <c r="H11" s="800">
        <v>177328</v>
      </c>
      <c r="I11" s="800">
        <v>182349</v>
      </c>
      <c r="J11" s="793">
        <v>1.4256708156117088</v>
      </c>
      <c r="K11" s="799">
        <v>13000</v>
      </c>
      <c r="L11" s="800">
        <v>18000</v>
      </c>
      <c r="M11" s="800">
        <v>18500</v>
      </c>
      <c r="N11" s="80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2013-12-28T11:53:47Z</dcterms:modified>
</cp:coreProperties>
</file>