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192" windowWidth="15636" windowHeight="7116" tabRatio="930"/>
  </bookViews>
  <sheets>
    <sheet name="Obsah" sheetId="383" r:id="rId1"/>
    <sheet name="HI" sheetId="339" r:id="rId2"/>
    <sheet name="HI Graf" sheetId="340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02" r:id="rId15"/>
    <sheet name="MŽ Detail" sheetId="403" r:id="rId16"/>
    <sheet name="ZV Vykáz.-A" sheetId="344" r:id="rId17"/>
    <sheet name="ZV Vykáz.-A Detail" sheetId="345" r:id="rId18"/>
    <sheet name="ZV Vykáz.-H" sheetId="410" r:id="rId19"/>
    <sheet name="ZV Vykáz.-H Detail" sheetId="377" r:id="rId20"/>
    <sheet name="CaseMix" sheetId="370" r:id="rId21"/>
    <sheet name="ALOS" sheetId="374" r:id="rId22"/>
    <sheet name="Total" sheetId="371" r:id="rId23"/>
    <sheet name="ZV Vyžád." sheetId="342" r:id="rId24"/>
    <sheet name="ZV Vyžád. Detail" sheetId="343" r:id="rId25"/>
    <sheet name="OD TISS" sheetId="372" r:id="rId26"/>
  </sheets>
  <externalReferences>
    <externalReference r:id="rId27"/>
  </externalReferences>
  <definedNames>
    <definedName name="_xlnm._FilterDatabase" localSheetId="4" hidden="1">HV!$A$5:$A$5</definedName>
    <definedName name="_xlnm._FilterDatabase" localSheetId="9" hidden="1">'Léky Recepty'!$A$4:$M$4</definedName>
    <definedName name="_xlnm._FilterDatabase" localSheetId="5" hidden="1">'Léky Žádanky'!$A$3:$G$3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3" hidden="1">'Man Tab'!$A$5:$A$31</definedName>
    <definedName name="_xlnm._FilterDatabase" localSheetId="14" hidden="1">'Materiál Žádanky'!$A$3:$G$3</definedName>
    <definedName name="_xlnm._FilterDatabase" localSheetId="15" hidden="1">'MŽ Detail'!$A$4:$K$4</definedName>
    <definedName name="_xlnm._FilterDatabase" localSheetId="25" hidden="1">'OD TISS'!$A$5:$N$5</definedName>
    <definedName name="_xlnm._FilterDatabase" localSheetId="22" hidden="1">Total!$A$4:$W$4</definedName>
    <definedName name="_xlnm._FilterDatabase" localSheetId="17" hidden="1">'ZV Vykáz.-A Detail'!$A$5:$P$5</definedName>
    <definedName name="_xlnm._FilterDatabase" localSheetId="19" hidden="1">'ZV Vykáz.-H Detail'!$A$5:$Q$5</definedName>
    <definedName name="_xlnm._FilterDatabase" localSheetId="23" hidden="1">'ZV Vyžád.'!$A$4:$M$4</definedName>
    <definedName name="_xlnm._FilterDatabase" localSheetId="24" hidden="1">'ZV Vyžád. Detail'!$A$5:$Q$5</definedName>
    <definedName name="doměsíce">'HI Graf'!$C$11</definedName>
    <definedName name="_xlnm.Print_Area" localSheetId="21">ALOS!$A$1:$M$45</definedName>
    <definedName name="_xlnm.Print_Area" localSheetId="20">CaseMix!$A$1:$M$48</definedName>
    <definedName name="Rozpis">'[1]V počítači'!$B$55:$B$70</definedName>
    <definedName name="SVÁTKY">'[1]V počítači'!$Z$8:$Z$67</definedName>
  </definedNames>
  <calcPr calcId="145621"/>
</workbook>
</file>

<file path=xl/calcChain.xml><?xml version="1.0" encoding="utf-8"?>
<calcChain xmlns="http://schemas.openxmlformats.org/spreadsheetml/2006/main">
  <c r="V61" i="371" l="1"/>
  <c r="U61" i="371"/>
  <c r="T61" i="371"/>
  <c r="S61" i="371"/>
  <c r="R61" i="371"/>
  <c r="Q61" i="371"/>
  <c r="V60" i="371"/>
  <c r="U60" i="371"/>
  <c r="T60" i="371"/>
  <c r="S60" i="371"/>
  <c r="R60" i="371"/>
  <c r="Q60" i="371"/>
  <c r="V59" i="371"/>
  <c r="U59" i="371"/>
  <c r="T59" i="371"/>
  <c r="S59" i="371"/>
  <c r="R59" i="371"/>
  <c r="Q59" i="371"/>
  <c r="T58" i="371"/>
  <c r="V58" i="371" s="1"/>
  <c r="S58" i="371"/>
  <c r="R58" i="371"/>
  <c r="Q58" i="371"/>
  <c r="V57" i="371"/>
  <c r="U57" i="371"/>
  <c r="T57" i="371"/>
  <c r="S57" i="371"/>
  <c r="R57" i="371"/>
  <c r="Q57" i="371"/>
  <c r="V56" i="371"/>
  <c r="U56" i="371"/>
  <c r="T56" i="371"/>
  <c r="S56" i="371"/>
  <c r="R56" i="371"/>
  <c r="Q56" i="371"/>
  <c r="V55" i="371"/>
  <c r="U55" i="371"/>
  <c r="T55" i="371"/>
  <c r="S55" i="371"/>
  <c r="R55" i="371"/>
  <c r="Q55" i="371"/>
  <c r="V54" i="371"/>
  <c r="U54" i="371"/>
  <c r="T54" i="371"/>
  <c r="S54" i="371"/>
  <c r="R54" i="371"/>
  <c r="Q54" i="371"/>
  <c r="T53" i="371"/>
  <c r="V53" i="371" s="1"/>
  <c r="S53" i="371"/>
  <c r="R53" i="371"/>
  <c r="Q53" i="371"/>
  <c r="V52" i="371"/>
  <c r="U52" i="371"/>
  <c r="T52" i="371"/>
  <c r="S52" i="371"/>
  <c r="R52" i="371"/>
  <c r="Q52" i="371"/>
  <c r="V51" i="371"/>
  <c r="U51" i="371"/>
  <c r="T51" i="371"/>
  <c r="S51" i="371"/>
  <c r="R51" i="371"/>
  <c r="Q51" i="371"/>
  <c r="V50" i="371"/>
  <c r="T50" i="371"/>
  <c r="U50" i="371" s="1"/>
  <c r="S50" i="371"/>
  <c r="R50" i="371"/>
  <c r="Q50" i="371"/>
  <c r="V49" i="371"/>
  <c r="U49" i="371"/>
  <c r="T49" i="371"/>
  <c r="S49" i="371"/>
  <c r="R49" i="371"/>
  <c r="Q49" i="371"/>
  <c r="V48" i="371"/>
  <c r="U48" i="371"/>
  <c r="T48" i="371"/>
  <c r="S48" i="371"/>
  <c r="R48" i="371"/>
  <c r="Q48" i="371"/>
  <c r="T47" i="371"/>
  <c r="V47" i="371" s="1"/>
  <c r="S47" i="371"/>
  <c r="R47" i="371"/>
  <c r="Q47" i="371"/>
  <c r="V46" i="371"/>
  <c r="T46" i="371"/>
  <c r="U46" i="371" s="1"/>
  <c r="S46" i="371"/>
  <c r="R46" i="371"/>
  <c r="Q46" i="371"/>
  <c r="V45" i="371"/>
  <c r="U45" i="371"/>
  <c r="T45" i="371"/>
  <c r="S45" i="371"/>
  <c r="R45" i="371"/>
  <c r="Q45" i="371"/>
  <c r="V44" i="371"/>
  <c r="U44" i="371"/>
  <c r="T44" i="371"/>
  <c r="S44" i="371"/>
  <c r="R44" i="371"/>
  <c r="Q44" i="371"/>
  <c r="T43" i="371"/>
  <c r="V43" i="371" s="1"/>
  <c r="S43" i="371"/>
  <c r="R43" i="371"/>
  <c r="Q43" i="371"/>
  <c r="T42" i="371"/>
  <c r="U42" i="371" s="1"/>
  <c r="S42" i="371"/>
  <c r="V42" i="371" s="1"/>
  <c r="R42" i="371"/>
  <c r="Q42" i="371"/>
  <c r="T41" i="371"/>
  <c r="V41" i="371" s="1"/>
  <c r="S41" i="371"/>
  <c r="R41" i="371"/>
  <c r="Q41" i="371"/>
  <c r="V40" i="371"/>
  <c r="U40" i="371"/>
  <c r="T40" i="371"/>
  <c r="S40" i="371"/>
  <c r="R40" i="371"/>
  <c r="Q40" i="371"/>
  <c r="V39" i="371"/>
  <c r="U39" i="371"/>
  <c r="T39" i="371"/>
  <c r="S39" i="371"/>
  <c r="R39" i="371"/>
  <c r="Q39" i="371"/>
  <c r="V38" i="371"/>
  <c r="U38" i="371"/>
  <c r="T38" i="371"/>
  <c r="S38" i="371"/>
  <c r="R38" i="371"/>
  <c r="Q38" i="371"/>
  <c r="V37" i="371"/>
  <c r="U37" i="371"/>
  <c r="T37" i="371"/>
  <c r="S37" i="371"/>
  <c r="R37" i="371"/>
  <c r="Q37" i="371"/>
  <c r="V36" i="371"/>
  <c r="U36" i="371"/>
  <c r="T36" i="371"/>
  <c r="S36" i="371"/>
  <c r="R36" i="371"/>
  <c r="Q36" i="371"/>
  <c r="T35" i="371"/>
  <c r="V35" i="371" s="1"/>
  <c r="S35" i="371"/>
  <c r="R35" i="371"/>
  <c r="Q35" i="371"/>
  <c r="V34" i="371"/>
  <c r="U34" i="371"/>
  <c r="T34" i="371"/>
  <c r="S34" i="371"/>
  <c r="R34" i="371"/>
  <c r="Q34" i="371"/>
  <c r="V33" i="371"/>
  <c r="U33" i="371"/>
  <c r="T33" i="371"/>
  <c r="S33" i="371"/>
  <c r="R33" i="371"/>
  <c r="Q33" i="371"/>
  <c r="V32" i="371"/>
  <c r="T32" i="371"/>
  <c r="S32" i="371"/>
  <c r="U32" i="371" s="1"/>
  <c r="R32" i="371"/>
  <c r="Q32" i="371"/>
  <c r="T31" i="371"/>
  <c r="V31" i="371" s="1"/>
  <c r="S31" i="371"/>
  <c r="R31" i="371"/>
  <c r="Q31" i="371"/>
  <c r="V30" i="371"/>
  <c r="U30" i="371"/>
  <c r="T30" i="371"/>
  <c r="S30" i="371"/>
  <c r="R30" i="371"/>
  <c r="Q30" i="371"/>
  <c r="V29" i="371"/>
  <c r="U29" i="371"/>
  <c r="T29" i="371"/>
  <c r="S29" i="371"/>
  <c r="R29" i="371"/>
  <c r="Q29" i="371"/>
  <c r="V28" i="371"/>
  <c r="U28" i="371"/>
  <c r="T28" i="371"/>
  <c r="S28" i="371"/>
  <c r="R28" i="371"/>
  <c r="Q28" i="371"/>
  <c r="V27" i="371"/>
  <c r="U27" i="371"/>
  <c r="T27" i="371"/>
  <c r="S27" i="371"/>
  <c r="R27" i="371"/>
  <c r="Q27" i="371"/>
  <c r="V26" i="371"/>
  <c r="U26" i="371"/>
  <c r="T26" i="371"/>
  <c r="S26" i="371"/>
  <c r="R26" i="371"/>
  <c r="Q26" i="371"/>
  <c r="T25" i="371"/>
  <c r="V25" i="371" s="1"/>
  <c r="S25" i="371"/>
  <c r="R25" i="371"/>
  <c r="Q25" i="371"/>
  <c r="V24" i="371"/>
  <c r="U24" i="371"/>
  <c r="T24" i="371"/>
  <c r="S24" i="371"/>
  <c r="R24" i="371"/>
  <c r="Q24" i="371"/>
  <c r="T23" i="371"/>
  <c r="V23" i="371" s="1"/>
  <c r="S23" i="371"/>
  <c r="R23" i="371"/>
  <c r="Q23" i="371"/>
  <c r="V22" i="371"/>
  <c r="U22" i="371"/>
  <c r="T22" i="371"/>
  <c r="S22" i="371"/>
  <c r="R22" i="371"/>
  <c r="Q22" i="371"/>
  <c r="V21" i="371"/>
  <c r="U21" i="371"/>
  <c r="T21" i="371"/>
  <c r="S21" i="371"/>
  <c r="R21" i="371"/>
  <c r="Q21" i="371"/>
  <c r="V20" i="371"/>
  <c r="U20" i="371"/>
  <c r="T20" i="371"/>
  <c r="S20" i="371"/>
  <c r="R20" i="371"/>
  <c r="Q20" i="371"/>
  <c r="T19" i="371"/>
  <c r="V19" i="371" s="1"/>
  <c r="S19" i="371"/>
  <c r="R19" i="371"/>
  <c r="Q19" i="371"/>
  <c r="V18" i="371"/>
  <c r="T18" i="371"/>
  <c r="S18" i="371"/>
  <c r="U18" i="371" s="1"/>
  <c r="R18" i="371"/>
  <c r="Q18" i="371"/>
  <c r="V17" i="371"/>
  <c r="U17" i="371"/>
  <c r="T17" i="371"/>
  <c r="S17" i="371"/>
  <c r="R17" i="371"/>
  <c r="Q17" i="371"/>
  <c r="V16" i="371"/>
  <c r="U16" i="371"/>
  <c r="T16" i="371"/>
  <c r="S16" i="371"/>
  <c r="R16" i="371"/>
  <c r="Q16" i="371"/>
  <c r="T15" i="371"/>
  <c r="V15" i="371" s="1"/>
  <c r="S15" i="371"/>
  <c r="R15" i="371"/>
  <c r="Q15" i="371"/>
  <c r="V14" i="371"/>
  <c r="U14" i="371"/>
  <c r="T14" i="371"/>
  <c r="S14" i="371"/>
  <c r="R14" i="371"/>
  <c r="Q14" i="371"/>
  <c r="V13" i="371"/>
  <c r="U13" i="371"/>
  <c r="T13" i="371"/>
  <c r="S13" i="371"/>
  <c r="R13" i="371"/>
  <c r="Q13" i="371"/>
  <c r="V12" i="371"/>
  <c r="U12" i="371"/>
  <c r="T12" i="371"/>
  <c r="S12" i="371"/>
  <c r="R12" i="371"/>
  <c r="Q12" i="371"/>
  <c r="V11" i="371"/>
  <c r="U11" i="371"/>
  <c r="T11" i="371"/>
  <c r="S11" i="371"/>
  <c r="R11" i="371"/>
  <c r="Q11" i="371"/>
  <c r="V10" i="371"/>
  <c r="T10" i="371"/>
  <c r="S10" i="371"/>
  <c r="U10" i="371" s="1"/>
  <c r="R10" i="371"/>
  <c r="Q10" i="371"/>
  <c r="T9" i="371"/>
  <c r="V9" i="371" s="1"/>
  <c r="S9" i="371"/>
  <c r="R9" i="371"/>
  <c r="Q9" i="371"/>
  <c r="V8" i="371"/>
  <c r="U8" i="371"/>
  <c r="T8" i="371"/>
  <c r="S8" i="371"/>
  <c r="R8" i="371"/>
  <c r="Q8" i="371"/>
  <c r="T7" i="371"/>
  <c r="V7" i="371" s="1"/>
  <c r="S7" i="371"/>
  <c r="R7" i="371"/>
  <c r="Q7" i="371"/>
  <c r="V6" i="371"/>
  <c r="U6" i="371"/>
  <c r="T6" i="371"/>
  <c r="S6" i="371"/>
  <c r="R6" i="371"/>
  <c r="Q6" i="371"/>
  <c r="V5" i="371"/>
  <c r="U5" i="371"/>
  <c r="T5" i="371"/>
  <c r="S5" i="371"/>
  <c r="R5" i="371"/>
  <c r="Q5" i="371"/>
  <c r="U58" i="371" l="1"/>
  <c r="U7" i="371"/>
  <c r="U9" i="371"/>
  <c r="U15" i="371"/>
  <c r="U19" i="371"/>
  <c r="U23" i="371"/>
  <c r="U25" i="371"/>
  <c r="U31" i="371"/>
  <c r="U35" i="371"/>
  <c r="U41" i="371"/>
  <c r="U43" i="371"/>
  <c r="U47" i="371"/>
  <c r="U53" i="371"/>
  <c r="A15" i="383"/>
  <c r="A18" i="383" l="1"/>
  <c r="A13" i="383" l="1"/>
  <c r="D11" i="339" l="1"/>
  <c r="C11" i="339"/>
  <c r="C11" i="340" l="1"/>
  <c r="B10" i="340" l="1"/>
  <c r="B8" i="340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B11" i="339" l="1"/>
  <c r="K3" i="403" l="1"/>
  <c r="J3" i="403"/>
  <c r="I3" i="403" s="1"/>
  <c r="M3" i="220" l="1"/>
  <c r="M47" i="370" l="1"/>
  <c r="L47" i="370"/>
  <c r="M46" i="370"/>
  <c r="L46" i="370"/>
  <c r="M45" i="370"/>
  <c r="L45" i="370"/>
  <c r="M44" i="370"/>
  <c r="L44" i="370"/>
  <c r="M43" i="370"/>
  <c r="L43" i="370"/>
  <c r="M42" i="370"/>
  <c r="L42" i="370"/>
  <c r="M41" i="370"/>
  <c r="L41" i="370"/>
  <c r="L36" i="370"/>
  <c r="M36" i="370" s="1"/>
  <c r="K36" i="370"/>
  <c r="J36" i="370"/>
  <c r="H48" i="370"/>
  <c r="M48" i="370" s="1"/>
  <c r="G48" i="370"/>
  <c r="F48" i="370"/>
  <c r="D48" i="370"/>
  <c r="L48" i="370" s="1"/>
  <c r="C48" i="370"/>
  <c r="B48" i="370"/>
  <c r="H36" i="370"/>
  <c r="I36" i="370" s="1"/>
  <c r="G36" i="370"/>
  <c r="F36" i="370"/>
  <c r="D36" i="370"/>
  <c r="E36" i="370" s="1"/>
  <c r="C36" i="370"/>
  <c r="B36" i="370"/>
  <c r="H24" i="370"/>
  <c r="I24" i="370" s="1"/>
  <c r="G24" i="370"/>
  <c r="F24" i="370"/>
  <c r="D24" i="370"/>
  <c r="C24" i="370"/>
  <c r="B24" i="370"/>
  <c r="H12" i="370"/>
  <c r="G12" i="370"/>
  <c r="F12" i="370"/>
  <c r="D12" i="370"/>
  <c r="D12" i="339" s="1"/>
  <c r="C12" i="370"/>
  <c r="C12" i="339" s="1"/>
  <c r="B12" i="370"/>
  <c r="B12" i="339" s="1"/>
  <c r="E48" i="370" l="1"/>
  <c r="I48" i="370"/>
  <c r="E24" i="370"/>
  <c r="E12" i="370"/>
  <c r="L12" i="370"/>
  <c r="I12" i="370"/>
  <c r="M3" i="372"/>
  <c r="N3" i="372" s="1"/>
  <c r="L3" i="372"/>
  <c r="K3" i="372"/>
  <c r="I3" i="372"/>
  <c r="H3" i="372"/>
  <c r="G3" i="372"/>
  <c r="E3" i="372"/>
  <c r="D3" i="372"/>
  <c r="C3" i="372"/>
  <c r="F3" i="372" s="1"/>
  <c r="O3" i="343"/>
  <c r="N3" i="343"/>
  <c r="K3" i="343"/>
  <c r="J3" i="343"/>
  <c r="G3" i="343"/>
  <c r="F3" i="343"/>
  <c r="J23" i="370"/>
  <c r="J22" i="370"/>
  <c r="J21" i="370"/>
  <c r="J20" i="370"/>
  <c r="J19" i="370"/>
  <c r="J18" i="370"/>
  <c r="J17" i="370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J3" i="372" l="1"/>
  <c r="H3" i="390"/>
  <c r="Q3" i="347"/>
  <c r="S3" i="347"/>
  <c r="U3" i="347"/>
  <c r="K3" i="390"/>
  <c r="G5" i="339"/>
  <c r="G6" i="339"/>
  <c r="G7" i="339"/>
  <c r="G8" i="339"/>
  <c r="G9" i="339"/>
  <c r="A10" i="383"/>
  <c r="A32" i="383"/>
  <c r="A31" i="383"/>
  <c r="A30" i="383"/>
  <c r="A29" i="383"/>
  <c r="A28" i="383"/>
  <c r="A27" i="383"/>
  <c r="A26" i="383"/>
  <c r="A25" i="383"/>
  <c r="A24" i="383"/>
  <c r="A23" i="383"/>
  <c r="A20" i="383"/>
  <c r="A19" i="383"/>
  <c r="A17" i="383"/>
  <c r="A16" i="383"/>
  <c r="A14" i="383"/>
  <c r="A12" i="383"/>
  <c r="A11" i="383"/>
  <c r="A7" i="383"/>
  <c r="A6" i="383"/>
  <c r="A5" i="383"/>
  <c r="A4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M8" i="340"/>
  <c r="L8" i="340"/>
  <c r="K8" i="340"/>
  <c r="J8" i="340"/>
  <c r="I8" i="340"/>
  <c r="H8" i="340"/>
  <c r="G8" i="340"/>
  <c r="F8" i="340"/>
  <c r="E8" i="340"/>
  <c r="D8" i="340"/>
  <c r="C8" i="340"/>
  <c r="F11" i="339"/>
  <c r="G11" i="339" s="1"/>
  <c r="F12" i="339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7" i="370"/>
  <c r="L17" i="370"/>
  <c r="M12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D13" i="339"/>
  <c r="D15" i="339" s="1"/>
  <c r="C13" i="339"/>
  <c r="C15" i="339" s="1"/>
  <c r="B13" i="339"/>
  <c r="B15" i="339" s="1"/>
  <c r="L24" i="370"/>
  <c r="M24" i="370"/>
  <c r="C6" i="340" l="1"/>
  <c r="B4" i="340"/>
  <c r="C4" i="340"/>
  <c r="D6" i="340"/>
  <c r="F13" i="339"/>
  <c r="G12" i="339"/>
  <c r="G13" i="339" l="1"/>
  <c r="F15" i="339"/>
  <c r="G15" i="339" s="1"/>
  <c r="D4" i="340"/>
  <c r="E6" i="340"/>
  <c r="B13" i="340" l="1"/>
  <c r="B12" i="340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sharedStrings.xml><?xml version="1.0" encoding="utf-8"?>
<sst xmlns="http://schemas.openxmlformats.org/spreadsheetml/2006/main" count="12242" uniqueCount="3492">
  <si>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</si>
  <si>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</si>
  <si>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</si>
  <si>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</si>
  <si>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</si>
  <si>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</si>
  <si>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</si>
  <si>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</si>
  <si>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</si>
  <si>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</si>
  <si>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</si>
  <si>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</si>
  <si>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</si>
  <si>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</si>
  <si>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</si>
  <si>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</si>
  <si>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</si>
  <si>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</si>
  <si>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Celk.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</si>
  <si>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</si>
  <si>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</si>
  <si>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</si>
  <si>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</si>
  <si>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</si>
  <si>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</si>
  <si>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</si>
  <si>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</si>
  <si>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</si>
  <si>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</si>
  <si>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</si>
  <si>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</si>
  <si>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</si>
  <si>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</si>
  <si>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</si>
  <si>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</si>
  <si>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</si>
  <si>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</si>
  <si>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</si>
  <si>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</si>
  <si>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</si>
  <si>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</si>
  <si>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</si>
  <si>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</si>
  <si>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</si>
  <si>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</si>
  <si>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</si>
  <si>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</si>
  <si>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</si>
  <si>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</si>
  <si>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</si>
  <si>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</si>
  <si>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</si>
  <si>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</si>
  <si>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</si>
  <si>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</si>
  <si>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</si>
  <si>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</si>
  <si>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</si>
  <si>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</si>
  <si>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</si>
  <si>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</si>
  <si>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</si>
  <si>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</si>
  <si>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</si>
  <si>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</si>
  <si>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</si>
  <si>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</si>
  <si>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</si>
  <si>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</si>
  <si>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</si>
  <si>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</si>
  <si>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</si>
  <si>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</si>
  <si>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</si>
  <si>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</si>
  <si>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</si>
  <si>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</si>
  <si>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</si>
  <si>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</si>
  <si>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</si>
  <si>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</si>
  <si>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</si>
  <si>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</si>
  <si>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</si>
  <si>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</si>
  <si>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</si>
  <si>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</si>
  <si>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</si>
  <si>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</si>
  <si>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</si>
  <si>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</si>
  <si>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měsíc</t>
  </si>
  <si>
    <t>DRG total</t>
  </si>
  <si>
    <t>Casemix</t>
  </si>
  <si>
    <t>Počet hospitalizací- případů DRG</t>
  </si>
  <si>
    <t>CM</t>
  </si>
  <si>
    <t>Hosp.</t>
  </si>
  <si>
    <t>111- VZP</t>
  </si>
  <si>
    <t>201- VoZP</t>
  </si>
  <si>
    <t>205- ČPZP</t>
  </si>
  <si>
    <t>207- OZP</t>
  </si>
  <si>
    <t>209- ZP ŠKODA</t>
  </si>
  <si>
    <t>211- ZP MV</t>
  </si>
  <si>
    <t>213- RBP</t>
  </si>
  <si>
    <t>optimum 95%</t>
  </si>
  <si>
    <t>optimum 90%</t>
  </si>
  <si>
    <t>DRG alfa</t>
  </si>
  <si>
    <t>Výkonově   [tis. Kč]</t>
  </si>
  <si>
    <t>optimum 107% beta, 105% gama</t>
  </si>
  <si>
    <t>Vyjmenované skupiny DRG</t>
  </si>
  <si>
    <t>KL</t>
  </si>
  <si>
    <t>DRG</t>
  </si>
  <si>
    <t>2011</t>
  </si>
  <si>
    <t>2012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</si>
  <si>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</si>
  <si>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</si>
  <si>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</si>
  <si>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</si>
  <si>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</si>
  <si>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</si>
  <si>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</si>
  <si>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</si>
  <si>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</si>
  <si>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</si>
  <si>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</si>
  <si>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</si>
  <si>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</si>
  <si>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</si>
  <si>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</si>
  <si>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</si>
  <si>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</si>
  <si>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</si>
  <si>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</si>
  <si>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</si>
  <si>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</si>
  <si>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</si>
  <si>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</si>
  <si>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</si>
  <si>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</si>
  <si>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</si>
  <si>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</si>
  <si>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</si>
  <si>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</si>
  <si>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</si>
  <si>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</si>
  <si>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</si>
  <si>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</si>
  <si>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</si>
  <si>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</si>
  <si>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</si>
  <si>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</si>
  <si>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</si>
  <si>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</si>
  <si>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</si>
  <si>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</si>
  <si>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</si>
  <si>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DRG beta + gama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</si>
  <si>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</si>
  <si>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</si>
  <si>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</si>
  <si>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</si>
  <si>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</si>
  <si>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</si>
  <si>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</si>
  <si>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</si>
  <si>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</si>
  <si>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Rozp.rok 2013</t>
  </si>
  <si>
    <t>Rozp. 2012            CELKEM</t>
  </si>
  <si>
    <t>casemix 2012</t>
  </si>
  <si>
    <t>Ambulance</t>
  </si>
  <si>
    <t>Hospodářský index (Výnosy / Náklady) - vývoj</t>
  </si>
  <si>
    <t>Zdravotnické pracoviště vyžadující zdravotní výkon</t>
  </si>
  <si>
    <t>Obsah sešitu</t>
  </si>
  <si>
    <t>Náklady a související sestavy</t>
  </si>
  <si>
    <t>Výnosy a související sestavy</t>
  </si>
  <si>
    <t>Plnění casemixu dle FNOL</t>
  </si>
  <si>
    <t>Porovnání DRG dle kódů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</si>
  <si>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</si>
  <si>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</si>
  <si>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</si>
  <si>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</si>
  <si>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</si>
  <si>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</si>
  <si>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</si>
  <si>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</si>
  <si>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</si>
  <si>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CaseMix</t>
  </si>
  <si>
    <t>Total</t>
  </si>
  <si>
    <t>OD TISS</t>
  </si>
  <si>
    <t>ZV Vyžád. Detail</t>
  </si>
  <si>
    <t>ZV Vyžád.</t>
  </si>
  <si>
    <t>ZV Vykáz.-A</t>
  </si>
  <si>
    <t>ZV Vykáz.-A Detail</t>
  </si>
  <si>
    <t>ZV Vykáz.-H</t>
  </si>
  <si>
    <t>ZV Vykáz.-H Detail</t>
  </si>
  <si>
    <t>Zdravotní výkony vykázané na pracovišti pro ambulantní pacienty</t>
  </si>
  <si>
    <t>Zdravotní výkony vykázané na pracovišti pro ambulantní pacienty - detail</t>
  </si>
  <si>
    <t>Zdravotní výkony vykázané na pracovišti pro pacienty hospitalizované ve FNOL</t>
  </si>
  <si>
    <t>Zdravotní výkony vykázané na pracovišti pro pacienty hospitalizované ve FNOL - detail</t>
  </si>
  <si>
    <t>Zdravotní výkony (vybraných odborností) vyžádané pro pacienty hospitalizované na vlastním pracovišti</t>
  </si>
  <si>
    <t>Zdravotní výkony (vybraných odborností) vyžádané pro pacienty hospitalizované na vlastním pracovišti -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</si>
  <si>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</si>
  <si>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</si>
  <si>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</si>
  <si>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</si>
  <si>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</si>
  <si>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</si>
  <si>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</si>
  <si>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</si>
  <si>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Přehled plnění PL - Spotřeba léčivých přípravků - detail</t>
  </si>
  <si>
    <t>Lékař</t>
  </si>
  <si>
    <t>Přehled plnění PL - Preskripce léčivých přípravků - detail</t>
  </si>
  <si>
    <t>Léky (Kč)</t>
  </si>
  <si>
    <t>Materiál - SZM (Kč)</t>
  </si>
  <si>
    <t>Osobní náklady (Kč)</t>
  </si>
  <si>
    <t>Hospodaření zdravotnického pracoviště (v tisících)</t>
  </si>
  <si>
    <t>Spotřeba léčivých přípravků - detail</t>
  </si>
  <si>
    <t>Spotřeba léčivých přípravků</t>
  </si>
  <si>
    <t>Preskripce a záchyt receptů a poukazů</t>
  </si>
  <si>
    <t>Preskripce a záchyt receptů a poukazů - detail</t>
  </si>
  <si>
    <t>Spotřeba zdravotnického materiálu</t>
  </si>
  <si>
    <t>Spotřeba zdravotnického materiálu - detail</t>
  </si>
  <si>
    <t>Optimum CM pro</t>
  </si>
  <si>
    <t>olomoucký kraj</t>
  </si>
  <si>
    <t>Ošetřovací dny a TISS (v tisících Kč)</t>
  </si>
  <si>
    <t>Přehledové sestavy</t>
  </si>
  <si>
    <t>Akt. měsíc</t>
  </si>
  <si>
    <t>Přečerpáno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</si>
  <si>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</si>
  <si>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</si>
  <si>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</si>
  <si>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</si>
  <si>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</si>
  <si>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</si>
  <si>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</si>
  <si>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</si>
  <si>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</si>
  <si>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</si>
  <si>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Oddělení intenzivní péče chirurgických oborů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</si>
  <si>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</si>
  <si>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</si>
  <si>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</si>
  <si>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</si>
  <si>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</si>
  <si>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</si>
  <si>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</si>
  <si>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</si>
  <si>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</si>
  <si>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</si>
  <si>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</si>
  <si>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50113007     léky - krev.deriváty ZUL (LEK)</t>
  </si>
  <si>
    <t>50113008     léky - krev.deriváty ZUL (TO)</t>
  </si>
  <si>
    <t>50113011     léky - hemofilici ZUL (TO)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</si>
  <si>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</si>
  <si>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</si>
  <si>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</si>
  <si>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</si>
  <si>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</si>
  <si>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</si>
  <si>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</si>
  <si>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</si>
  <si>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</si>
  <si>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</si>
  <si>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</si>
  <si>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</si>
  <si>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</si>
  <si>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</si>
  <si>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</si>
  <si>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katetry, stenty, porty (sk.Z_513)</t>
  </si>
  <si>
    <t>50115090     ostatní ZPr - zubolékařský materiál (sk.Z_509)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</si>
  <si>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</si>
  <si>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</si>
  <si>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</si>
  <si>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</si>
  <si>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(sk.V15,45,46,T110,Z510,Z524)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</si>
  <si>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</si>
  <si>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</si>
  <si>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</si>
  <si>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</si>
  <si>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50117009     spotřební materiál k SZM (sk.Z21)</t>
  </si>
  <si>
    <t>50117015     IT - spotřební materiál (sk. P37, 48)</t>
  </si>
  <si>
    <t>50117022     všeob.mat. - kuchyň tech. (V33) od 1tis do 2999,99</t>
  </si>
  <si>
    <t>50117024     všeob.mat. - ostatní-vyjímky (V44) od 0,01 do 999,99</t>
  </si>
  <si>
    <t>50117190     technické plyny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</si>
  <si>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</si>
  <si>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</si>
  <si>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</si>
  <si>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</si>
  <si>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</si>
  <si>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</si>
  <si>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</si>
  <si>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</si>
  <si>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</si>
  <si>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</si>
  <si>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</si>
  <si>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</si>
  <si>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</si>
  <si>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</si>
  <si>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</t>
  </si>
  <si>
    <t>51102021     opravy zdrav.techniky</t>
  </si>
  <si>
    <t>51102023     opravy ostatní techniky</t>
  </si>
  <si>
    <t>51102024     běžná údržba - správa budov</t>
  </si>
  <si>
    <t>51102025     běžná údržba - hl.energetik</t>
  </si>
  <si>
    <t>51201     Cestovné zaměstnanců-tuzemské</t>
  </si>
  <si>
    <t>51201000     cestovné z mezd</t>
  </si>
  <si>
    <t>51201001     cestovné tuzemské (pokl.)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</si>
  <si>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</si>
  <si>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</si>
  <si>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</si>
  <si>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</si>
  <si>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</si>
  <si>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</si>
  <si>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</si>
  <si>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</si>
  <si>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</si>
  <si>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(MW DIAS)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</si>
  <si>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</si>
  <si>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</si>
  <si>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</si>
  <si>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</si>
  <si>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</si>
  <si>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</si>
  <si>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</si>
  <si>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51874003     znalecké posudky</t>
  </si>
  <si>
    <t>521     Mzdové náklady</t>
  </si>
  <si>
    <t>52111     Hrubé mzdy</t>
  </si>
  <si>
    <t>52111000     hrubé mzdy</t>
  </si>
  <si>
    <t>52114     Půjčeno počítačem - SW VEMA</t>
  </si>
  <si>
    <t>52114000     půjčeno počítačem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</si>
  <si>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</si>
  <si>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</si>
  <si>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</si>
  <si>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</si>
  <si>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</si>
  <si>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</si>
  <si>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</si>
  <si>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</si>
  <si>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</si>
  <si>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</si>
  <si>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</si>
  <si>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</si>
  <si>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</si>
  <si>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</si>
  <si>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</si>
  <si>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</si>
  <si>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</si>
  <si>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</si>
  <si>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</si>
  <si>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54910009     školení - ost.zdrav.pracov.</t>
  </si>
  <si>
    <t>54910010     školení - nezdrav.pracov.</t>
  </si>
  <si>
    <t>54924     Ostatní výplaty fyzickým osobám</t>
  </si>
  <si>
    <t>54924001     odškod.zaměst. - prac.úraz,...</t>
  </si>
  <si>
    <t>54925     Ostatní výplaty fyzickým osobám(PaM)</t>
  </si>
  <si>
    <t>54925000     odškodn.-náhr.mzdy zam.(PaM)</t>
  </si>
  <si>
    <t>54972     Školení - lékaři (pouze PaM 9072)</t>
  </si>
  <si>
    <t>54972000     školení - lékaři(pouze PaM 9072)</t>
  </si>
  <si>
    <t>54973     Školení - ostatní zdrav.prac.(pouze PaM)</t>
  </si>
  <si>
    <t>54973000     školení - ostatní zdrav.prac.(pouze PaM)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</si>
  <si>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</si>
  <si>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</si>
  <si>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</si>
  <si>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</si>
  <si>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</si>
  <si>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</si>
  <si>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</si>
  <si>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</si>
  <si>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</si>
  <si>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</si>
  <si>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</si>
  <si>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</si>
  <si>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55801080     DDHM - zdravotnický a laboratorní (věcné dary)</t>
  </si>
  <si>
    <t>55802     DDHM - provozní</t>
  </si>
  <si>
    <t>55802080     DDHM - provozní (věcné dary)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</si>
  <si>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</si>
  <si>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</si>
  <si>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</si>
  <si>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</si>
  <si>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</si>
  <si>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</si>
  <si>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</si>
  <si>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</si>
  <si>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</si>
  <si>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</si>
  <si>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</si>
  <si>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</si>
  <si>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</si>
  <si>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</si>
  <si>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</si>
  <si>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</si>
  <si>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</si>
  <si>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</si>
  <si>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</si>
  <si>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</si>
  <si>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</si>
  <si>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</si>
  <si>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64804000     čerpání FRM - na opravy a udržování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</si>
  <si>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</si>
  <si>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</si>
  <si>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</si>
  <si>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</si>
  <si>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</si>
  <si>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</si>
  <si>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</si>
  <si>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</si>
  <si>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</si>
  <si>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</si>
  <si>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64980     Věcné dary</t>
  </si>
  <si>
    <t>64980001     věcné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</si>
  <si>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</si>
  <si>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</si>
  <si>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</si>
  <si>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</si>
  <si>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</si>
  <si>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</si>
  <si>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</si>
  <si>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</si>
  <si>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</si>
  <si>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</si>
  <si>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</si>
  <si>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</si>
  <si>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</si>
  <si>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</si>
  <si>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79920000     mezistřediskové převody</t>
  </si>
  <si>
    <t>79920001     převody - agregované výkony laboratoří</t>
  </si>
  <si>
    <t>79950     VPN - správní režie</t>
  </si>
  <si>
    <t>79950001     režie HTS</t>
  </si>
  <si>
    <t>59</t>
  </si>
  <si>
    <t/>
  </si>
  <si>
    <t>Oddělení int. péče chirurg. oborů</t>
  </si>
  <si>
    <t>50113001</t>
  </si>
  <si>
    <t>Lékárna - léčiva</t>
  </si>
  <si>
    <t>50113006</t>
  </si>
  <si>
    <t>Lékárna - enterární výživa</t>
  </si>
  <si>
    <t>50113007</t>
  </si>
  <si>
    <t>Lékárna - deriváty</t>
  </si>
  <si>
    <t>50113013</t>
  </si>
  <si>
    <t>Lékárna - antibiotika</t>
  </si>
  <si>
    <t>50113014</t>
  </si>
  <si>
    <t>Lékárna - antimykotika</t>
  </si>
  <si>
    <t>SumaKL</t>
  </si>
  <si>
    <t>5931</t>
  </si>
  <si>
    <t>Oddělení int. péče chirurg. oborů, JIP 51</t>
  </si>
  <si>
    <t>SumaNS</t>
  </si>
  <si>
    <t>mezeraNS</t>
  </si>
  <si>
    <t>CONCOR COR 2.5 MG</t>
  </si>
  <si>
    <t>TBL OBD 28X2.5MG</t>
  </si>
  <si>
    <t>LUSOPRESS</t>
  </si>
  <si>
    <t>TBL 28X20MG</t>
  </si>
  <si>
    <t>DORMICUM</t>
  </si>
  <si>
    <t>INJ SOL 5X10ML/50MG</t>
  </si>
  <si>
    <t>LACTULOSA BIOMEDICA</t>
  </si>
  <si>
    <t>POR SIR 250ML 50%</t>
  </si>
  <si>
    <t>MIDAZOLAM TORREX 5MG/ML</t>
  </si>
  <si>
    <t>INJ 10X1ML/5MG</t>
  </si>
  <si>
    <t>HELICID « 40 INF. LYOF.1X40MG</t>
  </si>
  <si>
    <t>BISOPROLOL-RATIOPHARM 5 MG</t>
  </si>
  <si>
    <t>POR TBL NOB 30X5MG</t>
  </si>
  <si>
    <t>YASNAL 10 MG</t>
  </si>
  <si>
    <t>POR TBL FLM 28X10MG</t>
  </si>
  <si>
    <t>XYZAL</t>
  </si>
  <si>
    <t>POR TBL FLM 14X5MG</t>
  </si>
  <si>
    <t>BETALOC SR 200MG</t>
  </si>
  <si>
    <t>TBL RET 30X200MG</t>
  </si>
  <si>
    <t>ISOPTIN SR 240</t>
  </si>
  <si>
    <t>TBL OBD 30X240MG</t>
  </si>
  <si>
    <t>SUFENTA FORTE I.V.</t>
  </si>
  <si>
    <t>INJ 5X1ML/0.05MG</t>
  </si>
  <si>
    <t>SEROPRAM</t>
  </si>
  <si>
    <t>TBL OBD 28X20MG</t>
  </si>
  <si>
    <t>SEDACORON</t>
  </si>
  <si>
    <t>INJ 5X3ML/150MG</t>
  </si>
  <si>
    <t>LORISTA H 50 MG/12,5 MG</t>
  </si>
  <si>
    <t>POR TBL FLM 28</t>
  </si>
  <si>
    <t>NOLPAZA 40 MG ENTEROSOLVENTNÍ TABLETY</t>
  </si>
  <si>
    <t>POR TBL ENT 28X40MG</t>
  </si>
  <si>
    <t>PRESTANCE 10 MG/5 MG</t>
  </si>
  <si>
    <t>POR TBL NOB 30</t>
  </si>
  <si>
    <t>O</t>
  </si>
  <si>
    <t>EPHEDRIN BIOTIKA</t>
  </si>
  <si>
    <t>INJ SOL 10X1ML/50MG</t>
  </si>
  <si>
    <t>GLUKÓZA 40 BRAUN</t>
  </si>
  <si>
    <t>INF SOL 10X500ML-PE</t>
  </si>
  <si>
    <t>INVANZ 1 G</t>
  </si>
  <si>
    <t>INF PLV SOL 1X1GM</t>
  </si>
  <si>
    <t>GLUKÓZA 10 BRAUN</t>
  </si>
  <si>
    <t>GLUKÓZA 5 BRAUN</t>
  </si>
  <si>
    <t>INF SOL 10X1000ML-PE</t>
  </si>
  <si>
    <t>INF SOL 10X250ML-PE</t>
  </si>
  <si>
    <t>GLUKÓZA 20 BRAUN</t>
  </si>
  <si>
    <t>CHLORID SODNÝ 0,9% BRAUN</t>
  </si>
  <si>
    <t>INF SOL 20X100MLPELAH</t>
  </si>
  <si>
    <t>INF SOL 10X250MLPELAH</t>
  </si>
  <si>
    <t>INF SOL 10X500MLPELAH</t>
  </si>
  <si>
    <t>INF SOL 10X1000MLPLAH</t>
  </si>
  <si>
    <t>CHLORID SODNÝ 10% BRAUN</t>
  </si>
  <si>
    <t>INF CNC SOL 20X10ML</t>
  </si>
  <si>
    <t>GENTAMICIN LEK 80 MG/2 ML</t>
  </si>
  <si>
    <t>INJ SOL 10X2ML/80MG</t>
  </si>
  <si>
    <t>HYDROGENUHLIČITAN SODNÝ 4.2%(W/V)-BRAUN</t>
  </si>
  <si>
    <t>INF SOL 1X250ML</t>
  </si>
  <si>
    <t>PREDNISON 5 LECIVA</t>
  </si>
  <si>
    <t>TBL 20X5MG</t>
  </si>
  <si>
    <t>ADRENALIN LECIVA</t>
  </si>
  <si>
    <t>INJ 5X1ML/1MG</t>
  </si>
  <si>
    <t>ATROPIN BIOTIKA 0.5MG</t>
  </si>
  <si>
    <t>INJ 10X1ML/0.5MG</t>
  </si>
  <si>
    <t>CALCIUM BIOTIKA</t>
  </si>
  <si>
    <t>INJ 10X10ML/1GM</t>
  </si>
  <si>
    <t>CALCIUM CHLORATUM BIOTIKA</t>
  </si>
  <si>
    <t>INJ 5X10ML 10%</t>
  </si>
  <si>
    <t>KANAVIT</t>
  </si>
  <si>
    <t>INJ 5X1ML/10MG</t>
  </si>
  <si>
    <t>MAGNESIUM SULFURICUM BIOTIKA</t>
  </si>
  <si>
    <t>INJ 5X10ML 20%</t>
  </si>
  <si>
    <t>MESOCAIN</t>
  </si>
  <si>
    <t>INJ 10X10ML 1%</t>
  </si>
  <si>
    <t>NATRIUM CHLORATUM BIOTIKA 10%</t>
  </si>
  <si>
    <t>INJ 10X5ML 10%</t>
  </si>
  <si>
    <t>NORADRENALIN LECIVA</t>
  </si>
  <si>
    <t>PLEGOMAZIN</t>
  </si>
  <si>
    <t>INJ 10X5ML/25MG</t>
  </si>
  <si>
    <t>SYNTOPHYLLIN</t>
  </si>
  <si>
    <t>INJ 5X10ML/240MG</t>
  </si>
  <si>
    <t>SYNTOSTIGMIN</t>
  </si>
  <si>
    <t>CHOLAGOL</t>
  </si>
  <si>
    <t>GTT 1X10ML</t>
  </si>
  <si>
    <t>OPHTHALMO-SEPTONEX</t>
  </si>
  <si>
    <t>GTT OPH 1X10ML</t>
  </si>
  <si>
    <t>SANORIN EMULSIO</t>
  </si>
  <si>
    <t>GTT NAS 10ML 0.1%</t>
  </si>
  <si>
    <t>SANORIN</t>
  </si>
  <si>
    <t>LIQ 10ML 0.1%</t>
  </si>
  <si>
    <t>CALCIUM PANTHOTEN. SLOVAKOFARMA</t>
  </si>
  <si>
    <t>UNG 1X30GM</t>
  </si>
  <si>
    <t>OPHTHALMO-AZULEN</t>
  </si>
  <si>
    <t>UNG OPH 1X5GM</t>
  </si>
  <si>
    <t>MORPHIN BIOTIKA 1%</t>
  </si>
  <si>
    <t>INJ 10X1ML/10MG</t>
  </si>
  <si>
    <t>INJ 10X2ML/20MG</t>
  </si>
  <si>
    <t>DIAPREL MR</t>
  </si>
  <si>
    <t>TBL RET 60X30MG</t>
  </si>
  <si>
    <t>OXAZEPAM TBL.20X10MG</t>
  </si>
  <si>
    <t>TBL 20X10MG(BLISTR)</t>
  </si>
  <si>
    <t>CARDILAN</t>
  </si>
  <si>
    <t>INJ 10X10ML</t>
  </si>
  <si>
    <t>FUROSEMID BIOTIKA</t>
  </si>
  <si>
    <t>INJ 5X2ML/20MG</t>
  </si>
  <si>
    <t>MARCAINE 0.5%</t>
  </si>
  <si>
    <t>INJ SOL5X20ML/100MG</t>
  </si>
  <si>
    <t>DIAZEPAM SLOVAKOFARMA</t>
  </si>
  <si>
    <t>TBL 20X10MG</t>
  </si>
  <si>
    <t>HALOPERIDOL</t>
  </si>
  <si>
    <t>INJ 5X1ML/5MG</t>
  </si>
  <si>
    <t>GEL 1X20GM</t>
  </si>
  <si>
    <t>ENDIARON</t>
  </si>
  <si>
    <t>TBL OBD 20X250MG</t>
  </si>
  <si>
    <t>PREDNISON 20 LECIVA</t>
  </si>
  <si>
    <t>TBL 20X20MG(BLISTR)</t>
  </si>
  <si>
    <t>DIGOXIN 0.250 LECIVA</t>
  </si>
  <si>
    <t>TBL 30X0.25MG</t>
  </si>
  <si>
    <t>VEROSPIRON</t>
  </si>
  <si>
    <t>TBL 20X25MG</t>
  </si>
  <si>
    <t>HEPAROID LECIVA</t>
  </si>
  <si>
    <t>SUPPOSITORIA GLYCERINI LECIVA</t>
  </si>
  <si>
    <t>SUP 10X2.35GM</t>
  </si>
  <si>
    <t>DITHIADEN</t>
  </si>
  <si>
    <t>INJ 10X2ML</t>
  </si>
  <si>
    <t>TRIAMCINOLON E LECIVA</t>
  </si>
  <si>
    <t>UNG 1X20GM</t>
  </si>
  <si>
    <t>PARALEN</t>
  </si>
  <si>
    <t>SUP 5X500MG</t>
  </si>
  <si>
    <t>HYPNOMIDATE</t>
  </si>
  <si>
    <t>INJ 5X10ML/20MG</t>
  </si>
  <si>
    <t>ANAVENOL</t>
  </si>
  <si>
    <t>DRG 60X32MG</t>
  </si>
  <si>
    <t>TENSAMIN</t>
  </si>
  <si>
    <t>INJ 10X5ML</t>
  </si>
  <si>
    <t>GUTRON 2.5MG</t>
  </si>
  <si>
    <t>TBL 20X2.5MG</t>
  </si>
  <si>
    <t>NOVALGIN</t>
  </si>
  <si>
    <t>INJ 10X2ML/1000MG</t>
  </si>
  <si>
    <t>DIPIDOLOR</t>
  </si>
  <si>
    <t>INJ 5X2ML 7.5MG/ML</t>
  </si>
  <si>
    <t>HYLAK FORTE</t>
  </si>
  <si>
    <t>GTT 1X100ML</t>
  </si>
  <si>
    <t>TORECAN</t>
  </si>
  <si>
    <t>DRG 50X6.5MG</t>
  </si>
  <si>
    <t>SUP 6X6.5MG</t>
  </si>
  <si>
    <t>NEODOLPASSE</t>
  </si>
  <si>
    <t>INF 10X250ML</t>
  </si>
  <si>
    <t>LOPERON CPS</t>
  </si>
  <si>
    <t>POR CPS DUR 10X2MG</t>
  </si>
  <si>
    <t>ENTEROL</t>
  </si>
  <si>
    <t>POR CPS DUR10X250MG</t>
  </si>
  <si>
    <t>GERATAM 1200</t>
  </si>
  <si>
    <t>TBL OBD 60X1200MG</t>
  </si>
  <si>
    <t>GERATAM 3G</t>
  </si>
  <si>
    <t>INJ 4X15ML/3GM</t>
  </si>
  <si>
    <t>PLASMALYTE ROZTOK</t>
  </si>
  <si>
    <t>INF SOL 10X1000ML</t>
  </si>
  <si>
    <t>PLASMALYTE ROZTOK S GLUKOZOU 5%</t>
  </si>
  <si>
    <t>YAL</t>
  </si>
  <si>
    <t>SOL 2X67.5ML</t>
  </si>
  <si>
    <t>URSOSAN</t>
  </si>
  <si>
    <t>POR CPSDUR100X250MG</t>
  </si>
  <si>
    <t>FURORESE 20 INJEKT</t>
  </si>
  <si>
    <t>INJ SOL 5X2ML/20MG</t>
  </si>
  <si>
    <t>INHIBACE PLUS</t>
  </si>
  <si>
    <t>ROCALTROL 0.25 MCG</t>
  </si>
  <si>
    <t>POR CPSMOL30X0.25RG</t>
  </si>
  <si>
    <t>IMACORT</t>
  </si>
  <si>
    <t>DRM CRM 1X20GM</t>
  </si>
  <si>
    <t>ANEXATE</t>
  </si>
  <si>
    <t>INJ 5X5ML/0.5MG</t>
  </si>
  <si>
    <t>DICYNONE 250</t>
  </si>
  <si>
    <t>INJ SOL 4X2ML/250MG</t>
  </si>
  <si>
    <t>KALIUM CHLORATUM BIOMEDICA</t>
  </si>
  <si>
    <t>POR TBLFLM100X500MG</t>
  </si>
  <si>
    <t>RINGERFUNDIN B.BRAUN</t>
  </si>
  <si>
    <t>INF SOL 10X500ML PE</t>
  </si>
  <si>
    <t>INF SOL10X1000ML PE</t>
  </si>
  <si>
    <t>SUBCUVIA</t>
  </si>
  <si>
    <t>INJ SOL 1X10ML</t>
  </si>
  <si>
    <t>PATENTBLAU V</t>
  </si>
  <si>
    <t>INJ 5X2ML/50MG</t>
  </si>
  <si>
    <t>PERFALGAN 10 MG/ML</t>
  </si>
  <si>
    <t>INF SOL12X100ML/1GM</t>
  </si>
  <si>
    <t>HYDROCORTISON VUAB 100 MG</t>
  </si>
  <si>
    <t>INJ PLV SOL 1X100MG</t>
  </si>
  <si>
    <t>ARTISS FROZEN</t>
  </si>
  <si>
    <t>GKU SOL 2ML (1X1ML+1ML)</t>
  </si>
  <si>
    <t>HELICID 10 ZENTIVA</t>
  </si>
  <si>
    <t>POR CPS ETD 28X10MG</t>
  </si>
  <si>
    <t>HELICID 20 ZENTIVA</t>
  </si>
  <si>
    <t>POR CPS ETD 14X20MG</t>
  </si>
  <si>
    <t>POR CPS ETD 28X20MG</t>
  </si>
  <si>
    <t>POR CPS ETD 90X20MG</t>
  </si>
  <si>
    <t>EBIXA 10 MG</t>
  </si>
  <si>
    <t>POR TBL FLM 56X10MG</t>
  </si>
  <si>
    <t>ADVAGRAF 1 MG</t>
  </si>
  <si>
    <t>POR CPS PRO 60X1MG</t>
  </si>
  <si>
    <t>PARALEN PLUS</t>
  </si>
  <si>
    <t>TBL OBD 24</t>
  </si>
  <si>
    <t>CEFTAZIDIM KABI 1 GM</t>
  </si>
  <si>
    <t>INJ PLV SOL 10X1GM</t>
  </si>
  <si>
    <t>CEFTAZIDIM KABI 2 GM</t>
  </si>
  <si>
    <t>INJ+INF PLV SOL 10X2GM</t>
  </si>
  <si>
    <t>BETALOC ZOK 25 MG</t>
  </si>
  <si>
    <t>TBL RET 28X25MG</t>
  </si>
  <si>
    <t>IMODIUM</t>
  </si>
  <si>
    <t>CPS 8X2MG</t>
  </si>
  <si>
    <t>PREDUCTAL MR</t>
  </si>
  <si>
    <t>POR TBL RET 60X35MG</t>
  </si>
  <si>
    <t>HYDROCORTISON VALEANT</t>
  </si>
  <si>
    <t>SUCCINYLCHOLINJOD.VALEANT 100MG</t>
  </si>
  <si>
    <t>VITALIPID N ADULT</t>
  </si>
  <si>
    <t>INF CNC SOL 10X10ML</t>
  </si>
  <si>
    <t>REMESTYP 1.0</t>
  </si>
  <si>
    <t>INJ 5X10ML/1MG</t>
  </si>
  <si>
    <t>BETOPTIC S</t>
  </si>
  <si>
    <t>SUS OPH 1X5ML</t>
  </si>
  <si>
    <t>EUTHYROX 75</t>
  </si>
  <si>
    <t>TBL 100X75RG</t>
  </si>
  <si>
    <t>CPS 20X2MG</t>
  </si>
  <si>
    <t>PERLINGANIT ROZTOK</t>
  </si>
  <si>
    <t>INF SOL10X10ML AMP</t>
  </si>
  <si>
    <t>CALCIUM GLUCONICUM 10% B.BRAUN</t>
  </si>
  <si>
    <t>INJ SOL 20X10ML</t>
  </si>
  <si>
    <t>TRIASYN 5/5 MG</t>
  </si>
  <si>
    <t>POR TBL RET 30</t>
  </si>
  <si>
    <t>ALGIFEN NEO</t>
  </si>
  <si>
    <t>POR GTT SOL 1X25ML</t>
  </si>
  <si>
    <t>CHLORID SODNÝ 0.9% BRAUN, REF. 395120</t>
  </si>
  <si>
    <t>INFSOL1X100ML-PELAH</t>
  </si>
  <si>
    <t>TBL 20X15MG(BLISTR)</t>
  </si>
  <si>
    <t>DOLMINA INJ.</t>
  </si>
  <si>
    <t>INJ 5X3ML/75MG</t>
  </si>
  <si>
    <t>TBL OBD 20X500MG</t>
  </si>
  <si>
    <t>FLOXAL</t>
  </si>
  <si>
    <t>GTT OPH 1X5ML</t>
  </si>
  <si>
    <t>FURORESE 40</t>
  </si>
  <si>
    <t>TBL 50X40MG</t>
  </si>
  <si>
    <t>CODEIN SLOVAKOFARMA 15MG</t>
  </si>
  <si>
    <t>TBL 10X15MG-BLISTR</t>
  </si>
  <si>
    <t>OXANTIL</t>
  </si>
  <si>
    <t>INJ 5X2ML</t>
  </si>
  <si>
    <t>CALCIUM RESONIUM</t>
  </si>
  <si>
    <t>PLV 1X300GM</t>
  </si>
  <si>
    <t>ADDAMEL N</t>
  </si>
  <si>
    <t>INF CNC 20X10ML</t>
  </si>
  <si>
    <t>KARDEGIC 0.5 G</t>
  </si>
  <si>
    <t>INJ PSO LQF 6+SOL</t>
  </si>
  <si>
    <t>RINGERUV ROZTOK BRAUN</t>
  </si>
  <si>
    <t>INF 10X500ML(LDPE)</t>
  </si>
  <si>
    <t>INF 10X1000ML(LDPE)</t>
  </si>
  <si>
    <t>TRACUTIL</t>
  </si>
  <si>
    <t>INF 5X10ML</t>
  </si>
  <si>
    <t>BETADINE</t>
  </si>
  <si>
    <t>LIQ 1X1000ML</t>
  </si>
  <si>
    <t>BEROTEC N 100 MCG</t>
  </si>
  <si>
    <t>INH SOL PSS200 DAV</t>
  </si>
  <si>
    <t>CLARINASE REPETABS</t>
  </si>
  <si>
    <t>TBL RET 7</t>
  </si>
  <si>
    <t>GELASPAN 4% EBI20x500 ml</t>
  </si>
  <si>
    <t>INF SOL20X500ML VAK</t>
  </si>
  <si>
    <t>ALMIRAL</t>
  </si>
  <si>
    <t>INJ 10X3ML/75MG</t>
  </si>
  <si>
    <t>CEREBROLYSIN</t>
  </si>
  <si>
    <t>INJ 5X10ML</t>
  </si>
  <si>
    <t>ARDEAELYTOSOL NA.HYDR.FOSF.8.7%</t>
  </si>
  <si>
    <t>INF 1X200ML</t>
  </si>
  <si>
    <t>INJECTIO PROCAIN.CHLOR.0.2% ARD</t>
  </si>
  <si>
    <t>INJ 1X500ML 0.2%</t>
  </si>
  <si>
    <t>ARDEAELYTOSOL NATRIUMCHLOR.5.85</t>
  </si>
  <si>
    <t>INF 1X80ML</t>
  </si>
  <si>
    <t>INF 5X0.5ML/20MG</t>
  </si>
  <si>
    <t>SUXAMETHONIUM JODID VUAB 100 MG</t>
  </si>
  <si>
    <t>PARACETAMOL B. BRAUN 10 MG/ML</t>
  </si>
  <si>
    <t>INF SOL 10X100ML/1GM</t>
  </si>
  <si>
    <t>TBL RET 14</t>
  </si>
  <si>
    <t>GELOFUSINE 20x500 ml</t>
  </si>
  <si>
    <t>INF SOL20X500ML</t>
  </si>
  <si>
    <t>BETALOC</t>
  </si>
  <si>
    <t>INJ 5X5ML/5MG</t>
  </si>
  <si>
    <t>DEXAMED</t>
  </si>
  <si>
    <t>INJ 10X2ML/8MG</t>
  </si>
  <si>
    <t>OTOBACID N</t>
  </si>
  <si>
    <t>AUR GTT SOL 1X5ML</t>
  </si>
  <si>
    <t>ATARAX</t>
  </si>
  <si>
    <t>TBL OBD 25X25MG</t>
  </si>
  <si>
    <t>ISOKET LOSUNG 0.1% PRO INFUS.</t>
  </si>
  <si>
    <t>INJ PRO INF 10X10ML</t>
  </si>
  <si>
    <t>ARDEAOSMOSOL MA 20 (Mannitol)</t>
  </si>
  <si>
    <t>IMUNOR</t>
  </si>
  <si>
    <t>LYO 4X10MG</t>
  </si>
  <si>
    <t>CALYPSOL</t>
  </si>
  <si>
    <t>INJ 5X10ML/500MG</t>
  </si>
  <si>
    <t>ARDUAN</t>
  </si>
  <si>
    <t>INJ SIC 25X4MG+2ML</t>
  </si>
  <si>
    <t>ARDEAELYTOSOL NA.HYDR.CARB.8.4%</t>
  </si>
  <si>
    <t>LEXAURIN</t>
  </si>
  <si>
    <t>TBL 30X1.5MG</t>
  </si>
  <si>
    <t>TBL 30X3MG</t>
  </si>
  <si>
    <t>AQUA PRO INJECTIONE ARDEAPHARMA</t>
  </si>
  <si>
    <t>INF 1X250ML</t>
  </si>
  <si>
    <t>EBRANTIL I.V.25</t>
  </si>
  <si>
    <t>INJ 5X5ML/25MG</t>
  </si>
  <si>
    <t>SECATOXIN /R/ FORTE</t>
  </si>
  <si>
    <t>GTT 25ML 25MG/10ML</t>
  </si>
  <si>
    <t>INJ 5X1ML/6.5MG</t>
  </si>
  <si>
    <t>ATROVENT 0.025%</t>
  </si>
  <si>
    <t>INH SOL 1X20ML</t>
  </si>
  <si>
    <t>SEPTONEX</t>
  </si>
  <si>
    <t>SPR 1X45ML</t>
  </si>
  <si>
    <t>ACIDUM ASCORBICUM</t>
  </si>
  <si>
    <t>INJ 5X5ML</t>
  </si>
  <si>
    <t>ERDOMED 300MG</t>
  </si>
  <si>
    <t>CPS 10X300MG</t>
  </si>
  <si>
    <t>DEGAN</t>
  </si>
  <si>
    <t>INJ 50X2ML/10MG</t>
  </si>
  <si>
    <t>ANACID 5ML</t>
  </si>
  <si>
    <t>SUS 30X5ML</t>
  </si>
  <si>
    <t>INDOMETACIN 100 BERLIN-CHEMIE</t>
  </si>
  <si>
    <t>SUP 10X100MG</t>
  </si>
  <si>
    <t>HEPARIN LECIVA</t>
  </si>
  <si>
    <t>INJ 1X10ML/50KU</t>
  </si>
  <si>
    <t>ZOLPIDEM-RATIOPHARM 10 MG</t>
  </si>
  <si>
    <t>POR TBL FLM 10X10MG</t>
  </si>
  <si>
    <t>POR TBL FLM 20X10MG</t>
  </si>
  <si>
    <t>SOLUVIT N PRO INFUS.</t>
  </si>
  <si>
    <t>INJ SIC 10</t>
  </si>
  <si>
    <t>AMBROBENE 7.5MG/ML</t>
  </si>
  <si>
    <t>SOL 1X40ML</t>
  </si>
  <si>
    <t>SOL 1X100ML</t>
  </si>
  <si>
    <t>ASCORUTIN (BLISTR)</t>
  </si>
  <si>
    <t>TBL OBD 50</t>
  </si>
  <si>
    <t>APAURIN</t>
  </si>
  <si>
    <t>INJ 10X2ML/10MG</t>
  </si>
  <si>
    <t>MAGNE B6</t>
  </si>
  <si>
    <t>DRG 50</t>
  </si>
  <si>
    <t>GLUCOSE 5 BRAUN (PLASCO LAHV.), REF. 3600010</t>
  </si>
  <si>
    <t>INF 1X500ML 5%</t>
  </si>
  <si>
    <t>GLUCOSE 10 BRAUN (PLASCO LAHV.)</t>
  </si>
  <si>
    <t>INF 1X500ML 10%</t>
  </si>
  <si>
    <t>INF 1X500ML-PE</t>
  </si>
  <si>
    <t>0.9% W/V SODIUM CHLORIDE I.V. REF.3500390</t>
  </si>
  <si>
    <t>INF 1X500ML(PE)</t>
  </si>
  <si>
    <t>0.9% W/V SODIUM CHLORIDE I.V.   REF. 3500403</t>
  </si>
  <si>
    <t>INF 1X1000ML(PE)</t>
  </si>
  <si>
    <t>ENELBIN RETARD</t>
  </si>
  <si>
    <t>TBL OBD 50X100MG</t>
  </si>
  <si>
    <t>CHLORID SODNY 0.9% BRAUN, REF.3500381</t>
  </si>
  <si>
    <t>INFSOL1X250ML-PELAH</t>
  </si>
  <si>
    <t>BUSCOPAN</t>
  </si>
  <si>
    <t>INJ 5X1ML/20MG</t>
  </si>
  <si>
    <t>FURON</t>
  </si>
  <si>
    <t>FYZIOLOGICKÝ ROZTOK VIAFLO</t>
  </si>
  <si>
    <t>INF SOL 50X100ML</t>
  </si>
  <si>
    <t>ANOPYRIN 100MG</t>
  </si>
  <si>
    <t>TBL 20X100MG</t>
  </si>
  <si>
    <t>FUROSEMID BIOTIKA FORTE</t>
  </si>
  <si>
    <t>INJ 10X10ML/125MG</t>
  </si>
  <si>
    <t>Gentamycin B.Braun 1mg/ml inf.sol.20 x 80 ml</t>
  </si>
  <si>
    <t>ARDEAELYTOSOL R1/1</t>
  </si>
  <si>
    <t>INF 1X500ML</t>
  </si>
  <si>
    <t>KL CHLADIVE MAZANI 450 g FAGRON</t>
  </si>
  <si>
    <t>DPH 15%</t>
  </si>
  <si>
    <t>HYDROGENUHLIČITAN SODNÝ 8,4 (W/V)-BRAUN</t>
  </si>
  <si>
    <t>INF SOL 10X250ML</t>
  </si>
  <si>
    <t>DZ SOFTASEPT N BEZBARVÝ 250 ml</t>
  </si>
  <si>
    <t>Propanorm 35mg/10ml inj.10 x 10 ml/35mg</t>
  </si>
  <si>
    <t>Lapis tyčinka na bradavice</t>
  </si>
  <si>
    <t>Amikacin B.Braun 5mg/ml EP 100ml</t>
  </si>
  <si>
    <t>10X100ML</t>
  </si>
  <si>
    <t>Amikacin B.Braun 10mg/ml EP 100ml</t>
  </si>
  <si>
    <t>DZ DEBRIEKASAN roztok s rozpraš. 500 ml</t>
  </si>
  <si>
    <t>roztok</t>
  </si>
  <si>
    <t>RP MESOCAIN GEL STERILNÍ V TUBĚ 20G</t>
  </si>
  <si>
    <t>řidší konzistence</t>
  </si>
  <si>
    <t>KL SIGNATURY</t>
  </si>
  <si>
    <t>MENALIND Olejový spray na ochranu kůže</t>
  </si>
  <si>
    <t>Emspoma M 500g/chladivá</t>
  </si>
  <si>
    <t>Emspoma O 500g/hřejivá</t>
  </si>
  <si>
    <t>Herbacos Rybilka dětská mast</t>
  </si>
  <si>
    <t>MENALIND Ošetřující olej 500ml</t>
  </si>
  <si>
    <t>Lactobacillus acidophil.cps.75 bez laktózy</t>
  </si>
  <si>
    <t>MENALIND Ochranná pěna 100ml</t>
  </si>
  <si>
    <t>MENALIND Kožní ochranný krém 200 ml</t>
  </si>
  <si>
    <t>MENALIND Mycí emulze 500ml</t>
  </si>
  <si>
    <t>MENALIND Krém na ruce 200ml</t>
  </si>
  <si>
    <t>KL SOL.HYD.PEROX.30% 20kg</t>
  </si>
  <si>
    <t>MENALIND Professional olej.přís. 500ml</t>
  </si>
  <si>
    <t>Vazelina bílá kosmetic.Valinka 100ml</t>
  </si>
  <si>
    <t>CATAPRES 0,15MG INJ</t>
  </si>
  <si>
    <t>INJ 5X1ML/0.15MG</t>
  </si>
  <si>
    <t>AVIRIL Dětský zásyp s azulenem sypačka</t>
  </si>
  <si>
    <t>MUCOSOLVAN</t>
  </si>
  <si>
    <t>POR GTT SOL+INH SOL 60ML</t>
  </si>
  <si>
    <t>VOLUVEN  6%</t>
  </si>
  <si>
    <t>INF SOL 20X500MLVAK+P</t>
  </si>
  <si>
    <t>Lacrisyn gtt.ophth.10ml</t>
  </si>
  <si>
    <t>TETRASPAN 6%</t>
  </si>
  <si>
    <t>INF SOL 20X500ML</t>
  </si>
  <si>
    <t>AVAMYS NAS.SPR.SUS 120X27,5RG</t>
  </si>
  <si>
    <t>DIPEPTIVEN</t>
  </si>
  <si>
    <t>INF CNC SOL 1X100ML</t>
  </si>
  <si>
    <t>TETRASPAN 10%</t>
  </si>
  <si>
    <t>DIGOXIN ORION INJ</t>
  </si>
  <si>
    <t>INJ SOL 25X1ML/0.25MG</t>
  </si>
  <si>
    <t>AESCIN-TEVA</t>
  </si>
  <si>
    <t>POR TBL FLM 30X20MG</t>
  </si>
  <si>
    <t>Biopron9 tob.60</t>
  </si>
  <si>
    <t>ANALGIN</t>
  </si>
  <si>
    <t>INJ SOL 5X5ML</t>
  </si>
  <si>
    <t>DECA DURABOLIN  50</t>
  </si>
  <si>
    <t xml:space="preserve">INJ SOL 1X1ML/50MG </t>
  </si>
  <si>
    <t>Espumisan cps.100x40mg-blistr</t>
  </si>
  <si>
    <t>0057585</t>
  </si>
  <si>
    <t>ACC INJEKT</t>
  </si>
  <si>
    <t>INJ SOL 5X3ML/300MG</t>
  </si>
  <si>
    <t>DZ PRONTODERM ROZTOK 500 ml</t>
  </si>
  <si>
    <t>Cathejell Lidokain gel anestezující inj</t>
  </si>
  <si>
    <t>1x12,5g</t>
  </si>
  <si>
    <t>IGAMPLIA 160 MG/ML</t>
  </si>
  <si>
    <t>INJ SOL 1X5ML/800MG</t>
  </si>
  <si>
    <t>APO-IBUPROFEN 400 MG</t>
  </si>
  <si>
    <t>POR TBL FLM 100X400MG</t>
  </si>
  <si>
    <t>AESCIN 30mg tbl.60 VULM</t>
  </si>
  <si>
    <t>Biopron9  Premium tob.60</t>
  </si>
  <si>
    <t>ESSENTIALE FORTE N</t>
  </si>
  <si>
    <t>POR CPS DUR 50</t>
  </si>
  <si>
    <t>TIAPRIDAL</t>
  </si>
  <si>
    <t>INJ SOL 12X2ML/100MG</t>
  </si>
  <si>
    <t>KALIUMCHLORID 7.45% BRAUN</t>
  </si>
  <si>
    <t>INF CNC SOL 20X100ML</t>
  </si>
  <si>
    <t>FLAVOBION</t>
  </si>
  <si>
    <t>POR TBL FLM 50X70MG</t>
  </si>
  <si>
    <t>Emspoma M 200ml/chladivá tuba</t>
  </si>
  <si>
    <t>TRENTAL</t>
  </si>
  <si>
    <t>INF SOL 5X5ML/100MG</t>
  </si>
  <si>
    <t>THIOPENTAL VUAB INJ. PLV. SOL. 0,5 G</t>
  </si>
  <si>
    <t>INJ PLV SOL 1X0.5GM</t>
  </si>
  <si>
    <t>MONO MACK DEPOT</t>
  </si>
  <si>
    <t>POR TBL PRO 28X100MG</t>
  </si>
  <si>
    <t>TWYNSTA 80 MG/10 MG</t>
  </si>
  <si>
    <t>POR TBL NOB 28</t>
  </si>
  <si>
    <t>THIOPENTAL VUAB INJ. PLV. SOL. 1,0 G</t>
  </si>
  <si>
    <t>INJ PLV SOL 1X1GM</t>
  </si>
  <si>
    <t>PARACETAMOL KABI 10MG/ML</t>
  </si>
  <si>
    <t>INF SOL 10X100ML/1000MG</t>
  </si>
  <si>
    <t>KL SOL.HYD.PEROX.3% 200G</t>
  </si>
  <si>
    <t>KL SOL.HYD.PEROX.3% 500G</t>
  </si>
  <si>
    <t>KL PRIPRAVEK</t>
  </si>
  <si>
    <t>DZ OCTENISEPT 1 l</t>
  </si>
  <si>
    <t>DPH 15 %</t>
  </si>
  <si>
    <t>KL ETHANOL.C.BENZINO 400G</t>
  </si>
  <si>
    <t>KL UNGUENTUM</t>
  </si>
  <si>
    <t>KL ETHER 200G</t>
  </si>
  <si>
    <t>DZ PRONTOSAN ROZTOK 350ml</t>
  </si>
  <si>
    <t>Menalind Professional čistící pěna 400ml</t>
  </si>
  <si>
    <t>P</t>
  </si>
  <si>
    <t>TRITACE 1,25 MG</t>
  </si>
  <si>
    <t>POR TBL NOB 20X1.25MG</t>
  </si>
  <si>
    <t>CAVINTON</t>
  </si>
  <si>
    <t>TBL 50X5MG</t>
  </si>
  <si>
    <t>SOLU-MEDROL</t>
  </si>
  <si>
    <t>INJ SIC 1X40MG+1ML</t>
  </si>
  <si>
    <t>ZOFRAN</t>
  </si>
  <si>
    <t>INJ SOL 5X4ML/8MG</t>
  </si>
  <si>
    <t>TRANSMETIL 500MG TABLETY</t>
  </si>
  <si>
    <t>TBL ENT 10X500MG</t>
  </si>
  <si>
    <t>TRANSMETIL 500MG INJEKCE</t>
  </si>
  <si>
    <t>INJ SIC 5X500MG+5ML</t>
  </si>
  <si>
    <t>CORDARONE</t>
  </si>
  <si>
    <t>POR TBL NOB30X200MG</t>
  </si>
  <si>
    <t>POR TBL NOB60X200MG</t>
  </si>
  <si>
    <t>SANDOSTATIN 0.1 MG/ML</t>
  </si>
  <si>
    <t>INJ SOL 5X1ML/0.1MG</t>
  </si>
  <si>
    <t>CITALEC 10 ZENTIVA</t>
  </si>
  <si>
    <t>POR TBL FLM30X10MG</t>
  </si>
  <si>
    <t>PROPOFOL 1% MCT/LCT FRESENIUS</t>
  </si>
  <si>
    <t>INJ EML 5X20ML</t>
  </si>
  <si>
    <t>INJ EML 10X100ML</t>
  </si>
  <si>
    <t>INJ SOL 10X1ML/5MG</t>
  </si>
  <si>
    <t>NOVORAPID 100 U/ML</t>
  </si>
  <si>
    <t>IMIPENEM/CILASTATIN KABI 500 MG/500 MG</t>
  </si>
  <si>
    <t>INF PLV SOL 10LAH/20ML</t>
  </si>
  <si>
    <t>MIDAZOLAM TORREX 1MG/ML</t>
  </si>
  <si>
    <t>INJ 10X5ML/5MG</t>
  </si>
  <si>
    <t>INJ 10X10ML/50MG</t>
  </si>
  <si>
    <t>CUBITAN S PŘÍCHUTÍ JAHODOVOU (SOL)</t>
  </si>
  <si>
    <t>POR SOL 1X200ML</t>
  </si>
  <si>
    <t>TRACRIUM 50</t>
  </si>
  <si>
    <t>INJ 5X5ML/50MG</t>
  </si>
  <si>
    <t>LETROX 150</t>
  </si>
  <si>
    <t>TBL 100X150RG</t>
  </si>
  <si>
    <t>LETROX 50</t>
  </si>
  <si>
    <t>TBL 100X50RG</t>
  </si>
  <si>
    <t>LETROX 100</t>
  </si>
  <si>
    <t>TBL 100X100RG</t>
  </si>
  <si>
    <t>CONTROLOC I.V.</t>
  </si>
  <si>
    <t>INJ PLV SOL 1X40MG</t>
  </si>
  <si>
    <t>LOKREN 20 MG</t>
  </si>
  <si>
    <t>POR TBL FLM 28X20MG</t>
  </si>
  <si>
    <t>FRAXIPARIN MULTI</t>
  </si>
  <si>
    <t>INJ 10X5ML/47.5KU</t>
  </si>
  <si>
    <t>SIOFOR 500</t>
  </si>
  <si>
    <t>TBL OBD 60X500MG</t>
  </si>
  <si>
    <t>TRITACE 5</t>
  </si>
  <si>
    <t>TBL 30X5MG</t>
  </si>
  <si>
    <t>VENTOLIN ROZTOK K INHALACI</t>
  </si>
  <si>
    <t>INH SOL1X20ML/120MG</t>
  </si>
  <si>
    <t>ZODAC</t>
  </si>
  <si>
    <t>TBL OBD 30X10MG</t>
  </si>
  <si>
    <t>QUAMATEL</t>
  </si>
  <si>
    <t>INJ SIC 5X20MG+SOLV</t>
  </si>
  <si>
    <t>INJ SOL 5X3ML/15MG</t>
  </si>
  <si>
    <t>LOZAP 50 ZENTIVA</t>
  </si>
  <si>
    <t>POR TBL FLM 30X50MG</t>
  </si>
  <si>
    <t>PRENEWEL 4 MG/1,25 MG</t>
  </si>
  <si>
    <t>DEPAKINE</t>
  </si>
  <si>
    <t>INJ PSO LQF 4X4ML/400MG</t>
  </si>
  <si>
    <t>INJ SOL 6X3ML/150MG</t>
  </si>
  <si>
    <t>APO-PERINDO 4 MG</t>
  </si>
  <si>
    <t>POR TBL NOB 30X4MG</t>
  </si>
  <si>
    <t>RECONVAN</t>
  </si>
  <si>
    <t>POR SOL 1X500ML</t>
  </si>
  <si>
    <t>NUTILIS POWDER</t>
  </si>
  <si>
    <t>POR PLV 1X300GM</t>
  </si>
  <si>
    <t>Calogen Neutral por.eml. 1x200ml</t>
  </si>
  <si>
    <t>NUTRIFLEX PERI</t>
  </si>
  <si>
    <t>INF 5X2000ML</t>
  </si>
  <si>
    <t>OLICLINOMEL N8-800</t>
  </si>
  <si>
    <t>INF EML4X2000ML</t>
  </si>
  <si>
    <t>LIPOPLUS 20%</t>
  </si>
  <si>
    <t>INFEML10X250ML-SKLO</t>
  </si>
  <si>
    <t>INFEML10X500ML-SKLO</t>
  </si>
  <si>
    <t>SMOFLIPID</t>
  </si>
  <si>
    <t>INF EML 10X500ML</t>
  </si>
  <si>
    <t>NEPHROTECT</t>
  </si>
  <si>
    <t>INF 10X500ML</t>
  </si>
  <si>
    <t>AMINOPLASMAL B.BRAUN 5% E</t>
  </si>
  <si>
    <t>INF SOL 10X500ML</t>
  </si>
  <si>
    <t>AMINOPLASMAL B.BRAUN 10%</t>
  </si>
  <si>
    <t>NUTRAMIN VLI</t>
  </si>
  <si>
    <t>AMINOPLASMAL 15%</t>
  </si>
  <si>
    <t>AMINOMIX 2 NOVUM</t>
  </si>
  <si>
    <t>INF SOL4X2000ML</t>
  </si>
  <si>
    <t>AMINOPLASMAL HEPA-10%</t>
  </si>
  <si>
    <t>Fresubin hepa 15x500ml</t>
  </si>
  <si>
    <t>Nutrison Advanced Protison 500ml</t>
  </si>
  <si>
    <t>1X500ML</t>
  </si>
  <si>
    <t>NUTRISON</t>
  </si>
  <si>
    <t>POR SOL 1X1000ML</t>
  </si>
  <si>
    <t>NUTRISON MULTI FIBRE</t>
  </si>
  <si>
    <t>POR SOL 1X1000ML-VA</t>
  </si>
  <si>
    <t>NUTRISON PROTEIN PLUS MULTI FIB</t>
  </si>
  <si>
    <t>POR SOL 1X500ML-VA</t>
  </si>
  <si>
    <t>NUTRIDRINK S ČOKOL. PŘÍCHUTÍ</t>
  </si>
  <si>
    <t>NUTRIDRINK S KARAMEL. PŘÍCHUTÍ</t>
  </si>
  <si>
    <t>NUTRIDRINK S PŘÍCH. TROP. OVOCE</t>
  </si>
  <si>
    <t>DIASIP S PŘÍCHUTÍ JAHODOVOU (SOL)</t>
  </si>
  <si>
    <t>DIASIP S PŘÍCHUTÍ VANILKOVOU (SOL)</t>
  </si>
  <si>
    <t>CUBITAN S PŘÍCHUTÍ VANILKOVOU (SOL)</t>
  </si>
  <si>
    <t>CUBITAN S PŘÍCHUTÍ ČOKOLÁDOVOU (SOL)</t>
  </si>
  <si>
    <t>NUTRIDRINK JUICE STYLE S PŘÍCHUTÍ JABLEČNOU</t>
  </si>
  <si>
    <t>DIASIP S PŘÍCHUTÍ CAPPUCHINO</t>
  </si>
  <si>
    <t>NUTRIDRINK S PŘÍCH. VANILKOVOU 200ml</t>
  </si>
  <si>
    <t>Nutrison Advanced DIASON LOW ENERGY</t>
  </si>
  <si>
    <t>por.sol.1000ml</t>
  </si>
  <si>
    <t>NUTRISON ADVANCED PEPTISORB</t>
  </si>
  <si>
    <t xml:space="preserve">POR SOL 1X1000ML </t>
  </si>
  <si>
    <t>KIOVIG 100MG/ML</t>
  </si>
  <si>
    <t>IVN INF SOL 1X5GM/50ML</t>
  </si>
  <si>
    <t>SEFOTAK 1 G</t>
  </si>
  <si>
    <t>CEFAZOLINE PANPHARMA</t>
  </si>
  <si>
    <t>INJ SIC 25X1GM</t>
  </si>
  <si>
    <t>TAZIP 4 G/0,5 G</t>
  </si>
  <si>
    <t>INJ+INF PLV SOL 10X4,5GM</t>
  </si>
  <si>
    <t>DOXYBENE 100MG</t>
  </si>
  <si>
    <t>CPS 10X100MG</t>
  </si>
  <si>
    <t>Tienam i.v.500mg</t>
  </si>
  <si>
    <t>inf.plv.sol.10</t>
  </si>
  <si>
    <t>FRAMYKOIN</t>
  </si>
  <si>
    <t>UNG 1X10GM</t>
  </si>
  <si>
    <t>AMIKIN</t>
  </si>
  <si>
    <t>INJ 1X2ML/500MG</t>
  </si>
  <si>
    <t>SUMETROLIM</t>
  </si>
  <si>
    <t>TBL 20X480MG</t>
  </si>
  <si>
    <t>METRONIDAZOL 500MG BRAUN</t>
  </si>
  <si>
    <t>INJ 10X100ML(LDPE)</t>
  </si>
  <si>
    <t>BISEPTOL 480</t>
  </si>
  <si>
    <t>INJ 1X4ML/1GM</t>
  </si>
  <si>
    <t>COLOMYCIN INJEKCE 1000000 IU</t>
  </si>
  <si>
    <t>INJ PLV SOL 10X1MU</t>
  </si>
  <si>
    <t>AMPICILIN BIOTIKA</t>
  </si>
  <si>
    <t>INJ 10X1000MG</t>
  </si>
  <si>
    <t>MERONEM</t>
  </si>
  <si>
    <t>INJ SIC 10X1GM</t>
  </si>
  <si>
    <t>MAXIPIME 1GM</t>
  </si>
  <si>
    <t>INJ SIC 1X1GM</t>
  </si>
  <si>
    <t>BACTROBAN</t>
  </si>
  <si>
    <t>DRM UNG 1X15GM</t>
  </si>
  <si>
    <t>ABAKTAL</t>
  </si>
  <si>
    <t>INJ 10X5ML/400MG</t>
  </si>
  <si>
    <t>METRONIDAZOLE 0.5% POLFA</t>
  </si>
  <si>
    <t>INJ 1X100ML 5MG/1ML</t>
  </si>
  <si>
    <t>CEFTRIAXON KABI 1 G</t>
  </si>
  <si>
    <t>INJ PLV SOL 10X1G</t>
  </si>
  <si>
    <t xml:space="preserve">GENTAMICIN B.BRAUN 3 MG/ML INFUZNÍ ROZTOK </t>
  </si>
  <si>
    <t>INF SOL 20X80ML</t>
  </si>
  <si>
    <t>CIPROFLOXACIN KABI 400 MG/200 ML INFUZNÍ ROZTOK</t>
  </si>
  <si>
    <t>INF SOL 10X400MG/200ML</t>
  </si>
  <si>
    <t>NITROFURANTOIN - RATIOPHARM 100 MG</t>
  </si>
  <si>
    <t>POR CPS PRO 50X100MG</t>
  </si>
  <si>
    <t>DALACIN C PHOSPHATE</t>
  </si>
  <si>
    <t>INJ 1X2ML 300MG</t>
  </si>
  <si>
    <t>AMOKSIKLAV 1G</t>
  </si>
  <si>
    <t>TBL OBD 14X1GM</t>
  </si>
  <si>
    <t>INJ 1X4ML 600MG</t>
  </si>
  <si>
    <t>DALACIN C</t>
  </si>
  <si>
    <t>INJ SOL 1X6ML/900MG</t>
  </si>
  <si>
    <t>UNASYN</t>
  </si>
  <si>
    <t>INJ PLV SOL 1X1.5GM</t>
  </si>
  <si>
    <t>CEFOBID 1 G</t>
  </si>
  <si>
    <t>TAZOCIN 4.5 G</t>
  </si>
  <si>
    <t>INJ PLV SOL12X4.5GM</t>
  </si>
  <si>
    <t>TYGACIL 50 MG</t>
  </si>
  <si>
    <t>INF PLV SOL 10X50MG/5ML</t>
  </si>
  <si>
    <t>AZITROMYCIN SANDOZ 500 MG</t>
  </si>
  <si>
    <t>POR TBL FLM 3X500MG</t>
  </si>
  <si>
    <t>CIPHIN 500</t>
  </si>
  <si>
    <t>TBL OBD 10X500MG</t>
  </si>
  <si>
    <t>CIPHIN PRO INFUSION.200MG/100ML</t>
  </si>
  <si>
    <t>INF 1X100ML/200MG</t>
  </si>
  <si>
    <t>KLACID I.V.</t>
  </si>
  <si>
    <t>PLV INF 1X500MG</t>
  </si>
  <si>
    <t>CEFAZOLIN SANDOZ 1 G</t>
  </si>
  <si>
    <t>OFLOXIN INF</t>
  </si>
  <si>
    <t>AMOKSIKLAV 1.2GM</t>
  </si>
  <si>
    <t>INJ SIC 5X1.2GM</t>
  </si>
  <si>
    <t>ZINACEF AD INJ.</t>
  </si>
  <si>
    <t>INJ SIC 1X1.5GM</t>
  </si>
  <si>
    <t>INJ SIC 1X750MG</t>
  </si>
  <si>
    <t>AMOKSIKLAV</t>
  </si>
  <si>
    <t>TBL OBD 21X625MG</t>
  </si>
  <si>
    <t>EDICIN 0,5GM</t>
  </si>
  <si>
    <t>INJ.SICC.1X500MG</t>
  </si>
  <si>
    <t>EDICIN 1GM</t>
  </si>
  <si>
    <t>INJ.SICC.1X1GM</t>
  </si>
  <si>
    <t>DALACIN C 300 MG</t>
  </si>
  <si>
    <t>POR CPS DUR 16X300MG</t>
  </si>
  <si>
    <t>CANESTEN KRÉM</t>
  </si>
  <si>
    <t>CRM 1X20GM/200MG</t>
  </si>
  <si>
    <t>IMAZOL KRÉMPASTA</t>
  </si>
  <si>
    <t>DRM PST 1X30GM</t>
  </si>
  <si>
    <t>BELOGENT MAST</t>
  </si>
  <si>
    <t>NIZORAL</t>
  </si>
  <si>
    <t>TBL 10X200MG</t>
  </si>
  <si>
    <t>MYCOMAX « INF. INFUZ</t>
  </si>
  <si>
    <t>5931 - Oddělení int. péče chirurg. oborů, JIP 51</t>
  </si>
  <si>
    <t>Přehled plnění PL - Spotřeba léčivých přípravků dle objemu Kč mimo PL</t>
  </si>
  <si>
    <t>J01CR05 - Piperacilin a enzymový inhibitor</t>
  </si>
  <si>
    <t>J01DH02 - Meropenem</t>
  </si>
  <si>
    <t>V06XX - Potraviny pro zvláštní lékařské účely (PZLÚ)</t>
  </si>
  <si>
    <t>J01DH51 - Imipenem a enzymový inhibitor</t>
  </si>
  <si>
    <t>B01AB06 - Nadroparin</t>
  </si>
  <si>
    <t>J01AA12 - Tigecyklin</t>
  </si>
  <si>
    <t>J01CR02 - Amoxicilin a enzymový inhibitor</t>
  </si>
  <si>
    <t>J02AC01 - Flukonazol</t>
  </si>
  <si>
    <t>A02BC01 - Omeprazol</t>
  </si>
  <si>
    <t>J01XA01 - Vankomycin</t>
  </si>
  <si>
    <t>H01CB02 - Oktreotid</t>
  </si>
  <si>
    <t>N01AX10 - Propofol</t>
  </si>
  <si>
    <t>N05CD08 - Midazolam</t>
  </si>
  <si>
    <t>J01MA02 - Ciprofloxacin</t>
  </si>
  <si>
    <t>J01FA09 - Klarithromycin</t>
  </si>
  <si>
    <t>J01FF01 - Klindamycin</t>
  </si>
  <si>
    <t>J01DD02 - Ceftazidim</t>
  </si>
  <si>
    <t>A16AA02 - Ademethionin</t>
  </si>
  <si>
    <t>J01CR01 - Ampicilin a enzymový inhibitor</t>
  </si>
  <si>
    <t>A10AB05 - Inzulin aspart</t>
  </si>
  <si>
    <t>A02BC02 - Pantoprazol</t>
  </si>
  <si>
    <t>C01BD01 - Amiodaron</t>
  </si>
  <si>
    <t>J01DC02 - Cefuroxim</t>
  </si>
  <si>
    <t>J01MA01 - Ofloxacin</t>
  </si>
  <si>
    <t>J01DB04 - Cefazolin</t>
  </si>
  <si>
    <t>N03AG01 - Kyselina valproová</t>
  </si>
  <si>
    <t>J01DD12 - Cefoperazon</t>
  </si>
  <si>
    <t>H02AB04 - Methylprednisolon</t>
  </si>
  <si>
    <t>R03AC02 - Salbutamol</t>
  </si>
  <si>
    <t>M03AC04 - Atrakurium</t>
  </si>
  <si>
    <t>J01DD04 - Ceftriaxon</t>
  </si>
  <si>
    <t>A04AA01 - Ondansetron</t>
  </si>
  <si>
    <t>A02BA03 - Famotidin</t>
  </si>
  <si>
    <t>H03AA01 - Levothyroxin, sodná sůl</t>
  </si>
  <si>
    <t>C09AA05 - Ramipril</t>
  </si>
  <si>
    <t>C07AB05 - Betaxolol</t>
  </si>
  <si>
    <t>N06AB04 - Citalopram</t>
  </si>
  <si>
    <t>R06AE07 - Cetirizin</t>
  </si>
  <si>
    <t>N06BX18 - Vinpocetin</t>
  </si>
  <si>
    <t>C09CA01 - Losartan</t>
  </si>
  <si>
    <t>C09BA04 - Perindopril a diuretika</t>
  </si>
  <si>
    <t>C09AA04 - Perindopril</t>
  </si>
  <si>
    <t>A10BA02 - Metformin</t>
  </si>
  <si>
    <t>R06AE09 - Levocetirizin</t>
  </si>
  <si>
    <t>C08DA01 - Verapamil</t>
  </si>
  <si>
    <t>J01AA02 - Doxycyklin</t>
  </si>
  <si>
    <t>C07AB07 - Bisoprolol</t>
  </si>
  <si>
    <t>C09BB04 - Perindopril a amlodipin</t>
  </si>
  <si>
    <t>N01AH03 - Sufentanyl</t>
  </si>
  <si>
    <t>N06DA02 - Donepezil</t>
  </si>
  <si>
    <t>C07AB02 - Metoprolol</t>
  </si>
  <si>
    <t>A06AD11 - Laktulóza</t>
  </si>
  <si>
    <t>C08CA08 - Nitrendipin</t>
  </si>
  <si>
    <t>C09DA01 - Losartan a diuretika</t>
  </si>
  <si>
    <t>J01FA10 - Azithromycin</t>
  </si>
  <si>
    <t>J01DD01 - Cefotaxim</t>
  </si>
  <si>
    <t>A02BA03</t>
  </si>
  <si>
    <t>82952</t>
  </si>
  <si>
    <t>A02BC01</t>
  </si>
  <si>
    <t>25362</t>
  </si>
  <si>
    <t>25364</t>
  </si>
  <si>
    <t>25365</t>
  </si>
  <si>
    <t>25366</t>
  </si>
  <si>
    <t>31739</t>
  </si>
  <si>
    <t>HELICID 40 INF</t>
  </si>
  <si>
    <t>INF PLV SOL 1X40MG</t>
  </si>
  <si>
    <t>A02BC02</t>
  </si>
  <si>
    <t>109411</t>
  </si>
  <si>
    <t>49531</t>
  </si>
  <si>
    <t>A04AA01</t>
  </si>
  <si>
    <t>10820</t>
  </si>
  <si>
    <t>A06AD11</t>
  </si>
  <si>
    <t>17190</t>
  </si>
  <si>
    <t>POR SIR 1X250ML 50%</t>
  </si>
  <si>
    <t>A10AB05</t>
  </si>
  <si>
    <t>26786</t>
  </si>
  <si>
    <t>A10BA02</t>
  </si>
  <si>
    <t>56503</t>
  </si>
  <si>
    <t>POR TBL FLM 60X500MG</t>
  </si>
  <si>
    <t>A16AA02</t>
  </si>
  <si>
    <t>12317</t>
  </si>
  <si>
    <t>TRANSMETIL 500 MG TABLETY</t>
  </si>
  <si>
    <t>POR TBL ENT 10X500MG</t>
  </si>
  <si>
    <t>12319</t>
  </si>
  <si>
    <t>TRANSMETIL 500 MG INJEKCE</t>
  </si>
  <si>
    <t>INJ PSO LQF 5X500MG</t>
  </si>
  <si>
    <t>B01AB06</t>
  </si>
  <si>
    <t>54316</t>
  </si>
  <si>
    <t>INJ SOL 10X5ML/47.5KU</t>
  </si>
  <si>
    <t>C01BD01</t>
  </si>
  <si>
    <t>107938</t>
  </si>
  <si>
    <t>13767</t>
  </si>
  <si>
    <t>POR TBL NOB 30X200MG</t>
  </si>
  <si>
    <t>13768</t>
  </si>
  <si>
    <t>POR TBL NOB 60X200MG</t>
  </si>
  <si>
    <t>96600</t>
  </si>
  <si>
    <t>INJ SOL 5X3ML/150MG</t>
  </si>
  <si>
    <t>C07AB02</t>
  </si>
  <si>
    <t>46981</t>
  </si>
  <si>
    <t>BETALOC SR 200 MG</t>
  </si>
  <si>
    <t>POR TBL PRO 30X200MG</t>
  </si>
  <si>
    <t>C07AB05</t>
  </si>
  <si>
    <t>49909</t>
  </si>
  <si>
    <t>C07AB07</t>
  </si>
  <si>
    <t>32963</t>
  </si>
  <si>
    <t>3801</t>
  </si>
  <si>
    <t>CONCOR COR 2,5 MG</t>
  </si>
  <si>
    <t>POR TBL FLM 28X2.5MG</t>
  </si>
  <si>
    <t>C08CA08</t>
  </si>
  <si>
    <t>13316</t>
  </si>
  <si>
    <t>POR TBL NOB 28X20MG</t>
  </si>
  <si>
    <t>C08DA01</t>
  </si>
  <si>
    <t>71950</t>
  </si>
  <si>
    <t>ISOPTIN SR 240 MG</t>
  </si>
  <si>
    <t>POR TBL PRO 30X240MG</t>
  </si>
  <si>
    <t>C09AA04</t>
  </si>
  <si>
    <t>120791</t>
  </si>
  <si>
    <t>C09AA05</t>
  </si>
  <si>
    <t>56972</t>
  </si>
  <si>
    <t>56981</t>
  </si>
  <si>
    <t>TRITACE 5 MG</t>
  </si>
  <si>
    <t>C09BA04</t>
  </si>
  <si>
    <t>126031</t>
  </si>
  <si>
    <t>C09BB04</t>
  </si>
  <si>
    <t>124115</t>
  </si>
  <si>
    <t>C09CA01</t>
  </si>
  <si>
    <t>114065</t>
  </si>
  <si>
    <t>C09DA01</t>
  </si>
  <si>
    <t>97027</t>
  </si>
  <si>
    <t>POR TBL FLM 28X50/12.5MG</t>
  </si>
  <si>
    <t>H01CB02</t>
  </si>
  <si>
    <t>15245</t>
  </si>
  <si>
    <t>SANDOSTATIN 0,1 MG/ML</t>
  </si>
  <si>
    <t>H02AB04</t>
  </si>
  <si>
    <t>9709</t>
  </si>
  <si>
    <t>SOLU-MEDROL 40 MG/ML</t>
  </si>
  <si>
    <t>INJ PSO LQF 40MG+1ML</t>
  </si>
  <si>
    <t>H03AA01</t>
  </si>
  <si>
    <t>46692</t>
  </si>
  <si>
    <t>EUTHYROX 75 MIKROGRAMŮ</t>
  </si>
  <si>
    <t>POR TBL NOB 100X75RG</t>
  </si>
  <si>
    <t>47133</t>
  </si>
  <si>
    <t>POR TBL NOB 100X150RG</t>
  </si>
  <si>
    <t>47141</t>
  </si>
  <si>
    <t>POR TBL NOB 100X50RG I</t>
  </si>
  <si>
    <t>47144</t>
  </si>
  <si>
    <t>POR TBL NOB 100X100RG I</t>
  </si>
  <si>
    <t>J01AA02</t>
  </si>
  <si>
    <t>97654</t>
  </si>
  <si>
    <t>DOXYBENE 100 MG</t>
  </si>
  <si>
    <t>POR CPS MOL 10X100MG</t>
  </si>
  <si>
    <t>J01AA12</t>
  </si>
  <si>
    <t>26127</t>
  </si>
  <si>
    <t>J01CR01</t>
  </si>
  <si>
    <t>16600</t>
  </si>
  <si>
    <t>J01CR02</t>
  </si>
  <si>
    <t>5951</t>
  </si>
  <si>
    <t>AMOKSIKLAV 1 G</t>
  </si>
  <si>
    <t>POR TBL FLM 14X1GM</t>
  </si>
  <si>
    <t>72972</t>
  </si>
  <si>
    <t>AMOKSIKLAV 1,2 G</t>
  </si>
  <si>
    <t>INJ PLV SOL 5X1.2GM</t>
  </si>
  <si>
    <t>85525</t>
  </si>
  <si>
    <t>AMOKSIKLAV 625 MG</t>
  </si>
  <si>
    <t>POR TBL FLM 21X625MG</t>
  </si>
  <si>
    <t>J01CR05</t>
  </si>
  <si>
    <t>162496</t>
  </si>
  <si>
    <t>17810</t>
  </si>
  <si>
    <t>TAZOCIN 4,5 G</t>
  </si>
  <si>
    <t>INJ PLV SOL 12X4.5GM</t>
  </si>
  <si>
    <t>J01DB04</t>
  </si>
  <si>
    <t>2205</t>
  </si>
  <si>
    <t>INJ PLV SOL 25X1GM</t>
  </si>
  <si>
    <t>58092</t>
  </si>
  <si>
    <t>J01DC02</t>
  </si>
  <si>
    <t>76360</t>
  </si>
  <si>
    <t>ZINACEF 1,5 G</t>
  </si>
  <si>
    <t>77044</t>
  </si>
  <si>
    <t>ZINACEF 750 MG</t>
  </si>
  <si>
    <t>INJ PLV SOL 1X750MG</t>
  </si>
  <si>
    <t>J01DD01</t>
  </si>
  <si>
    <t>198192</t>
  </si>
  <si>
    <t>J01DD02</t>
  </si>
  <si>
    <t>131654</t>
  </si>
  <si>
    <t>131656</t>
  </si>
  <si>
    <t>J01DD04</t>
  </si>
  <si>
    <t>121238</t>
  </si>
  <si>
    <t>J01DD12</t>
  </si>
  <si>
    <t>17041</t>
  </si>
  <si>
    <t>J01DH02</t>
  </si>
  <si>
    <t>83417</t>
  </si>
  <si>
    <t>MERONEM 1 G</t>
  </si>
  <si>
    <t>INJ+INF PLV SOL 10X1GM</t>
  </si>
  <si>
    <t>J01DH51</t>
  </si>
  <si>
    <t>129767</t>
  </si>
  <si>
    <t>142077</t>
  </si>
  <si>
    <t>TIENAM 500 MG/500 MG I.V.</t>
  </si>
  <si>
    <t>INF PLV SOL 1X10LAH/20ML</t>
  </si>
  <si>
    <t>J01FA09</t>
  </si>
  <si>
    <t>56801</t>
  </si>
  <si>
    <t>INF PLV SOL 1X500MG</t>
  </si>
  <si>
    <t>J01FA10</t>
  </si>
  <si>
    <t>45010</t>
  </si>
  <si>
    <t>J01FF01</t>
  </si>
  <si>
    <t>100339</t>
  </si>
  <si>
    <t>4234</t>
  </si>
  <si>
    <t>INJ SOL 1X2ML/300MG</t>
  </si>
  <si>
    <t>8807</t>
  </si>
  <si>
    <t>INJ SOL 1X4ML/600MG</t>
  </si>
  <si>
    <t>8808</t>
  </si>
  <si>
    <t>J01MA01</t>
  </si>
  <si>
    <t>66137</t>
  </si>
  <si>
    <t>INF SOL 1X100ML/200MG</t>
  </si>
  <si>
    <t>J01MA02</t>
  </si>
  <si>
    <t>53202</t>
  </si>
  <si>
    <t>POR TBL FLM 10X500MG</t>
  </si>
  <si>
    <t>53922</t>
  </si>
  <si>
    <t>CIPHIN PRO INFUSIONE 200 MG/100 ML</t>
  </si>
  <si>
    <t>J01XA01</t>
  </si>
  <si>
    <t>92289</t>
  </si>
  <si>
    <t>EDICIN 0,5 G</t>
  </si>
  <si>
    <t>INJ PLV SOL 1X500MG</t>
  </si>
  <si>
    <t>92290</t>
  </si>
  <si>
    <t>EDICIN 1 G</t>
  </si>
  <si>
    <t>J02AC01</t>
  </si>
  <si>
    <t>65989</t>
  </si>
  <si>
    <t>MYCOMAX INF</t>
  </si>
  <si>
    <t>INF SOL 100ML/200MG</t>
  </si>
  <si>
    <t>M03AC04</t>
  </si>
  <si>
    <t>42392</t>
  </si>
  <si>
    <t>INJ SOL 5X5ML/50MG</t>
  </si>
  <si>
    <t>N01AH03</t>
  </si>
  <si>
    <t>85526</t>
  </si>
  <si>
    <t>SUFENTA FORTE</t>
  </si>
  <si>
    <t>INJ SOL 5X1ML/50RG</t>
  </si>
  <si>
    <t>N01AX10</t>
  </si>
  <si>
    <t>18167</t>
  </si>
  <si>
    <t>18175</t>
  </si>
  <si>
    <t>N03AG01</t>
  </si>
  <si>
    <t>151050</t>
  </si>
  <si>
    <t>N05CD08</t>
  </si>
  <si>
    <t>14987</t>
  </si>
  <si>
    <t>25034</t>
  </si>
  <si>
    <t>30164</t>
  </si>
  <si>
    <t>MIDAZOLAM TORREX 1 MG/ML</t>
  </si>
  <si>
    <t>INJ SOL 10X5ML/5MG</t>
  </si>
  <si>
    <t>30187</t>
  </si>
  <si>
    <t>MIDAZOLAM TORREX 5 MG/ML</t>
  </si>
  <si>
    <t>30215</t>
  </si>
  <si>
    <t>INJ SOL 10X10ML/50MG</t>
  </si>
  <si>
    <t>85325</t>
  </si>
  <si>
    <t>N06AB04</t>
  </si>
  <si>
    <t>17425</t>
  </si>
  <si>
    <t>POR TBL FLM 30X10 MG</t>
  </si>
  <si>
    <t>94948</t>
  </si>
  <si>
    <t>SEROPRAM 20 MG</t>
  </si>
  <si>
    <t>N06BX18</t>
  </si>
  <si>
    <t>4063</t>
  </si>
  <si>
    <t>POR TBL NOB 50X5MG</t>
  </si>
  <si>
    <t>N06DA02</t>
  </si>
  <si>
    <t>41447</t>
  </si>
  <si>
    <t>R03AC02</t>
  </si>
  <si>
    <t>58380</t>
  </si>
  <si>
    <t>R06AE07</t>
  </si>
  <si>
    <t>66030</t>
  </si>
  <si>
    <t>POR TBL FLM 30X10MG</t>
  </si>
  <si>
    <t>R06AE09</t>
  </si>
  <si>
    <t>42952</t>
  </si>
  <si>
    <t>V06XX</t>
  </si>
  <si>
    <t>33084</t>
  </si>
  <si>
    <t>33146</t>
  </si>
  <si>
    <t>33148</t>
  </si>
  <si>
    <t>NUTRISON PROTEIN PLUS MULTI FIBRE</t>
  </si>
  <si>
    <t>33322</t>
  </si>
  <si>
    <t>NUTRIDRINK S PŘÍCHUTÍ ČOKOLÁDOVOU</t>
  </si>
  <si>
    <t>33323</t>
  </si>
  <si>
    <t>NUTRIDRINK S PŘÍCHUTÍ KARAMELOVOU</t>
  </si>
  <si>
    <t>33328</t>
  </si>
  <si>
    <t>NUTRIDRINK S PŘÍCHUTÍ TROPICKÉHO OVOCE</t>
  </si>
  <si>
    <t>33339</t>
  </si>
  <si>
    <t>DIASIP S PŘÍCHUTÍ JAHODOVOU</t>
  </si>
  <si>
    <t>33340</t>
  </si>
  <si>
    <t>DIASIP S PŘÍCHUTÍ VANILKOVOU</t>
  </si>
  <si>
    <t>33341</t>
  </si>
  <si>
    <t>CUBITAN S PŘÍCHUTÍ VANILKOVOU</t>
  </si>
  <si>
    <t>33342</t>
  </si>
  <si>
    <t>CUBITAN S PŘÍCHUTÍ ČOKOLÁDOVOU</t>
  </si>
  <si>
    <t>33343</t>
  </si>
  <si>
    <t>CUBITAN S PŘÍCHUTÍ JAHODOVOU</t>
  </si>
  <si>
    <t>33422</t>
  </si>
  <si>
    <t>NUTRISON ADVANCED DIASON LOW ENERGY</t>
  </si>
  <si>
    <t>33423</t>
  </si>
  <si>
    <t>33474</t>
  </si>
  <si>
    <t>33526</t>
  </si>
  <si>
    <t>33527</t>
  </si>
  <si>
    <t>33648</t>
  </si>
  <si>
    <t>33704</t>
  </si>
  <si>
    <t>DIASIP S PŘÍCHUTÍ CAPPUCCINO</t>
  </si>
  <si>
    <t>33705</t>
  </si>
  <si>
    <t>NUTRIDRINK S PŘÍCHUTÍ VANILKOVOU</t>
  </si>
  <si>
    <t>HVLP</t>
  </si>
  <si>
    <t>IPLP</t>
  </si>
  <si>
    <t>89301594</t>
  </si>
  <si>
    <t>Nutriční ambulance Celkem</t>
  </si>
  <si>
    <t>Oddělení int. péče chirurg. oborů Celkem</t>
  </si>
  <si>
    <t>Bohanes Tomáš</t>
  </si>
  <si>
    <t>Hrabalová Monika</t>
  </si>
  <si>
    <t>Karásková Eva</t>
  </si>
  <si>
    <t>Molitorová Ivana</t>
  </si>
  <si>
    <t>Vinklerová Ilona</t>
  </si>
  <si>
    <t>Vrzalová Drahomíra</t>
  </si>
  <si>
    <t>Potraviny pro zvláštní lékařské účely (PZLÚ)</t>
  </si>
  <si>
    <t>33331</t>
  </si>
  <si>
    <t>NUTRIDRINK BALÍČEK 5+1</t>
  </si>
  <si>
    <t>POR SOL 6X200ML</t>
  </si>
  <si>
    <t>33489</t>
  </si>
  <si>
    <t>NUTRIDRINK PROTEIN S PŘÍCHUTÍ ČOKOLÁDOVOU</t>
  </si>
  <si>
    <t>Omeprazol</t>
  </si>
  <si>
    <t>122114</t>
  </si>
  <si>
    <t>APO-OME 20</t>
  </si>
  <si>
    <t>POR CPS ETD 100X20MG</t>
  </si>
  <si>
    <t>Potraviny pro zvlastni lekarske ucely (PZLU)</t>
  </si>
  <si>
    <t>NUTRIDRINK BALICEK 5+1</t>
  </si>
  <si>
    <t>33488</t>
  </si>
  <si>
    <t>NUTRIDRINK PROTEIN S PRICHUTI VANILKOVOU</t>
  </si>
  <si>
    <t>NUTRIDRINK PROTEIN S PRICHUTI COKOLADOVOU</t>
  </si>
  <si>
    <t>33326</t>
  </si>
  <si>
    <t>NUTRIDRINK MULTI FIBRE S PŘÍCHUTÍ VANILKOVOU</t>
  </si>
  <si>
    <t>33327</t>
  </si>
  <si>
    <t>NUTRIDRINK NEUTRAL</t>
  </si>
  <si>
    <t>NUTRIDRINK PROTEIN S PŘÍCHUTÍ VANILKOVOU</t>
  </si>
  <si>
    <t>33530</t>
  </si>
  <si>
    <t>33741</t>
  </si>
  <si>
    <t>NUTRIDRINK COMPACT PROTEIN S PŘÍCHUTÍ BANÁNOVOU</t>
  </si>
  <si>
    <t>POR SOL 4X125ML</t>
  </si>
  <si>
    <t>33742</t>
  </si>
  <si>
    <t>NUTRIDRINK COMPACT PROTEIN S PŘÍCHUTÍ JAHODOVOU</t>
  </si>
  <si>
    <t>Jiná</t>
  </si>
  <si>
    <t>1401013</t>
  </si>
  <si>
    <t>Jiný</t>
  </si>
  <si>
    <t>1401014</t>
  </si>
  <si>
    <t>1402001</t>
  </si>
  <si>
    <t>NUTRIDRINK S PRICHUTI KARAMELOVOU</t>
  </si>
  <si>
    <t>DIASIP S PRICHUTI VANILKOVOU</t>
  </si>
  <si>
    <t>Alopurinol</t>
  </si>
  <si>
    <t>107869</t>
  </si>
  <si>
    <t>APO-ALLOPURINOL</t>
  </si>
  <si>
    <t>POR TBL NOB 100X100MG</t>
  </si>
  <si>
    <t>Horcik (ruzne sole v kombinaci)</t>
  </si>
  <si>
    <t>66555</t>
  </si>
  <si>
    <t>MAGNOSOLV</t>
  </si>
  <si>
    <t>POR GRA SOL 30</t>
  </si>
  <si>
    <t>Hořčík (různé sole v kombinaci)</t>
  </si>
  <si>
    <t>999999</t>
  </si>
  <si>
    <t>Kodein</t>
  </si>
  <si>
    <t>56993</t>
  </si>
  <si>
    <t>CODEIN SLOVAKOFARMA 30 MG</t>
  </si>
  <si>
    <t>POR TBL NOB 10X30MG</t>
  </si>
  <si>
    <t>Kyselina ursodeoxycholová</t>
  </si>
  <si>
    <t>13808</t>
  </si>
  <si>
    <t>POR CPS DUR 100X250MG</t>
  </si>
  <si>
    <t>Lansoprazol</t>
  </si>
  <si>
    <t>17122</t>
  </si>
  <si>
    <t>LANZUL 30 MG</t>
  </si>
  <si>
    <t>POR CPS DUR 56X30MG</t>
  </si>
  <si>
    <t>Multienzymové přípravky (lipáza, proteáza apod.)</t>
  </si>
  <si>
    <t>14811</t>
  </si>
  <si>
    <t>KREON 25 000</t>
  </si>
  <si>
    <t>POR CPS ETD 50</t>
  </si>
  <si>
    <t>Nadroparin</t>
  </si>
  <si>
    <t>32064</t>
  </si>
  <si>
    <t>FRAXIPARINE</t>
  </si>
  <si>
    <t>INJ SOL 10X1ML</t>
  </si>
  <si>
    <t>59806</t>
  </si>
  <si>
    <t>FRAXIPARINE FORTE</t>
  </si>
  <si>
    <t>INJ SOL 10X0.6ML</t>
  </si>
  <si>
    <t>Nifuroxazid</t>
  </si>
  <si>
    <t>46405</t>
  </si>
  <si>
    <t>ERCEFURYL 200 MG CPS.</t>
  </si>
  <si>
    <t>POR CPS DUR 14X200MG</t>
  </si>
  <si>
    <t>47473</t>
  </si>
  <si>
    <t>GASEC-20</t>
  </si>
  <si>
    <t>POR CPS DUR 56X20MG</t>
  </si>
  <si>
    <t>NUTRIDRINK S PRICHUTI COKOLADOVOU</t>
  </si>
  <si>
    <t>33329</t>
  </si>
  <si>
    <t>NUTRIDRINK YOGHURT S PRICHUTI MALINA</t>
  </si>
  <si>
    <t>NUTRIDRINK S PRICHUTI VANILKOVOU</t>
  </si>
  <si>
    <t>NUTRIDRINK YOGHURT S PŘÍCHUTÍ MALINA</t>
  </si>
  <si>
    <t>33490</t>
  </si>
  <si>
    <t>NUTRIDRINK PROTEIN S PŘÍCHUTÍ LESNÍHO OVOCE</t>
  </si>
  <si>
    <t>Prokinetika</t>
  </si>
  <si>
    <t>166760</t>
  </si>
  <si>
    <t>KINITO 50 MG, POTAHOVANÉ TABLETY</t>
  </si>
  <si>
    <t>POR TBL FLM 100X50MG</t>
  </si>
  <si>
    <t>Tramadol</t>
  </si>
  <si>
    <t>57793</t>
  </si>
  <si>
    <t>TRAMAL KAPKY 100 MG/1 ML</t>
  </si>
  <si>
    <t>POR GTT SOL 1X96ML</t>
  </si>
  <si>
    <t>Nutriční ambulance</t>
  </si>
  <si>
    <t>Přehled plnění PL - Preskripce léčivých přípravků dle objemu Kč mimo PL</t>
  </si>
  <si>
    <t>A02BC03 - Lansoprazol</t>
  </si>
  <si>
    <t>A03FA - Prokinetika</t>
  </si>
  <si>
    <t>M04AA01 - Alopurinol</t>
  </si>
  <si>
    <t>N02AX02 - Tramadol</t>
  </si>
  <si>
    <t>A02BC03</t>
  </si>
  <si>
    <t>A03FA</t>
  </si>
  <si>
    <t>M04AA01</t>
  </si>
  <si>
    <t>N02AX02</t>
  </si>
  <si>
    <t>50115050</t>
  </si>
  <si>
    <t>502 SZM obvazový (112 02 040)</t>
  </si>
  <si>
    <t>50115060</t>
  </si>
  <si>
    <t>503 SZM ostatní zdravotnický (112 02 100)</t>
  </si>
  <si>
    <t>50115090</t>
  </si>
  <si>
    <t>509 SZM zubolékařský (112 02 110)</t>
  </si>
  <si>
    <t>50115070</t>
  </si>
  <si>
    <t>513 SZM katetry, stenty, porty (112 02 101)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</si>
  <si>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</si>
  <si>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</si>
  <si>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</si>
  <si>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</si>
  <si>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</si>
  <si>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</si>
  <si>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</si>
  <si>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</si>
  <si>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5921</t>
  </si>
  <si>
    <t>Oddělení int. péče chirurg. oborů, Nutriční ambula</t>
  </si>
  <si>
    <t>ZA314</t>
  </si>
  <si>
    <t>Obinadlo idealast-haft 8 cm x   4 m 9311113</t>
  </si>
  <si>
    <t>ZA464</t>
  </si>
  <si>
    <t>Kompresa NT 10 x 10 cm / 2 ks sterilní 26520</t>
  </si>
  <si>
    <t>ZA593</t>
  </si>
  <si>
    <t>Tampon 20 x 20 cm sterilní stáčený  / 5 ks 28003</t>
  </si>
  <si>
    <t>ZA603</t>
  </si>
  <si>
    <t>Kompresa gáza 7,5 x 7,5 cm / 2 ks sterilní karton á 1000 ks 26005</t>
  </si>
  <si>
    <t>ZB084</t>
  </si>
  <si>
    <t>Náplast transpore 2,5   x 9,14 1527-1</t>
  </si>
  <si>
    <t>ZC702</t>
  </si>
  <si>
    <t>Náplast tegaderm 6 x 7 cm 1624W</t>
  </si>
  <si>
    <t>ZD740</t>
  </si>
  <si>
    <t>Kompresa gáza 7,5 x 7,5 cm / 5 ks sterilní 1325019265</t>
  </si>
  <si>
    <t>ZI558</t>
  </si>
  <si>
    <t>Náplast curapor   7 x   5 cm 22 120 ( náhrada za cosmopor )</t>
  </si>
  <si>
    <t>ZI599</t>
  </si>
  <si>
    <t>Náplast curapor 10 x   8 cm 22121 ( náhrada za cosmopor )</t>
  </si>
  <si>
    <t>ZI600</t>
  </si>
  <si>
    <t>Náplast curapor 10 x 15 cm 22122 ( náhrada za cosmopor )</t>
  </si>
  <si>
    <t>ZA602</t>
  </si>
  <si>
    <t>Kompresa gáza 5 x 5 cm / 2 ks sterilní karton á 1000 ks 26001</t>
  </si>
  <si>
    <t>ZA727</t>
  </si>
  <si>
    <t>Kontejner 30 ml sterilní 331690251750</t>
  </si>
  <si>
    <t>ZA738</t>
  </si>
  <si>
    <t>Filtr mini spike zelený 4550242</t>
  </si>
  <si>
    <t>ZA787</t>
  </si>
  <si>
    <t>Stříkačka injekční 10 ml 4606108V</t>
  </si>
  <si>
    <t>ZA788</t>
  </si>
  <si>
    <t>Stříkačka injekční 20 ml 4606205V</t>
  </si>
  <si>
    <t>ZA790</t>
  </si>
  <si>
    <t>Stříkačka injekční   5 ml 4606051V</t>
  </si>
  <si>
    <t>ZB501</t>
  </si>
  <si>
    <t>Přerušovač sání fingertip sterilní bal. á 100 ks 07.031.00.000</t>
  </si>
  <si>
    <t>ZB662</t>
  </si>
  <si>
    <t>Konektor bezjehlový maxplus 7 denní 7010003</t>
  </si>
  <si>
    <t>ZC769</t>
  </si>
  <si>
    <t>Hadička spojovací HS 1,8 x 450LL 606301</t>
  </si>
  <si>
    <t>ZC863</t>
  </si>
  <si>
    <t>Hadička spojovací HS 1,8 x 1800LL 606304</t>
  </si>
  <si>
    <t>ZF973</t>
  </si>
  <si>
    <t>Hadička tlaková spojovací unicath 1,5 x 25 cm LL na obou koncích male-</t>
  </si>
  <si>
    <t>ZH168</t>
  </si>
  <si>
    <t>Stříkačka tuberkulin 1 ml KD-JECT III 831786</t>
  </si>
  <si>
    <t>ZH546</t>
  </si>
  <si>
    <t>Flocare infinity pack set mobile 2778307</t>
  </si>
  <si>
    <t>ZK798</t>
  </si>
  <si>
    <t xml:space="preserve">Zátka combi modrá 4495152 </t>
  </si>
  <si>
    <t>ZA715</t>
  </si>
  <si>
    <t>Set infuzní intrafix 4062957</t>
  </si>
  <si>
    <t>ZB715</t>
  </si>
  <si>
    <t>Set kangaro univerzální bal. á 30 ks 777304</t>
  </si>
  <si>
    <t>ZE973</t>
  </si>
  <si>
    <t>Set pro parenterenterální výživu 8701148SP</t>
  </si>
  <si>
    <t>ZA999</t>
  </si>
  <si>
    <t>Jehla injekční 0,5 x   16 mm oranžová 4657853</t>
  </si>
  <si>
    <t>ZB556</t>
  </si>
  <si>
    <t>Jehla injekční 1,2 x   40 mm růžová 4665120</t>
  </si>
  <si>
    <t>ZB729</t>
  </si>
  <si>
    <t>Jehla surecan 90°G20 žlutá zahnutá bal. á 50 ks 4439937</t>
  </si>
  <si>
    <t>ZK475</t>
  </si>
  <si>
    <t>Rukavice operační latexové s pudrem ansell medigrip plus vel. 7,0 302924</t>
  </si>
  <si>
    <t>ZA006</t>
  </si>
  <si>
    <t>Obinadlo pruban č.  8 427308</t>
  </si>
  <si>
    <t>ZA318</t>
  </si>
  <si>
    <t>Náplast transpore 1,25 x 9,15 1527-0</t>
  </si>
  <si>
    <t>ZA324</t>
  </si>
  <si>
    <t>Náplast tegaderm 10 x 12 cm 1626W</t>
  </si>
  <si>
    <t>ZA325</t>
  </si>
  <si>
    <t>Krytí hypro-sorb R 65 x 55 mm 002</t>
  </si>
  <si>
    <t>ZA416</t>
  </si>
  <si>
    <t>Krytí s mastí grassolind neutral 10 x 10 cm bal. á 10 ks 4993147</t>
  </si>
  <si>
    <t>ZA418</t>
  </si>
  <si>
    <t>Náplast metaline 8 x 9 cm 23094</t>
  </si>
  <si>
    <t>ZA419</t>
  </si>
  <si>
    <t>Náplast betaplast 10 cm x 5 m 510W</t>
  </si>
  <si>
    <t>ZA421</t>
  </si>
  <si>
    <t>Obinadlo elastické idealtex 10 cm x 5 m 931062</t>
  </si>
  <si>
    <t>ZA423</t>
  </si>
  <si>
    <t>Obinadlo elastické idealtex 12 cm x 5 m 931063</t>
  </si>
  <si>
    <t>ZA444</t>
  </si>
  <si>
    <t>Tampon 20 x 19 cm nesterilní stáčený 1320300404</t>
  </si>
  <si>
    <t>ZA446</t>
  </si>
  <si>
    <t>Vata buničitá přířezy 20 x 30 cm 1230200129</t>
  </si>
  <si>
    <t>ZA451</t>
  </si>
  <si>
    <t>Náplast omniplast 5 cm x 9,2 m 900429</t>
  </si>
  <si>
    <t>ZA459</t>
  </si>
  <si>
    <t>Kompresa AB 10 x 20 cm / 1 ks sterilní 1230114021</t>
  </si>
  <si>
    <t>ZA463</t>
  </si>
  <si>
    <t>Kompresa NT 10 x 20 cm / 2 ks sterilní 26620</t>
  </si>
  <si>
    <t>ZA466</t>
  </si>
  <si>
    <t>Tyčinka vatová sterilní 14 cm 967950</t>
  </si>
  <si>
    <t>ZA467</t>
  </si>
  <si>
    <t>Tyčinka vatová nesterilní 15 cm 967936</t>
  </si>
  <si>
    <t>ZA478</t>
  </si>
  <si>
    <t>Krytí actisorb plus 10,5 x 10,5 cm bal. á 10 ks SYSMAP105_1/5</t>
  </si>
  <si>
    <t>ZA518</t>
  </si>
  <si>
    <t>Kompresa NT 7,5 x 7,5 cm nesterilní 06102</t>
  </si>
  <si>
    <t>ZA530</t>
  </si>
  <si>
    <t>Vložky hygienické samu 716221</t>
  </si>
  <si>
    <t>ZA537</t>
  </si>
  <si>
    <t>Krytí mepilex heel 13 x 20 cm bal. á 5 ks 288100-01</t>
  </si>
  <si>
    <t>ZA539</t>
  </si>
  <si>
    <t>Kompresa NT 10 x 10 cm nesterilní 06103</t>
  </si>
  <si>
    <t>ZA544</t>
  </si>
  <si>
    <t>Krytí inadine nepřilnavé 5,0 x 5,0 cm 1/10 SYS01481EE</t>
  </si>
  <si>
    <t>ZA547</t>
  </si>
  <si>
    <t>Krytí inadine nepřilnavé 9,5 x 9,5 cm 1/10 SYS01512EE</t>
  </si>
  <si>
    <t>ZA550</t>
  </si>
  <si>
    <t xml:space="preserve">Krytí nu-gel 25 g bal. á 6 ks MNG425 </t>
  </si>
  <si>
    <t>ZA558</t>
  </si>
  <si>
    <t>Tampon-gazin sterilní bal. á 125 ks 14962</t>
  </si>
  <si>
    <t>ZA561</t>
  </si>
  <si>
    <t>Kompresa AB 20 x 40 cm / 1 ks sterilní bal. á 70 ks 1230114051</t>
  </si>
  <si>
    <t>ZA562</t>
  </si>
  <si>
    <t>Náplast cosmopor i. v. 6 x 8 cm 9008054</t>
  </si>
  <si>
    <t>ZA597</t>
  </si>
  <si>
    <t>Krytí aquacel    5 x  5 cm bal. á 10 ks 177901</t>
  </si>
  <si>
    <t>ZA617</t>
  </si>
  <si>
    <t>Tampon TC-OC k ošetření dutiny ústní á 250 ks 12240</t>
  </si>
  <si>
    <t>ZA643</t>
  </si>
  <si>
    <t>Kompresa vliwasoft 10 x 20 nesterilní á 100 ks 12070</t>
  </si>
  <si>
    <t>ZA664</t>
  </si>
  <si>
    <t>Flamigel 250 ml FLAM250</t>
  </si>
  <si>
    <t>ZB404</t>
  </si>
  <si>
    <t>Náplast cosmos 8 cm x 1m 540335</t>
  </si>
  <si>
    <t>ZC100</t>
  </si>
  <si>
    <t>Vata buničitá dělená 2 role / 500 ks 40 x 50 mm 1230200310</t>
  </si>
  <si>
    <t>ZC843</t>
  </si>
  <si>
    <t>Gelitacel 5 x 7 cm GC-507, á 15 ks,  742532</t>
  </si>
  <si>
    <t>ZC845</t>
  </si>
  <si>
    <t>Kompresa NT 10 x 20 cm / 5 ks sterilní 26621</t>
  </si>
  <si>
    <t>ZC846</t>
  </si>
  <si>
    <t>Kompresa AB 15 x 25 cm /1 ks sterilní bal. á 140 ks 1230114031</t>
  </si>
  <si>
    <t>ZC857</t>
  </si>
  <si>
    <t>Krytí s mastí grassolind 10 x 20 cm 4993368</t>
  </si>
  <si>
    <t>ZC885</t>
  </si>
  <si>
    <t>Náplast omnifix E 10 cm x 10 m 900650</t>
  </si>
  <si>
    <t>ZD104</t>
  </si>
  <si>
    <t>Náplast omniplast 10,0 cm x 10,0 m 900535</t>
  </si>
  <si>
    <t>ZD482</t>
  </si>
  <si>
    <t>Sprej Opsite 240 ml, á 12 ks, 66004980</t>
  </si>
  <si>
    <t>ZD631</t>
  </si>
  <si>
    <t>Krytí pharmafoam-trach.s výřezem 8 x 8 cm bal. á 10 ks P-Tracheo 808</t>
  </si>
  <si>
    <t>ZD633</t>
  </si>
  <si>
    <t>Krytí mepilex border sacrum 18 x 18 cm bal. á 5 ks 282000-01</t>
  </si>
  <si>
    <t>ZD634</t>
  </si>
  <si>
    <t>Krytí mepilex border sacrum 23 x 23 cm bal. á 5 ks 282400-01</t>
  </si>
  <si>
    <t>ZE749</t>
  </si>
  <si>
    <t>Krytí hypergel 15 g bal. á 10 ks 361500</t>
  </si>
  <si>
    <t>ZF746</t>
  </si>
  <si>
    <t>Hydrosorb 5 x 7,5 cm sterilní bal. á 5 ks 900853</t>
  </si>
  <si>
    <t>ZH011</t>
  </si>
  <si>
    <t>Náplast micropore 1,25 cm x 9,15 m 1530-0</t>
  </si>
  <si>
    <t>ZH012</t>
  </si>
  <si>
    <t>Náplast micropore 2,50 cm x 9,15 m 7600-1</t>
  </si>
  <si>
    <t>ZI601</t>
  </si>
  <si>
    <t>Náplast curapor 10 x 20 cm 22123 ( náhrada za cosmopor )</t>
  </si>
  <si>
    <t>ZI973</t>
  </si>
  <si>
    <t>Pěna malá  V.A.C M6275051</t>
  </si>
  <si>
    <t>ZI977</t>
  </si>
  <si>
    <t>Kanystr s gelem V.A.C. 500 ml M6275063</t>
  </si>
  <si>
    <t>ZK352</t>
  </si>
  <si>
    <t>Roztok hyiodine na chronické rány bal. á 50 ml HYIODINE</t>
  </si>
  <si>
    <t>ZA479</t>
  </si>
  <si>
    <t>Krytí pěnové tielle 11 x 11 cm bal. á 10 ks SYSMTL101EE</t>
  </si>
  <si>
    <t>ZA543</t>
  </si>
  <si>
    <t>Krytí pěnové tielle  7 x  9 cm bal. á 10 ks SYSMTL100EE</t>
  </si>
  <si>
    <t>ZA553</t>
  </si>
  <si>
    <t xml:space="preserve">Krytí pěnové tielle 18 x 18 cm bal. á 5 ks MTL103 </t>
  </si>
  <si>
    <t>ZD619</t>
  </si>
  <si>
    <t>Krytí aquacel  10 x 10 cm bal. á 10 ks 81003</t>
  </si>
  <si>
    <t>ZD632</t>
  </si>
  <si>
    <t>Krytí pharmapore silver-polšt.se stříbrem 8 x 10 cm bal. á 100 ks P8010S</t>
  </si>
  <si>
    <t>ZA119</t>
  </si>
  <si>
    <t>Trokar hrudní CH18 636.18</t>
  </si>
  <si>
    <t>ZA428</t>
  </si>
  <si>
    <t>Systém odsávací uzavřený CH14 jednocestný 57 cm bal. á 20 ks Z110-14</t>
  </si>
  <si>
    <t>ZA688</t>
  </si>
  <si>
    <t>Sáček močový curity s hod.diurézou 400 ml 8150</t>
  </si>
  <si>
    <t>ZA691</t>
  </si>
  <si>
    <t>Rampa 3 kohouty discofix 16600C/4085434/</t>
  </si>
  <si>
    <t>ZA705</t>
  </si>
  <si>
    <t>Hadička spojovací HS 1,8 x 450UNIV</t>
  </si>
  <si>
    <t>ZA713</t>
  </si>
  <si>
    <t>Měřič žilního tlaku 01 646992</t>
  </si>
  <si>
    <t>ZA728</t>
  </si>
  <si>
    <t>Lopatka lékařská nesterilní 16-0001</t>
  </si>
  <si>
    <t>ZA763</t>
  </si>
  <si>
    <t>Pohár na moč 250 ml UH 712253</t>
  </si>
  <si>
    <t>ZA789</t>
  </si>
  <si>
    <t>Stříkačka injekční   2 ml 4606027V</t>
  </si>
  <si>
    <t>ZA812</t>
  </si>
  <si>
    <t>Uzávěr do katetrů 4435001</t>
  </si>
  <si>
    <t>ZA860</t>
  </si>
  <si>
    <t>Spojka dvojitá otočná čistá á 20 ks 23412</t>
  </si>
  <si>
    <t>ZA883</t>
  </si>
  <si>
    <t>Rourka rektální CH18, délka 40 cm 19-18.100</t>
  </si>
  <si>
    <t>ZA884</t>
  </si>
  <si>
    <t>Rourka rektální CH22, délka 40 cm 19-22.100</t>
  </si>
  <si>
    <t>ZA964</t>
  </si>
  <si>
    <t>Stříkačka janett 60 ml vyplachovací MRG564</t>
  </si>
  <si>
    <t>ZA967</t>
  </si>
  <si>
    <t>Flocare set 800 pump pro enter.vaky-35147 A4323102</t>
  </si>
  <si>
    <t>ZB102</t>
  </si>
  <si>
    <t>Láhev k odsávačce flovac 1l hadice 1,8 m á 45 ks 000-036-020</t>
  </si>
  <si>
    <t>ZB103</t>
  </si>
  <si>
    <t>Láhev k odsávačce flovac 2l hadice 1,8 m 000-036-021</t>
  </si>
  <si>
    <t>ZB231</t>
  </si>
  <si>
    <t>Pinzeta anatomická 14 cm P00894</t>
  </si>
  <si>
    <t>ZB249</t>
  </si>
  <si>
    <t>Sáček močový 2000 ml s kříž.výpustí, sterilní A-TNU201601</t>
  </si>
  <si>
    <t>ZB301</t>
  </si>
  <si>
    <t>Rampa 5 kohoutů bal. á 20 ks RP 5000 M</t>
  </si>
  <si>
    <t>ZB314</t>
  </si>
  <si>
    <t>Kanyla TS 8,0 s manžetou bal. á 2 ks 100/523/080</t>
  </si>
  <si>
    <t>ZB337</t>
  </si>
  <si>
    <t>Manžeta na měření TK M1575A</t>
  </si>
  <si>
    <t>ZB361</t>
  </si>
  <si>
    <t>Láhev respiflo 1000 ml 21000</t>
  </si>
  <si>
    <t>ZB386</t>
  </si>
  <si>
    <t>Kanyla ET 7,5 s manžetou 9475E cen.nab. CZ130043</t>
  </si>
  <si>
    <t>ZB387</t>
  </si>
  <si>
    <t>Kanyla ET 8,0 s manžetou 9480E cen.nab. CZ130043</t>
  </si>
  <si>
    <t>ZB388</t>
  </si>
  <si>
    <t>Kanyla ET 8,5 s manžetou 9485E cen.nab. CZ130043</t>
  </si>
  <si>
    <t>ZB449</t>
  </si>
  <si>
    <t>Kanyla ET 7,0 s manžetou 9570E cen.nab. CZ130043</t>
  </si>
  <si>
    <t>ZB477</t>
  </si>
  <si>
    <t>Kohout trojcestný lopez valve AA-011-M9000 S</t>
  </si>
  <si>
    <t>ZB487</t>
  </si>
  <si>
    <t>Peán rovný Rochester 16 cm P00662</t>
  </si>
  <si>
    <t>ZB543</t>
  </si>
  <si>
    <t>Souprava odběrová tracheální G05206</t>
  </si>
  <si>
    <t>ZB582</t>
  </si>
  <si>
    <t>Rampa 5 kohouty discofix proset - 5 x konektor 4085450SF</t>
  </si>
  <si>
    <t>ZB598</t>
  </si>
  <si>
    <t>Spojka přímá symetrická 7 x 7 mm 120 430</t>
  </si>
  <si>
    <t>ZB621</t>
  </si>
  <si>
    <t>Adaptér respiflo MN 1072-16</t>
  </si>
  <si>
    <t>ZB656</t>
  </si>
  <si>
    <t>Senzor flotrac set 152 cm MHD6R</t>
  </si>
  <si>
    <t>ZB724</t>
  </si>
  <si>
    <t>Kapilára sedimentační kalibrovaná 727111</t>
  </si>
  <si>
    <t>ZB750</t>
  </si>
  <si>
    <t>Hadice vrapovaná metráž á 50 m 1574000/W</t>
  </si>
  <si>
    <t>ZB751</t>
  </si>
  <si>
    <t>Hadice PVC 8/12 á 30 m P00468</t>
  </si>
  <si>
    <t>ZB754</t>
  </si>
  <si>
    <t>Zkumavka černá 2 ml 454073</t>
  </si>
  <si>
    <t>ZB756</t>
  </si>
  <si>
    <t>Zkumavka 3 ml K3 edta fialová 454086</t>
  </si>
  <si>
    <t>ZB757</t>
  </si>
  <si>
    <t>Zkumavka 6 ml K3 edta fialová 456036</t>
  </si>
  <si>
    <t>ZB759</t>
  </si>
  <si>
    <t>Zkumavka červená 8 ml gel 455071</t>
  </si>
  <si>
    <t>ZB764</t>
  </si>
  <si>
    <t>Zkumavka zelená 4 ml 454051</t>
  </si>
  <si>
    <t>ZB768</t>
  </si>
  <si>
    <t>Jehla vakuová 216/38 mm zelená 450076</t>
  </si>
  <si>
    <t>ZB769</t>
  </si>
  <si>
    <t>Jehla vakuová 206/38 mm žlutá 450077</t>
  </si>
  <si>
    <t>ZB770</t>
  </si>
  <si>
    <t>Držák jehly excentrický Holdex 450263</t>
  </si>
  <si>
    <t>ZB773</t>
  </si>
  <si>
    <t>Zkumavka šedá-glykemie 454085</t>
  </si>
  <si>
    <t>ZB775</t>
  </si>
  <si>
    <t>Zkumavka koagulace 4 ml modrá 454328</t>
  </si>
  <si>
    <t>ZB777</t>
  </si>
  <si>
    <t>Zkumavka červená 4 ml gel 454071</t>
  </si>
  <si>
    <t>ZB780</t>
  </si>
  <si>
    <t>Kontejner 120 ml sterilní 331690250350</t>
  </si>
  <si>
    <t>ZB804</t>
  </si>
  <si>
    <t>Regulátor průtoku infúze dosicair DF 100</t>
  </si>
  <si>
    <t>ZB815</t>
  </si>
  <si>
    <t>Stříkačka k perfusoru černá s jehlou 50 ml 8728828F</t>
  </si>
  <si>
    <t>ZB893</t>
  </si>
  <si>
    <t>Stříkačka inzulinová omnican 0,5 ml 100j 9151125S</t>
  </si>
  <si>
    <t>ZB899</t>
  </si>
  <si>
    <t>Senzor spirologický bal. á 5 ks 8403735-03</t>
  </si>
  <si>
    <t>ZB908</t>
  </si>
  <si>
    <t>Hadička spojovací stíněná 1 mm/150 cm 1100 1150 E</t>
  </si>
  <si>
    <t>ZB948</t>
  </si>
  <si>
    <t>Mikronebulizér MicroMist bal. á 50 ks 41891</t>
  </si>
  <si>
    <t>ZC059</t>
  </si>
  <si>
    <t>Láhev redon drenofast 400 ml-kompletní bal. á 40 ks 28 400</t>
  </si>
  <si>
    <t>ZC074</t>
  </si>
  <si>
    <t>Nebulizátor Typ 753 pro dospělé 01.000.08.753</t>
  </si>
  <si>
    <t>ZC166</t>
  </si>
  <si>
    <t>Manžeta přetlaková   500 ml 100 051-018-803</t>
  </si>
  <si>
    <t>ZC366</t>
  </si>
  <si>
    <t>Převodník tlakový PX260 á 20 ks T100209A</t>
  </si>
  <si>
    <t>ZC506</t>
  </si>
  <si>
    <t>Kompresa NT 10 x 10 cm / 5 ks sterilní bal. á 750 ks 1325020275</t>
  </si>
  <si>
    <t>ZC648</t>
  </si>
  <si>
    <t>Elektroda EKG s gelem ovál 51 x 33 mm pro dospělé H-108006</t>
  </si>
  <si>
    <t>ZC738</t>
  </si>
  <si>
    <t>Husí krk Expandi-flex 22362</t>
  </si>
  <si>
    <t>ZC755</t>
  </si>
  <si>
    <t>Čepelka skalpelová 22 BB522</t>
  </si>
  <si>
    <t>ZC756</t>
  </si>
  <si>
    <t>Čepelka skalpelová 23 BB523</t>
  </si>
  <si>
    <t>ZC798</t>
  </si>
  <si>
    <t>Fonendoskop oboustranný KVS-30L</t>
  </si>
  <si>
    <t>ZC906</t>
  </si>
  <si>
    <t>Škrtidlo se sponou KVS25500</t>
  </si>
  <si>
    <t>ZD040</t>
  </si>
  <si>
    <t>Pásek bepa clip  á 12ks NKS:200502</t>
  </si>
  <si>
    <t>ZD190</t>
  </si>
  <si>
    <t>Kyveta CO2 pro dospělé, á10ks, MP 01062</t>
  </si>
  <si>
    <t>ZD534</t>
  </si>
  <si>
    <t>Okruh dýchací compact II 2,0 m 2151000/W</t>
  </si>
  <si>
    <t>ZD650</t>
  </si>
  <si>
    <t>Aquapak - sterilní voda  340 ml s adaptérem bal. á 20 ks 400340</t>
  </si>
  <si>
    <t>ZD808</t>
  </si>
  <si>
    <t>Kanyla vasofix 22G modrá safety 4269098S-01</t>
  </si>
  <si>
    <t>ZD809</t>
  </si>
  <si>
    <t>Kanyla vasofix 20G růžová safety 4269110S-01</t>
  </si>
  <si>
    <t>ZD980</t>
  </si>
  <si>
    <t>Kanyla vasofix 18G zelená safety 4269136S-01</t>
  </si>
  <si>
    <t>ZD995</t>
  </si>
  <si>
    <t>Spojka symetrická 4-4 nest.,bal.á 50 ks, 86051572</t>
  </si>
  <si>
    <t>ZE146</t>
  </si>
  <si>
    <t>Micro mist nebulizer bal. á 50 ks 41745</t>
  </si>
  <si>
    <t>ZE159</t>
  </si>
  <si>
    <t>Nádoba na kontam.odpad 2 l 15-0003</t>
  </si>
  <si>
    <t>ZF047</t>
  </si>
  <si>
    <t>Katetr rektální Actiflo 6 cm 32011</t>
  </si>
  <si>
    <t>ZF159</t>
  </si>
  <si>
    <t>Nádoba na kontam.odpad 1 l 15-0002</t>
  </si>
  <si>
    <t>ZF233</t>
  </si>
  <si>
    <t>Stříkačka arteriální line-draw L/S á 200 ks 4043E</t>
  </si>
  <si>
    <t>ZG515</t>
  </si>
  <si>
    <t>Zkumavka močová vacuette 10,5 ml bal. á 50 ks 331980455007</t>
  </si>
  <si>
    <t>ZH491</t>
  </si>
  <si>
    <t>Stříkačka 50 - 60 ml LL MRG00711</t>
  </si>
  <si>
    <t>ZH493</t>
  </si>
  <si>
    <t>Katetr močový foley CH16 180605-000160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</si>
  <si>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</si>
  <si>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</si>
  <si>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</si>
  <si>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</si>
  <si>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ZI182</t>
  </si>
  <si>
    <t>Zkumavka + aplikátor s chem.stabilizátorem UriSwab žlutá 802CE.A</t>
  </si>
  <si>
    <t>ZI436</t>
  </si>
  <si>
    <t>Brýle kyslíkové SOFT H-103106</t>
  </si>
  <si>
    <t>ZJ312</t>
  </si>
  <si>
    <t>Sonda žaludeční CH16 1200mm s RTG linkou 412016</t>
  </si>
  <si>
    <t>ZJ569</t>
  </si>
  <si>
    <t>Proužky Accu-Check senzor komfort Pro Control á 50 ks</t>
  </si>
  <si>
    <t>ZJ659</t>
  </si>
  <si>
    <t>Kohout trojcestný s bezjehlovým konektorem Discofix C bal. á 100 ks</t>
  </si>
  <si>
    <t>ZJ695</t>
  </si>
  <si>
    <t>Sonda žaludeční CH14 1200mm s RTG linkou 412014</t>
  </si>
  <si>
    <t>ZJ696</t>
  </si>
  <si>
    <t>Sonda žaludeční CH18 1200mm s RTG linkou 412018</t>
  </si>
  <si>
    <t>ZJ729</t>
  </si>
  <si>
    <t>Roztok dermacyn 500 ml 11A0031</t>
  </si>
  <si>
    <t>ZK179</t>
  </si>
  <si>
    <t>Sonda žaludeční CH12 1200mm s RTG linkou bal. á 10 ks 412012</t>
  </si>
  <si>
    <t>ZK435</t>
  </si>
  <si>
    <t>Rampa 5 kohouty discofix bal. á 50 ks 4085450</t>
  </si>
  <si>
    <t>ZK445</t>
  </si>
  <si>
    <t>Rampa 3 kohouty discofix proset - 3 x konektor 4085434SF</t>
  </si>
  <si>
    <t>ZK799</t>
  </si>
  <si>
    <t>Zátka combi červená 4495101</t>
  </si>
  <si>
    <t>ZK884</t>
  </si>
  <si>
    <t>Kohout trojcestný discofix modrý 4095111</t>
  </si>
  <si>
    <t>ZK976</t>
  </si>
  <si>
    <t>Cévka odsávací CH12 s přerušovačem sání P01171a</t>
  </si>
  <si>
    <t>ZK977</t>
  </si>
  <si>
    <t>Cévka odsávací CH14 s přerušovačem sání P01173a</t>
  </si>
  <si>
    <t>ZK978</t>
  </si>
  <si>
    <t>Cévka odsávací CH16 s přerušovačem sání P01175a</t>
  </si>
  <si>
    <t>ZK979</t>
  </si>
  <si>
    <t>Cévka odsávací CH18 s přerušovačem sání P01177a</t>
  </si>
  <si>
    <t>ZL333</t>
  </si>
  <si>
    <t>Systém odsávací uzavřený ET Comfortsoft CH 14 55 cm 72 hod. 02-011-</t>
  </si>
  <si>
    <t>ZA036</t>
  </si>
  <si>
    <t>Svorka na kolostomické sáčky 03169</t>
  </si>
  <si>
    <t>ZA279</t>
  </si>
  <si>
    <t>Kanyla TS 7,0 s manžetou 100/800/070</t>
  </si>
  <si>
    <t>ZA725</t>
  </si>
  <si>
    <t>Kanyla TS 8,0 s manžetou bal. á 10 ks 100/860/080</t>
  </si>
  <si>
    <t>ZA810</t>
  </si>
  <si>
    <t>Vzduchovod ústní vel. 3   90 mm bal. á 10 ks P03051a</t>
  </si>
  <si>
    <t>ZA852</t>
  </si>
  <si>
    <t>Sonda flocare PUR CH8/110 cm 35243</t>
  </si>
  <si>
    <t>ZA905</t>
  </si>
  <si>
    <t>Maska tracheostomická 2400</t>
  </si>
  <si>
    <t>ZB038</t>
  </si>
  <si>
    <t>Medisize hydrovent S filt./HM</t>
  </si>
  <si>
    <t>ZB054</t>
  </si>
  <si>
    <t>Láhev 2,00 l šroubový uzávěr 111-888-200</t>
  </si>
  <si>
    <t>ZB056</t>
  </si>
  <si>
    <t>Kanyla TS 8,5 s manžetou bal. á 10 ks 100/800/085</t>
  </si>
  <si>
    <t>ZB105</t>
  </si>
  <si>
    <t>Kanyla TS 7,5 s manžetou 100/800/075</t>
  </si>
  <si>
    <t>ZB163</t>
  </si>
  <si>
    <t>Pinzeta chirurgická matovaná 1x2 zuby 14,5 cm 397114080381</t>
  </si>
  <si>
    <t>ZB507</t>
  </si>
  <si>
    <t>Páska fixační SOFT FIX, set-4druhy,  9 rolí NKS:30-05</t>
  </si>
  <si>
    <t>ZB533</t>
  </si>
  <si>
    <t>Zkumavka na kovy 6 ml 456080</t>
  </si>
  <si>
    <t>ZB548</t>
  </si>
  <si>
    <t>Kanyla TS 9,0 s manžetou bal. á 10 ks 100/800/090</t>
  </si>
  <si>
    <t>ZB647</t>
  </si>
  <si>
    <t>Minitrach seldinger kit 100/461/000</t>
  </si>
  <si>
    <t>ZB648</t>
  </si>
  <si>
    <t>Hand Fix 30 bal. á 2 ks NKS:60-65</t>
  </si>
  <si>
    <t>ZB812</t>
  </si>
  <si>
    <t>Manžeta fixační Ute-Fix bal. á 20 ks NKS:40-05</t>
  </si>
  <si>
    <t>ZB877</t>
  </si>
  <si>
    <t>Vzduchovod ústní vel. 4 105 mm bal. á 10 ks P03052a</t>
  </si>
  <si>
    <t>ZB937</t>
  </si>
  <si>
    <t>Nůžky chirurgické rovné hrotnaté P00770</t>
  </si>
  <si>
    <t>ZB947</t>
  </si>
  <si>
    <t>Manžeta na měření TK M1574A</t>
  </si>
  <si>
    <t>ZC654</t>
  </si>
  <si>
    <t>Manžeta přetlaková   500 ml s manometrem KVS PM 05M</t>
  </si>
  <si>
    <t>ZC705</t>
  </si>
  <si>
    <t>Vzduchovod ústní vel. 2   80 mm bal. á 10 ks P03050a</t>
  </si>
  <si>
    <t>ZD273</t>
  </si>
  <si>
    <t>Sonda Freka žaludeční CH15,100 cm TR/F 7980111</t>
  </si>
  <si>
    <t>ZF283</t>
  </si>
  <si>
    <t>Držák pro zásobník katetrů NO77.1030</t>
  </si>
  <si>
    <t>ZF512</t>
  </si>
  <si>
    <t>Pásek bepa clip bal. á 6 ks NKS:200602</t>
  </si>
  <si>
    <t>ZG087</t>
  </si>
  <si>
    <t>Ambuvak - set resuscitační pro dospělé pro opak.použití VAD:S-660-11</t>
  </si>
  <si>
    <t>ZH335</t>
  </si>
  <si>
    <t>Kanyla TS 7,0 s manžetou bal. á 2 ks 100/523/070</t>
  </si>
  <si>
    <t>ZI344</t>
  </si>
  <si>
    <t>Sáček vypouštěcí natura standard pr. 70 mm 0086797</t>
  </si>
  <si>
    <t>ZI346</t>
  </si>
  <si>
    <t>Podložka natura flexibilní pr. 70 mm 86767</t>
  </si>
  <si>
    <t>ZI347</t>
  </si>
  <si>
    <t>Podložka natura flexibilní pr. 57 mm, á 5 ks, 0086766</t>
  </si>
  <si>
    <t>ZL671</t>
  </si>
  <si>
    <t>Sonda Freka CH/FR 12, 120cm LL 7981811</t>
  </si>
  <si>
    <t>ZD933</t>
  </si>
  <si>
    <t>Listerine 1,0 l 450669</t>
  </si>
  <si>
    <t>ZC615</t>
  </si>
  <si>
    <t>Katetr CVC 3 lumen certofix trio V720 bal. á 10 ks 4163214P</t>
  </si>
  <si>
    <t>ZC637</t>
  </si>
  <si>
    <t>Arteriofix bal. á 20 ks 20G 5206324</t>
  </si>
  <si>
    <t>ZD053</t>
  </si>
  <si>
    <t>Katetr neurovent-P, 5F 92 946</t>
  </si>
  <si>
    <t>ZD827</t>
  </si>
  <si>
    <t>Katetr CVC 3 lumen certofix trio SB720 bal. á 10 ks 4163206E</t>
  </si>
  <si>
    <t>ZE069</t>
  </si>
  <si>
    <t>Katetr CVC 1 lumen certofix mono 320 bal. á 10 ks 4160258E</t>
  </si>
  <si>
    <t>ZD909</t>
  </si>
  <si>
    <t>Katetr CVC 2 lumen certofix duo 720 á 10 ks 4162200E</t>
  </si>
  <si>
    <t>ZA206</t>
  </si>
  <si>
    <t>Set perkutální PEG 24-PULL-1</t>
  </si>
  <si>
    <t>ZA869</t>
  </si>
  <si>
    <t>Set transfúzní LLP s filtrem pro provzdušněním hemomed 05223</t>
  </si>
  <si>
    <t>ZC393</t>
  </si>
  <si>
    <t>Set applix smart/vision 7751691</t>
  </si>
  <si>
    <t>ZE079</t>
  </si>
  <si>
    <t>Set transfúzní non PVC s odvzdušněním a bakteriálním filtrem A-I-TS</t>
  </si>
  <si>
    <t>ZB834</t>
  </si>
  <si>
    <t>Šití nurolon bk 2/0 bal. á 36 ks EH6604H</t>
  </si>
  <si>
    <t>ZC259</t>
  </si>
  <si>
    <t>Šití synthofil - nyní premicron 3/0 bal. á 36 ks C0812218</t>
  </si>
  <si>
    <t>ZB882</t>
  </si>
  <si>
    <t>Šití merslen 2/0 bal. á 36 ks EH6854H</t>
  </si>
  <si>
    <t>ZF937</t>
  </si>
  <si>
    <t>Šití premicron 3/0 bal. á 36 ks C0026553</t>
  </si>
  <si>
    <t>ZA832</t>
  </si>
  <si>
    <t>Jehla injekční 0,9 x   40 mm žlutá 4657519</t>
  </si>
  <si>
    <t>ZA833</t>
  </si>
  <si>
    <t>Jehla injekční 0,8 x   40 mm zelená 4657527</t>
  </si>
  <si>
    <t>ZA834</t>
  </si>
  <si>
    <t>Jehla injekční 0,7 x   40 mm černá 4660021</t>
  </si>
  <si>
    <t>ZA835</t>
  </si>
  <si>
    <t>Jehla injekční 0,6 x   25 mm modrá 4657667</t>
  </si>
  <si>
    <t>ZB276</t>
  </si>
  <si>
    <t>Jehla chirurgická B8</t>
  </si>
  <si>
    <t>ZB466</t>
  </si>
  <si>
    <t>Jehla chirurgická B14</t>
  </si>
  <si>
    <t>ZD370</t>
  </si>
  <si>
    <t>Rukavice nitril promedica bez p.M á 100 ks 98897</t>
  </si>
  <si>
    <t>ZI758</t>
  </si>
  <si>
    <t>Rukavice vinyl bez p. M á 100 ks EFEKTVR03</t>
  </si>
  <si>
    <t>ZI759</t>
  </si>
  <si>
    <t>Rukavice vinyl bez p. L á 100 ks EFEKTVR04</t>
  </si>
  <si>
    <t>ZK473</t>
  </si>
  <si>
    <t>Rukavice operační latexové s pudrem ansell medigrip plus vel. 6,0 302922</t>
  </si>
  <si>
    <t>ZK476</t>
  </si>
  <si>
    <t>Rukavice operační latexové s pudrem ansell medigrip plus vel. 7,5 302925</t>
  </si>
  <si>
    <t>ZL070</t>
  </si>
  <si>
    <t>Rukavice operační gammex bez pudru PF EnLite vel. 6,0 353382</t>
  </si>
  <si>
    <t>ZL071</t>
  </si>
  <si>
    <t>Rukavice operační gammex bez pudru PF EnLite vel. 6,5 353383</t>
  </si>
  <si>
    <t>ZL072</t>
  </si>
  <si>
    <t>Rukavice operační gammex bez pudru PF EnLite vel. 7,0 353383</t>
  </si>
  <si>
    <t>ZL131</t>
  </si>
  <si>
    <t>Rukavice nitril promedica bez p.L á 100 ks 98898</t>
  </si>
  <si>
    <t>708 - Pracoviště anesteziologicko - resuscitační</t>
  </si>
  <si>
    <t>708</t>
  </si>
  <si>
    <t>V</t>
  </si>
  <si>
    <t>06415</t>
  </si>
  <si>
    <t xml:space="preserve">EDUKACE NUTRIČNÍM TERAPEUTEM                      </t>
  </si>
  <si>
    <t>06419</t>
  </si>
  <si>
    <t xml:space="preserve">PROPOČET NUTRIČNÍ BILANCE (SW NÁSTROJEM)          </t>
  </si>
  <si>
    <t>09511</t>
  </si>
  <si>
    <t xml:space="preserve">MINIMÁLNÍ KONTAKT LÉKAŘE S PACIENTEM              </t>
  </si>
  <si>
    <t>11511</t>
  </si>
  <si>
    <t>PARENTERÁLNÍ VÝŽIVA PROVÁDĚNÁ VE VLASTNÍM SOCIÁLNÍ</t>
  </si>
  <si>
    <t>11513</t>
  </si>
  <si>
    <t>PUMPOU APLIKOVANÁ ENTERÁLNÍ VÝŽIVA PROVÁDĚNÁ VE VL</t>
  </si>
  <si>
    <t>78022</t>
  </si>
  <si>
    <t xml:space="preserve">CÍLENÉ VYŠETŘENÍ ANESTEZIOLOGEM                   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</si>
  <si>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</si>
  <si>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</si>
  <si>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</si>
  <si>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</si>
  <si>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08 - Porodnicko-gynekologická klinika</t>
  </si>
  <si>
    <t>10 - Dětská klinika</t>
  </si>
  <si>
    <t>12 - Urologická klinika</t>
  </si>
  <si>
    <t>13 - Otolaryngologická klinika</t>
  </si>
  <si>
    <t>16 - Klinika plicních nemocí a tuber.</t>
  </si>
  <si>
    <t>17 - Neurologická klinika</t>
  </si>
  <si>
    <t>21 - Onkologická klinika</t>
  </si>
  <si>
    <t>25 - Klinika ústní,čelistní a obl. chir.</t>
  </si>
  <si>
    <t>30 - Oddělení geriatrie</t>
  </si>
  <si>
    <t>31 - Traumatologické oddělení</t>
  </si>
  <si>
    <t>32 - Hemato-onkologická klinika</t>
  </si>
  <si>
    <t>59 - Oddělení int. péče chirurg. oborů</t>
  </si>
  <si>
    <t>01</t>
  </si>
  <si>
    <t>02</t>
  </si>
  <si>
    <t>03</t>
  </si>
  <si>
    <t>04</t>
  </si>
  <si>
    <t>7T8</t>
  </si>
  <si>
    <t>08</t>
  </si>
  <si>
    <t>10</t>
  </si>
  <si>
    <t>12</t>
  </si>
  <si>
    <t>13</t>
  </si>
  <si>
    <t>16</t>
  </si>
  <si>
    <t>17</t>
  </si>
  <si>
    <t>21</t>
  </si>
  <si>
    <t>25</t>
  </si>
  <si>
    <t>30</t>
  </si>
  <si>
    <t>31</t>
  </si>
  <si>
    <t>32</t>
  </si>
  <si>
    <t>5F1</t>
  </si>
  <si>
    <t>51111</t>
  </si>
  <si>
    <t>OPERACE CYSTY NEBO HEMANGIOMU NEBO LIPOMU NEBO PIL</t>
  </si>
  <si>
    <t>51117</t>
  </si>
  <si>
    <t xml:space="preserve">KRČNÍ EZOFAGOSTOMIE                               </t>
  </si>
  <si>
    <t>51217</t>
  </si>
  <si>
    <t>EZOFAGEKTOMIE BEZ TORAKOTOMIE S NÁHRADOU JÍCNU ŽAL</t>
  </si>
  <si>
    <t>51311</t>
  </si>
  <si>
    <t xml:space="preserve">SPLENEKTOMIE                                      </t>
  </si>
  <si>
    <t>51326</t>
  </si>
  <si>
    <t>DRENÁŽNÍ OPERACE PŘI AKUTNÍ PANKEATITIDĚ, DRENÁŽ A</t>
  </si>
  <si>
    <t>51345</t>
  </si>
  <si>
    <t>PARCIÁLNÍ RESEKCE JATER NEBO OŠETŘENÍ VĚTŠÍHO PORA</t>
  </si>
  <si>
    <t>51353</t>
  </si>
  <si>
    <t>PUNKCE, ODSÁTÍ TENKÉHO STŘEVA, MANIPULACE SE STŘEV</t>
  </si>
  <si>
    <t>51355</t>
  </si>
  <si>
    <t>DVOJ - A VÍCENÁSOBNÁ RESEKCE A (NEBO) ANASTOMÓZA T</t>
  </si>
  <si>
    <t>51357</t>
  </si>
  <si>
    <t>JEJUNOSTOMIE, ILEOSTOMIE NEBO KOLOSTOMIE, ANTEPOZI</t>
  </si>
  <si>
    <t>51359</t>
  </si>
  <si>
    <t>RESEKCE A ANASTOMÓZA TLUSTÉHO STŘEVA NEBO REKTOSIG</t>
  </si>
  <si>
    <t>51361</t>
  </si>
  <si>
    <t>KOLEKTOMIE SUBTOTÁLNÍ S ILEOSTOMIÍ A UZÁVĚREM REKT</t>
  </si>
  <si>
    <t>51367</t>
  </si>
  <si>
    <t>APENDEKTOMIE NEBO OPERAČNÍ DRENÁŽ PERIAPENDIKULÁRN</t>
  </si>
  <si>
    <t>51371</t>
  </si>
  <si>
    <t xml:space="preserve">CHOLECYSTEKTOMIE                                  </t>
  </si>
  <si>
    <t>51377</t>
  </si>
  <si>
    <t xml:space="preserve">BILIODIGESTIVNÍ SPOJKA SE ŽALUDKEM, DUODENEM NEBO </t>
  </si>
  <si>
    <t>51381</t>
  </si>
  <si>
    <t xml:space="preserve">REKONSTRUKČNÍ VÝKON NA ŽLUČOVÝCH CESTÁCH          </t>
  </si>
  <si>
    <t>51383</t>
  </si>
  <si>
    <t>GASTROTOMIE, DUODENOTOMIE NEBO JEDNODUCHÁ PYLOROPL</t>
  </si>
  <si>
    <t>51385</t>
  </si>
  <si>
    <t xml:space="preserve">RESEKCE ŽALUDKU S ANASTOMÓZOU                     </t>
  </si>
  <si>
    <t>51386</t>
  </si>
  <si>
    <t>SUTURA EV. EXCIZE A SUTURA LÉZE STĚNY ŽALUDKU NEBO</t>
  </si>
  <si>
    <t>51389</t>
  </si>
  <si>
    <t xml:space="preserve">KMENOVÁ A SELEKTIVNÍ  PŘÍP. PROXIMÁLNÍ SELEKTIVNÍ </t>
  </si>
  <si>
    <t>51392</t>
  </si>
  <si>
    <t>RELAPAROTOMIE PRO POOPERAČNÍ KRVÁCENÍ, PERITONITID</t>
  </si>
  <si>
    <t>51394</t>
  </si>
  <si>
    <t xml:space="preserve">UZÁVĚR STĚNY BŘIŠNÍ PO EVISCERACI                 </t>
  </si>
  <si>
    <t>51396</t>
  </si>
  <si>
    <t xml:space="preserve">PUNKCE DUTINY BŘIŠNÍ S DRENÁŽÍ EV. LAVAŽÍ         </t>
  </si>
  <si>
    <t>51397</t>
  </si>
  <si>
    <t>OTEVŘENÁ LAVÁŽ PERITONEÁLNÍ DUTINY, SEC. LOOK, LAP</t>
  </si>
  <si>
    <t>51517</t>
  </si>
  <si>
    <t>OPERACE KÝLY S POUŽITÍM ŠTĚPU ČI IMPLANTÁTU, OPERA</t>
  </si>
  <si>
    <t>51518</t>
  </si>
  <si>
    <t xml:space="preserve">OPERACE VNITŘNÍ KÝLY                              </t>
  </si>
  <si>
    <t>51623</t>
  </si>
  <si>
    <t xml:space="preserve">POUŽITÍ ULTRAZVUKOVÉHO SKALPELU                   </t>
  </si>
  <si>
    <t>51811</t>
  </si>
  <si>
    <t>ABSCES NEBO HEMATOM SUBKUTANNÍ, PILONIDÁLNÍ, INTRA</t>
  </si>
  <si>
    <t>51819</t>
  </si>
  <si>
    <t>OŠETŘENÍ A OBVAZ ROZSÁHLÉ RÁNY V CELKOVÉ ANESTEZII</t>
  </si>
  <si>
    <t>51821</t>
  </si>
  <si>
    <t xml:space="preserve">CHIRURGICKÉ ODSTRANĚNÍ CIZÍHO TĚLESA              </t>
  </si>
  <si>
    <t>51825</t>
  </si>
  <si>
    <t xml:space="preserve">SEKUNDÁRNÍ SUTURA RÁNY                            </t>
  </si>
  <si>
    <t>51827</t>
  </si>
  <si>
    <t xml:space="preserve">MULTIORGÁNOVÝ ODBĚR                               </t>
  </si>
  <si>
    <t>51850</t>
  </si>
  <si>
    <t>PŘEVAZ RÁNY METODOU V. A. C. (VACUUM ASISTED CLOSU</t>
  </si>
  <si>
    <t>54120</t>
  </si>
  <si>
    <t>ANEURYSMA BŘIŠNÍ AORTY (NÁHRADA BIFURKAČNÍ PROTÉZO</t>
  </si>
  <si>
    <t>54170</t>
  </si>
  <si>
    <t xml:space="preserve">PROFUNDOPLASTIKA                                  </t>
  </si>
  <si>
    <t>54190</t>
  </si>
  <si>
    <t xml:space="preserve">OSTATNÍ REKONSTRUKCE TEPEN A BY-PASSY             </t>
  </si>
  <si>
    <t>54310</t>
  </si>
  <si>
    <t xml:space="preserve">AORTOILICKÝ ÚSEK - ENDARTEREKTOMIE                </t>
  </si>
  <si>
    <t>54320</t>
  </si>
  <si>
    <t xml:space="preserve">ENDARTEREKTOMIE KAROTICKÁ A OSTATNÍCH PERIFERNÍCH </t>
  </si>
  <si>
    <t>54325</t>
  </si>
  <si>
    <t>AORTOILICKÁ EMBOLEKTOMIE NEBO TROMBEKTOMIE BIFURKA</t>
  </si>
  <si>
    <t>54340</t>
  </si>
  <si>
    <t xml:space="preserve">TEPENNÁ EMBOLEKTOMIE, TROMBEKTOMIE                </t>
  </si>
  <si>
    <t>54510</t>
  </si>
  <si>
    <t xml:space="preserve">PEROPERAČNÍ TRANSLUMINÁLNÍ ANGIOPLASTIKA          </t>
  </si>
  <si>
    <t>54810</t>
  </si>
  <si>
    <t xml:space="preserve">PEROPERAČNÍ ANGIOGRAFIE                           </t>
  </si>
  <si>
    <t>57113</t>
  </si>
  <si>
    <t xml:space="preserve">TORAKOSKOPIE KLASICKÁ LÉČEBNÁ                     </t>
  </si>
  <si>
    <t>57239</t>
  </si>
  <si>
    <t xml:space="preserve">UZAVŘENÍ BRONCHOPLEURÁLNÍ PÍŠTĚLE                 </t>
  </si>
  <si>
    <t>57241</t>
  </si>
  <si>
    <t xml:space="preserve">DEKORTIKACE PLÍCE                                 </t>
  </si>
  <si>
    <t>57247</t>
  </si>
  <si>
    <t>PNEUMONEKTOMIE, NEBO LOBEKTOMIE, NEBO BILOBEKTOMIE</t>
  </si>
  <si>
    <t>57251</t>
  </si>
  <si>
    <t xml:space="preserve">KLÍNOVITÁ RESEKCE PLIC NEBO ENUKLEACE TUMORU      </t>
  </si>
  <si>
    <t>57253</t>
  </si>
  <si>
    <t xml:space="preserve">PLEUREKTOMIE - ABRAZE                             </t>
  </si>
  <si>
    <t>61115</t>
  </si>
  <si>
    <t xml:space="preserve">REVIZE, EXCIZE A SUTURA PORANĚNÍ KŮŽE A PODKOŽÍ A </t>
  </si>
  <si>
    <t>61119</t>
  </si>
  <si>
    <t>SUTURA PERIFERNÍHO NERVU MIKROCHIRURGICKOU TECHNIK</t>
  </si>
  <si>
    <t>61121</t>
  </si>
  <si>
    <t xml:space="preserve">CÉVNÍ ANASTOMOSA MIKROCHIRURGICKOU TECHNIKOU      </t>
  </si>
  <si>
    <t>61129</t>
  </si>
  <si>
    <t xml:space="preserve">EXCIZE KOŽNÍ LÉZE, SUTURA OD 2 DO 10 CM           </t>
  </si>
  <si>
    <t>61143</t>
  </si>
  <si>
    <t>ODBĚR CÉVNÍHO ŠTĚPU MALÉHO KALIBRU (PRO MIKROCHIRU</t>
  </si>
  <si>
    <t>62310</t>
  </si>
  <si>
    <t xml:space="preserve">NEKREKTOMIE DO 1% POVRCHU TĚLA                    </t>
  </si>
  <si>
    <t>66829</t>
  </si>
  <si>
    <t xml:space="preserve">ZAVEDENÍ PROPLACHOVÉ LAVÁŽE                       </t>
  </si>
  <si>
    <t>66851</t>
  </si>
  <si>
    <t>AMPUTACE DLOUHÉ KOSTI / EXARTIKULACE VELKÉHO KLOUB</t>
  </si>
  <si>
    <t>66915</t>
  </si>
  <si>
    <t xml:space="preserve">DEKOMPRESE FASCIÁLNÍHO LOŽE                       </t>
  </si>
  <si>
    <t>71717</t>
  </si>
  <si>
    <t xml:space="preserve">TRACHEOTOMIE                                      </t>
  </si>
  <si>
    <t>5F3</t>
  </si>
  <si>
    <t>51855</t>
  </si>
  <si>
    <t xml:space="preserve">FIXAČNÍ SÁDROVÁ DLAHA CELÉ HORNÍ KONČETINY        </t>
  </si>
  <si>
    <t>51877</t>
  </si>
  <si>
    <t xml:space="preserve">PŘILOŽENÍ LÉČEBNÉ POMŮCKY - ORTÉZY                </t>
  </si>
  <si>
    <t>53119</t>
  </si>
  <si>
    <t>ZAVŘENÁ REPOZICE ZLOMENIN PŘEDLOKTÍ, LOKTE, PAŽE N</t>
  </si>
  <si>
    <t>53155</t>
  </si>
  <si>
    <t>OTEVŘENÁ REPOZICE - SYNTÉZA LUXACE KARPU - INTRAAR</t>
  </si>
  <si>
    <t>53157</t>
  </si>
  <si>
    <t>OTEVŘENÁ REPOZICE A OSTEOSYNTÉZA ZLOMENINY JEDNÉ K</t>
  </si>
  <si>
    <t>53161</t>
  </si>
  <si>
    <t>OTEVŘENÁ REPOZICE A OSTEOSYNTÉZA IZOLOVANÉ ZLOMENI</t>
  </si>
  <si>
    <t>53163</t>
  </si>
  <si>
    <t>OTEVŘENÁ REPOZICE A OSTEOSYNTÉZA VÍCEÚLOMKOVÝCH ZL</t>
  </si>
  <si>
    <t>53413</t>
  </si>
  <si>
    <t>ZAVŘENÁ REPOZICE ZLOMENINY BÉRCE VČETNĚ NITROKLOUB</t>
  </si>
  <si>
    <t>53459</t>
  </si>
  <si>
    <t>OTEVŘENÁ REPOZICE NITROKLOUBNÍCH LUXAČNÍCH ZLOMENI</t>
  </si>
  <si>
    <t>53463</t>
  </si>
  <si>
    <t>OTEVŘENÁ REPOZICE A OSTEOSYNTÉZA PATELY NEBO PATEL</t>
  </si>
  <si>
    <t>53469</t>
  </si>
  <si>
    <t>ZLOMENINA DIAFÝZY A SUPRAKONDYLICKÉ OBLASTI FEMURU</t>
  </si>
  <si>
    <t>53490</t>
  </si>
  <si>
    <t>ROZSÁHLÉ DEBRIDEMENT SLOŽITÝCH OTEVŘENÝCH ZLOMENIN</t>
  </si>
  <si>
    <t>53517</t>
  </si>
  <si>
    <t>SUTURA NEBO REINSERCE ŠLACHY FLEXORU RUKY A ZÁPĚST</t>
  </si>
  <si>
    <t>66127</t>
  </si>
  <si>
    <t xml:space="preserve">MANIPULACE V CELKOVÉ NEBO LOKÁLNÍ ANESTÉZII       </t>
  </si>
  <si>
    <t>66457</t>
  </si>
  <si>
    <t xml:space="preserve">REKONSTRUKCE VAZŮ - LOKET, PŘEDLOKTÍ              </t>
  </si>
  <si>
    <t>66461</t>
  </si>
  <si>
    <t xml:space="preserve">REKONSTRUKCE PAKLOUBU NA HK                       </t>
  </si>
  <si>
    <t>66819</t>
  </si>
  <si>
    <t xml:space="preserve">APLIKACE ZEVNÍHO FIXATÉRU                         </t>
  </si>
  <si>
    <t>66821</t>
  </si>
  <si>
    <t xml:space="preserve">PERKUTÁNNÍ FIXACE K-DRÁTEM                        </t>
  </si>
  <si>
    <t>5F5</t>
  </si>
  <si>
    <t>5F6</t>
  </si>
  <si>
    <t>56117</t>
  </si>
  <si>
    <t xml:space="preserve">INTRAKRANIÁLNÍ REKONSTRUKČNÍ OPERACE PŘI LIKVOREI </t>
  </si>
  <si>
    <t>56119</t>
  </si>
  <si>
    <t xml:space="preserve">DEKOMPRESIVNÍ KRANIEKTOMIE                        </t>
  </si>
  <si>
    <t>56145</t>
  </si>
  <si>
    <t xml:space="preserve">OŠETŘENÍ JEDNODUCHÉ - VPÁČENÉ ZLOMENINY LEBKY     </t>
  </si>
  <si>
    <t>56147</t>
  </si>
  <si>
    <t>OŠETŘENÍ KOMPLIKOVANÉ ZLOMENINY LEBKY S (BEZ) REPA</t>
  </si>
  <si>
    <t>56151</t>
  </si>
  <si>
    <t>TREPANACE PRO EXTRACEREBRÁLNÍ HEMATOM NEBO KRANIOT</t>
  </si>
  <si>
    <t>56177</t>
  </si>
  <si>
    <t>KRANIOTOMIE A RESEK., PŘ. LOBEKTOM.PRO TUMOR ČI ME</t>
  </si>
  <si>
    <t>56419</t>
  </si>
  <si>
    <t xml:space="preserve">POUŽITÍ OPERAČNÍHO MIKROSKOPU Á 15 MINUT          </t>
  </si>
  <si>
    <t>65513</t>
  </si>
  <si>
    <t>PŘÍPRAVA FASCIÁLNÍHO A PERIKRANIÁLNÍHO LALOKU K RE</t>
  </si>
  <si>
    <t>66815</t>
  </si>
  <si>
    <t xml:space="preserve">AUTOGENNÍ ŠTĚP                                    </t>
  </si>
  <si>
    <t>6F1</t>
  </si>
  <si>
    <t>61165</t>
  </si>
  <si>
    <t xml:space="preserve">ROZPROSTŘENÍ NEBO MODELACE LALOKU                 </t>
  </si>
  <si>
    <t>6F3</t>
  </si>
  <si>
    <t>51711</t>
  </si>
  <si>
    <t xml:space="preserve">VÝKON LAPAROSKOPICKÝ A TORAKOSKOPICKÝ             </t>
  </si>
  <si>
    <t>6F5</t>
  </si>
  <si>
    <t>04825</t>
  </si>
  <si>
    <t xml:space="preserve">REPOZICE SUBLUX. ZUBU ČI FRAKTURY ALVEOLU, SEXT.  </t>
  </si>
  <si>
    <t>04830</t>
  </si>
  <si>
    <t xml:space="preserve">SUTURA RÁNY SLIZNICE DO 5 CM, 1 VRSTVA            </t>
  </si>
  <si>
    <t>04831</t>
  </si>
  <si>
    <t xml:space="preserve">SUTURA RÁNY SLIZNICE NAD 5 CM NEBO VÍCE VRSTEV    </t>
  </si>
  <si>
    <t>04860</t>
  </si>
  <si>
    <t xml:space="preserve">IMOBILIZACE ČELISTÍ                               </t>
  </si>
  <si>
    <t>65211</t>
  </si>
  <si>
    <t>OŠETŘENÍ ZLOMENINY ČELISTI DESTIČKOVOU ŠROUBOVANOU</t>
  </si>
  <si>
    <t>65215</t>
  </si>
  <si>
    <t>DENTÁLNÍ DRÁTĚNÁ DLAHA Z VOLNÉ RUKY - JEDNA ČELIST</t>
  </si>
  <si>
    <t>65611</t>
  </si>
  <si>
    <t xml:space="preserve">EXCIZE LÉZE V DUTINĚ ÚSTNÍ NAD 4 CM               </t>
  </si>
  <si>
    <t>65935</t>
  </si>
  <si>
    <t xml:space="preserve">REPOZICE A FIXACE ZLOMENINY ZYGOMATIKOMAXILÁRNÍHO </t>
  </si>
  <si>
    <t>71653</t>
  </si>
  <si>
    <t xml:space="preserve">ZAVŘENÁ REPOZICE FRAKTURY KŮSTEK NOSNÍCH          </t>
  </si>
  <si>
    <t>75381</t>
  </si>
  <si>
    <t xml:space="preserve">REKOSTRUKCE SPODINY OČNICE                        </t>
  </si>
  <si>
    <t>706</t>
  </si>
  <si>
    <t>76121</t>
  </si>
  <si>
    <t xml:space="preserve">NEFROSTOMOGRAM (JEN KLINICKÝ VÝKON)               </t>
  </si>
  <si>
    <t>7F1</t>
  </si>
  <si>
    <t>71213</t>
  </si>
  <si>
    <t xml:space="preserve">ENDOSKOPIE PARANASÁLNÍ DUTINY                     </t>
  </si>
  <si>
    <t>71311</t>
  </si>
  <si>
    <t xml:space="preserve">LARYNGOSKOPIE PŘÍMÁ                               </t>
  </si>
  <si>
    <t>71635</t>
  </si>
  <si>
    <t xml:space="preserve">MUKOTOMIE NEBO KONCHEKTOMIE                       </t>
  </si>
  <si>
    <t>71639</t>
  </si>
  <si>
    <t xml:space="preserve">ENDOSKOPICKÁ OPERACE V NOSNÍ DUTINĚ               </t>
  </si>
  <si>
    <t>71671</t>
  </si>
  <si>
    <t xml:space="preserve">MAXILÁRNÍ INTRANAZÁLNÍ ANTROSTOMIE                </t>
  </si>
  <si>
    <t>71677</t>
  </si>
  <si>
    <t xml:space="preserve">ETMOIDEKTOMIE ENDONAZÁLNÍ                         </t>
  </si>
  <si>
    <t>71681</t>
  </si>
  <si>
    <t xml:space="preserve">SFENOIDOTOMIE                                     </t>
  </si>
  <si>
    <t>71723</t>
  </si>
  <si>
    <t xml:space="preserve">UZAVŘENÍ PERZISTUJÍCÍHO TRACHEOTOMICKÉHO KANÁLU   </t>
  </si>
  <si>
    <t>7F5</t>
  </si>
  <si>
    <t>75371</t>
  </si>
  <si>
    <t xml:space="preserve">ENUKLEACE A EVISCERACE BULBU                      </t>
  </si>
  <si>
    <t>7F6</t>
  </si>
  <si>
    <t>51393</t>
  </si>
  <si>
    <t xml:space="preserve">EXPLORATIVNÍ LAPAROTOMIE                          </t>
  </si>
  <si>
    <t>76335</t>
  </si>
  <si>
    <t>OPERAČNÍ REVIZE PERIRENÁLNÍCH NEBO PERIURETERÁLNÍC</t>
  </si>
  <si>
    <t>76365</t>
  </si>
  <si>
    <t xml:space="preserve">PUNKČNÍ EPICYSTOSTOMIE                            </t>
  </si>
  <si>
    <t>76479</t>
  </si>
  <si>
    <t xml:space="preserve">NEFREKTOMIE TRANSPERITONEÁLNÍ                     </t>
  </si>
  <si>
    <t>77129</t>
  </si>
  <si>
    <t>JEDNODOBÁ URETROPLASTIKA BEZ CHORDEKTOMIE NEBO II.</t>
  </si>
  <si>
    <t>1</t>
  </si>
  <si>
    <t>0003952</t>
  </si>
  <si>
    <t xml:space="preserve">AMIKIN 500 MG                                     </t>
  </si>
  <si>
    <t>0004234</t>
  </si>
  <si>
    <t xml:space="preserve">DALACIN C                                         </t>
  </si>
  <si>
    <t>0005113</t>
  </si>
  <si>
    <t xml:space="preserve">TARGOCID 400 MG                                   </t>
  </si>
  <si>
    <t>0006480</t>
  </si>
  <si>
    <t xml:space="preserve">OCPLEX                                            </t>
  </si>
  <si>
    <t>0008807</t>
  </si>
  <si>
    <t>0008808</t>
  </si>
  <si>
    <t>0011592</t>
  </si>
  <si>
    <t xml:space="preserve">METRONIDAZOL B. BRAUN 5 MG/ML                     </t>
  </si>
  <si>
    <t>0011692</t>
  </si>
  <si>
    <t>0011785</t>
  </si>
  <si>
    <t xml:space="preserve">AMIKIN 1 G                                        </t>
  </si>
  <si>
    <t>0014583</t>
  </si>
  <si>
    <t xml:space="preserve">TIENAM 500 MG/500 MG I.V.                         </t>
  </si>
  <si>
    <t>0015273</t>
  </si>
  <si>
    <t xml:space="preserve">SULPERAZON 2 G IM/IV                              </t>
  </si>
  <si>
    <t>0015651</t>
  </si>
  <si>
    <t xml:space="preserve">CIPLOX INFÚZNÍ ROZTOK                             </t>
  </si>
  <si>
    <t>0016600</t>
  </si>
  <si>
    <t xml:space="preserve">UNASYN                                            </t>
  </si>
  <si>
    <t>0016982</t>
  </si>
  <si>
    <t xml:space="preserve">FLUCONAZOL ARDEZ                                  </t>
  </si>
  <si>
    <t>0017041</t>
  </si>
  <si>
    <t xml:space="preserve">CEFOBID 1 G                                       </t>
  </si>
  <si>
    <t>0017810</t>
  </si>
  <si>
    <t xml:space="preserve">TAZOCIN 4,5 G                                     </t>
  </si>
  <si>
    <t>0020605</t>
  </si>
  <si>
    <t xml:space="preserve">COLOMYCIN INJEKCE 1000000 IU                      </t>
  </si>
  <si>
    <t>0025746</t>
  </si>
  <si>
    <t xml:space="preserve">INVANZ 1 G                                        </t>
  </si>
  <si>
    <t>0026041</t>
  </si>
  <si>
    <t xml:space="preserve">KIOVIG 100MG/ML                                   </t>
  </si>
  <si>
    <t>0026127</t>
  </si>
  <si>
    <t xml:space="preserve">TYGACIL 50 MG                                     </t>
  </si>
  <si>
    <t>0026902</t>
  </si>
  <si>
    <t xml:space="preserve">VFEND 200 MG                                      </t>
  </si>
  <si>
    <t>0029191</t>
  </si>
  <si>
    <t xml:space="preserve">ECALTA 100 MG                                     </t>
  </si>
  <si>
    <t>0031547</t>
  </si>
  <si>
    <t xml:space="preserve">SPORANOX I.V.                                     </t>
  </si>
  <si>
    <t>0045119</t>
  </si>
  <si>
    <t xml:space="preserve">VISIPAQUE 270 MG I/ML                             </t>
  </si>
  <si>
    <t>0049193</t>
  </si>
  <si>
    <t xml:space="preserve">CEFTAX 1000                                       </t>
  </si>
  <si>
    <t>0053922</t>
  </si>
  <si>
    <t xml:space="preserve">CIPHIN PRO INFUSIONE 200 MG/100 ML                </t>
  </si>
  <si>
    <t>0058092</t>
  </si>
  <si>
    <t xml:space="preserve">CEFAZOLIN SANDOZ 1 G                              </t>
  </si>
  <si>
    <t>0059830</t>
  </si>
  <si>
    <t xml:space="preserve">CIPRINOL 200 MG/100 ML                            </t>
  </si>
  <si>
    <t>0062464</t>
  </si>
  <si>
    <t xml:space="preserve">HAEMOCOMPLETTAN P                                 </t>
  </si>
  <si>
    <t>0064630</t>
  </si>
  <si>
    <t xml:space="preserve">KLIMICIN                                          </t>
  </si>
  <si>
    <t>0065989</t>
  </si>
  <si>
    <t xml:space="preserve">MYCOMAX INF                                       </t>
  </si>
  <si>
    <t>0066137</t>
  </si>
  <si>
    <t xml:space="preserve">OFLOXIN INF                                       </t>
  </si>
  <si>
    <t>0072972</t>
  </si>
  <si>
    <t xml:space="preserve">AMOKSIKLAV 1,2 G                                  </t>
  </si>
  <si>
    <t>0076353</t>
  </si>
  <si>
    <t xml:space="preserve">FORTUM 1 G                                        </t>
  </si>
  <si>
    <t>0076354</t>
  </si>
  <si>
    <t xml:space="preserve">FORTUM 2 G                                        </t>
  </si>
  <si>
    <t>0076360</t>
  </si>
  <si>
    <t xml:space="preserve">ZINACEF 1,5 G                                     </t>
  </si>
  <si>
    <t>0077018</t>
  </si>
  <si>
    <t xml:space="preserve">ULTRAVIST 370                                     </t>
  </si>
  <si>
    <t>0077044</t>
  </si>
  <si>
    <t xml:space="preserve">ZINACEF 750 MG                                    </t>
  </si>
  <si>
    <t>0083417</t>
  </si>
  <si>
    <t xml:space="preserve">MERONEM 1 G                                       </t>
  </si>
  <si>
    <t>0085516</t>
  </si>
  <si>
    <t xml:space="preserve">FLEBOGAMMA 5%                                     </t>
  </si>
  <si>
    <t>0087199</t>
  </si>
  <si>
    <t xml:space="preserve">MAXIPIME 1 G                                      </t>
  </si>
  <si>
    <t>0087239</t>
  </si>
  <si>
    <t xml:space="preserve">FANHDI 50 I.U./ML                                 </t>
  </si>
  <si>
    <t>0087240</t>
  </si>
  <si>
    <t xml:space="preserve">FANHDI 100 I.U./ML                                </t>
  </si>
  <si>
    <t>0092289</t>
  </si>
  <si>
    <t xml:space="preserve">EDICIN 0,5 G                                      </t>
  </si>
  <si>
    <t>0092290</t>
  </si>
  <si>
    <t xml:space="preserve">EDICIN 1 G                                        </t>
  </si>
  <si>
    <t>0093173</t>
  </si>
  <si>
    <t xml:space="preserve">ANTITHROMBIN III IMMUNO                           </t>
  </si>
  <si>
    <t>0094155</t>
  </si>
  <si>
    <t xml:space="preserve">ABAKTAL 400 MG/5 ML                               </t>
  </si>
  <si>
    <t>0096414</t>
  </si>
  <si>
    <t xml:space="preserve">GENTAMICIN LEK 80 MG/2 ML                         </t>
  </si>
  <si>
    <t>0097577</t>
  </si>
  <si>
    <t xml:space="preserve">TAZOCIN 2,25 G                                    </t>
  </si>
  <si>
    <t>0097878</t>
  </si>
  <si>
    <t>0097910</t>
  </si>
  <si>
    <t xml:space="preserve">HUMAN ALBUMIN GRIFOLS 20%                         </t>
  </si>
  <si>
    <t>0098212</t>
  </si>
  <si>
    <t>0112782</t>
  </si>
  <si>
    <t xml:space="preserve">GENTAMICIN B.BRAUN 3 MG/ML INFUZNÍ ROZTOK         </t>
  </si>
  <si>
    <t>0121238</t>
  </si>
  <si>
    <t xml:space="preserve">CEFTRIAXON KABI 1 G                               </t>
  </si>
  <si>
    <t>0125249</t>
  </si>
  <si>
    <t xml:space="preserve">CIPROFLOXACIN KABI 400 MG/200 ML INFUZNÍ ROZTOK   </t>
  </si>
  <si>
    <t>0129767</t>
  </si>
  <si>
    <t xml:space="preserve">IMIPENEM/CILASTATIN KABI 500 MG/500 MG            </t>
  </si>
  <si>
    <t>0131654</t>
  </si>
  <si>
    <t xml:space="preserve">CEFTAZIDIM KABI 1 GM                              </t>
  </si>
  <si>
    <t>0131656</t>
  </si>
  <si>
    <t xml:space="preserve">CEFTAZIDIM KABI 2 GM                              </t>
  </si>
  <si>
    <t>0137483</t>
  </si>
  <si>
    <t xml:space="preserve">ANBINEX                                           </t>
  </si>
  <si>
    <t>0137484</t>
  </si>
  <si>
    <t>0162187</t>
  </si>
  <si>
    <t>0162809</t>
  </si>
  <si>
    <t xml:space="preserve">AVELOX 400 MG/250 ML INFUZNÍ ROZTOK               </t>
  </si>
  <si>
    <t>0164350</t>
  </si>
  <si>
    <t xml:space="preserve">TAZOCIN 4 G/0,5 G                                 </t>
  </si>
  <si>
    <t>2</t>
  </si>
  <si>
    <t>0007905</t>
  </si>
  <si>
    <t xml:space="preserve">ERYTROCYTY Z ODBĚRU PLNÉ KRVE                     </t>
  </si>
  <si>
    <t>0007909</t>
  </si>
  <si>
    <t xml:space="preserve">Erytrocyty resuspendované                         </t>
  </si>
  <si>
    <t>0007917</t>
  </si>
  <si>
    <t xml:space="preserve">ERYTROCYTY BEZ BUFFY COATU                        </t>
  </si>
  <si>
    <t>0007955</t>
  </si>
  <si>
    <t xml:space="preserve">ERYTROCYTY DELEUKOTIZOVANÉ                        </t>
  </si>
  <si>
    <t>0007957</t>
  </si>
  <si>
    <t>0007963</t>
  </si>
  <si>
    <t xml:space="preserve">ERYTROCYTY Z AFERÉZY                              </t>
  </si>
  <si>
    <t>0007964</t>
  </si>
  <si>
    <t xml:space="preserve">ERYTROCYTY Z AFERÉZY DELEUKOTIZOVANÉ              </t>
  </si>
  <si>
    <t>0107931</t>
  </si>
  <si>
    <t xml:space="preserve">TROMBOCYTY Z AFERÉZY                              </t>
  </si>
  <si>
    <t>0107936</t>
  </si>
  <si>
    <t xml:space="preserve">TROMBOCYTY Z BUFFY COATU SMĚSNÉ, DELEUKOTIZOVANÉ  </t>
  </si>
  <si>
    <t>0107959</t>
  </si>
  <si>
    <t xml:space="preserve">TROMBOCYTY Z AFERÉZY DELEUKOTIZOVANÉ              </t>
  </si>
  <si>
    <t>0207921</t>
  </si>
  <si>
    <t xml:space="preserve">PLAZMA ČERSTVÁ ZMRAZENÁ                           </t>
  </si>
  <si>
    <t>0207922</t>
  </si>
  <si>
    <t xml:space="preserve">PLAZMA PATOGEN-INAKTIVOVANÁ                       </t>
  </si>
  <si>
    <t>0407942</t>
  </si>
  <si>
    <t xml:space="preserve">PŘÍPLATEK ZA OZÁŘENÍ                              </t>
  </si>
  <si>
    <t>3</t>
  </si>
  <si>
    <t>0001018</t>
  </si>
  <si>
    <t xml:space="preserve">ŠROUB SAMOŘEZNÝ KORTIKÁLNÍ MALÝ FRAGMENTY OCEL    </t>
  </si>
  <si>
    <t>0001052</t>
  </si>
  <si>
    <t xml:space="preserve">DLAHA LC-DCP ROVNÁ MALÉ FRAGMENT OCEL             </t>
  </si>
  <si>
    <t>0001739</t>
  </si>
  <si>
    <t xml:space="preserve">DRÁT KIRSCHNERŮV OCEL                             </t>
  </si>
  <si>
    <t>0002425</t>
  </si>
  <si>
    <t xml:space="preserve">FIXÁTOR ZEVNÍ TRUBKOVÝ, SYNTHES                   </t>
  </si>
  <si>
    <t>0005606</t>
  </si>
  <si>
    <t>NÁVLEK NA OPMI, TYP 71                      306071</t>
  </si>
  <si>
    <t>0010767</t>
  </si>
  <si>
    <t>0010768</t>
  </si>
  <si>
    <t>0012683</t>
  </si>
  <si>
    <t xml:space="preserve">IMPLANTÁT MAXILLOFACIÁLNÍ                         </t>
  </si>
  <si>
    <t>0012715</t>
  </si>
  <si>
    <t>0012996</t>
  </si>
  <si>
    <t>ZÁSOBNÍK DO LINEÁRNÍHO STAPLERU S BŘITEM TCR,TVR,T</t>
  </si>
  <si>
    <t>0012999</t>
  </si>
  <si>
    <t xml:space="preserve">STAPLER LINEÁRNÍ S BŘITEM TCT55 TLC55             </t>
  </si>
  <si>
    <t>0013004</t>
  </si>
  <si>
    <t xml:space="preserve">STAPLER LINEÁRNÍ TX 60B TX60G                     </t>
  </si>
  <si>
    <t>0013009</t>
  </si>
  <si>
    <t>ZÁSOBNÍK DO LINEÁRNÍHO STAPLERU S BŘITEM TCR75,TRT</t>
  </si>
  <si>
    <t>0013010</t>
  </si>
  <si>
    <t xml:space="preserve">STAPLER LINEÁRNÍ S BŘITEM TCT75,TLC75,TCD75       </t>
  </si>
  <si>
    <t>0017424</t>
  </si>
  <si>
    <t xml:space="preserve">ŠROUB KORTIKÁLNÍ VELKÝ FRAGMENT OCEL              </t>
  </si>
  <si>
    <t>0017735</t>
  </si>
  <si>
    <t xml:space="preserve">DRÁT CERKLÁŽNÍ OCEL                               </t>
  </si>
  <si>
    <t>0017745</t>
  </si>
  <si>
    <t>0024981</t>
  </si>
  <si>
    <t xml:space="preserve">KOTVIČKA MITEK GII 210393,210493(+ORTH)           </t>
  </si>
  <si>
    <t>0028370</t>
  </si>
  <si>
    <t xml:space="preserve">SET RENÁLNÍ A NEFROSTOMICKÝ RE 421112             </t>
  </si>
  <si>
    <t>0028382</t>
  </si>
  <si>
    <t xml:space="preserve">SET RENÁLNÍ A NEFROSTOMICKÝ RE 440720             </t>
  </si>
  <si>
    <t>0029181</t>
  </si>
  <si>
    <t xml:space="preserve">SET NEFROSTOMICKÝ PUNKČNÍ, 340012,.13,.14;341200  </t>
  </si>
  <si>
    <t>0030409</t>
  </si>
  <si>
    <t xml:space="preserve">ŠROUB LCP SAMOŘEZNÝ VELKÝ FRAGMENT OCEL           </t>
  </si>
  <si>
    <t>0030415</t>
  </si>
  <si>
    <t>0030418</t>
  </si>
  <si>
    <t>0030454</t>
  </si>
  <si>
    <t xml:space="preserve">ŠROUB LCP SAMOŘEZNÝ MALÝ FRAGMENT TITAN           </t>
  </si>
  <si>
    <t>0030512</t>
  </si>
  <si>
    <t>ZÁSOBNÍK PRO LINEÁRNÍ STAPLER TA PREMIUM 30-4.8 DL</t>
  </si>
  <si>
    <t>0030515</t>
  </si>
  <si>
    <t>ZÁSOBNÍK PRO LINEÁRNÍ STAPLER TA PREMIUM 55-4.8 DL</t>
  </si>
  <si>
    <t>0030518</t>
  </si>
  <si>
    <t>ZÁSOBNÍK PRO LINEÁRNÍ STAPLER TA PREMIUM 90-4.8 DL</t>
  </si>
  <si>
    <t>0031337</t>
  </si>
  <si>
    <t>0031437</t>
  </si>
  <si>
    <t xml:space="preserve">DLAHA LCP A VA-LCP HUMERUS DISTÁLNÍ MALÝ FRAGMENT </t>
  </si>
  <si>
    <t>0031468</t>
  </si>
  <si>
    <t>DLAHA LCP TIBIE PROXIMÁLNÍ OCEL MALÝ FRAGMENT TITA</t>
  </si>
  <si>
    <t>0034333</t>
  </si>
  <si>
    <t xml:space="preserve">JEHLA PUNKČNÍ, MITTY-POLACKOVA,ECHOTIP            </t>
  </si>
  <si>
    <t>0034884</t>
  </si>
  <si>
    <t xml:space="preserve">ŠROUB STARDRIVE ZAJIŠŤOVACÍ TITAN                 </t>
  </si>
  <si>
    <t>0037145</t>
  </si>
  <si>
    <t xml:space="preserve">PROTÉZA GORE-TEX CÉVNÍ - PRUŽNÁ TENKOSTĚNNÁ       </t>
  </si>
  <si>
    <t>0037174</t>
  </si>
  <si>
    <t>PROTÉZA GORE-TEX CÉVNÍ - PRUŽNÁ TENK.S ODSTR.KROUŽ</t>
  </si>
  <si>
    <t>0046894</t>
  </si>
  <si>
    <t xml:space="preserve">PROTÉZA CÉVNÍ GELSOFT PLUS DÉLKA 30/25 CM         </t>
  </si>
  <si>
    <t>0046898</t>
  </si>
  <si>
    <t xml:space="preserve">PROTÉZA CÉVNÍ BIF.GELSOFT PLUS DÉLKA 45CM         </t>
  </si>
  <si>
    <t>0047574</t>
  </si>
  <si>
    <t xml:space="preserve">DRÁT DIAGNOST.ZAVÁDĚCÍ ST J1.5, J3.0, J6.0, DE    </t>
  </si>
  <si>
    <t>0048989</t>
  </si>
  <si>
    <t xml:space="preserve">ELEKTRODA KOAGULAČNÍ JEDNORÁZOVÁ GN211            </t>
  </si>
  <si>
    <t>0053772</t>
  </si>
  <si>
    <t xml:space="preserve">STAPLER LINEÁRNÍ S BŘITEM  TCT10,TLC10            </t>
  </si>
  <si>
    <t>0053774</t>
  </si>
  <si>
    <t>ZÁSOBNÍK DO LINEÁRNÍHO STAPLERU S BŘITEM  TRT10,TC</t>
  </si>
  <si>
    <t>0056289</t>
  </si>
  <si>
    <t xml:space="preserve">KATETR BALONKOVÝ FOGARTY 120803F                  </t>
  </si>
  <si>
    <t>0056290</t>
  </si>
  <si>
    <t xml:space="preserve">KATETR BALONKOVÝ FOGARTY 120404F                  </t>
  </si>
  <si>
    <t>0056291</t>
  </si>
  <si>
    <t xml:space="preserve">KATETR BALONKOVÝ FOGARTY 120804F                  </t>
  </si>
  <si>
    <t>0056292</t>
  </si>
  <si>
    <t xml:space="preserve">KATETR BALONKOVÝ FOGARTY 120805F                  </t>
  </si>
  <si>
    <t>0056293</t>
  </si>
  <si>
    <t xml:space="preserve">KATETR BALONKOVÝ FOGARTY 120806F                  </t>
  </si>
  <si>
    <t>0056305</t>
  </si>
  <si>
    <t xml:space="preserve">KATETR BALONKOVÝ FOGARTY 620404F                  </t>
  </si>
  <si>
    <t>0056310</t>
  </si>
  <si>
    <t xml:space="preserve">KATETR FOGARTY 140808                             </t>
  </si>
  <si>
    <t>0056344</t>
  </si>
  <si>
    <t>SADA PUNKČNÍ SUPRAPUBICKÁ - EASYCYST, 170718..1707</t>
  </si>
  <si>
    <t>0058353</t>
  </si>
  <si>
    <t xml:space="preserve">LAVÁŽ A ODSÁTÍ DUTINY PERITONEÁLNÍ DRG 90782      </t>
  </si>
  <si>
    <t>0058624</t>
  </si>
  <si>
    <t xml:space="preserve">SET NEFROSTOMICKÝ PUNKČNÍ RENODRAIN TYP YELLOW    </t>
  </si>
  <si>
    <t>0059979</t>
  </si>
  <si>
    <t xml:space="preserve">KLIPY EXTRA TITAN LT300,LT400                     </t>
  </si>
  <si>
    <t>0060648</t>
  </si>
  <si>
    <t xml:space="preserve">IMPLANTÁT KRANIOMAXILLOFACIÁLNÍ TI                </t>
  </si>
  <si>
    <t>0067160</t>
  </si>
  <si>
    <t xml:space="preserve">IMPLANTÁT ORBITÁLNÍ PDS ZX3,ZX4,ZX7 VSTŘEBATELNÝ  </t>
  </si>
  <si>
    <t>0068052</t>
  </si>
  <si>
    <t>IMPLANTÁT SPINÁLNÍ SYSTÉM FIXAČNÍ CONTROL CABLE  1</t>
  </si>
  <si>
    <t>0069500</t>
  </si>
  <si>
    <t xml:space="preserve">KANYLA TRACHEOSTOMICKÁ  S NÍZKOTLAKOU  MANŽETOU   </t>
  </si>
  <si>
    <t>0071601</t>
  </si>
  <si>
    <t>0071602</t>
  </si>
  <si>
    <t>0073660</t>
  </si>
  <si>
    <t>0073679</t>
  </si>
  <si>
    <t>0074314</t>
  </si>
  <si>
    <t xml:space="preserve">ŠROUB ZAJIŠŤOVACÍ  TITANOVÝ TARGON                </t>
  </si>
  <si>
    <t>0074721</t>
  </si>
  <si>
    <t>HŘEB FEMORÁLNÍ PROXIMÁLNÍ TITANOVÝ DLOUHÝ TARGON P</t>
  </si>
  <si>
    <t>0074722</t>
  </si>
  <si>
    <t>HŘEB FEMORÁLNÍ PROXIMÁLNÍ TITANOVÝ KRÁTKÝ TARGON P</t>
  </si>
  <si>
    <t>0074723</t>
  </si>
  <si>
    <t>ŠROUB ZAJIŠŤOVACÍ, SAMOŘEZNÝ, UZAMYKATELNÝ TI TARG</t>
  </si>
  <si>
    <t>0081997</t>
  </si>
  <si>
    <t xml:space="preserve">V.A.C. ATS SBĚRNÁ NÁDOBA S GELEM                  </t>
  </si>
  <si>
    <t>0081999</t>
  </si>
  <si>
    <t xml:space="preserve">V.A.C.GRANUFOAM(PU PĚNA) VELIKOST S               </t>
  </si>
  <si>
    <t>0082000</t>
  </si>
  <si>
    <t xml:space="preserve">V.A.C.GRANUFOAM(PU PĚNA) VELIKOST M               </t>
  </si>
  <si>
    <t>0082001</t>
  </si>
  <si>
    <t xml:space="preserve">V.A.C.GRANUFOAM(PU PĚNA) VELIKOST L               </t>
  </si>
  <si>
    <t>0082002</t>
  </si>
  <si>
    <t xml:space="preserve">V.A.C.GRANUFOAM(PU PĚNA) VELIKOST XL              </t>
  </si>
  <si>
    <t>0082079</t>
  </si>
  <si>
    <t xml:space="preserve">KRYTÍ COM 30 OBVAZOVÁ TEXTÍLIE KOMBINOVANÁ        </t>
  </si>
  <si>
    <t>0082509</t>
  </si>
  <si>
    <t xml:space="preserve">DLAHA FIXAČNÍ - RUKA,PŘEDLOKTÍ - SÁDRA            </t>
  </si>
  <si>
    <t>0082513</t>
  </si>
  <si>
    <t xml:space="preserve">DLAHA FIXAČNÍ CELÉ HORNÍ KONČETINY - SÁDRA        </t>
  </si>
  <si>
    <t>0092078</t>
  </si>
  <si>
    <t>STAPLER LINEÁRNÍ ZAHNUTÝ S NOŽEM - NÍZKÁ RESEKCE -</t>
  </si>
  <si>
    <t>0092079</t>
  </si>
  <si>
    <t>ZÁSOBNÍK DO LINEÁRNÍHO STAPLERU CR40B,CR40G (PRO P</t>
  </si>
  <si>
    <t>0092435</t>
  </si>
  <si>
    <t xml:space="preserve">STAPLER LIN. BEZ NOŽE SGIA DST 60-3,8 SGIA6038S   </t>
  </si>
  <si>
    <t>0097790</t>
  </si>
  <si>
    <t xml:space="preserve">DLAHA LCP HUMERUS DISTÁLNÍ MALÝ FRAGMENT TITAN    </t>
  </si>
  <si>
    <t>0097835</t>
  </si>
  <si>
    <t xml:space="preserve">DRÁT VODÍCÍ                                       </t>
  </si>
  <si>
    <t>0098657</t>
  </si>
  <si>
    <t xml:space="preserve">ŠROUB DUTÝ                                        </t>
  </si>
  <si>
    <t>0098663</t>
  </si>
  <si>
    <t>0099076</t>
  </si>
  <si>
    <t xml:space="preserve">HŘEB FEMORÁLNÍ PROXIMÁLNÍ, TI                     </t>
  </si>
  <si>
    <t>0099081</t>
  </si>
  <si>
    <t xml:space="preserve">ŠROUB KOTVÍCÍ, TI                                 </t>
  </si>
  <si>
    <t>0099486</t>
  </si>
  <si>
    <t xml:space="preserve">SYSTÉM HŘEBŮ INTRAMEDULÁRNÍ T2                    </t>
  </si>
  <si>
    <t>0099754</t>
  </si>
  <si>
    <t xml:space="preserve">ZASLEPOVACÍ HLAVA TIBIE ÚHLOVĚ STABILNÍ TITAN     </t>
  </si>
  <si>
    <t>0099756</t>
  </si>
  <si>
    <t xml:space="preserve">HŘEB KANYLOVANÝ FEMUR LATERÁLNÍ TITAN             </t>
  </si>
  <si>
    <t>0099862</t>
  </si>
  <si>
    <t>0105745</t>
  </si>
  <si>
    <t xml:space="preserve">DLAHA RADIÁLNÍ VOLÁRNÍ PRO FIXACI FRAK.V DISTÁLNÍ </t>
  </si>
  <si>
    <t>0105749</t>
  </si>
  <si>
    <t>ŠROUB KORTIKÁLNÍ/HLADKÝ PRO FIXACI FRAK.V DIST.ČÁS</t>
  </si>
  <si>
    <t>0105752</t>
  </si>
  <si>
    <t>ŠROUB HLADKÝ ALPS PRO FIXACI FRAKTURY V DISTÁLNÍ Č</t>
  </si>
  <si>
    <t>0108027</t>
  </si>
  <si>
    <t>KOTVIČKA NEVSTŘEBATELNÁ (PEEK) HEALIX BR PRO SUTUR</t>
  </si>
  <si>
    <t>0141868</t>
  </si>
  <si>
    <t>STENTGRAFT PERIFERNÍ,SAMOEXPANDIBILNÍ,NITINOL,POTA</t>
  </si>
  <si>
    <t>0163241</t>
  </si>
  <si>
    <t xml:space="preserve">IMPLANTÁT MAXILLOFACIÁLNÍ STŘEDNÍ OBLIČEJOVÁ ETÁŽ </t>
  </si>
  <si>
    <t>0163243</t>
  </si>
  <si>
    <t>0163249</t>
  </si>
  <si>
    <t>0163251</t>
  </si>
  <si>
    <t>0163261</t>
  </si>
  <si>
    <t>00651</t>
  </si>
  <si>
    <t>OD TYPU 51 - PRO NEMOCNICE TYPU 3, (KATEGORIE 6) -</t>
  </si>
  <si>
    <t>00652</t>
  </si>
  <si>
    <t>OD TYPU 52 - PRO NEMOCNICE TYPU 3, (KATEGORIE 6) -</t>
  </si>
  <si>
    <t>00653</t>
  </si>
  <si>
    <t>OD TYPU 53 - PRO NEMOCNICE TYPU 3, (KATEGORIE 6) -</t>
  </si>
  <si>
    <t>00655</t>
  </si>
  <si>
    <t>OD TYPU 55 - PRO NEMOCNICE TYPU 3, (KATEGORIE 6) -</t>
  </si>
  <si>
    <t>00657</t>
  </si>
  <si>
    <t>OD TYPU 57 - PRO NEMOCNICE TYPU 3, (KATEGORIE 6) -</t>
  </si>
  <si>
    <t>00658</t>
  </si>
  <si>
    <t>OD TYPU 58 - PRO NEMOCNICE TYPU 3, (KATEGORIE 6) -</t>
  </si>
  <si>
    <t>04801</t>
  </si>
  <si>
    <t xml:space="preserve">ZEVNÍ INCISE                                      </t>
  </si>
  <si>
    <t>11505</t>
  </si>
  <si>
    <t xml:space="preserve">SPECIÁLNÍ PARENTERÁLNÍ VÝŽIVA                     </t>
  </si>
  <si>
    <t>11506</t>
  </si>
  <si>
    <t xml:space="preserve">PLNOHODNOTNÁ PARENTERÁLNÍ VÝŽIVA                  </t>
  </si>
  <si>
    <t>15401</t>
  </si>
  <si>
    <t xml:space="preserve">ESOFAGOGASTRODUODENOSKOPIE                        </t>
  </si>
  <si>
    <t>15403</t>
  </si>
  <si>
    <t xml:space="preserve">KOLOSKOPIE NEÚPLNÁ  (NEBO SIGMOIDEOSKOPIE)        </t>
  </si>
  <si>
    <t>51022</t>
  </si>
  <si>
    <t xml:space="preserve">CÍLENÉ VYŠETŘENÍ CHIRURGEM                        </t>
  </si>
  <si>
    <t>51227</t>
  </si>
  <si>
    <t xml:space="preserve">OPERACE VARIXŮ JÍCNU TRANSABDOMINÁLNĚ             </t>
  </si>
  <si>
    <t>51321</t>
  </si>
  <si>
    <t xml:space="preserve">LEVOSTRANNÁ PANKREATEKTOMIE SE SPLENEKTOMIÍ       </t>
  </si>
  <si>
    <t>51333</t>
  </si>
  <si>
    <t xml:space="preserve">PANKREATODIGESTIVNÍ SPOJKY                        </t>
  </si>
  <si>
    <t>51373</t>
  </si>
  <si>
    <t xml:space="preserve">CHOLECYSTOSTOMIE                                  </t>
  </si>
  <si>
    <t>51388</t>
  </si>
  <si>
    <t>GASTROENTEROANASTOMÓZA  NEBO RESEKCE A (NEBO) ANAS</t>
  </si>
  <si>
    <t>51391</t>
  </si>
  <si>
    <t>LAPAROTOMIE A OŠETŘENÍ VÍCEČETNÉHO VISCERÁLNÍHO PO</t>
  </si>
  <si>
    <t>51425</t>
  </si>
  <si>
    <t xml:space="preserve">HEMOROIDEKTOMIE                                   </t>
  </si>
  <si>
    <t>51859</t>
  </si>
  <si>
    <t xml:space="preserve">FIXAČNÍ SÁDROVÁ DLAHA - NOHA, BÉREC               </t>
  </si>
  <si>
    <t>53461</t>
  </si>
  <si>
    <t>ZLOMENINA HORNÍHO KONCE TIBIE - DIAKONDYLICKÁ - (T</t>
  </si>
  <si>
    <t>53471</t>
  </si>
  <si>
    <t>ZLOMENINA HORNÍHO KONCE FEMURU - REPOZICE OTEVŘENÁ</t>
  </si>
  <si>
    <t>56163</t>
  </si>
  <si>
    <t>ZEVNÍ KOMOROVÁ DRENÁŽ NEBO ZAVEDENÍ ČIDLA NA MĚŘEN</t>
  </si>
  <si>
    <t>57231</t>
  </si>
  <si>
    <t xml:space="preserve">MEDIASTINOTOMIE                                   </t>
  </si>
  <si>
    <t>65949</t>
  </si>
  <si>
    <t xml:space="preserve">OŠETŘENÍ KOLEMČELISTNÍHO ZÁNĚTU A DRENÁŽ          </t>
  </si>
  <si>
    <t>66627</t>
  </si>
  <si>
    <t xml:space="preserve">DEKOMPRESE - PÁNEV, KYČEL                         </t>
  </si>
  <si>
    <t>66681</t>
  </si>
  <si>
    <t>EXARTIKULACE (AMPUTACE METATARZÁLNÍ) FALANGEÁLNÍ -</t>
  </si>
  <si>
    <t>66749</t>
  </si>
  <si>
    <t xml:space="preserve">REKONSTRUKCE VAZŮ TC KLOUBU                       </t>
  </si>
  <si>
    <t>66823</t>
  </si>
  <si>
    <t xml:space="preserve">ODSTRANĚNÍ ZEVNÍHO FIXATÉRU                       </t>
  </si>
  <si>
    <t>66825</t>
  </si>
  <si>
    <t xml:space="preserve">UPRAVENÍ ZEVNÍHO FIXATÉRU                         </t>
  </si>
  <si>
    <t>71747</t>
  </si>
  <si>
    <t xml:space="preserve">ČÁSTEČNÁ EXSTIRPACE KRČNÍCH UZLIN                 </t>
  </si>
  <si>
    <t>71749</t>
  </si>
  <si>
    <t xml:space="preserve">BLOKOVÁ DISEKCE KRČNÍCH UZLIN                     </t>
  </si>
  <si>
    <t>71763</t>
  </si>
  <si>
    <t xml:space="preserve">TONZILEKTOMIE                                     </t>
  </si>
  <si>
    <t>76439</t>
  </si>
  <si>
    <t xml:space="preserve">ORCHIECTOMIE JEDNOSTRANNÁ                         </t>
  </si>
  <si>
    <t>76477</t>
  </si>
  <si>
    <t xml:space="preserve">NEFREKTOMIE LUMBÁLNÍ JEDNOSTRANNÁ                 </t>
  </si>
  <si>
    <t>78011</t>
  </si>
  <si>
    <t xml:space="preserve">KOMPLEXNÍ VYŠETŘENÍ ANESTEZIOLOGEM 1              </t>
  </si>
  <si>
    <t>78012</t>
  </si>
  <si>
    <t xml:space="preserve">CÍLENÉ VYŠETŘENÍ ANESTEZIOLOGEM 1                 </t>
  </si>
  <si>
    <t>78021</t>
  </si>
  <si>
    <t xml:space="preserve">KOMPLEXNÍ VYŠETŘENÍ ANESTEZIOLOGEM                </t>
  </si>
  <si>
    <t>78310</t>
  </si>
  <si>
    <t xml:space="preserve">NEODKLADNÁ KARDIOPULMONÁLNÍ RESUSCITACE ROZŠÍŘENÁ </t>
  </si>
  <si>
    <t>78320</t>
  </si>
  <si>
    <t>78880</t>
  </si>
  <si>
    <t xml:space="preserve">PÉČE O DÁRCE ORGÁNU, SPOLUPRÁCE S TRANSPLANTAČNÍM </t>
  </si>
  <si>
    <t>89313</t>
  </si>
  <si>
    <t xml:space="preserve">PERKUTÁNNÍ PUNKCE NEBO BIOPSIE ŘÍZENÁ RDG METODOU </t>
  </si>
  <si>
    <t>89327</t>
  </si>
  <si>
    <t xml:space="preserve">KONTROLNÍ NÁSTŘIK DRENÁŽNÍHO KATÉTRU              </t>
  </si>
  <si>
    <t>89455</t>
  </si>
  <si>
    <t xml:space="preserve">PERKUTÁNNÍ NEFROSTOMIE JEDNOSTRANNÁ               </t>
  </si>
  <si>
    <t>809</t>
  </si>
  <si>
    <t>89173</t>
  </si>
  <si>
    <t xml:space="preserve">ANTEGRÁDNÍ PYELOGRAFIE JEDNOSTRANNÁ               </t>
  </si>
  <si>
    <t>00052</t>
  </si>
  <si>
    <t>A</t>
  </si>
  <si>
    <t xml:space="preserve">DLOUHODOBÁ MECHANICKÁ VENTILACE &gt; 96 HODIN (5-10 DNÍ) S CC                                          </t>
  </si>
  <si>
    <t>00053</t>
  </si>
  <si>
    <t xml:space="preserve">DLOUHODOBÁ MECHANICKÁ VENTILACE &gt; 96 HODIN (5-10 DNÍ) S MCC                                         </t>
  </si>
  <si>
    <t>00100</t>
  </si>
  <si>
    <t xml:space="preserve">DLOUHODOBÁ MECHANICKÁ VENTILACE &gt; 504 HODIN (22-42 DNÍ) S EKONOMICKY NÁROČNÝM VÝKONEM               </t>
  </si>
  <si>
    <t>00121</t>
  </si>
  <si>
    <t xml:space="preserve">DLOUHODOBÁ MECHANICKÁ VENTILACE &gt; 240 HODIN (11-21 DNÍ) S EKONOMICKY NÁROČNÝM VÝKONEM BEZ CC        </t>
  </si>
  <si>
    <t>00123</t>
  </si>
  <si>
    <t xml:space="preserve">DLOUHODOBÁ MECHANICKÁ VENTILACE &gt; 240 HODIN (11-21 DNÍ) S EKONOMICKY NÁROČNÝM VÝKONEM S MCC         </t>
  </si>
  <si>
    <t>00133</t>
  </si>
  <si>
    <t xml:space="preserve">DLOUHODOBÁ MECHANICKÁ VENTILACE &gt; 96 HODIN (5-10 DNÍ) S EKONOMICKY NÁROČNÝM VÝKONEM S MCC           </t>
  </si>
  <si>
    <t>01012</t>
  </si>
  <si>
    <t xml:space="preserve">KRANIOTOMIE S CC                                                                                    </t>
  </si>
  <si>
    <t>01033</t>
  </si>
  <si>
    <t xml:space="preserve">VÝKONY NA EXTRAKRANIÁLNÍCH CÉVÁCH S MCC                                                             </t>
  </si>
  <si>
    <t>01343</t>
  </si>
  <si>
    <t xml:space="preserve">CÉVNÍ MOZKOVÁ PŘÍHODA S INFARKTEM S MCC                                                             </t>
  </si>
  <si>
    <t>01443</t>
  </si>
  <si>
    <t xml:space="preserve">KRANIÁLNÍ A INTRAKRANIÁLNÍ PORANĚNÍ S MCC                                                           </t>
  </si>
  <si>
    <t>02013</t>
  </si>
  <si>
    <t xml:space="preserve">ENUKLEACE A VÝKONY NA OČNICI S MCC                                                                  </t>
  </si>
  <si>
    <t>03083</t>
  </si>
  <si>
    <t xml:space="preserve">VÝKONY NA KRČNÍCH A NOSNÍCH MANDLÍCH S MCC                                                          </t>
  </si>
  <si>
    <t>03093</t>
  </si>
  <si>
    <t xml:space="preserve">JINÉ VÝKONY PŘI PORUCHÁCH A ONEMOCNĚNÍCH UŠÍ. NOSU. ÚST A HRDLA S MCC                               </t>
  </si>
  <si>
    <t>03302</t>
  </si>
  <si>
    <t xml:space="preserve">MALIGNÍ ONEMOCNĚNÍ UCHA. NOSU. ÚST A HRDLA S CC                                                     </t>
  </si>
  <si>
    <t>03351</t>
  </si>
  <si>
    <t xml:space="preserve">JINÉ PORUCHY UŠÍ. NOSU. ÚST A HRDLA BEZ CC                                                          </t>
  </si>
  <si>
    <t>03353</t>
  </si>
  <si>
    <t xml:space="preserve">JINÉ PORUCHY UŠÍ. NOSU. ÚST A HRDLA S MCC                                                           </t>
  </si>
  <si>
    <t>05000</t>
  </si>
  <si>
    <t xml:space="preserve">ÚMRTÍ DO 5 DNÍ OD PŘÍJMU PŘI HLAVNÍ DIAGNÓZE OBĚHOVÉHO SYSTÉMU                                      </t>
  </si>
  <si>
    <t>05091</t>
  </si>
  <si>
    <t xml:space="preserve">VELKÉ ABDOMINÁLNÍ VASKULÁRNÍ VÝKONY BEZ CC                                                          </t>
  </si>
  <si>
    <t>05092</t>
  </si>
  <si>
    <t xml:space="preserve">VELKÉ ABDOMINÁLNÍ VASKULÁRNÍ VÝKONY S CC                                                            </t>
  </si>
  <si>
    <t>05093</t>
  </si>
  <si>
    <t xml:space="preserve">VELKÉ ABDOMINÁLNÍ VASKULÁRNÍ VÝKONY S MCC                                                           </t>
  </si>
  <si>
    <t>05141</t>
  </si>
  <si>
    <t xml:space="preserve">JINÉ VASKULÁRNÍ VÝKONY BEZ CC                                                                       </t>
  </si>
  <si>
    <t>05143</t>
  </si>
  <si>
    <t xml:space="preserve">JINÉ VASKULÁRNÍ VÝKONY S MCC                                                                        </t>
  </si>
  <si>
    <t>05151</t>
  </si>
  <si>
    <t xml:space="preserve">AMPUTACE KVŮLI PORUŠE OBĚHOVÉHO SYSTÉMU. KROMĚ HORNÍCH KONČETIN A PRSTŮ U NOHY BEZ CC               </t>
  </si>
  <si>
    <t>05472</t>
  </si>
  <si>
    <t xml:space="preserve">JINÉ PORUCHY OBĚHOVÉHO SYSTÉMU S CC                                                                 </t>
  </si>
  <si>
    <t>06012</t>
  </si>
  <si>
    <t xml:space="preserve">VELKÉ VÝKONY NA TLUSTÉM A TENKÉM STŘEVU S CC                                                        </t>
  </si>
  <si>
    <t>06013</t>
  </si>
  <si>
    <t xml:space="preserve">VELKÉ VÝKONY NA TLUSTÉM A TENKÉM STŘEVU S MCC                                                       </t>
  </si>
  <si>
    <t>06023</t>
  </si>
  <si>
    <t xml:space="preserve">VELKÉ VÝKONY NA ŽALUDKU. JÍCNU A DVANÁCTNÍKU S MCC                                                  </t>
  </si>
  <si>
    <t>06032</t>
  </si>
  <si>
    <t xml:space="preserve">MENŠÍ VÝKONY NA TLUSTÉM A TENKÉM STŘEVU S CC                                                        </t>
  </si>
  <si>
    <t>06103</t>
  </si>
  <si>
    <t xml:space="preserve">JINÉ VÝKONY PŘI PORUCHÁCH A ONEMOCNĚNÍCH TRÁVICÍHO SYSTÉMU S MCC                                    </t>
  </si>
  <si>
    <t>06323</t>
  </si>
  <si>
    <t xml:space="preserve">PORUCHY JÍCNU S MCC                                                                                 </t>
  </si>
  <si>
    <t>06382</t>
  </si>
  <si>
    <t xml:space="preserve">JINÉ PORUCHY TRÁVICÍHO SYSTÉMU S CC                                                                 </t>
  </si>
  <si>
    <t>06383</t>
  </si>
  <si>
    <t xml:space="preserve">JINÉ PORUCHY TRÁVICÍHO SYSTÉMU S MCC                                                                </t>
  </si>
  <si>
    <t>07013</t>
  </si>
  <si>
    <t xml:space="preserve">VÝKONY NA PANKREATU. JÁTRECH A SPOJKY S MCC                                                         </t>
  </si>
  <si>
    <t>07052</t>
  </si>
  <si>
    <t xml:space="preserve">JINÉ VÝKONY PŘI PORUCHÁCH A ONEMOCNĚNÍCH HEPATOBILIÁRNÍHO SYSTÉMU A PANKREATU S CC                  </t>
  </si>
  <si>
    <t>07053</t>
  </si>
  <si>
    <t xml:space="preserve">JINÉ VÝKONY PŘI PORUCHÁCH A ONEMOCNĚNÍCH HEPATOBILIÁRNÍHO SYSTÉMU A PANKREATU S MCC                 </t>
  </si>
  <si>
    <t>07322</t>
  </si>
  <si>
    <t xml:space="preserve">PORUCHY PANKREATU. KROMĚ MALIGNÍHO ONEMOCNĚNÍ S CC                                                  </t>
  </si>
  <si>
    <t>07333</t>
  </si>
  <si>
    <t xml:space="preserve">PORUCHY JATER. KROMĚ MALIGNÍ CIRHÓZY A ALKOHOLICKÉ HEPATITIDY S MCC                                 </t>
  </si>
  <si>
    <t>08323</t>
  </si>
  <si>
    <t xml:space="preserve">ZLOMENINA NEBO DISLOKACE. KROMĚ STEHENNÍ KOSTI A PÁNVE S MCC                                        </t>
  </si>
  <si>
    <t>08353</t>
  </si>
  <si>
    <t xml:space="preserve">SEPTICKÁ ARTRITIDA S MCC                                                                            </t>
  </si>
  <si>
    <t>11031</t>
  </si>
  <si>
    <t xml:space="preserve">VELKÉ VÝKONY NA LEDVINÁCH A MOČOVÝCH CESTÁCH BEZ CC                                                 </t>
  </si>
  <si>
    <t>11032</t>
  </si>
  <si>
    <t xml:space="preserve">VELKÉ VÝKONY NA LEDVINÁCH A MOČOVÝCH CESTÁCH S CC                                                   </t>
  </si>
  <si>
    <t>13301</t>
  </si>
  <si>
    <t xml:space="preserve">MALIGNÍ ONEMOCNĚNÍ ŽENSKÉHO REPRODUKČNÍHO SYSTÉMU BEZ CC                                            </t>
  </si>
  <si>
    <t>13302</t>
  </si>
  <si>
    <t xml:space="preserve">MALIGNÍ ONEMOCNĚNÍ ŽENSKÉHO REPRODUKČNÍHO SYSTÉMU S CC                                              </t>
  </si>
  <si>
    <t>16331</t>
  </si>
  <si>
    <t>B</t>
  </si>
  <si>
    <t xml:space="preserve">PORUCHY ČERVENÝCH KRVINEK. KROMĚ SRPKOVITÉ CHUDOKREVNOSTI BEZ CC                                    </t>
  </si>
  <si>
    <t>18012</t>
  </si>
  <si>
    <t xml:space="preserve">VÝKONY PRO INFEKČNÍ A PARAZITÁRNÍ NEMOCI S CC                                                       </t>
  </si>
  <si>
    <t>18013</t>
  </si>
  <si>
    <t xml:space="preserve">VÝKONY PRO INFEKČNÍ A PARAZITÁRNÍ NEMOCI S MCC                                                      </t>
  </si>
  <si>
    <t>18301</t>
  </si>
  <si>
    <t xml:space="preserve">SEPTIKÉMIE BEZ CC                                                                                   </t>
  </si>
  <si>
    <t>18303</t>
  </si>
  <si>
    <t xml:space="preserve">SEPTIKÉMIE S MCC                                                                                    </t>
  </si>
  <si>
    <t>18342</t>
  </si>
  <si>
    <t xml:space="preserve">JINÉ INFEKČNÍ A PARAZITÁRNÍ NEMOCI S CC                                                             </t>
  </si>
  <si>
    <t>21023</t>
  </si>
  <si>
    <t xml:space="preserve">JINÉ VÝKONY PŘI ÚRAZECH A KOMPLIKACÍCH S MCC                                                        </t>
  </si>
  <si>
    <t>25021</t>
  </si>
  <si>
    <t>C</t>
  </si>
  <si>
    <t xml:space="preserve">JINÉ VÝKONY PŘI MNOHOČETNÉM ZÁVAŽNÉM TRAUMATU BEZ CC                                                </t>
  </si>
  <si>
    <t>25053</t>
  </si>
  <si>
    <t>DLOUHODOBÁ MECHANICKÁ VENTILACE PŘI POLYTRAUMATU &gt; 240 HODIN (11-21 DNÍ) S EKONOMICKY NÁROČNÝM VÝKON</t>
  </si>
  <si>
    <t>25063</t>
  </si>
  <si>
    <t xml:space="preserve">DLOUHODOBÁ MECHANICKÁ VENTILACE PŘI POLYTRAUMATU S KRANIOTOMIÍ &gt; 96 HODIN S MCC                     </t>
  </si>
  <si>
    <t>25073</t>
  </si>
  <si>
    <t>DLOUHODOBÁ MECHANICKÁ VENTILACE PŘI POLYTRAUMATU &gt; 96 HODIN (5-10 DNÍ) S EKONOMICKY NÁROČNÝM VÝKONEM</t>
  </si>
  <si>
    <t>25303</t>
  </si>
  <si>
    <t xml:space="preserve">DIAGNÓZY TÝKAJÍCÍ SE HLAVY. HRUDNÍKU A DOLNÍCH KONČETIN PŘI MNOHOČETNÉM ZÁVAŽNÉM TRAUMATU S MCC     </t>
  </si>
  <si>
    <t>88873</t>
  </si>
  <si>
    <t xml:space="preserve">ROZSÁHLÉ VÝKONY. KTERÉ SE NETÝKAJÍ HLAVNÍ DIAGNÓZY S MCC                                            </t>
  </si>
  <si>
    <t>88893</t>
  </si>
  <si>
    <t xml:space="preserve">VÝKONY OMEZENÉHO ROZSAHU. KTERÉ SE NETÝKAJÍ HLAVNÍ DIAGNÓZY S MCC                                   </t>
  </si>
  <si>
    <t>08 - PORODNICKO-GYNEKOLOGICKÁ KLINIKA</t>
  </si>
  <si>
    <t>10 - DĚTSKÁ KLINIKA</t>
  </si>
  <si>
    <t>12 - UROLOGICKÁ KLINIKA</t>
  </si>
  <si>
    <t>22 - KLINIKA NUKLEÁRNÍ MEDICÍNY</t>
  </si>
  <si>
    <t>32 - HEMATO-ONKOLOGICKÁ KLINIKA</t>
  </si>
  <si>
    <t>33 - ODDĚLENÍ KLINICKÉ BIOCHEMIE</t>
  </si>
  <si>
    <t>34 - KLINIKA RADIOLOGICKÁ</t>
  </si>
  <si>
    <t>35 - TRANSFÚZNÍ ODDĚLENÍ</t>
  </si>
  <si>
    <t>37 - ÚSTAV PATOLOGIE</t>
  </si>
  <si>
    <t>40 - ÚSTAV MIKROBIOLOGIE</t>
  </si>
  <si>
    <t>41 - ÚSTAV IMUNOLOGIE</t>
  </si>
  <si>
    <t>59 - ODD. INTENZIVNÍ PÉČE CHIRURGICKÝCH OBORŮ</t>
  </si>
  <si>
    <t>603</t>
  </si>
  <si>
    <t>82056</t>
  </si>
  <si>
    <t>MIKROSKOPICKÉ STANOVENÍ MIKROBIÁLNÍHO OBRAZU POŠEV</t>
  </si>
  <si>
    <t>816</t>
  </si>
  <si>
    <t>87415</t>
  </si>
  <si>
    <t xml:space="preserve">CYTOLOGICKÉ OTISKY A STĚRY -  ZA 4-10 PREPARÁTŮ   </t>
  </si>
  <si>
    <t>91431</t>
  </si>
  <si>
    <t>ZVLÁŠTĚ NÁROČNÉ IZOLACE BUNĚK GRADIENTOVOU CENTRIF</t>
  </si>
  <si>
    <t>94115</t>
  </si>
  <si>
    <t xml:space="preserve">IN SITU HYBRIDIZACE LIDSKÉ DNA SE ZNAČENOU SONDOU </t>
  </si>
  <si>
    <t>94119</t>
  </si>
  <si>
    <t xml:space="preserve">IZOLACE A UCHOVÁNÍ LIDSKÉ DNA (RNA)               </t>
  </si>
  <si>
    <t>94123</t>
  </si>
  <si>
    <t xml:space="preserve">PCR ANALÝZA LIDSKÉ DNA                            </t>
  </si>
  <si>
    <t>94189</t>
  </si>
  <si>
    <t xml:space="preserve">HYBRIDIZACE DNA SE ZNAČENOU SONDOU                </t>
  </si>
  <si>
    <t>94195</t>
  </si>
  <si>
    <t xml:space="preserve">SYNTÉZA cDNA REVERZNÍ TRANSKRIPCÍ                 </t>
  </si>
  <si>
    <t>94199</t>
  </si>
  <si>
    <t xml:space="preserve">AMPLIFIKACE METODOU PCR                           </t>
  </si>
  <si>
    <t>94200</t>
  </si>
  <si>
    <t xml:space="preserve">(VZP) KVANTITATIVNÍ PCR (qPCR) V REÁLNÉM ČASE PRO </t>
  </si>
  <si>
    <t>94211</t>
  </si>
  <si>
    <t>DLOUHODOBÁ KULTIVACE BUNĚK RŮZNÝCH TKÁNÍ Z PRENATÁ</t>
  </si>
  <si>
    <t>89143</t>
  </si>
  <si>
    <t xml:space="preserve">RTG BŘICHA                                        </t>
  </si>
  <si>
    <t>89169</t>
  </si>
  <si>
    <t xml:space="preserve">CYSTOURETROGRAFIE                                 </t>
  </si>
  <si>
    <t>89171</t>
  </si>
  <si>
    <t xml:space="preserve">URETROGRAFIE RETROGRÁDNÍ                          </t>
  </si>
  <si>
    <t>89198</t>
  </si>
  <si>
    <t xml:space="preserve">SKIASKOPIE                                        </t>
  </si>
  <si>
    <t>22</t>
  </si>
  <si>
    <t>407</t>
  </si>
  <si>
    <t>0093626</t>
  </si>
  <si>
    <t>0002018</t>
  </si>
  <si>
    <t xml:space="preserve">99MTC-MAKROSALB INJ.                              </t>
  </si>
  <si>
    <t>0002067</t>
  </si>
  <si>
    <t xml:space="preserve">81M-KRYPTON PLYN K INHAL.                         </t>
  </si>
  <si>
    <t>0002087</t>
  </si>
  <si>
    <t xml:space="preserve">18F-FDG                                           </t>
  </si>
  <si>
    <t>47257</t>
  </si>
  <si>
    <t xml:space="preserve">SCINTIGRAFIE PLIC PERFÚZNÍ                        </t>
  </si>
  <si>
    <t>47259</t>
  </si>
  <si>
    <t xml:space="preserve">SCINTIGRAFIE PLIC VENTILAČNÍ STATICKÁ             </t>
  </si>
  <si>
    <t>47302</t>
  </si>
  <si>
    <t>(VZP) HYBRIDNÍ VÝPOČETNÍ A POZITRONOVÁ EMISNÍ TOMO</t>
  </si>
  <si>
    <t>47355</t>
  </si>
  <si>
    <t>HYBRIDNÍ VÝPOČETNÍ A POZITRONOVÁ EMISNÍ TOMOGRAFIE</t>
  </si>
  <si>
    <t>818</t>
  </si>
  <si>
    <t>91427</t>
  </si>
  <si>
    <t>IZOLACE MONONUKLEÁRŮ Z PERIFERNÍ KRVE GRADIENTOVOU</t>
  </si>
  <si>
    <t>91439</t>
  </si>
  <si>
    <t>IMUNOFENOTYPIZACE BUNĚČNÝCH SUBPOPULACÍ DLE POVRCH</t>
  </si>
  <si>
    <t>96115</t>
  </si>
  <si>
    <t xml:space="preserve">FAKTOR XIII AKTIVITA - ORIENTAČNĚ                 </t>
  </si>
  <si>
    <t>96145</t>
  </si>
  <si>
    <t xml:space="preserve">DAPTT - SCREENING LA                              </t>
  </si>
  <si>
    <t>96155</t>
  </si>
  <si>
    <t xml:space="preserve">VON WILLEBRANDŮV  FAKTOR KVANTITATIVNĚ            </t>
  </si>
  <si>
    <t>96157</t>
  </si>
  <si>
    <t xml:space="preserve">STANOVENÍ HEPARINOVÝCH JEDNOTEK ANTI XA           </t>
  </si>
  <si>
    <t>96167</t>
  </si>
  <si>
    <t>KREVNÍ OBRAZ S PĚTI POPULAČNÍM DIFERENCIÁLNÍM POČT</t>
  </si>
  <si>
    <t>96185</t>
  </si>
  <si>
    <t xml:space="preserve">FAKTOR II. - STANOVENÍ AKTIVITY                   </t>
  </si>
  <si>
    <t>96187</t>
  </si>
  <si>
    <t xml:space="preserve">FAKTOR V - STANOVENÍ AKTIVITY                     </t>
  </si>
  <si>
    <t>96189</t>
  </si>
  <si>
    <t xml:space="preserve">FAKTOR VII - STANOVENÍ AKTIVITY                   </t>
  </si>
  <si>
    <t>96191</t>
  </si>
  <si>
    <t xml:space="preserve">FAKTOR VIII - STANOVENÍ AKTIVITY                  </t>
  </si>
  <si>
    <t>96193</t>
  </si>
  <si>
    <t xml:space="preserve">FAKTOR IX - STANOVENÍ AKTIVITY                    </t>
  </si>
  <si>
    <t>96195</t>
  </si>
  <si>
    <t xml:space="preserve">FAKTOR X - STANOVENÍ AKTIVITY                     </t>
  </si>
  <si>
    <t>96197</t>
  </si>
  <si>
    <t xml:space="preserve">FAKTOR XI - STANOVENÍ AKTIVITY                    </t>
  </si>
  <si>
    <t>96239</t>
  </si>
  <si>
    <t xml:space="preserve">DESTIČKOVÝ NEUTRALIZAČNÍ TEST (PNP)               </t>
  </si>
  <si>
    <t>96247</t>
  </si>
  <si>
    <t>AGREGACE TROMBOCYTŮ INDUKOVANÁ BĚŽNÝMI INDUKTORY -</t>
  </si>
  <si>
    <t>96249</t>
  </si>
  <si>
    <t>AGREGACE TROMBOCYTŮ INDUKOVANÁ OSTATNÍMI INDUKTORY</t>
  </si>
  <si>
    <t>96315</t>
  </si>
  <si>
    <t>ANALÝZA KREVNÍHO NÁTĚRU PANOPTICKY OBARVENÉHO. IND</t>
  </si>
  <si>
    <t>96321</t>
  </si>
  <si>
    <t xml:space="preserve">POČET TROMBOCYTŮ MIKROSKOPICKY                    </t>
  </si>
  <si>
    <t>96325</t>
  </si>
  <si>
    <t xml:space="preserve">FIBRINOGEN (SÉRIE)                                </t>
  </si>
  <si>
    <t>96515</t>
  </si>
  <si>
    <t xml:space="preserve">FIBRIN DEGRADAČNÍ PRODUKTY KVANTITATIVNĚ          </t>
  </si>
  <si>
    <t>96613</t>
  </si>
  <si>
    <t xml:space="preserve">VYŠETŘENÍ NÁTĚRU NA SCHIZOCYTY                    </t>
  </si>
  <si>
    <t>96617</t>
  </si>
  <si>
    <t xml:space="preserve">TROMBINOVÝ ČAS                                    </t>
  </si>
  <si>
    <t>96621</t>
  </si>
  <si>
    <t xml:space="preserve">AKTIVOVANÝ PARTIALNÍ TROMBOPLASTINOVÝ TEST (APTT) </t>
  </si>
  <si>
    <t>96627</t>
  </si>
  <si>
    <t xml:space="preserve">INHIBITOR KOAGULAČNÍHO FAKTORU                    </t>
  </si>
  <si>
    <t>96629</t>
  </si>
  <si>
    <t xml:space="preserve">VON WILLEBRANDOVŮV FAKTOR - RISTOCETIN KOFAKTOR - </t>
  </si>
  <si>
    <t>96711</t>
  </si>
  <si>
    <t>PANOPTICKÉ OBARVENÍ NÁTĚRU PERIFERNÍ KRVE NEBO ASP</t>
  </si>
  <si>
    <t>96813</t>
  </si>
  <si>
    <t xml:space="preserve">ANTITROMBIN III, CHROMOGENNÍ METODOU (SÉRIE)      </t>
  </si>
  <si>
    <t>96839</t>
  </si>
  <si>
    <t xml:space="preserve">FAKTOR XII - STANOVENÍ AKTIVITY                   </t>
  </si>
  <si>
    <t>96847</t>
  </si>
  <si>
    <t>FIBRIN/FIBRINOGEN DEGRADAČNÍ PRODUKTY SEMIKVANTITA</t>
  </si>
  <si>
    <t>96857</t>
  </si>
  <si>
    <t>STANOVENÍ POČTU RETIKULOCYTŮ NA AUTOMATICKÉM ANALY</t>
  </si>
  <si>
    <t>96863</t>
  </si>
  <si>
    <t>STANOVENÍ POČTU ERYTROBLASTŮ NA AUTOMATICKÉM ANALY</t>
  </si>
  <si>
    <t>33</t>
  </si>
  <si>
    <t>801</t>
  </si>
  <si>
    <t>81111</t>
  </si>
  <si>
    <t xml:space="preserve">A L T  STATIM                                     </t>
  </si>
  <si>
    <t>81113</t>
  </si>
  <si>
    <t xml:space="preserve">A S T  STATIM                                     </t>
  </si>
  <si>
    <t>81115</t>
  </si>
  <si>
    <t xml:space="preserve">ALBUMIN SÉRUM (STATIM)                            </t>
  </si>
  <si>
    <t>81117</t>
  </si>
  <si>
    <t xml:space="preserve">AMYLASA (SÉRUM, MOČ) STATIM                       </t>
  </si>
  <si>
    <t>81119</t>
  </si>
  <si>
    <t xml:space="preserve">AMONIAK STATIM                                    </t>
  </si>
  <si>
    <t>81121</t>
  </si>
  <si>
    <t xml:space="preserve">BILIRUBIN CELKOVÝ STATIM                          </t>
  </si>
  <si>
    <t>81123</t>
  </si>
  <si>
    <t xml:space="preserve">BILIRUBIN KONJUGOVANÝ STATIM                      </t>
  </si>
  <si>
    <t>81125</t>
  </si>
  <si>
    <t xml:space="preserve">BÍLKOVINY CELKOVÉ (SÉRUM) STATIM                  </t>
  </si>
  <si>
    <t>81135</t>
  </si>
  <si>
    <t xml:space="preserve">SODÍK STATIM                                      </t>
  </si>
  <si>
    <t>81137</t>
  </si>
  <si>
    <t xml:space="preserve">UREA STATIM                                       </t>
  </si>
  <si>
    <t>81139</t>
  </si>
  <si>
    <t xml:space="preserve">VÁPNÍK CELKOVÝ STATIM                             </t>
  </si>
  <si>
    <t>81141</t>
  </si>
  <si>
    <t xml:space="preserve">VÁPNÍK IONIZOVANÝ STATIM                          </t>
  </si>
  <si>
    <t>81143</t>
  </si>
  <si>
    <t xml:space="preserve">LAKTÁTDEHYDROGENÁZA STATIM                        </t>
  </si>
  <si>
    <t>81145</t>
  </si>
  <si>
    <t xml:space="preserve">DRASLÍK STATIM                                    </t>
  </si>
  <si>
    <t>81147</t>
  </si>
  <si>
    <t xml:space="preserve">FOSFATÁZA ALKALICKÁ STATIM                        </t>
  </si>
  <si>
    <t>81149</t>
  </si>
  <si>
    <t xml:space="preserve">FOSFOR ANORGANICKÝ STATIM                         </t>
  </si>
  <si>
    <t>81153</t>
  </si>
  <si>
    <t xml:space="preserve">GAMA-GLUTAMYLTRANSFERÁZA (GMT) STATIM             </t>
  </si>
  <si>
    <t>81155</t>
  </si>
  <si>
    <t xml:space="preserve">GLUKÓZA KVANTITATIVNÍ STANOVENÍ STATIM            </t>
  </si>
  <si>
    <t>81157</t>
  </si>
  <si>
    <t xml:space="preserve">CHLORIDY STATIM                                   </t>
  </si>
  <si>
    <t>81159</t>
  </si>
  <si>
    <t xml:space="preserve">CHOLINESTERÁZA STATIM                             </t>
  </si>
  <si>
    <t>81161</t>
  </si>
  <si>
    <t xml:space="preserve">AMYLÁZA PANKREATICKÁ STATIM                       </t>
  </si>
  <si>
    <t>81165</t>
  </si>
  <si>
    <t xml:space="preserve">KREATINKINÁZA (CK) STATIM                         </t>
  </si>
  <si>
    <t>81167</t>
  </si>
  <si>
    <t xml:space="preserve">KREATINKINÁZA IZOENZYMY (CK-MB) STATIM            </t>
  </si>
  <si>
    <t>81169</t>
  </si>
  <si>
    <t xml:space="preserve">KREATININ STATIM                                  </t>
  </si>
  <si>
    <t>81171</t>
  </si>
  <si>
    <t xml:space="preserve">KYSELINA MLÉČNÁ (LAKTÁT) STATIM                   </t>
  </si>
  <si>
    <t>81173</t>
  </si>
  <si>
    <t xml:space="preserve">LIPÁZA STATIM                                     </t>
  </si>
  <si>
    <t>81235</t>
  </si>
  <si>
    <t xml:space="preserve">TUMORMARKERY CA 19-9, CA 15-3, CA 72-4, CA 125    </t>
  </si>
  <si>
    <t>81237</t>
  </si>
  <si>
    <t xml:space="preserve">TROPONIN - T NEBO I ELISA                         </t>
  </si>
  <si>
    <t>81249</t>
  </si>
  <si>
    <t xml:space="preserve">CEA (MEIA)                                        </t>
  </si>
  <si>
    <t>81329</t>
  </si>
  <si>
    <t xml:space="preserve">ALBUMIN (SÉRUM)                                   </t>
  </si>
  <si>
    <t>81339</t>
  </si>
  <si>
    <t>AMINOKYSELINY STANOVENÍ CELKOVÉHO SPEKTRA V BIOLOG</t>
  </si>
  <si>
    <t>81341</t>
  </si>
  <si>
    <t xml:space="preserve">AMONIAK                                           </t>
  </si>
  <si>
    <t>81345</t>
  </si>
  <si>
    <t xml:space="preserve">AMYLÁZA                                           </t>
  </si>
  <si>
    <t>81363</t>
  </si>
  <si>
    <t xml:space="preserve">BILIRUBIN KONJUGOVANÝ                             </t>
  </si>
  <si>
    <t>81369</t>
  </si>
  <si>
    <t>BÍLKOVINA KVANTITATIVNĚ (MOČ, MOZKOM. MOK, VÝPOTEK</t>
  </si>
  <si>
    <t>81383</t>
  </si>
  <si>
    <t xml:space="preserve">LAKTÁTDEHYDROGENÁZA (L D)                         </t>
  </si>
  <si>
    <t>81397</t>
  </si>
  <si>
    <t xml:space="preserve">ELEKTROFORÉZA PROTEINŮ (SÉRUM)                    </t>
  </si>
  <si>
    <t>81427</t>
  </si>
  <si>
    <t xml:space="preserve">FOSFOR ANORGANICKÝ                                </t>
  </si>
  <si>
    <t>81449</t>
  </si>
  <si>
    <t xml:space="preserve">GLYKOVANÝ HEMOGLOBIN                              </t>
  </si>
  <si>
    <t>81451</t>
  </si>
  <si>
    <t xml:space="preserve">HEMOGLOBIN VOLNÝ V PLAZMĚ                         </t>
  </si>
  <si>
    <t>81465</t>
  </si>
  <si>
    <t xml:space="preserve">HOŘČÍK                                            </t>
  </si>
  <si>
    <t>81473</t>
  </si>
  <si>
    <t xml:space="preserve">CHOLESTEROL HDL                                   </t>
  </si>
  <si>
    <t>81481</t>
  </si>
  <si>
    <t xml:space="preserve">AMYLÁZA PANKREATICKÁ                              </t>
  </si>
  <si>
    <t>81495</t>
  </si>
  <si>
    <t xml:space="preserve">KREATINKINÁZA (CK)                                </t>
  </si>
  <si>
    <t>81527</t>
  </si>
  <si>
    <t xml:space="preserve">CHOLESTEROL LDL                                   </t>
  </si>
  <si>
    <t>81533</t>
  </si>
  <si>
    <t xml:space="preserve">LIPÁZA                                            </t>
  </si>
  <si>
    <t>81537</t>
  </si>
  <si>
    <t xml:space="preserve">LIPOPROTEINY - ELEKTROFORÉZA                      </t>
  </si>
  <si>
    <t>81541</t>
  </si>
  <si>
    <t xml:space="preserve">LIPOPROTEIN - Lp (a)                              </t>
  </si>
  <si>
    <t>81563</t>
  </si>
  <si>
    <t xml:space="preserve">OSMOLALITA (SÉRUM, MOČ)                           </t>
  </si>
  <si>
    <t>81585</t>
  </si>
  <si>
    <t xml:space="preserve">ACIDOBAZICKÁ ROVNOVÁHA                            </t>
  </si>
  <si>
    <t>81625</t>
  </si>
  <si>
    <t xml:space="preserve">VÁPNÍK CELKOVÝ                                    </t>
  </si>
  <si>
    <t>81629</t>
  </si>
  <si>
    <t xml:space="preserve">VAZEBNÁ KAPACITA ŽELEZA                           </t>
  </si>
  <si>
    <t>81641</t>
  </si>
  <si>
    <t xml:space="preserve">ŽELEZO CELKOVÉ                                    </t>
  </si>
  <si>
    <t>81681</t>
  </si>
  <si>
    <t xml:space="preserve">25-HYDROXYVITAMIN D (25 OHD)                      </t>
  </si>
  <si>
    <t>81717</t>
  </si>
  <si>
    <t>STANOVENÍ KONCENTRACE PROTEINU S-100B (S-100BB, S-</t>
  </si>
  <si>
    <t>81731</t>
  </si>
  <si>
    <t>STANOVENÍ NATRIURETICKÝCH PEPTIDŮ V SÉRU A V PLAZM</t>
  </si>
  <si>
    <t>91129</t>
  </si>
  <si>
    <t xml:space="preserve">STANOVENÍ IgG                                     </t>
  </si>
  <si>
    <t>91131</t>
  </si>
  <si>
    <t xml:space="preserve">STANOVENÍ IgA                                     </t>
  </si>
  <si>
    <t>91133</t>
  </si>
  <si>
    <t xml:space="preserve">STANOVENÍ IgM                                     </t>
  </si>
  <si>
    <t>91143</t>
  </si>
  <si>
    <t xml:space="preserve">STANOVENÍ PREALBUMINU                             </t>
  </si>
  <si>
    <t>91145</t>
  </si>
  <si>
    <t xml:space="preserve">STANOVENÍ HAPTOGLOBINU                            </t>
  </si>
  <si>
    <t>91153</t>
  </si>
  <si>
    <t xml:space="preserve">STANOVENÍ  C - REAKTIVNÍHO PROTEINU               </t>
  </si>
  <si>
    <t>91481</t>
  </si>
  <si>
    <t xml:space="preserve">STANOVENÍ KONCENTRACE PROCALCITONINU              </t>
  </si>
  <si>
    <t>91495</t>
  </si>
  <si>
    <t xml:space="preserve">AUTOPROTILÁTKY PROTI GAD                          </t>
  </si>
  <si>
    <t>93131</t>
  </si>
  <si>
    <t xml:space="preserve">KORTISOL                                          </t>
  </si>
  <si>
    <t>93133</t>
  </si>
  <si>
    <t xml:space="preserve">LUTROPIN (LH)                                     </t>
  </si>
  <si>
    <t>93135</t>
  </si>
  <si>
    <t xml:space="preserve">MYOGLOBIN V SÉRII                                 </t>
  </si>
  <si>
    <t>93141</t>
  </si>
  <si>
    <t xml:space="preserve">KALCITONIN                                        </t>
  </si>
  <si>
    <t>93145</t>
  </si>
  <si>
    <t xml:space="preserve">C-PEPTID                                          </t>
  </si>
  <si>
    <t>93171</t>
  </si>
  <si>
    <t xml:space="preserve">PARATHORMON                                       </t>
  </si>
  <si>
    <t>93185</t>
  </si>
  <si>
    <t xml:space="preserve">TRIJODTYRONIN CELKOVÝ (TT3)                       </t>
  </si>
  <si>
    <t>93187</t>
  </si>
  <si>
    <t xml:space="preserve">TYROXIN CELKOVÝ (TT4)                             </t>
  </si>
  <si>
    <t>93189</t>
  </si>
  <si>
    <t xml:space="preserve">TYROXIN VOLNÝ (FT4)                               </t>
  </si>
  <si>
    <t>93195</t>
  </si>
  <si>
    <t xml:space="preserve">TYREOTROPIN (TSH)                                 </t>
  </si>
  <si>
    <t>93217</t>
  </si>
  <si>
    <t xml:space="preserve">AUTOPROTILÁTKY PROTI MIKROSOMÁLNÍMU ANTIGENU      </t>
  </si>
  <si>
    <t>93223</t>
  </si>
  <si>
    <t xml:space="preserve">NÁDOROVÉ ANTIGENY CA - TYPU                       </t>
  </si>
  <si>
    <t>93227</t>
  </si>
  <si>
    <t xml:space="preserve">ANTIGEN SQUAMÓZNÍCH NÁDOROVÝCH BUNĚK (SCC)        </t>
  </si>
  <si>
    <t>93245</t>
  </si>
  <si>
    <t xml:space="preserve">TRIJODTYRONIN VOLNÝ (FT3)                         </t>
  </si>
  <si>
    <t>93263</t>
  </si>
  <si>
    <t xml:space="preserve">KARBOHYDRÁT-DEFICIENTNÍ TRANSFERIN (CDT)          </t>
  </si>
  <si>
    <t>93265</t>
  </si>
  <si>
    <t>CYFRA 21-1 (NÁDOROVÝ ANTIGEN, CYTOKERATIN FRAGMENT</t>
  </si>
  <si>
    <t>813</t>
  </si>
  <si>
    <t>91197</t>
  </si>
  <si>
    <t xml:space="preserve">STANOVENÍ CYTOKINU ELISA                          </t>
  </si>
  <si>
    <t>34</t>
  </si>
  <si>
    <t>0003132</t>
  </si>
  <si>
    <t xml:space="preserve">GADOVIST 1,0 MMOL/ML                              </t>
  </si>
  <si>
    <t>0003134</t>
  </si>
  <si>
    <t>0022075</t>
  </si>
  <si>
    <t xml:space="preserve">IOMERON 400                                       </t>
  </si>
  <si>
    <t>0042411</t>
  </si>
  <si>
    <t>0042433</t>
  </si>
  <si>
    <t xml:space="preserve">VISIPAQUE 320 MG I/ML                             </t>
  </si>
  <si>
    <t>0045123</t>
  </si>
  <si>
    <t>0045124</t>
  </si>
  <si>
    <t>0059496</t>
  </si>
  <si>
    <t xml:space="preserve">TELEBRIX GASTRO                                   </t>
  </si>
  <si>
    <t>0077016</t>
  </si>
  <si>
    <t xml:space="preserve">ULTRAVIST 300                                     </t>
  </si>
  <si>
    <t>0077017</t>
  </si>
  <si>
    <t>0077019</t>
  </si>
  <si>
    <t>0077024</t>
  </si>
  <si>
    <t>0093625</t>
  </si>
  <si>
    <t>0095607</t>
  </si>
  <si>
    <t xml:space="preserve">MICROPAQUE                                        </t>
  </si>
  <si>
    <t>0095609</t>
  </si>
  <si>
    <t xml:space="preserve">MICROPAQUE CT                                     </t>
  </si>
  <si>
    <t>0034038</t>
  </si>
  <si>
    <t xml:space="preserve">JEHLA BIOPTICKÁ ASPIRAČNÍ, CHIBA,ECHOTIP          </t>
  </si>
  <si>
    <t>0037821</t>
  </si>
  <si>
    <t xml:space="preserve">VODIČ ANGIOGRAFICKÝ                               </t>
  </si>
  <si>
    <t>0038462</t>
  </si>
  <si>
    <t xml:space="preserve">DRÁT VODÍCÍ GUIDE WIRE M                          </t>
  </si>
  <si>
    <t>0038482</t>
  </si>
  <si>
    <t>0038483</t>
  </si>
  <si>
    <t>0038498</t>
  </si>
  <si>
    <t xml:space="preserve">KATETR ANGIOGRAFICKÝ GLIDECATH                    </t>
  </si>
  <si>
    <t>0038503</t>
  </si>
  <si>
    <t xml:space="preserve">SOUPRAVA ZAVÁDĚCÍ INTRODUCER                      </t>
  </si>
  <si>
    <t>0038505</t>
  </si>
  <si>
    <t>0046273</t>
  </si>
  <si>
    <t>STENT JÍCNOVÝ,DUODENÁLNÍ,REKTÁLNÍ,BILIÁRNÍ BRONCHI</t>
  </si>
  <si>
    <t>0048307</t>
  </si>
  <si>
    <t>STENTGRAFT VASKULÁRNÍ FLUENCY,SAMOEXPANDIBILNÍ,NIT</t>
  </si>
  <si>
    <t>0048347</t>
  </si>
  <si>
    <t xml:space="preserve">KATETR INFUZNÍ CRAGG MAC NAMMARA                  </t>
  </si>
  <si>
    <t>0048349</t>
  </si>
  <si>
    <t xml:space="preserve">KATETR INFUZNÍ VODIČ PROSTREAM 41271..41278       </t>
  </si>
  <si>
    <t>0048523</t>
  </si>
  <si>
    <t xml:space="preserve">VODIČ INTERVENČNÍ SELECTIVA DO 145CM              </t>
  </si>
  <si>
    <t>0049857</t>
  </si>
  <si>
    <t xml:space="preserve">KATETR INTRACEREBRÁLNÍ SONIC                      </t>
  </si>
  <si>
    <t>0049928</t>
  </si>
  <si>
    <t xml:space="preserve">STENT PERIFERNĺ - VASCULÁRNÍ OMNILINK .018/.035   </t>
  </si>
  <si>
    <t>0052140</t>
  </si>
  <si>
    <t xml:space="preserve">KATETR DILATAČNÍ PTA WANDA, SMASH                 </t>
  </si>
  <si>
    <t>0052704</t>
  </si>
  <si>
    <t xml:space="preserve">KATETR DRENÁŽNÍ                                   </t>
  </si>
  <si>
    <t>0053374</t>
  </si>
  <si>
    <t xml:space="preserve">KATETR ANGIOPLASTICKÝ LARGE OMEGA, PRŮMĚR 7 - 8.5 </t>
  </si>
  <si>
    <t>0053397</t>
  </si>
  <si>
    <t xml:space="preserve">DRÁT VODÍCÍ MICRO SORCERER/STEEL                  </t>
  </si>
  <si>
    <t>0053563</t>
  </si>
  <si>
    <t xml:space="preserve">KATETR DIAGNOSTICKÝ TEMPO4F,5F                    </t>
  </si>
  <si>
    <t>0053643</t>
  </si>
  <si>
    <t xml:space="preserve">KATETR BALONKOVÝ PTA QUADRIMATRIX/MARS            </t>
  </si>
  <si>
    <t>0053905</t>
  </si>
  <si>
    <t xml:space="preserve">KATETR DILATAČNÍ XXL                 14-5XX       </t>
  </si>
  <si>
    <t>0053936</t>
  </si>
  <si>
    <t xml:space="preserve">SYSTÉM ZAVÁDĚCÍ ACCUSTICK II 20-705               </t>
  </si>
  <si>
    <t>0054358</t>
  </si>
  <si>
    <t xml:space="preserve">KATETR DIAGNOSTICKÝ SUPER TORQUE 5F,6F 533525-686 </t>
  </si>
  <si>
    <t>0054477</t>
  </si>
  <si>
    <t>STENTGRAFT AORTÁLNÍ ZENITH AAA AOUNI EMERGENCY,SAM</t>
  </si>
  <si>
    <t>0054478</t>
  </si>
  <si>
    <t>STENTGRAFT AORTÁLNÍ ZENITH FLEX AAA,SAMOEXPANDIBIL</t>
  </si>
  <si>
    <t>0056361</t>
  </si>
  <si>
    <t xml:space="preserve">ZAVADĚČ FLEXOR BALKIN RADIOOPÁKNÍ ZNAČKA          </t>
  </si>
  <si>
    <t>0056365</t>
  </si>
  <si>
    <t xml:space="preserve">ZAVADĚČ MIKROPUNKČNÍ, NITINOLOVÝ VODIČ            </t>
  </si>
  <si>
    <t>0057769</t>
  </si>
  <si>
    <t xml:space="preserve">DILATÁTOR COPE-SADDEKNI SFA ACCESS                </t>
  </si>
  <si>
    <t>0057823</t>
  </si>
  <si>
    <t>KATETR ANGIOGRAFICKÝ TORCON,PRŮMĚR 4.1 AŽ 7 FRENCH</t>
  </si>
  <si>
    <t>0057824</t>
  </si>
  <si>
    <t>0057827</t>
  </si>
  <si>
    <t xml:space="preserve">KATETR ANGIOGRAFICKÝ VYSOKOTLAKÝ, PRŮMĚR 4 A 5 FR </t>
  </si>
  <si>
    <t>0057832</t>
  </si>
  <si>
    <t xml:space="preserve">KATETR ANGIOGRAFICKÝ TFE,PRŮMĚR 3 AŽ 7 FRENCH     </t>
  </si>
  <si>
    <t>0057844</t>
  </si>
  <si>
    <t xml:space="preserve">TĚLÍSKO EMBOLIZAČNÍ TORNADO                       </t>
  </si>
  <si>
    <t>0058013</t>
  </si>
  <si>
    <t>0058462</t>
  </si>
  <si>
    <t xml:space="preserve">VODIČ DRÁTĚNÝ LUNDERQUIST EXTRA STIFF, ZAHNUTÝ    </t>
  </si>
  <si>
    <t>0058692</t>
  </si>
  <si>
    <t>STENTGRAFT AORTÁLNÍ ZENITH FLEX,SAMOEXPANDIBILNÍ,O</t>
  </si>
  <si>
    <t>0058693</t>
  </si>
  <si>
    <t xml:space="preserve">STENTGRAFT AORTÁLNÍ ZENITH FLEX,UZÁVĚR            </t>
  </si>
  <si>
    <t>0058751</t>
  </si>
  <si>
    <t xml:space="preserve">KATETR BALÓNKOVÝ OKLUZNÍ PRO ZENITH AAA           </t>
  </si>
  <si>
    <t>0058849</t>
  </si>
  <si>
    <t xml:space="preserve">SADA AG - ZAVADĚČ (SHEATH) PRO ZENITH AAA         </t>
  </si>
  <si>
    <t>0059345</t>
  </si>
  <si>
    <t xml:space="preserve">INDEFLÁTOR 622510                                 </t>
  </si>
  <si>
    <t>0059795</t>
  </si>
  <si>
    <t xml:space="preserve">DRÁT VODÍCÍ ANGIODYN J3 FC-FS 150-0,35            </t>
  </si>
  <si>
    <t>0059797</t>
  </si>
  <si>
    <t xml:space="preserve">DRÁT VODÍCÍ ANGIODYN J3 MC-FS 200-0,35            </t>
  </si>
  <si>
    <t>0059982</t>
  </si>
  <si>
    <t xml:space="preserve">DRÁT ZAVÁDĚCÍ MIRAGE 103-0608-200                 </t>
  </si>
  <si>
    <t>0059987</t>
  </si>
  <si>
    <t xml:space="preserve">SYSTÉM EMBOLIC ONYX 105-7000, ONYX HD 500,500+    </t>
  </si>
  <si>
    <t>0092125</t>
  </si>
  <si>
    <t xml:space="preserve">MIKROKATETR PROGREAT PC2411-2813, PP27111-27131   </t>
  </si>
  <si>
    <t>0092127</t>
  </si>
  <si>
    <t xml:space="preserve">ČÁSTICE EMBOLIZAČNÍ - EMBOSFÉRY EB2S103-912       </t>
  </si>
  <si>
    <t>0092284</t>
  </si>
  <si>
    <t>STENT PERIFERNÍ ILIAKÁLNÍ ASTRON,SAMOEXPANDIBILNÍ,</t>
  </si>
  <si>
    <t>0092559</t>
  </si>
  <si>
    <t>SADA AG - SYSTÉM PRO UZAVÍRÁNÍ CÉV - FEMORÁLNÍ - S</t>
  </si>
  <si>
    <t>0092932</t>
  </si>
  <si>
    <t xml:space="preserve">SADA DRENÁŽNÍ                                     </t>
  </si>
  <si>
    <t>0094328</t>
  </si>
  <si>
    <t xml:space="preserve">STENT PERIFERNÍ SCUBA,BALONEXPANDIBILNÍ,COCR      </t>
  </si>
  <si>
    <t>0141815</t>
  </si>
  <si>
    <t xml:space="preserve">STENT PERIFERNĺ - OMNILINK ELITE PERIPHERAL STENT </t>
  </si>
  <si>
    <t>0141907</t>
  </si>
  <si>
    <t>STENT JÍC.BILIÁRNÍ,KOLOREK.DUODEN.TRACH.BRONCH.SX-</t>
  </si>
  <si>
    <t>89111</t>
  </si>
  <si>
    <t xml:space="preserve">RTG PRSTŮ A ZÁPRSTNÍCH KŮSTEK RUKY NEBO NOHY      </t>
  </si>
  <si>
    <t>89113</t>
  </si>
  <si>
    <t xml:space="preserve">RTG LEBKY, CÍLENÉ SNÍMKY                          </t>
  </si>
  <si>
    <t>89117</t>
  </si>
  <si>
    <t xml:space="preserve">RTG KRKU A KRČNÍ PÁTEŘE                           </t>
  </si>
  <si>
    <t>89119</t>
  </si>
  <si>
    <t xml:space="preserve">RTG HRUDNÍ NEBO BEDERNÍ PÁTEŘE                    </t>
  </si>
  <si>
    <t>89121</t>
  </si>
  <si>
    <t xml:space="preserve">RTG KŘÍŽOVÉ KOSTI A SI KLOUBŮ                     </t>
  </si>
  <si>
    <t>89123</t>
  </si>
  <si>
    <t xml:space="preserve">RTG PÁNVE NEBO KYČELNÍHO KLOUBU                   </t>
  </si>
  <si>
    <t>89125</t>
  </si>
  <si>
    <t xml:space="preserve">RTG RAMENNÍHO KLOUBU                              </t>
  </si>
  <si>
    <t>89127</t>
  </si>
  <si>
    <t xml:space="preserve">RTG KOSTÍ A KLOUBŮ KONČETIN                       </t>
  </si>
  <si>
    <t>89131</t>
  </si>
  <si>
    <t xml:space="preserve">RTG HRUDNÍKU                                      </t>
  </si>
  <si>
    <t>89137</t>
  </si>
  <si>
    <t xml:space="preserve">RENTGENOVÉ VYŠETŘENÍ KLOUBU - DRŽENÉ SNÍMKY       </t>
  </si>
  <si>
    <t>89145</t>
  </si>
  <si>
    <t xml:space="preserve">RTG JÍCNU                                         </t>
  </si>
  <si>
    <t>89147</t>
  </si>
  <si>
    <t xml:space="preserve">RTG ŽALUDKU A DUODENA                             </t>
  </si>
  <si>
    <t>89151</t>
  </si>
  <si>
    <t xml:space="preserve">PASÁŽ TRÁVICÍ TRUBICÍ                             </t>
  </si>
  <si>
    <t>89155</t>
  </si>
  <si>
    <t xml:space="preserve">RTG VYŠETŘENÍ TLUSTÉHO STŘEVA                     </t>
  </si>
  <si>
    <t>89161</t>
  </si>
  <si>
    <t xml:space="preserve">CHOLANGIOGRAFIE PEROPERAČNÍ NEBO T-DRÉNEM         </t>
  </si>
  <si>
    <t>89189</t>
  </si>
  <si>
    <t xml:space="preserve">FISTULOGRAFIE                                     </t>
  </si>
  <si>
    <t>89201</t>
  </si>
  <si>
    <t>SKIASKOPIE NA OPERAČNÍM ČI ZÁKROKOVÉM SÁLE MOBILNÍ</t>
  </si>
  <si>
    <t>89311</t>
  </si>
  <si>
    <t xml:space="preserve">INTERVENČNÍ VÝKON ŘÍZENÝ RDG METODOU (SKIASKOPIE, </t>
  </si>
  <si>
    <t>89317</t>
  </si>
  <si>
    <t xml:space="preserve">SELEKTIVNÍ TROMBOLÝZA                             </t>
  </si>
  <si>
    <t>89323</t>
  </si>
  <si>
    <t xml:space="preserve">TERAPEUTICKÁ EMBOLIZACE V CÉVNÍM ŘEČIŠTI          </t>
  </si>
  <si>
    <t>89325</t>
  </si>
  <si>
    <t>PERKUTÁNNÍ DRENÁŽ ABSCESU, CYSTY EV. JINÉ DUTINY R</t>
  </si>
  <si>
    <t>89331</t>
  </si>
  <si>
    <t xml:space="preserve">ZAVEDENÍ STENTU DO TEPENNÉHO ČI ŽILNÍHO ŘEČIŠTĚ   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</si>
  <si>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</si>
  <si>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</si>
  <si>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</si>
  <si>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</si>
  <si>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89409</t>
  </si>
  <si>
    <t>ZAVEDENÍ STENTGRAFTU DO NEKORONÁRNÍHO TEPENNÉHO NE</t>
  </si>
  <si>
    <t>89411</t>
  </si>
  <si>
    <t xml:space="preserve">PŘEHLEDNÁ  ČI SELEKTIVNÍ ANGIOGRAFIE              </t>
  </si>
  <si>
    <t>89415</t>
  </si>
  <si>
    <t xml:space="preserve">PŘEHLEDNÁ ČI SELEKTIVNÍ ANGIOGRAFIE NAVAZUJÍCÍ NA </t>
  </si>
  <si>
    <t>89417</t>
  </si>
  <si>
    <t>89419</t>
  </si>
  <si>
    <t xml:space="preserve">PUNKČNÍ ANGIOGRAFIE                               </t>
  </si>
  <si>
    <t>89423</t>
  </si>
  <si>
    <t xml:space="preserve">PERKUTÁNNÍ TRANSLUMINÁLNÍ ANGIOPLASTIKA           </t>
  </si>
  <si>
    <t>89445</t>
  </si>
  <si>
    <t>ŽÍLY HORNÍ KONČETINY - FLEBOGRAFIE PERIFERNÍ, CELÝ</t>
  </si>
  <si>
    <t>89453</t>
  </si>
  <si>
    <t xml:space="preserve">PERKUTÁNNÍ TRANSHEPATÁLNÍ CHOLANGIOGRAFIE         </t>
  </si>
  <si>
    <t>89611</t>
  </si>
  <si>
    <t xml:space="preserve">CT VYŠETŘENÍ HLAVY NEBO TĚLA NATIVNÍ A KONTRASTNÍ </t>
  </si>
  <si>
    <t>89613</t>
  </si>
  <si>
    <t>CT VYŠETŘENÍ BEZ POUŽITÍ KONTRASTNÍ LÁTKY DO 30 SK</t>
  </si>
  <si>
    <t>89615</t>
  </si>
  <si>
    <t>CT VYŠETŘENÍ S VĚTŠÍM POČTEM SKENŮ (NAD 30), BEZ P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</si>
  <si>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</si>
  <si>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</si>
  <si>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</si>
  <si>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</si>
  <si>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</si>
  <si>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</si>
  <si>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89715</t>
  </si>
  <si>
    <t>MR ZOBRAZENÍ KRKU, HRUDNÍKU, BŘICHA, PÁNVE (VČETNĚ</t>
  </si>
  <si>
    <t>89717</t>
  </si>
  <si>
    <t xml:space="preserve">MR ZOBRAZENÍ SRDCE                                </t>
  </si>
  <si>
    <t>89723</t>
  </si>
  <si>
    <t xml:space="preserve">MR ANGIOGRAFIE                                    </t>
  </si>
  <si>
    <t>89725</t>
  </si>
  <si>
    <t xml:space="preserve">OPAKOVANÉ ČI DOPLŇUJÍCÍ VYŠETŘENÍ MR              </t>
  </si>
  <si>
    <t>35</t>
  </si>
  <si>
    <t>222</t>
  </si>
  <si>
    <t>22111</t>
  </si>
  <si>
    <t xml:space="preserve">VYŠETŘENÍ KREVNÍ SKUPINY ABO RH (D) - STATIM      </t>
  </si>
  <si>
    <t>22112</t>
  </si>
  <si>
    <t xml:space="preserve">VYŠETŘENÍ KREVNÍ SKUPINY ABO, RH (D) V SÉRII      </t>
  </si>
  <si>
    <t>22117</t>
  </si>
  <si>
    <t>VYŠETŘENÍ KOMPATIBILITY TRANSFÚZNÍHO PŘÍPRAVKU OBS</t>
  </si>
  <si>
    <t>22119</t>
  </si>
  <si>
    <t>22129</t>
  </si>
  <si>
    <t xml:space="preserve">VYŠETŘENÍ JEDNOHO ERYTROCYTÁRNÍHO ANTIGENU (KROMĚ </t>
  </si>
  <si>
    <t>22131</t>
  </si>
  <si>
    <t xml:space="preserve">VYŠETŘENÍ CHLADOVÝCH AGLUTININŮ                   </t>
  </si>
  <si>
    <t>22133</t>
  </si>
  <si>
    <t xml:space="preserve">PŘÍMÝ ANTIGLOBULINOVÝ TEST                        </t>
  </si>
  <si>
    <t>22134</t>
  </si>
  <si>
    <t xml:space="preserve">UPŘESNĚNÍ TYPU SENZIBILIZACE ERYTROCYTŮ           </t>
  </si>
  <si>
    <t>22135</t>
  </si>
  <si>
    <t>PŘÍMÝ ANTIGLOBULINOVÝ TEST - KVANTITATIVNÍ VYŠETŘE</t>
  </si>
  <si>
    <t>22212</t>
  </si>
  <si>
    <t>SCREENING ANTIERYTROCYTÁRNÍCH PROTILÁTEK - STATIM,</t>
  </si>
  <si>
    <t>22214</t>
  </si>
  <si>
    <t>SCREENING ANTIERYTROCYTÁRNÍCH PROTILÁTEK - V SÉRII</t>
  </si>
  <si>
    <t>22219</t>
  </si>
  <si>
    <t>22221</t>
  </si>
  <si>
    <t>DOPLNĚNÍ SCREENINGU ANTIERYTROCYTÁRNÍCH PROTILÁTEK</t>
  </si>
  <si>
    <t>22223</t>
  </si>
  <si>
    <t>22341</t>
  </si>
  <si>
    <t>IDENTIFIKACE ANTIERYTROCYTÁRNÍCH PROTILÁTEK - ZKUM</t>
  </si>
  <si>
    <t>22347</t>
  </si>
  <si>
    <t>IDENTIFIKACE ANTIERYTROCYTÁRNÍCH PROTILÁTEK - SLOU</t>
  </si>
  <si>
    <t>22355</t>
  </si>
  <si>
    <t>KONZULTACE ODBORNÉHO TRANSFÚZIOLOGA - IMUNOHEMATOL</t>
  </si>
  <si>
    <t>22357</t>
  </si>
  <si>
    <t>KONZULTACE DISKREPANTNÍHO A DIAGNOSTICKY OBTÍŽNÉHO</t>
  </si>
  <si>
    <t>82077</t>
  </si>
  <si>
    <t>STANOVENÍ PROTILÁTEK PROTI ANTIGENŮM VIRŮ HEPATITI</t>
  </si>
  <si>
    <t>82079</t>
  </si>
  <si>
    <t>STANOVENÍ PROTILÁTEK PROTI ANTIGENŮM VIRŮ (MIMO VI</t>
  </si>
  <si>
    <t>37</t>
  </si>
  <si>
    <t>807</t>
  </si>
  <si>
    <t>87011</t>
  </si>
  <si>
    <t>KONZULTACE NÁLEZU PATOLOGEM CÍLENÁ NA ŽÁDOST OŠETŘ</t>
  </si>
  <si>
    <t>87127</t>
  </si>
  <si>
    <t>JEDNODUCHÝ BIOPTICKÝ VZOREK: MAKROSKOPICKÉ POSOUZE</t>
  </si>
  <si>
    <t>87129</t>
  </si>
  <si>
    <t>VÍCEČETNÉ MALÉ BIOPTICKÉ VZORKY: MAKROSKOPICKÉ POS</t>
  </si>
  <si>
    <t>87131</t>
  </si>
  <si>
    <t>BIOPTICKÝ MATERIÁL S ČÁSTEČNÉ NEBO RADIKÁLNÍ EKTOM</t>
  </si>
  <si>
    <t>87133</t>
  </si>
  <si>
    <t>BIOPTICKÝ MATERIÁL ZÍSKANÝ KOMPLEXNÍ EKTOMIÍ: MAKR</t>
  </si>
  <si>
    <t>87135</t>
  </si>
  <si>
    <t xml:space="preserve">VYŠETŘENÍ MORFOMETRICKÉ - ZA KAŽDÝ PARAMETR       </t>
  </si>
  <si>
    <t>87211</t>
  </si>
  <si>
    <t>ZMRAZOVACÍ HISTOLOGICKÉ  VYŠETŘENÍ PITEVNÍHO MATER</t>
  </si>
  <si>
    <t>87213</t>
  </si>
  <si>
    <t>PEROPERAČNÍ BIOPSIE (TECHNICKÁ KOMPONENTA ZA KAŽDÝ</t>
  </si>
  <si>
    <t>87215</t>
  </si>
  <si>
    <t>DALŠÍ BLOK SE STANDARTNÍM PREPARÁTEM (OD 3. BIOPTI</t>
  </si>
  <si>
    <t>87217</t>
  </si>
  <si>
    <t>PROKRAJOVÁNÍ BLOKU (POLOSÉRIOVÉ ŘEZY) S 1-3 PREPAR</t>
  </si>
  <si>
    <t>87219</t>
  </si>
  <si>
    <t>ODVÁPNĚNÍ, ZMĚKČOVÁNÍ MATERIÁLU (ZA KAŽDÉ ZAPOČATÉ</t>
  </si>
  <si>
    <t>87223</t>
  </si>
  <si>
    <t>SPECIELNÍ BARVENÍ JEDNODUCHÉ (KAŽDÝ PREPARÁT Z PAR</t>
  </si>
  <si>
    <t>87225</t>
  </si>
  <si>
    <t>SPECIELNI BARVENÍ SLOŽITÉ (ZA KAŽDÝ PREPARÁT ZE ZM</t>
  </si>
  <si>
    <t>87231</t>
  </si>
  <si>
    <t xml:space="preserve">IMUNOHISTOCHEMIE (ZA KAŽDÝ MARKER Z 1 BLOKU)      </t>
  </si>
  <si>
    <t>87235</t>
  </si>
  <si>
    <t>VYŠETŘENÍ PREPARÁTU SPECIELNĚ BARVENÉHO NA MIKROOR</t>
  </si>
  <si>
    <t>87411</t>
  </si>
  <si>
    <t>PEROPERAČNÍ CYTOLOGIE (TECHNICKÁ KOMPONENTA ZA KAŽ</t>
  </si>
  <si>
    <t>87413</t>
  </si>
  <si>
    <t xml:space="preserve">CYTOLOGICKÉ OTISKY A STĚRY -  ZA 1-3 PREPARÁTY    </t>
  </si>
  <si>
    <t>87431</t>
  </si>
  <si>
    <t xml:space="preserve">PREPARÁTY METODOU CYTOBLOKU - ZA KAŽDÝ PREPARÁT   </t>
  </si>
  <si>
    <t>87433</t>
  </si>
  <si>
    <t xml:space="preserve">STANDARDNÍ CYTOLOGICKÉ BARVENÍ,  ZA 1-3 PREPARÁTY </t>
  </si>
  <si>
    <t>87435</t>
  </si>
  <si>
    <t>STANDARDNÍ CYTOLOGICKÉ BARVENÍ,  ZA 4-10  PREPARÁT</t>
  </si>
  <si>
    <t>87447</t>
  </si>
  <si>
    <t xml:space="preserve">CYTOLOGICKÉ PREPARÁTY ZHOTOVENÉ CYTOCENTRIFUGOU   </t>
  </si>
  <si>
    <t>87449</t>
  </si>
  <si>
    <t xml:space="preserve">SCREENINGOVÉ ODEČÍTÁNÍ CYTOLOGICKÝCH NÁLEZŮ (ZA 1 </t>
  </si>
  <si>
    <t>87511</t>
  </si>
  <si>
    <t xml:space="preserve">STANOVENÍ BIOPTICKÉ DIAGNÓZY I. STUPNĚ OBTÍŽNOSTI </t>
  </si>
  <si>
    <t>87513</t>
  </si>
  <si>
    <t>STANOVENÍ CYTOLOGICKÉ DIAGNÓZY I. STUPNĚ OBTÍŽNOST</t>
  </si>
  <si>
    <t>87517</t>
  </si>
  <si>
    <t>STANOVENÍ BIOPTICKÉ DIAGNÓZY II. STUPNĚ OBTÍŽNOSTI</t>
  </si>
  <si>
    <t>87519</t>
  </si>
  <si>
    <t>STANOVENÍ CYTOLOGICKÉ DIAGNÓZY II. STUPNĚ OBTÍŽNOS</t>
  </si>
  <si>
    <t>87523</t>
  </si>
  <si>
    <t>STANOVENÍ BIOPTICKÉ DIAGNÓZY III. STUPNĚ OBTÍŽNOST</t>
  </si>
  <si>
    <t>87525</t>
  </si>
  <si>
    <t>STANOVENÍ CYTOLOGICKÉ DIAGNÓZY III. STUPNĚ OBTÍŽNO</t>
  </si>
  <si>
    <t>87611</t>
  </si>
  <si>
    <t>TECHNICKÁ KOMPONENTA MIKROSKOPICKÉHO VYŠETŘENÍ PIT</t>
  </si>
  <si>
    <t>87613</t>
  </si>
  <si>
    <t>TECHNICKO ADMINISTRATIVNÍ KOMPONENTA BIOPSIE (STAN</t>
  </si>
  <si>
    <t>87617</t>
  </si>
  <si>
    <t xml:space="preserve">STANOVENÍ DIAGNÓZY IV. STUPNĚ OBTÍŽNOSTI Z JINÉHO </t>
  </si>
  <si>
    <t>87696</t>
  </si>
  <si>
    <t xml:space="preserve">(VZP) IMUNOHISTOCHEMICKÉ VYŠETŘENÍ CERTIFIKOVANÝM </t>
  </si>
  <si>
    <t>94201</t>
  </si>
  <si>
    <t>(VZP) FLUORESCENČNÍ IN SITU HYBRIDIZACE LIDSKÉ DNA</t>
  </si>
  <si>
    <t>40</t>
  </si>
  <si>
    <t>802</t>
  </si>
  <si>
    <t>82001</t>
  </si>
  <si>
    <t>KONSULTACE K MIKROBIOLOGICKÉMU, PARAZITOLOGICKÉMU,</t>
  </si>
  <si>
    <t>82003</t>
  </si>
  <si>
    <t>TELEFONICKÁ KONZULTACE K MIKROBIOLOGICKÉMU, PARAZI</t>
  </si>
  <si>
    <t>82025</t>
  </si>
  <si>
    <t xml:space="preserve">KULTIVAČNÍ VYŠETŘENÍ NA GO                        </t>
  </si>
  <si>
    <t>82041</t>
  </si>
  <si>
    <t>PRŮKAZ DNA MIKROORGANISMU V KLINICKÉM MATERIÁLU HY</t>
  </si>
  <si>
    <t>82057</t>
  </si>
  <si>
    <t xml:space="preserve">IDENTIFIKACE KMENE ORIENTAČNÍ JEDNODUCHÝM TESTEM  </t>
  </si>
  <si>
    <t>82061</t>
  </si>
  <si>
    <t xml:space="preserve">IDENTIFIKACE ANAEROBNÍHO KMENE PODROBNÁ           </t>
  </si>
  <si>
    <t>82063</t>
  </si>
  <si>
    <t xml:space="preserve">STANOVENÍ CITLIVOSTI NA ATB KVALITATIVNÍ METODOU  </t>
  </si>
  <si>
    <t>82065</t>
  </si>
  <si>
    <t xml:space="preserve">STANOVENÍ CITLIVOSTI NA ATB KVANTITATIVNÍ METODOU </t>
  </si>
  <si>
    <t>82069</t>
  </si>
  <si>
    <t xml:space="preserve">STANOVENÍ PRODUKCE BETA-LAKTAMÁZY                 </t>
  </si>
  <si>
    <t>82083</t>
  </si>
  <si>
    <t>PRŮKAZ BAKTERIÁLNÍHO TOXINU BIOLOGICKÝM POKUSEM NA</t>
  </si>
  <si>
    <t>82087</t>
  </si>
  <si>
    <t xml:space="preserve">STANOVENÍ PROTILÁTEK AGLUTINACÍ                   </t>
  </si>
  <si>
    <t>82097</t>
  </si>
  <si>
    <t xml:space="preserve">STANOVENÍ PROTILÁTEK PROTI EBV (ELISA)            </t>
  </si>
  <si>
    <t>82111</t>
  </si>
  <si>
    <t>PRŮKAZ PROTILÁTEK NEPŘÍMOU HEMAGLUTINACÍ NA NOSIČÍ</t>
  </si>
  <si>
    <t>82117</t>
  </si>
  <si>
    <t>PRŮKAZ ANTIGENU VIRU (MIMO VIRY HEPATITID), BAKTER</t>
  </si>
  <si>
    <t>82123</t>
  </si>
  <si>
    <t>PRŮKAZ  BAKTERIÁLNÍHO, VIROVÉHO, PARAZITÁRNÍHO EV.</t>
  </si>
  <si>
    <t>82131</t>
  </si>
  <si>
    <t>IDENTIFIKACE BAKTERIÁLNÍHO KMENE V KULTUŘE (POMNOŽ</t>
  </si>
  <si>
    <t>82211</t>
  </si>
  <si>
    <t xml:space="preserve">KULTIVAČNÍ VYŠETŘENÍ NA MYKOBAKTERIA              </t>
  </si>
  <si>
    <t>82221</t>
  </si>
  <si>
    <t>PRIMÁRNÍ ISOLACE MYKOBAKTERIÍ RYCHLOU KULTIVAČNÍ M</t>
  </si>
  <si>
    <t>41</t>
  </si>
  <si>
    <t>86413</t>
  </si>
  <si>
    <t xml:space="preserve">SCREENING PROTILÁTEK NA PANELU 30TI DÁRCŮ         </t>
  </si>
  <si>
    <t>91159</t>
  </si>
  <si>
    <t xml:space="preserve">STANOVENÍ C3 SLOŽKY KOMPLEMENTU                   </t>
  </si>
  <si>
    <t>91161</t>
  </si>
  <si>
    <t xml:space="preserve">STANOVENÍ C4 SLOŽKY KOMPLEMENTU                   </t>
  </si>
  <si>
    <t>91189</t>
  </si>
  <si>
    <t xml:space="preserve">STANOVENÍ IgE                                     </t>
  </si>
  <si>
    <t>91355</t>
  </si>
  <si>
    <t xml:space="preserve">STANOVENÍ CIK METODOU PEG-IKEM                    </t>
  </si>
  <si>
    <t>91501</t>
  </si>
  <si>
    <t>STANOVENÍ HLADIN REVMATOIDNÍHO FAKTORU (RF) NEFELO</t>
  </si>
  <si>
    <t xml:space="preserve">TISS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</si>
</sst>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68" formatCode="0.0%"/>
    <numFmt numFmtId="169" formatCode="0.0"/>
    <numFmt numFmtId="170" formatCode="#,##0,"/>
    <numFmt numFmtId="171" formatCode="#\ ##0"/>
    <numFmt numFmtId="172" formatCode="0.000"/>
    <numFmt numFmtId="173" formatCode="#.##0"/>
    <numFmt numFmtId="174" formatCode="#,##0%"/>
    <numFmt numFmtId="175" formatCode="#,##0.000"/>
  </numFmts>
  <fonts count="6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2"/>
      <name val="Arial CE"/>
      <family val="2"/>
      <charset val="238"/>
    </font>
    <font>
      <sz val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 style="medium">
        <color indexed="64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medium">
        <color indexed="64"/>
      </bottom>
      <diagonal/>
    </border>
    <border>
      <left/>
      <right/>
      <top style="thin">
        <color indexed="0"/>
      </top>
      <bottom style="medium">
        <color indexed="64"/>
      </bottom>
      <diagonal/>
    </border>
    <border>
      <left/>
      <right style="medium">
        <color indexed="64"/>
      </right>
      <top style="thin">
        <color indexed="0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8">
    <xf numFmtId="0" fontId="0" fillId="0" borderId="0"/>
    <xf numFmtId="0" fontId="34" fillId="0" borderId="0" applyNumberFormat="0" applyFill="0" applyBorder="0" applyAlignment="0" applyProtection="0"/>
    <xf numFmtId="164" fontId="27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31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15" fillId="0" borderId="0"/>
    <xf numFmtId="0" fontId="16" fillId="0" borderId="0"/>
    <xf numFmtId="0" fontId="4" fillId="0" borderId="0"/>
    <xf numFmtId="0" fontId="15" fillId="0" borderId="0"/>
    <xf numFmtId="0" fontId="15" fillId="0" borderId="0"/>
    <xf numFmtId="0" fontId="4" fillId="0" borderId="0"/>
    <xf numFmtId="0" fontId="17" fillId="0" borderId="0"/>
    <xf numFmtId="0" fontId="15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16" fillId="0" borderId="0"/>
    <xf numFmtId="0" fontId="4" fillId="0" borderId="0"/>
    <xf numFmtId="0" fontId="16" fillId="0" borderId="0"/>
    <xf numFmtId="0" fontId="4" fillId="0" borderId="0"/>
    <xf numFmtId="0" fontId="16" fillId="0" borderId="0"/>
    <xf numFmtId="0" fontId="4" fillId="0" borderId="0"/>
    <xf numFmtId="0" fontId="16" fillId="0" borderId="0"/>
    <xf numFmtId="0" fontId="4" fillId="0" borderId="0"/>
    <xf numFmtId="0" fontId="15" fillId="0" borderId="0"/>
    <xf numFmtId="0" fontId="29" fillId="0" borderId="0"/>
    <xf numFmtId="0" fontId="30" fillId="0" borderId="0"/>
    <xf numFmtId="0" fontId="35" fillId="0" borderId="0"/>
    <xf numFmtId="0" fontId="12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3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</cellStyleXfs>
  <cellXfs count="746">
    <xf numFmtId="0" fontId="0" fillId="0" borderId="0" xfId="0"/>
    <xf numFmtId="0" fontId="36" fillId="2" borderId="22" xfId="81" applyFont="1" applyFill="1" applyBorder="1"/>
    <xf numFmtId="0" fontId="37" fillId="2" borderId="23" xfId="81" applyFont="1" applyFill="1" applyBorder="1"/>
    <xf numFmtId="3" fontId="37" fillId="2" borderId="24" xfId="81" applyNumberFormat="1" applyFont="1" applyFill="1" applyBorder="1"/>
    <xf numFmtId="10" fontId="37" fillId="2" borderId="25" xfId="81" applyNumberFormat="1" applyFont="1" applyFill="1" applyBorder="1"/>
    <xf numFmtId="0" fontId="37" fillId="4" borderId="23" xfId="81" applyFont="1" applyFill="1" applyBorder="1"/>
    <xf numFmtId="3" fontId="38" fillId="0" borderId="10" xfId="26" applyNumberFormat="1" applyFont="1" applyFill="1" applyBorder="1" applyAlignment="1">
      <alignment horizontal="center"/>
    </xf>
    <xf numFmtId="3" fontId="38" fillId="0" borderId="12" xfId="26" applyNumberFormat="1" applyFont="1" applyFill="1" applyBorder="1" applyAlignment="1">
      <alignment horizontal="center"/>
    </xf>
    <xf numFmtId="3" fontId="38" fillId="0" borderId="29" xfId="26" applyNumberFormat="1" applyFont="1" applyFill="1" applyBorder="1" applyAlignment="1">
      <alignment horizontal="center"/>
    </xf>
    <xf numFmtId="3" fontId="38" fillId="0" borderId="30" xfId="26" applyNumberFormat="1" applyFont="1" applyFill="1" applyBorder="1" applyAlignment="1">
      <alignment horizontal="center"/>
    </xf>
    <xf numFmtId="3" fontId="37" fillId="4" borderId="24" xfId="81" applyNumberFormat="1" applyFont="1" applyFill="1" applyBorder="1"/>
    <xf numFmtId="10" fontId="37" fillId="4" borderId="25" xfId="81" applyNumberFormat="1" applyFont="1" applyFill="1" applyBorder="1"/>
    <xf numFmtId="172" fontId="37" fillId="3" borderId="24" xfId="81" applyNumberFormat="1" applyFont="1" applyFill="1" applyBorder="1"/>
    <xf numFmtId="10" fontId="37" fillId="3" borderId="25" xfId="81" applyNumberFormat="1" applyFont="1" applyFill="1" applyBorder="1" applyAlignment="1"/>
    <xf numFmtId="0" fontId="38" fillId="5" borderId="0" xfId="74" applyFont="1" applyFill="1"/>
    <xf numFmtId="0" fontId="44" fillId="5" borderId="0" xfId="74" applyFont="1" applyFill="1"/>
    <xf numFmtId="3" fontId="36" fillId="5" borderId="29" xfId="81" applyNumberFormat="1" applyFont="1" applyFill="1" applyBorder="1"/>
    <xf numFmtId="10" fontId="36" fillId="5" borderId="30" xfId="81" applyNumberFormat="1" applyFont="1" applyFill="1" applyBorder="1"/>
    <xf numFmtId="3" fontId="36" fillId="5" borderId="10" xfId="81" applyNumberFormat="1" applyFont="1" applyFill="1" applyBorder="1"/>
    <xf numFmtId="10" fontId="36" fillId="5" borderId="12" xfId="81" applyNumberFormat="1" applyFont="1" applyFill="1" applyBorder="1"/>
    <xf numFmtId="3" fontId="36" fillId="5" borderId="14" xfId="81" applyNumberFormat="1" applyFont="1" applyFill="1" applyBorder="1"/>
    <xf numFmtId="10" fontId="36" fillId="5" borderId="16" xfId="81" applyNumberFormat="1" applyFont="1" applyFill="1" applyBorder="1"/>
    <xf numFmtId="0" fontId="36" fillId="5" borderId="0" xfId="81" applyFont="1" applyFill="1"/>
    <xf numFmtId="10" fontId="36" fillId="5" borderId="0" xfId="81" applyNumberFormat="1" applyFont="1" applyFill="1"/>
    <xf numFmtId="0" fontId="49" fillId="2" borderId="38" xfId="0" applyFont="1" applyFill="1" applyBorder="1" applyAlignment="1">
      <alignment vertical="top"/>
    </xf>
    <xf numFmtId="0" fontId="49" fillId="2" borderId="39" xfId="0" applyFont="1" applyFill="1" applyBorder="1" applyAlignment="1">
      <alignment vertical="top"/>
    </xf>
    <xf numFmtId="0" fontId="46" fillId="2" borderId="39" xfId="0" applyFont="1" applyFill="1" applyBorder="1" applyAlignment="1">
      <alignment vertical="top"/>
    </xf>
    <xf numFmtId="0" fontId="50" fillId="2" borderId="39" xfId="0" applyFont="1" applyFill="1" applyBorder="1" applyAlignment="1">
      <alignment vertical="top"/>
    </xf>
    <xf numFmtId="0" fontId="48" fillId="2" borderId="39" xfId="0" applyFont="1" applyFill="1" applyBorder="1" applyAlignment="1">
      <alignment vertical="top"/>
    </xf>
    <xf numFmtId="0" fontId="46" fillId="2" borderId="40" xfId="0" applyFont="1" applyFill="1" applyBorder="1" applyAlignment="1">
      <alignment vertical="top"/>
    </xf>
    <xf numFmtId="0" fontId="49" fillId="2" borderId="10" xfId="0" applyFont="1" applyFill="1" applyBorder="1" applyAlignment="1">
      <alignment horizontal="center" vertical="center"/>
    </xf>
    <xf numFmtId="0" fontId="49" fillId="2" borderId="26" xfId="0" applyFont="1" applyFill="1" applyBorder="1" applyAlignment="1">
      <alignment horizontal="center" vertical="center"/>
    </xf>
    <xf numFmtId="0" fontId="49" fillId="2" borderId="28" xfId="0" applyFont="1" applyFill="1" applyBorder="1" applyAlignment="1">
      <alignment horizontal="center" vertical="center"/>
    </xf>
    <xf numFmtId="0" fontId="49" fillId="2" borderId="27" xfId="0" applyFont="1" applyFill="1" applyBorder="1" applyAlignment="1">
      <alignment horizontal="center" vertical="center"/>
    </xf>
    <xf numFmtId="0" fontId="50" fillId="2" borderId="26" xfId="0" applyFont="1" applyFill="1" applyBorder="1" applyAlignment="1">
      <alignment horizontal="center" vertical="center" wrapText="1"/>
    </xf>
    <xf numFmtId="0" fontId="50" fillId="2" borderId="28" xfId="0" applyFont="1" applyFill="1" applyBorder="1" applyAlignment="1">
      <alignment horizontal="center" vertical="center" wrapText="1"/>
    </xf>
    <xf numFmtId="0" fontId="48" fillId="2" borderId="28" xfId="0" applyFont="1" applyFill="1" applyBorder="1" applyAlignment="1">
      <alignment horizontal="center" vertical="center" wrapText="1"/>
    </xf>
    <xf numFmtId="3" fontId="36" fillId="5" borderId="5" xfId="81" applyNumberFormat="1" applyFont="1" applyFill="1" applyBorder="1"/>
    <xf numFmtId="3" fontId="36" fillId="5" borderId="34" xfId="81" applyNumberFormat="1" applyFont="1" applyFill="1" applyBorder="1"/>
    <xf numFmtId="3" fontId="36" fillId="5" borderId="30" xfId="81" applyNumberFormat="1" applyFont="1" applyFill="1" applyBorder="1"/>
    <xf numFmtId="3" fontId="36" fillId="5" borderId="11" xfId="81" applyNumberFormat="1" applyFont="1" applyFill="1" applyBorder="1"/>
    <xf numFmtId="3" fontId="36" fillId="5" borderId="12" xfId="81" applyNumberFormat="1" applyFont="1" applyFill="1" applyBorder="1"/>
    <xf numFmtId="3" fontId="36" fillId="5" borderId="15" xfId="81" applyNumberFormat="1" applyFont="1" applyFill="1" applyBorder="1"/>
    <xf numFmtId="3" fontId="36" fillId="5" borderId="16" xfId="81" applyNumberFormat="1" applyFont="1" applyFill="1" applyBorder="1"/>
    <xf numFmtId="3" fontId="37" fillId="2" borderId="32" xfId="81" applyNumberFormat="1" applyFont="1" applyFill="1" applyBorder="1"/>
    <xf numFmtId="3" fontId="37" fillId="2" borderId="25" xfId="81" applyNumberFormat="1" applyFont="1" applyFill="1" applyBorder="1"/>
    <xf numFmtId="3" fontId="37" fillId="4" borderId="32" xfId="81" applyNumberFormat="1" applyFont="1" applyFill="1" applyBorder="1"/>
    <xf numFmtId="3" fontId="37" fillId="4" borderId="25" xfId="81" applyNumberFormat="1" applyFont="1" applyFill="1" applyBorder="1"/>
    <xf numFmtId="172" fontId="37" fillId="3" borderId="32" xfId="81" applyNumberFormat="1" applyFont="1" applyFill="1" applyBorder="1"/>
    <xf numFmtId="172" fontId="37" fillId="3" borderId="25" xfId="81" applyNumberFormat="1" applyFont="1" applyFill="1" applyBorder="1"/>
    <xf numFmtId="0" fontId="43" fillId="2" borderId="28" xfId="74" applyFont="1" applyFill="1" applyBorder="1" applyAlignment="1">
      <alignment horizontal="center"/>
    </xf>
    <xf numFmtId="0" fontId="43" fillId="2" borderId="27" xfId="74" applyFont="1" applyFill="1" applyBorder="1" applyAlignment="1">
      <alignment horizontal="center"/>
    </xf>
    <xf numFmtId="0" fontId="43" fillId="2" borderId="29" xfId="81" applyFont="1" applyFill="1" applyBorder="1" applyAlignment="1">
      <alignment horizontal="center"/>
    </xf>
    <xf numFmtId="0" fontId="43" fillId="2" borderId="30" xfId="81" applyFont="1" applyFill="1" applyBorder="1" applyAlignment="1">
      <alignment horizontal="center"/>
    </xf>
    <xf numFmtId="0" fontId="51" fillId="0" borderId="2" xfId="0" applyFont="1" applyFill="1" applyBorder="1"/>
    <xf numFmtId="0" fontId="51" fillId="0" borderId="3" xfId="0" applyFont="1" applyFill="1" applyBorder="1"/>
    <xf numFmtId="3" fontId="37" fillId="0" borderId="32" xfId="78" applyNumberFormat="1" applyFont="1" applyFill="1" applyBorder="1" applyAlignment="1">
      <alignment horizontal="right"/>
    </xf>
    <xf numFmtId="9" fontId="37" fillId="0" borderId="32" xfId="78" applyNumberFormat="1" applyFont="1" applyFill="1" applyBorder="1" applyAlignment="1">
      <alignment horizontal="right"/>
    </xf>
    <xf numFmtId="3" fontId="37" fillId="0" borderId="25" xfId="78" applyNumberFormat="1" applyFont="1" applyFill="1" applyBorder="1" applyAlignment="1">
      <alignment horizontal="right"/>
    </xf>
    <xf numFmtId="0" fontId="43" fillId="2" borderId="26" xfId="81" applyFont="1" applyFill="1" applyBorder="1" applyAlignment="1">
      <alignment horizontal="center"/>
    </xf>
    <xf numFmtId="0" fontId="44" fillId="2" borderId="34" xfId="0" applyFont="1" applyFill="1" applyBorder="1" applyAlignment="1">
      <alignment horizontal="center" vertical="center"/>
    </xf>
    <xf numFmtId="0" fontId="49" fillId="2" borderId="11" xfId="0" applyFont="1" applyFill="1" applyBorder="1" applyAlignment="1">
      <alignment horizontal="center" vertical="center"/>
    </xf>
    <xf numFmtId="0" fontId="44" fillId="2" borderId="30" xfId="0" applyFont="1" applyFill="1" applyBorder="1" applyAlignment="1">
      <alignment horizontal="center" vertical="center"/>
    </xf>
    <xf numFmtId="0" fontId="50" fillId="2" borderId="11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/>
    <xf numFmtId="0" fontId="44" fillId="0" borderId="0" xfId="0" applyFont="1" applyFill="1"/>
    <xf numFmtId="0" fontId="44" fillId="0" borderId="49" xfId="0" applyFont="1" applyFill="1" applyBorder="1" applyAlignment="1"/>
    <xf numFmtId="0" fontId="53" fillId="0" borderId="0" xfId="0" applyFont="1" applyFill="1" applyBorder="1" applyAlignment="1"/>
    <xf numFmtId="0" fontId="44" fillId="0" borderId="55" xfId="0" applyFont="1" applyFill="1" applyBorder="1"/>
    <xf numFmtId="0" fontId="0" fillId="0" borderId="0" xfId="0" applyFill="1"/>
    <xf numFmtId="0" fontId="0" fillId="0" borderId="55" xfId="0" applyFill="1" applyBorder="1" applyAlignment="1"/>
    <xf numFmtId="0" fontId="9" fillId="0" borderId="0" xfId="81" applyFill="1"/>
    <xf numFmtId="0" fontId="10" fillId="0" borderId="49" xfId="81" applyFont="1" applyFill="1" applyBorder="1" applyAlignment="1"/>
    <xf numFmtId="3" fontId="45" fillId="0" borderId="8" xfId="0" applyNumberFormat="1" applyFont="1" applyFill="1" applyBorder="1" applyAlignment="1">
      <alignment horizontal="right" vertical="top"/>
    </xf>
    <xf numFmtId="3" fontId="45" fillId="0" borderId="6" xfId="0" applyNumberFormat="1" applyFont="1" applyFill="1" applyBorder="1" applyAlignment="1">
      <alignment horizontal="right" vertical="top"/>
    </xf>
    <xf numFmtId="3" fontId="46" fillId="0" borderId="6" xfId="0" applyNumberFormat="1" applyFont="1" applyFill="1" applyBorder="1" applyAlignment="1">
      <alignment horizontal="right" vertical="top"/>
    </xf>
    <xf numFmtId="3" fontId="45" fillId="0" borderId="13" xfId="0" applyNumberFormat="1" applyFont="1" applyFill="1" applyBorder="1" applyAlignment="1">
      <alignment horizontal="right" vertical="top"/>
    </xf>
    <xf numFmtId="3" fontId="45" fillId="0" borderId="11" xfId="0" applyNumberFormat="1" applyFont="1" applyFill="1" applyBorder="1" applyAlignment="1">
      <alignment horizontal="right" vertical="top"/>
    </xf>
    <xf numFmtId="3" fontId="46" fillId="0" borderId="11" xfId="0" applyNumberFormat="1" applyFont="1" applyFill="1" applyBorder="1" applyAlignment="1">
      <alignment horizontal="right" vertical="top"/>
    </xf>
    <xf numFmtId="3" fontId="47" fillId="0" borderId="13" xfId="0" applyNumberFormat="1" applyFont="1" applyFill="1" applyBorder="1" applyAlignment="1">
      <alignment horizontal="right" vertical="top"/>
    </xf>
    <xf numFmtId="3" fontId="47" fillId="0" borderId="11" xfId="0" applyNumberFormat="1" applyFont="1" applyFill="1" applyBorder="1" applyAlignment="1">
      <alignment horizontal="right" vertical="top"/>
    </xf>
    <xf numFmtId="3" fontId="48" fillId="0" borderId="11" xfId="0" applyNumberFormat="1" applyFont="1" applyFill="1" applyBorder="1" applyAlignment="1">
      <alignment horizontal="right" vertical="top"/>
    </xf>
    <xf numFmtId="3" fontId="45" fillId="0" borderId="37" xfId="0" applyNumberFormat="1" applyFont="1" applyFill="1" applyBorder="1" applyAlignment="1">
      <alignment horizontal="right" vertical="top"/>
    </xf>
    <xf numFmtId="3" fontId="45" fillId="0" borderId="28" xfId="0" applyNumberFormat="1" applyFont="1" applyFill="1" applyBorder="1" applyAlignment="1">
      <alignment horizontal="right" vertical="top"/>
    </xf>
    <xf numFmtId="3" fontId="46" fillId="0" borderId="28" xfId="0" applyNumberFormat="1" applyFont="1" applyFill="1" applyBorder="1" applyAlignment="1">
      <alignment horizontal="right" vertical="top"/>
    </xf>
    <xf numFmtId="0" fontId="8" fillId="0" borderId="0" xfId="82" applyFont="1" applyFill="1"/>
    <xf numFmtId="0" fontId="11" fillId="0" borderId="49" xfId="82" applyFont="1" applyFill="1" applyBorder="1" applyAlignment="1"/>
    <xf numFmtId="0" fontId="1" fillId="0" borderId="0" xfId="78" applyFill="1"/>
    <xf numFmtId="0" fontId="38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3" fontId="8" fillId="0" borderId="0" xfId="78" applyNumberFormat="1" applyFont="1" applyFill="1" applyAlignment="1">
      <alignment horizontal="left"/>
    </xf>
    <xf numFmtId="9" fontId="8" fillId="0" borderId="0" xfId="78" applyNumberFormat="1" applyFont="1" applyFill="1"/>
    <xf numFmtId="3" fontId="8" fillId="0" borderId="0" xfId="78" applyNumberFormat="1" applyFont="1" applyFill="1"/>
    <xf numFmtId="0" fontId="1" fillId="0" borderId="0" xfId="78" applyFill="1" applyBorder="1" applyAlignment="1"/>
    <xf numFmtId="3" fontId="1" fillId="0" borderId="0" xfId="78" applyNumberFormat="1" applyFill="1" applyBorder="1" applyAlignment="1"/>
    <xf numFmtId="3" fontId="0" fillId="0" borderId="0" xfId="0" applyNumberFormat="1" applyFill="1"/>
    <xf numFmtId="0" fontId="3" fillId="0" borderId="0" xfId="79" applyFont="1" applyFill="1" applyBorder="1" applyAlignment="1">
      <alignment horizontal="left"/>
    </xf>
    <xf numFmtId="3" fontId="3" fillId="0" borderId="47" xfId="79" applyNumberFormat="1" applyFont="1" applyFill="1" applyBorder="1"/>
    <xf numFmtId="9" fontId="3" fillId="0" borderId="47" xfId="79" applyNumberFormat="1" applyFont="1" applyFill="1" applyBorder="1"/>
    <xf numFmtId="9" fontId="3" fillId="0" borderId="48" xfId="79" applyNumberFormat="1" applyFont="1" applyFill="1" applyBorder="1"/>
    <xf numFmtId="0" fontId="3" fillId="0" borderId="42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3" xfId="79" applyFont="1" applyFill="1" applyBorder="1"/>
    <xf numFmtId="0" fontId="3" fillId="0" borderId="44" xfId="79" applyFont="1" applyFill="1" applyBorder="1"/>
    <xf numFmtId="0" fontId="0" fillId="0" borderId="0" xfId="0" applyFill="1" applyAlignment="1">
      <alignment horizontal="right"/>
    </xf>
    <xf numFmtId="166" fontId="0" fillId="0" borderId="0" xfId="0" applyNumberFormat="1" applyFill="1"/>
    <xf numFmtId="0" fontId="0" fillId="0" borderId="49" xfId="0" applyFill="1" applyBorder="1" applyAlignment="1"/>
    <xf numFmtId="0" fontId="55" fillId="0" borderId="55" xfId="0" applyFont="1" applyFill="1" applyBorder="1" applyAlignment="1"/>
    <xf numFmtId="165" fontId="3" fillId="0" borderId="80" xfId="53" applyNumberFormat="1" applyFont="1" applyFill="1" applyBorder="1"/>
    <xf numFmtId="9" fontId="3" fillId="0" borderId="80" xfId="53" applyNumberFormat="1" applyFont="1" applyFill="1" applyBorder="1"/>
    <xf numFmtId="3" fontId="18" fillId="0" borderId="0" xfId="76" applyNumberFormat="1" applyFont="1" applyFill="1" applyBorder="1"/>
    <xf numFmtId="3" fontId="4" fillId="0" borderId="0" xfId="76" applyNumberFormat="1" applyFill="1"/>
    <xf numFmtId="0" fontId="2" fillId="0" borderId="55" xfId="26" applyFont="1" applyFill="1" applyBorder="1" applyAlignment="1"/>
    <xf numFmtId="3" fontId="39" fillId="0" borderId="0" xfId="26" applyNumberFormat="1" applyFont="1" applyFill="1" applyBorder="1"/>
    <xf numFmtId="9" fontId="18" fillId="0" borderId="0" xfId="76" applyNumberFormat="1" applyFont="1" applyFill="1" applyBorder="1" applyAlignment="1">
      <alignment horizontal="right"/>
    </xf>
    <xf numFmtId="9" fontId="18" fillId="0" borderId="0" xfId="76" applyNumberFormat="1" applyFont="1" applyFill="1" applyBorder="1"/>
    <xf numFmtId="9" fontId="4" fillId="0" borderId="0" xfId="76" applyNumberFormat="1" applyFill="1" applyAlignment="1">
      <alignment horizontal="right"/>
    </xf>
    <xf numFmtId="9" fontId="4" fillId="0" borderId="0" xfId="76" applyNumberFormat="1" applyFill="1"/>
    <xf numFmtId="0" fontId="38" fillId="0" borderId="0" xfId="26" applyFont="1" applyFill="1"/>
    <xf numFmtId="0" fontId="38" fillId="0" borderId="55" xfId="26" applyFont="1" applyFill="1" applyBorder="1" applyAlignment="1"/>
    <xf numFmtId="3" fontId="40" fillId="0" borderId="0" xfId="26" applyNumberFormat="1" applyFont="1" applyFill="1" applyBorder="1" applyAlignment="1">
      <alignment horizontal="center" vertical="center"/>
    </xf>
    <xf numFmtId="0" fontId="41" fillId="0" borderId="0" xfId="26" applyFont="1" applyFill="1" applyBorder="1" applyAlignment="1">
      <alignment horizontal="right"/>
    </xf>
    <xf numFmtId="171" fontId="38" fillId="0" borderId="29" xfId="26" applyNumberFormat="1" applyFont="1" applyFill="1" applyBorder="1"/>
    <xf numFmtId="9" fontId="38" fillId="0" borderId="30" xfId="26" applyNumberFormat="1" applyFont="1" applyFill="1" applyBorder="1"/>
    <xf numFmtId="171" fontId="38" fillId="0" borderId="52" xfId="26" applyNumberFormat="1" applyFont="1" applyFill="1" applyBorder="1"/>
    <xf numFmtId="9" fontId="41" fillId="0" borderId="0" xfId="26" applyNumberFormat="1" applyFont="1" applyFill="1" applyBorder="1" applyAlignment="1">
      <alignment horizontal="right"/>
    </xf>
    <xf numFmtId="171" fontId="38" fillId="0" borderId="10" xfId="26" applyNumberFormat="1" applyFont="1" applyFill="1" applyBorder="1"/>
    <xf numFmtId="9" fontId="38" fillId="0" borderId="12" xfId="26" applyNumberFormat="1" applyFont="1" applyFill="1" applyBorder="1"/>
    <xf numFmtId="171" fontId="38" fillId="0" borderId="41" xfId="26" applyNumberFormat="1" applyFont="1" applyFill="1" applyBorder="1"/>
    <xf numFmtId="3" fontId="42" fillId="0" borderId="0" xfId="26" applyNumberFormat="1" applyFont="1" applyFill="1" applyBorder="1"/>
    <xf numFmtId="171" fontId="38" fillId="0" borderId="26" xfId="26" applyNumberFormat="1" applyFont="1" applyFill="1" applyBorder="1"/>
    <xf numFmtId="9" fontId="38" fillId="0" borderId="27" xfId="26" applyNumberFormat="1" applyFont="1" applyFill="1" applyBorder="1"/>
    <xf numFmtId="171" fontId="38" fillId="0" borderId="54" xfId="26" applyNumberFormat="1" applyFont="1" applyFill="1" applyBorder="1"/>
    <xf numFmtId="0" fontId="5" fillId="0" borderId="0" xfId="26" applyFont="1" applyFill="1"/>
    <xf numFmtId="0" fontId="14" fillId="0" borderId="49" xfId="26" applyFont="1" applyFill="1" applyBorder="1" applyAlignment="1">
      <alignment vertical="center"/>
    </xf>
    <xf numFmtId="169" fontId="14" fillId="0" borderId="49" xfId="26" applyNumberFormat="1" applyFont="1" applyFill="1" applyBorder="1" applyAlignment="1">
      <alignment vertical="center"/>
    </xf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7" fontId="5" fillId="0" borderId="0" xfId="26" applyNumberFormat="1" applyFont="1" applyFill="1"/>
    <xf numFmtId="169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19" fillId="0" borderId="0" xfId="26" applyFont="1" applyFill="1"/>
    <xf numFmtId="3" fontId="19" fillId="0" borderId="0" xfId="26" applyNumberFormat="1" applyFont="1" applyFill="1"/>
    <xf numFmtId="0" fontId="0" fillId="0" borderId="0" xfId="0" applyFill="1" applyBorder="1" applyAlignment="1"/>
    <xf numFmtId="0" fontId="0" fillId="0" borderId="0" xfId="0" applyFont="1" applyFill="1"/>
    <xf numFmtId="3" fontId="0" fillId="0" borderId="0" xfId="0" applyNumberFormat="1" applyFill="1" applyBorder="1" applyAlignment="1"/>
    <xf numFmtId="0" fontId="61" fillId="3" borderId="23" xfId="1" applyFont="1" applyFill="1" applyBorder="1"/>
    <xf numFmtId="0" fontId="61" fillId="4" borderId="38" xfId="1" applyFont="1" applyFill="1" applyBorder="1"/>
    <xf numFmtId="0" fontId="61" fillId="4" borderId="22" xfId="1" applyFont="1" applyFill="1" applyBorder="1"/>
    <xf numFmtId="0" fontId="44" fillId="0" borderId="35" xfId="0" applyFont="1" applyFill="1" applyBorder="1" applyAlignment="1"/>
    <xf numFmtId="0" fontId="44" fillId="0" borderId="36" xfId="0" applyFont="1" applyFill="1" applyBorder="1" applyAlignment="1"/>
    <xf numFmtId="0" fontId="44" fillId="0" borderId="72" xfId="0" applyFont="1" applyFill="1" applyBorder="1" applyAlignment="1"/>
    <xf numFmtId="0" fontId="37" fillId="2" borderId="31" xfId="78" applyFont="1" applyFill="1" applyBorder="1" applyAlignment="1">
      <alignment horizontal="right"/>
    </xf>
    <xf numFmtId="3" fontId="37" fillId="2" borderId="71" xfId="78" applyNumberFormat="1" applyFont="1" applyFill="1" applyBorder="1"/>
    <xf numFmtId="0" fontId="3" fillId="2" borderId="24" xfId="79" applyFont="1" applyFill="1" applyBorder="1" applyAlignment="1">
      <alignment horizontal="left"/>
    </xf>
    <xf numFmtId="0" fontId="3" fillId="2" borderId="32" xfId="79" applyFont="1" applyFill="1" applyBorder="1" applyAlignment="1">
      <alignment horizontal="left"/>
    </xf>
    <xf numFmtId="0" fontId="3" fillId="2" borderId="28" xfId="80" applyFont="1" applyFill="1" applyBorder="1"/>
    <xf numFmtId="0" fontId="3" fillId="2" borderId="27" xfId="80" applyFont="1" applyFill="1" applyBorder="1"/>
    <xf numFmtId="0" fontId="3" fillId="2" borderId="46" xfId="79" applyFont="1" applyFill="1" applyBorder="1"/>
    <xf numFmtId="0" fontId="3" fillId="2" borderId="45" xfId="79" applyFont="1" applyFill="1" applyBorder="1"/>
    <xf numFmtId="0" fontId="3" fillId="2" borderId="78" xfId="53" applyFont="1" applyFill="1" applyBorder="1" applyAlignment="1">
      <alignment horizontal="right"/>
    </xf>
    <xf numFmtId="3" fontId="38" fillId="7" borderId="11" xfId="26" applyNumberFormat="1" applyFont="1" applyFill="1" applyBorder="1"/>
    <xf numFmtId="3" fontId="38" fillId="7" borderId="6" xfId="26" applyNumberFormat="1" applyFont="1" applyFill="1" applyBorder="1"/>
    <xf numFmtId="3" fontId="43" fillId="2" borderId="24" xfId="26" applyNumberFormat="1" applyFont="1" applyFill="1" applyBorder="1"/>
    <xf numFmtId="3" fontId="43" fillId="2" borderId="32" xfId="26" applyNumberFormat="1" applyFont="1" applyFill="1" applyBorder="1"/>
    <xf numFmtId="3" fontId="43" fillId="4" borderId="24" xfId="26" applyNumberFormat="1" applyFont="1" applyFill="1" applyBorder="1"/>
    <xf numFmtId="3" fontId="43" fillId="7" borderId="4" xfId="26" applyNumberFormat="1" applyFont="1" applyFill="1" applyBorder="1"/>
    <xf numFmtId="3" fontId="43" fillId="7" borderId="9" xfId="26" applyNumberFormat="1" applyFont="1" applyFill="1" applyBorder="1"/>
    <xf numFmtId="3" fontId="43" fillId="2" borderId="31" xfId="26" applyNumberFormat="1" applyFont="1" applyFill="1" applyBorder="1"/>
    <xf numFmtId="3" fontId="38" fillId="7" borderId="5" xfId="26" applyNumberFormat="1" applyFont="1" applyFill="1" applyBorder="1"/>
    <xf numFmtId="3" fontId="38" fillId="7" borderId="10" xfId="26" applyNumberFormat="1" applyFont="1" applyFill="1" applyBorder="1"/>
    <xf numFmtId="3" fontId="38" fillId="5" borderId="0" xfId="26" applyNumberFormat="1" applyFont="1" applyFill="1" applyBorder="1"/>
    <xf numFmtId="3" fontId="65" fillId="5" borderId="0" xfId="26" applyNumberFormat="1" applyFont="1" applyFill="1" applyBorder="1"/>
    <xf numFmtId="168" fontId="38" fillId="5" borderId="0" xfId="26" applyNumberFormat="1" applyFont="1" applyFill="1" applyBorder="1"/>
    <xf numFmtId="0" fontId="43" fillId="2" borderId="1" xfId="26" applyNumberFormat="1" applyFont="1" applyFill="1" applyBorder="1" applyAlignment="1">
      <alignment horizontal="center"/>
    </xf>
    <xf numFmtId="0" fontId="43" fillId="2" borderId="2" xfId="26" applyNumberFormat="1" applyFont="1" applyFill="1" applyBorder="1" applyAlignment="1">
      <alignment horizontal="center"/>
    </xf>
    <xf numFmtId="168" fontId="43" fillId="2" borderId="3" xfId="26" applyNumberFormat="1" applyFont="1" applyFill="1" applyBorder="1" applyAlignment="1">
      <alignment horizontal="center"/>
    </xf>
    <xf numFmtId="3" fontId="43" fillId="2" borderId="24" xfId="26" applyNumberFormat="1" applyFont="1" applyFill="1" applyBorder="1" applyAlignment="1">
      <alignment horizontal="center"/>
    </xf>
    <xf numFmtId="168" fontId="43" fillId="2" borderId="25" xfId="26" applyNumberFormat="1" applyFont="1" applyFill="1" applyBorder="1" applyAlignment="1">
      <alignment horizontal="center"/>
    </xf>
    <xf numFmtId="168" fontId="43" fillId="7" borderId="7" xfId="86" applyNumberFormat="1" applyFont="1" applyFill="1" applyBorder="1" applyAlignment="1">
      <alignment horizontal="right"/>
    </xf>
    <xf numFmtId="3" fontId="38" fillId="7" borderId="8" xfId="26" applyNumberFormat="1" applyFont="1" applyFill="1" applyBorder="1"/>
    <xf numFmtId="168" fontId="43" fillId="7" borderId="7" xfId="86" applyNumberFormat="1" applyFont="1" applyFill="1" applyBorder="1"/>
    <xf numFmtId="168" fontId="43" fillId="7" borderId="12" xfId="86" applyNumberFormat="1" applyFont="1" applyFill="1" applyBorder="1" applyAlignment="1">
      <alignment horizontal="right"/>
    </xf>
    <xf numFmtId="3" fontId="38" fillId="7" borderId="13" xfId="26" applyNumberFormat="1" applyFont="1" applyFill="1" applyBorder="1"/>
    <xf numFmtId="168" fontId="43" fillId="7" borderId="12" xfId="86" applyNumberFormat="1" applyFont="1" applyFill="1" applyBorder="1"/>
    <xf numFmtId="168" fontId="43" fillId="2" borderId="25" xfId="86" applyNumberFormat="1" applyFont="1" applyFill="1" applyBorder="1" applyAlignment="1">
      <alignment horizontal="right"/>
    </xf>
    <xf numFmtId="3" fontId="43" fillId="2" borderId="33" xfId="26" applyNumberFormat="1" applyFont="1" applyFill="1" applyBorder="1"/>
    <xf numFmtId="168" fontId="43" fillId="2" borderId="25" xfId="86" applyNumberFormat="1" applyFont="1" applyFill="1" applyBorder="1"/>
    <xf numFmtId="3" fontId="43" fillId="2" borderId="25" xfId="26" applyNumberFormat="1" applyFont="1" applyFill="1" applyBorder="1" applyAlignment="1">
      <alignment horizontal="center"/>
    </xf>
    <xf numFmtId="3" fontId="43" fillId="7" borderId="0" xfId="26" applyNumberFormat="1" applyFont="1" applyFill="1" applyBorder="1" applyAlignment="1">
      <alignment horizontal="left"/>
    </xf>
    <xf numFmtId="3" fontId="39" fillId="7" borderId="0" xfId="26" applyNumberFormat="1" applyFont="1" applyFill="1" applyBorder="1"/>
    <xf numFmtId="0" fontId="43" fillId="3" borderId="1" xfId="26" applyNumberFormat="1" applyFont="1" applyFill="1" applyBorder="1" applyAlignment="1">
      <alignment horizontal="center"/>
    </xf>
    <xf numFmtId="0" fontId="43" fillId="3" borderId="2" xfId="26" applyNumberFormat="1" applyFont="1" applyFill="1" applyBorder="1" applyAlignment="1">
      <alignment horizontal="center"/>
    </xf>
    <xf numFmtId="168" fontId="43" fillId="3" borderId="3" xfId="26" applyNumberFormat="1" applyFont="1" applyFill="1" applyBorder="1" applyAlignment="1">
      <alignment horizontal="center"/>
    </xf>
    <xf numFmtId="3" fontId="43" fillId="3" borderId="24" xfId="26" applyNumberFormat="1" applyFont="1" applyFill="1" applyBorder="1" applyAlignment="1">
      <alignment horizontal="center"/>
    </xf>
    <xf numFmtId="168" fontId="43" fillId="3" borderId="25" xfId="26" applyNumberFormat="1" applyFont="1" applyFill="1" applyBorder="1" applyAlignment="1">
      <alignment horizontal="center"/>
    </xf>
    <xf numFmtId="3" fontId="38" fillId="7" borderId="29" xfId="26" applyNumberFormat="1" applyFont="1" applyFill="1" applyBorder="1" applyAlignment="1">
      <alignment horizontal="center"/>
    </xf>
    <xf numFmtId="3" fontId="38" fillId="7" borderId="30" xfId="26" applyNumberFormat="1" applyFont="1" applyFill="1" applyBorder="1" applyAlignment="1">
      <alignment horizontal="center"/>
    </xf>
    <xf numFmtId="3" fontId="38" fillId="7" borderId="10" xfId="26" applyNumberFormat="1" applyFont="1" applyFill="1" applyBorder="1" applyAlignment="1">
      <alignment horizontal="center"/>
    </xf>
    <xf numFmtId="3" fontId="38" fillId="7" borderId="12" xfId="26" applyNumberFormat="1" applyFont="1" applyFill="1" applyBorder="1" applyAlignment="1">
      <alignment horizontal="center"/>
    </xf>
    <xf numFmtId="3" fontId="43" fillId="3" borderId="31" xfId="26" applyNumberFormat="1" applyFont="1" applyFill="1" applyBorder="1"/>
    <xf numFmtId="3" fontId="43" fillId="3" borderId="24" xfId="26" applyNumberFormat="1" applyFont="1" applyFill="1" applyBorder="1"/>
    <xf numFmtId="3" fontId="43" fillId="3" borderId="32" xfId="26" applyNumberFormat="1" applyFont="1" applyFill="1" applyBorder="1"/>
    <xf numFmtId="168" fontId="43" fillId="3" borderId="25" xfId="86" applyNumberFormat="1" applyFont="1" applyFill="1" applyBorder="1" applyAlignment="1">
      <alignment horizontal="right"/>
    </xf>
    <xf numFmtId="168" fontId="43" fillId="3" borderId="25" xfId="86" applyNumberFormat="1" applyFont="1" applyFill="1" applyBorder="1"/>
    <xf numFmtId="3" fontId="43" fillId="3" borderId="25" xfId="26" applyNumberFormat="1" applyFont="1" applyFill="1" applyBorder="1" applyAlignment="1">
      <alignment horizontal="center"/>
    </xf>
    <xf numFmtId="3" fontId="43" fillId="7" borderId="0" xfId="26" applyNumberFormat="1" applyFont="1" applyFill="1" applyBorder="1"/>
    <xf numFmtId="3" fontId="38" fillId="7" borderId="0" xfId="26" applyNumberFormat="1" applyFont="1" applyFill="1" applyBorder="1"/>
    <xf numFmtId="168" fontId="38" fillId="7" borderId="0" xfId="26" applyNumberFormat="1" applyFont="1" applyFill="1" applyBorder="1"/>
    <xf numFmtId="0" fontId="43" fillId="6" borderId="1" xfId="26" applyNumberFormat="1" applyFont="1" applyFill="1" applyBorder="1" applyAlignment="1">
      <alignment horizontal="center"/>
    </xf>
    <xf numFmtId="0" fontId="43" fillId="6" borderId="2" xfId="26" applyNumberFormat="1" applyFont="1" applyFill="1" applyBorder="1" applyAlignment="1">
      <alignment horizontal="center"/>
    </xf>
    <xf numFmtId="0" fontId="43" fillId="6" borderId="3" xfId="26" applyNumberFormat="1" applyFont="1" applyFill="1" applyBorder="1" applyAlignment="1">
      <alignment horizontal="center"/>
    </xf>
    <xf numFmtId="3" fontId="43" fillId="7" borderId="18" xfId="26" applyNumberFormat="1" applyFont="1" applyFill="1" applyBorder="1"/>
    <xf numFmtId="168" fontId="43" fillId="7" borderId="18" xfId="86" applyNumberFormat="1" applyFont="1" applyFill="1" applyBorder="1"/>
    <xf numFmtId="3" fontId="43" fillId="7" borderId="19" xfId="26" applyNumberFormat="1" applyFont="1" applyFill="1" applyBorder="1"/>
    <xf numFmtId="168" fontId="43" fillId="7" borderId="19" xfId="86" applyNumberFormat="1" applyFont="1" applyFill="1" applyBorder="1"/>
    <xf numFmtId="3" fontId="43" fillId="6" borderId="31" xfId="26" applyNumberFormat="1" applyFont="1" applyFill="1" applyBorder="1"/>
    <xf numFmtId="3" fontId="43" fillId="6" borderId="24" xfId="26" applyNumberFormat="1" applyFont="1" applyFill="1" applyBorder="1"/>
    <xf numFmtId="3" fontId="43" fillId="6" borderId="32" xfId="26" applyNumberFormat="1" applyFont="1" applyFill="1" applyBorder="1"/>
    <xf numFmtId="168" fontId="43" fillId="6" borderId="25" xfId="86" applyNumberFormat="1" applyFont="1" applyFill="1" applyBorder="1" applyAlignment="1">
      <alignment horizontal="right"/>
    </xf>
    <xf numFmtId="3" fontId="43" fillId="6" borderId="33" xfId="26" applyNumberFormat="1" applyFont="1" applyFill="1" applyBorder="1"/>
    <xf numFmtId="168" fontId="43" fillId="6" borderId="58" xfId="86" applyNumberFormat="1" applyFont="1" applyFill="1" applyBorder="1"/>
    <xf numFmtId="168" fontId="38" fillId="7" borderId="0" xfId="26" applyNumberFormat="1" applyFont="1" applyFill="1" applyBorder="1" applyAlignment="1">
      <alignment horizontal="right"/>
    </xf>
    <xf numFmtId="0" fontId="43" fillId="4" borderId="1" xfId="26" applyNumberFormat="1" applyFont="1" applyFill="1" applyBorder="1" applyAlignment="1">
      <alignment horizontal="center"/>
    </xf>
    <xf numFmtId="0" fontId="43" fillId="4" borderId="2" xfId="26" applyNumberFormat="1" applyFont="1" applyFill="1" applyBorder="1" applyAlignment="1">
      <alignment horizontal="center"/>
    </xf>
    <xf numFmtId="168" fontId="43" fillId="4" borderId="3" xfId="26" applyNumberFormat="1" applyFont="1" applyFill="1" applyBorder="1" applyAlignment="1">
      <alignment horizontal="center"/>
    </xf>
    <xf numFmtId="3" fontId="43" fillId="4" borderId="24" xfId="26" applyNumberFormat="1" applyFont="1" applyFill="1" applyBorder="1" applyAlignment="1">
      <alignment horizontal="center"/>
    </xf>
    <xf numFmtId="168" fontId="43" fillId="4" borderId="25" xfId="26" applyNumberFormat="1" applyFont="1" applyFill="1" applyBorder="1" applyAlignment="1">
      <alignment horizontal="center"/>
    </xf>
    <xf numFmtId="3" fontId="43" fillId="4" borderId="31" xfId="26" applyNumberFormat="1" applyFont="1" applyFill="1" applyBorder="1"/>
    <xf numFmtId="3" fontId="43" fillId="4" borderId="32" xfId="26" applyNumberFormat="1" applyFont="1" applyFill="1" applyBorder="1"/>
    <xf numFmtId="168" fontId="43" fillId="4" borderId="25" xfId="86" applyNumberFormat="1" applyFont="1" applyFill="1" applyBorder="1" applyAlignment="1">
      <alignment horizontal="right"/>
    </xf>
    <xf numFmtId="3" fontId="43" fillId="4" borderId="33" xfId="26" applyNumberFormat="1" applyFont="1" applyFill="1" applyBorder="1"/>
    <xf numFmtId="168" fontId="43" fillId="4" borderId="25" xfId="86" applyNumberFormat="1" applyFont="1" applyFill="1" applyBorder="1"/>
    <xf numFmtId="3" fontId="43" fillId="4" borderId="25" xfId="26" applyNumberFormat="1" applyFont="1" applyFill="1" applyBorder="1" applyAlignment="1">
      <alignment horizontal="center"/>
    </xf>
    <xf numFmtId="3" fontId="62" fillId="0" borderId="0" xfId="26" applyNumberFormat="1" applyFont="1" applyFill="1" applyBorder="1" applyAlignment="1">
      <alignment horizontal="right" vertical="top"/>
    </xf>
    <xf numFmtId="0" fontId="52" fillId="0" borderId="0" xfId="0" applyFont="1" applyFill="1" applyBorder="1" applyAlignment="1">
      <alignment horizontal="right" vertical="top"/>
    </xf>
    <xf numFmtId="3" fontId="62" fillId="0" borderId="2" xfId="26" applyNumberFormat="1" applyFont="1" applyFill="1" applyBorder="1" applyAlignment="1">
      <alignment horizontal="right" vertical="top"/>
    </xf>
    <xf numFmtId="0" fontId="52" fillId="0" borderId="2" xfId="0" applyFont="1" applyFill="1" applyBorder="1" applyAlignment="1">
      <alignment horizontal="right" vertical="top"/>
    </xf>
    <xf numFmtId="9" fontId="3" fillId="2" borderId="35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1" fontId="43" fillId="2" borderId="51" xfId="26" quotePrefix="1" applyNumberFormat="1" applyFont="1" applyFill="1" applyBorder="1" applyAlignment="1">
      <alignment horizontal="center"/>
    </xf>
    <xf numFmtId="171" fontId="43" fillId="2" borderId="9" xfId="26" quotePrefix="1" applyNumberFormat="1" applyFont="1" applyFill="1" applyBorder="1" applyAlignment="1">
      <alignment horizontal="center"/>
    </xf>
    <xf numFmtId="171" fontId="43" fillId="2" borderId="53" xfId="26" quotePrefix="1" applyNumberFormat="1" applyFont="1" applyFill="1" applyBorder="1" applyAlignment="1">
      <alignment horizontal="center"/>
    </xf>
    <xf numFmtId="0" fontId="38" fillId="2" borderId="35" xfId="26" applyFont="1" applyFill="1" applyBorder="1"/>
    <xf numFmtId="0" fontId="3" fillId="2" borderId="72" xfId="33" applyFont="1" applyFill="1" applyBorder="1" applyAlignment="1">
      <alignment horizontal="center" vertical="center"/>
    </xf>
    <xf numFmtId="9" fontId="3" fillId="0" borderId="79" xfId="53" applyNumberFormat="1" applyFont="1" applyFill="1" applyBorder="1"/>
    <xf numFmtId="0" fontId="34" fillId="3" borderId="5" xfId="1" applyFill="1" applyBorder="1"/>
    <xf numFmtId="0" fontId="44" fillId="5" borderId="7" xfId="0" applyFont="1" applyFill="1" applyBorder="1"/>
    <xf numFmtId="0" fontId="34" fillId="6" borderId="5" xfId="1" applyFill="1" applyBorder="1"/>
    <xf numFmtId="0" fontId="44" fillId="5" borderId="12" xfId="0" applyFont="1" applyFill="1" applyBorder="1"/>
    <xf numFmtId="0" fontId="34" fillId="6" borderId="70" xfId="1" applyFill="1" applyBorder="1"/>
    <xf numFmtId="0" fontId="44" fillId="5" borderId="27" xfId="0" applyFont="1" applyFill="1" applyBorder="1"/>
    <xf numFmtId="0" fontId="44" fillId="5" borderId="49" xfId="0" applyFont="1" applyFill="1" applyBorder="1"/>
    <xf numFmtId="0" fontId="34" fillId="2" borderId="5" xfId="1" applyFill="1" applyBorder="1"/>
    <xf numFmtId="0" fontId="44" fillId="5" borderId="55" xfId="0" applyFont="1" applyFill="1" applyBorder="1"/>
    <xf numFmtId="0" fontId="34" fillId="4" borderId="5" xfId="1" applyFill="1" applyBorder="1"/>
    <xf numFmtId="9" fontId="46" fillId="0" borderId="7" xfId="0" applyNumberFormat="1" applyFont="1" applyFill="1" applyBorder="1" applyAlignment="1">
      <alignment horizontal="right" vertical="top"/>
    </xf>
    <xf numFmtId="9" fontId="46" fillId="0" borderId="12" xfId="0" applyNumberFormat="1" applyFont="1" applyFill="1" applyBorder="1" applyAlignment="1">
      <alignment horizontal="right" vertical="top"/>
    </xf>
    <xf numFmtId="9" fontId="48" fillId="0" borderId="12" xfId="0" applyNumberFormat="1" applyFont="1" applyFill="1" applyBorder="1" applyAlignment="1">
      <alignment horizontal="right" vertical="top"/>
    </xf>
    <xf numFmtId="9" fontId="46" fillId="0" borderId="27" xfId="0" applyNumberFormat="1" applyFont="1" applyFill="1" applyBorder="1" applyAlignment="1">
      <alignment horizontal="right" vertical="top"/>
    </xf>
    <xf numFmtId="9" fontId="0" fillId="0" borderId="0" xfId="0" applyNumberFormat="1" applyFill="1" applyBorder="1" applyAlignment="1"/>
    <xf numFmtId="0" fontId="38" fillId="0" borderId="0" xfId="76" applyFont="1" applyFill="1"/>
    <xf numFmtId="0" fontId="38" fillId="0" borderId="0" xfId="26" applyFont="1" applyFill="1" applyBorder="1" applyAlignment="1"/>
    <xf numFmtId="0" fontId="38" fillId="0" borderId="2" xfId="76" applyFont="1" applyFill="1" applyBorder="1" applyAlignment="1"/>
    <xf numFmtId="0" fontId="43" fillId="2" borderId="78" xfId="53" applyFont="1" applyFill="1" applyBorder="1" applyAlignment="1">
      <alignment horizontal="right"/>
    </xf>
    <xf numFmtId="165" fontId="43" fillId="0" borderId="83" xfId="53" applyNumberFormat="1" applyFont="1" applyFill="1" applyBorder="1"/>
    <xf numFmtId="165" fontId="43" fillId="0" borderId="84" xfId="53" applyNumberFormat="1" applyFont="1" applyFill="1" applyBorder="1"/>
    <xf numFmtId="9" fontId="43" fillId="0" borderId="85" xfId="83" applyNumberFormat="1" applyFont="1" applyFill="1" applyBorder="1"/>
    <xf numFmtId="170" fontId="43" fillId="0" borderId="83" xfId="53" applyNumberFormat="1" applyFont="1" applyFill="1" applyBorder="1"/>
    <xf numFmtId="170" fontId="43" fillId="0" borderId="84" xfId="53" applyNumberFormat="1" applyFont="1" applyFill="1" applyBorder="1"/>
    <xf numFmtId="3" fontId="43" fillId="0" borderId="85" xfId="83" applyNumberFormat="1" applyFont="1" applyFill="1" applyBorder="1"/>
    <xf numFmtId="3" fontId="38" fillId="0" borderId="0" xfId="76" applyNumberFormat="1" applyFont="1" applyFill="1"/>
    <xf numFmtId="9" fontId="38" fillId="0" borderId="0" xfId="76" applyNumberFormat="1" applyFont="1" applyFill="1"/>
    <xf numFmtId="170" fontId="38" fillId="0" borderId="0" xfId="76" applyNumberFormat="1" applyFont="1" applyFill="1"/>
    <xf numFmtId="0" fontId="0" fillId="0" borderId="0" xfId="0" applyAlignment="1"/>
    <xf numFmtId="0" fontId="38" fillId="0" borderId="55" xfId="26" applyFont="1" applyFill="1" applyBorder="1" applyAlignment="1">
      <alignment horizontal="right"/>
    </xf>
    <xf numFmtId="3" fontId="39" fillId="0" borderId="0" xfId="26" applyNumberFormat="1" applyFont="1" applyFill="1" applyBorder="1" applyAlignment="1">
      <alignment horizontal="right"/>
    </xf>
    <xf numFmtId="171" fontId="38" fillId="0" borderId="51" xfId="26" quotePrefix="1" applyNumberFormat="1" applyFont="1" applyFill="1" applyBorder="1" applyAlignment="1">
      <alignment horizontal="right"/>
    </xf>
    <xf numFmtId="171" fontId="38" fillId="0" borderId="9" xfId="26" quotePrefix="1" applyNumberFormat="1" applyFont="1" applyFill="1" applyBorder="1" applyAlignment="1">
      <alignment horizontal="right"/>
    </xf>
    <xf numFmtId="171" fontId="38" fillId="0" borderId="53" xfId="26" quotePrefix="1" applyNumberFormat="1" applyFont="1" applyFill="1" applyBorder="1" applyAlignment="1">
      <alignment horizontal="right"/>
    </xf>
    <xf numFmtId="0" fontId="38" fillId="0" borderId="0" xfId="26" applyFont="1" applyFill="1" applyAlignment="1">
      <alignment horizontal="right"/>
    </xf>
    <xf numFmtId="0" fontId="3" fillId="2" borderId="32" xfId="79" applyFont="1" applyFill="1" applyBorder="1"/>
    <xf numFmtId="0" fontId="3" fillId="2" borderId="32" xfId="53" applyFont="1" applyFill="1" applyBorder="1" applyAlignment="1">
      <alignment horizontal="left"/>
    </xf>
    <xf numFmtId="3" fontId="3" fillId="2" borderId="25" xfId="53" applyNumberFormat="1" applyFont="1" applyFill="1" applyBorder="1" applyAlignment="1">
      <alignment horizontal="left"/>
    </xf>
    <xf numFmtId="165" fontId="54" fillId="0" borderId="0" xfId="78" applyNumberFormat="1" applyFont="1" applyFill="1" applyBorder="1" applyAlignment="1"/>
    <xf numFmtId="3" fontId="54" fillId="0" borderId="0" xfId="78" applyNumberFormat="1" applyFont="1" applyFill="1" applyBorder="1" applyAlignment="1"/>
    <xf numFmtId="3" fontId="43" fillId="0" borderId="34" xfId="53" applyNumberFormat="1" applyFont="1" applyFill="1" applyBorder="1"/>
    <xf numFmtId="3" fontId="43" fillId="0" borderId="30" xfId="53" applyNumberFormat="1" applyFont="1" applyFill="1" applyBorder="1"/>
    <xf numFmtId="165" fontId="43" fillId="2" borderId="29" xfId="53" applyNumberFormat="1" applyFont="1" applyFill="1" applyBorder="1" applyAlignment="1">
      <alignment horizontal="right"/>
    </xf>
    <xf numFmtId="170" fontId="0" fillId="0" borderId="0" xfId="0" applyNumberFormat="1" applyFill="1" applyBorder="1" applyAlignment="1"/>
    <xf numFmtId="0" fontId="0" fillId="0" borderId="55" xfId="0" applyFont="1" applyFill="1" applyBorder="1" applyAlignment="1"/>
    <xf numFmtId="0" fontId="32" fillId="0" borderId="0" xfId="0" applyFont="1" applyFill="1"/>
    <xf numFmtId="16" fontId="32" fillId="0" borderId="0" xfId="0" quotePrefix="1" applyNumberFormat="1" applyFont="1" applyFill="1"/>
    <xf numFmtId="0" fontId="32" fillId="0" borderId="0" xfId="0" quotePrefix="1" applyFont="1" applyFill="1"/>
    <xf numFmtId="172" fontId="32" fillId="0" borderId="0" xfId="0" applyNumberFormat="1" applyFont="1" applyFill="1"/>
    <xf numFmtId="173" fontId="32" fillId="0" borderId="0" xfId="0" applyNumberFormat="1" applyFont="1" applyFill="1"/>
    <xf numFmtId="3" fontId="32" fillId="0" borderId="0" xfId="0" applyNumberFormat="1" applyFont="1" applyFill="1"/>
    <xf numFmtId="0" fontId="37" fillId="0" borderId="3" xfId="78" applyFont="1" applyFill="1" applyBorder="1" applyAlignment="1">
      <alignment horizontal="left"/>
    </xf>
    <xf numFmtId="9" fontId="1" fillId="0" borderId="0" xfId="78" applyNumberFormat="1" applyFill="1" applyBorder="1" applyAlignment="1"/>
    <xf numFmtId="0" fontId="43" fillId="2" borderId="55" xfId="0" applyFont="1" applyFill="1" applyBorder="1" applyAlignment="1">
      <alignment horizontal="center"/>
    </xf>
    <xf numFmtId="170" fontId="0" fillId="0" borderId="49" xfId="0" applyNumberFormat="1" applyFill="1" applyBorder="1" applyAlignment="1"/>
    <xf numFmtId="170" fontId="0" fillId="0" borderId="0" xfId="0" applyNumberFormat="1" applyFill="1"/>
    <xf numFmtId="9" fontId="0" fillId="0" borderId="49" xfId="0" applyNumberFormat="1" applyFill="1" applyBorder="1" applyAlignment="1"/>
    <xf numFmtId="3" fontId="55" fillId="0" borderId="55" xfId="0" applyNumberFormat="1" applyFont="1" applyFill="1" applyBorder="1" applyAlignment="1"/>
    <xf numFmtId="3" fontId="3" fillId="0" borderId="79" xfId="53" applyNumberFormat="1" applyFont="1" applyFill="1" applyBorder="1"/>
    <xf numFmtId="3" fontId="3" fillId="0" borderId="80" xfId="53" applyNumberFormat="1" applyFont="1" applyFill="1" applyBorder="1"/>
    <xf numFmtId="3" fontId="3" fillId="0" borderId="81" xfId="53" applyNumberFormat="1" applyFont="1" applyFill="1" applyBorder="1"/>
    <xf numFmtId="9" fontId="55" fillId="0" borderId="55" xfId="0" applyNumberFormat="1" applyFont="1" applyFill="1" applyBorder="1" applyAlignment="1"/>
    <xf numFmtId="0" fontId="43" fillId="2" borderId="55" xfId="0" applyNumberFormat="1" applyFont="1" applyFill="1" applyBorder="1" applyAlignment="1">
      <alignment horizontal="center"/>
    </xf>
    <xf numFmtId="3" fontId="3" fillId="0" borderId="82" xfId="53" applyNumberFormat="1" applyFont="1" applyFill="1" applyBorder="1"/>
    <xf numFmtId="3" fontId="3" fillId="0" borderId="87" xfId="53" applyNumberFormat="1" applyFont="1" applyFill="1" applyBorder="1"/>
    <xf numFmtId="0" fontId="44" fillId="0" borderId="0" xfId="0" applyFont="1" applyFill="1"/>
    <xf numFmtId="0" fontId="44" fillId="0" borderId="0" xfId="0" applyFont="1" applyFill="1"/>
    <xf numFmtId="169" fontId="5" fillId="0" borderId="0" xfId="26" applyNumberFormat="1" applyFont="1" applyFill="1"/>
    <xf numFmtId="169" fontId="3" fillId="2" borderId="35" xfId="26" applyNumberFormat="1" applyFont="1" applyFill="1" applyBorder="1" applyAlignment="1">
      <alignment horizontal="left" vertical="top"/>
    </xf>
    <xf numFmtId="167" fontId="14" fillId="0" borderId="49" xfId="26" applyNumberFormat="1" applyFont="1" applyFill="1" applyBorder="1" applyAlignment="1">
      <alignment vertical="center"/>
    </xf>
    <xf numFmtId="167" fontId="3" fillId="2" borderId="35" xfId="24" applyNumberFormat="1" applyFont="1" applyFill="1" applyBorder="1" applyAlignment="1">
      <alignment horizontal="center" vertical="center" wrapText="1"/>
    </xf>
    <xf numFmtId="0" fontId="44" fillId="0" borderId="0" xfId="0" applyFont="1" applyFill="1"/>
    <xf numFmtId="0" fontId="3" fillId="2" borderId="34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1" fillId="0" borderId="0" xfId="78" applyFill="1" applyBorder="1" applyAlignment="1">
      <alignment horizontal="left"/>
    </xf>
    <xf numFmtId="0" fontId="51" fillId="3" borderId="31" xfId="0" applyFont="1" applyFill="1" applyBorder="1" applyAlignment="1"/>
    <xf numFmtId="0" fontId="0" fillId="0" borderId="50" xfId="0" applyBorder="1" applyAlignment="1"/>
    <xf numFmtId="0" fontId="51" fillId="2" borderId="31" xfId="0" applyFont="1" applyFill="1" applyBorder="1" applyAlignment="1"/>
    <xf numFmtId="0" fontId="51" fillId="4" borderId="31" xfId="0" applyFont="1" applyFill="1" applyBorder="1" applyAlignment="1"/>
    <xf numFmtId="0" fontId="55" fillId="0" borderId="2" xfId="0" applyFont="1" applyFill="1" applyBorder="1" applyAlignment="1"/>
    <xf numFmtId="0" fontId="0" fillId="0" borderId="2" xfId="0" applyFill="1" applyBorder="1" applyAlignment="1"/>
    <xf numFmtId="0" fontId="0" fillId="0" borderId="2" xfId="0" applyBorder="1" applyAlignment="1"/>
    <xf numFmtId="0" fontId="56" fillId="5" borderId="21" xfId="81" applyFont="1" applyFill="1" applyBorder="1" applyAlignment="1">
      <alignment horizontal="center" vertical="center"/>
    </xf>
    <xf numFmtId="0" fontId="57" fillId="0" borderId="3" xfId="0" applyFont="1" applyBorder="1" applyAlignment="1">
      <alignment horizontal="center" vertical="center"/>
    </xf>
    <xf numFmtId="0" fontId="43" fillId="2" borderId="29" xfId="74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0" xfId="0" applyBorder="1" applyAlignment="1">
      <alignment horizontal="center"/>
    </xf>
    <xf numFmtId="0" fontId="43" fillId="2" borderId="26" xfId="81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" xfId="0" applyFont="1" applyFill="1" applyBorder="1" applyAlignment="1"/>
    <xf numFmtId="0" fontId="44" fillId="0" borderId="0" xfId="0" applyFont="1" applyFill="1"/>
    <xf numFmtId="0" fontId="2" fillId="0" borderId="2" xfId="0" applyFont="1" applyFill="1" applyBorder="1" applyAlignment="1"/>
    <xf numFmtId="0" fontId="50" fillId="2" borderId="29" xfId="0" applyFont="1" applyFill="1" applyBorder="1" applyAlignment="1">
      <alignment horizontal="center" vertical="center"/>
    </xf>
    <xf numFmtId="0" fontId="44" fillId="2" borderId="34" xfId="0" applyFont="1" applyFill="1" applyBorder="1" applyAlignment="1">
      <alignment horizontal="center" vertical="center"/>
    </xf>
    <xf numFmtId="0" fontId="49" fillId="2" borderId="11" xfId="0" applyFont="1" applyFill="1" applyBorder="1" applyAlignment="1">
      <alignment horizontal="center" vertical="center"/>
    </xf>
    <xf numFmtId="0" fontId="44" fillId="2" borderId="12" xfId="0" applyFont="1" applyFill="1" applyBorder="1" applyAlignment="1">
      <alignment horizontal="center" vertical="center"/>
    </xf>
    <xf numFmtId="0" fontId="58" fillId="0" borderId="0" xfId="0" applyFont="1" applyFill="1" applyAlignment="1">
      <alignment vertical="center" wrapText="1"/>
    </xf>
    <xf numFmtId="0" fontId="6" fillId="0" borderId="2" xfId="0" applyFont="1" applyFill="1" applyBorder="1" applyAlignment="1"/>
    <xf numFmtId="0" fontId="44" fillId="2" borderId="10" xfId="0" applyFont="1" applyFill="1" applyBorder="1" applyAlignment="1">
      <alignment horizontal="center" vertical="center"/>
    </xf>
    <xf numFmtId="0" fontId="44" fillId="2" borderId="11" xfId="0" applyFont="1" applyFill="1" applyBorder="1" applyAlignment="1">
      <alignment horizontal="center" vertical="center"/>
    </xf>
    <xf numFmtId="0" fontId="50" fillId="2" borderId="34" xfId="0" applyFont="1" applyFill="1" applyBorder="1" applyAlignment="1">
      <alignment horizontal="center" vertical="center"/>
    </xf>
    <xf numFmtId="0" fontId="44" fillId="2" borderId="30" xfId="0" applyFont="1" applyFill="1" applyBorder="1" applyAlignment="1">
      <alignment horizontal="center" vertical="center"/>
    </xf>
    <xf numFmtId="0" fontId="50" fillId="2" borderId="11" xfId="0" applyFont="1" applyFill="1" applyBorder="1" applyAlignment="1">
      <alignment horizontal="center" vertical="center" wrapText="1"/>
    </xf>
    <xf numFmtId="0" fontId="44" fillId="2" borderId="28" xfId="0" applyFont="1" applyFill="1" applyBorder="1" applyAlignment="1">
      <alignment horizontal="center" vertical="center" wrapText="1"/>
    </xf>
    <xf numFmtId="0" fontId="48" fillId="2" borderId="11" xfId="0" applyFont="1" applyFill="1" applyBorder="1" applyAlignment="1">
      <alignment horizontal="center" vertical="center" wrapText="1"/>
    </xf>
    <xf numFmtId="0" fontId="48" fillId="2" borderId="12" xfId="0" applyFont="1" applyFill="1" applyBorder="1" applyAlignment="1">
      <alignment horizontal="center" vertical="center" wrapText="1"/>
    </xf>
    <xf numFmtId="0" fontId="44" fillId="2" borderId="27" xfId="0" applyFont="1" applyFill="1" applyBorder="1" applyAlignment="1">
      <alignment horizontal="center" vertical="center" wrapText="1"/>
    </xf>
    <xf numFmtId="0" fontId="2" fillId="0" borderId="2" xfId="14" applyFont="1" applyFill="1" applyBorder="1" applyAlignment="1"/>
    <xf numFmtId="0" fontId="31" fillId="0" borderId="2" xfId="14" applyFill="1" applyBorder="1" applyAlignment="1"/>
    <xf numFmtId="165" fontId="43" fillId="0" borderId="0" xfId="53" applyNumberFormat="1" applyFont="1" applyFill="1" applyBorder="1" applyAlignment="1">
      <alignment horizontal="center"/>
    </xf>
    <xf numFmtId="165" fontId="38" fillId="0" borderId="0" xfId="79" applyNumberFormat="1" applyFont="1" applyFill="1" applyBorder="1" applyAlignment="1">
      <alignment horizontal="center"/>
    </xf>
    <xf numFmtId="165" fontId="43" fillId="2" borderId="29" xfId="53" applyNumberFormat="1" applyFont="1" applyFill="1" applyBorder="1" applyAlignment="1">
      <alignment horizontal="right"/>
    </xf>
    <xf numFmtId="165" fontId="38" fillId="2" borderId="34" xfId="79" applyNumberFormat="1" applyFont="1" applyFill="1" applyBorder="1" applyAlignment="1">
      <alignment horizontal="right"/>
    </xf>
    <xf numFmtId="165" fontId="59" fillId="0" borderId="2" xfId="14" applyNumberFormat="1" applyFont="1" applyFill="1" applyBorder="1" applyAlignment="1"/>
    <xf numFmtId="0" fontId="6" fillId="0" borderId="2" xfId="14" applyFont="1" applyFill="1" applyBorder="1" applyAlignment="1"/>
    <xf numFmtId="3" fontId="37" fillId="2" borderId="73" xfId="78" applyNumberFormat="1" applyFont="1" applyFill="1" applyBorder="1" applyAlignment="1">
      <alignment horizontal="left"/>
    </xf>
    <xf numFmtId="0" fontId="44" fillId="2" borderId="60" xfId="0" applyFont="1" applyFill="1" applyBorder="1" applyAlignment="1"/>
    <xf numFmtId="3" fontId="37" fillId="2" borderId="62" xfId="78" applyNumberFormat="1" applyFont="1" applyFill="1" applyBorder="1" applyAlignment="1"/>
    <xf numFmtId="0" fontId="51" fillId="2" borderId="73" xfId="0" applyFont="1" applyFill="1" applyBorder="1" applyAlignment="1">
      <alignment horizontal="left"/>
    </xf>
    <xf numFmtId="0" fontId="0" fillId="2" borderId="55" xfId="0" applyFill="1" applyBorder="1" applyAlignment="1">
      <alignment horizontal="left"/>
    </xf>
    <xf numFmtId="0" fontId="0" fillId="2" borderId="60" xfId="0" applyFill="1" applyBorder="1" applyAlignment="1">
      <alignment horizontal="left"/>
    </xf>
    <xf numFmtId="0" fontId="51" fillId="2" borderId="62" xfId="0" applyFont="1" applyFill="1" applyBorder="1" applyAlignment="1">
      <alignment horizontal="left"/>
    </xf>
    <xf numFmtId="3" fontId="51" fillId="2" borderId="62" xfId="0" applyNumberFormat="1" applyFont="1" applyFill="1" applyBorder="1" applyAlignment="1">
      <alignment horizontal="left"/>
    </xf>
    <xf numFmtId="3" fontId="0" fillId="2" borderId="56" xfId="0" applyNumberFormat="1" applyFill="1" applyBorder="1" applyAlignment="1">
      <alignment horizontal="left"/>
    </xf>
    <xf numFmtId="0" fontId="7" fillId="0" borderId="2" xfId="14" applyFont="1" applyFill="1" applyBorder="1" applyAlignment="1"/>
    <xf numFmtId="0" fontId="3" fillId="2" borderId="34" xfId="80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63" xfId="80" applyFont="1" applyFill="1" applyBorder="1" applyAlignment="1">
      <alignment horizontal="left"/>
    </xf>
    <xf numFmtId="0" fontId="3" fillId="2" borderId="45" xfId="79" applyFont="1" applyFill="1" applyBorder="1" applyAlignment="1"/>
    <xf numFmtId="0" fontId="5" fillId="2" borderId="45" xfId="79" applyFont="1" applyFill="1" applyBorder="1" applyAlignment="1"/>
    <xf numFmtId="0" fontId="5" fillId="2" borderId="7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4" xfId="53" applyFont="1" applyFill="1" applyBorder="1" applyAlignment="1">
      <alignment horizontal="right"/>
    </xf>
    <xf numFmtId="0" fontId="5" fillId="2" borderId="75" xfId="79" applyFont="1" applyFill="1" applyBorder="1" applyAlignment="1"/>
    <xf numFmtId="0" fontId="3" fillId="2" borderId="46" xfId="79" applyFont="1" applyFill="1" applyBorder="1" applyAlignment="1">
      <alignment horizontal="left"/>
    </xf>
    <xf numFmtId="0" fontId="5" fillId="2" borderId="45" xfId="79" applyFont="1" applyFill="1" applyBorder="1" applyAlignment="1">
      <alignment horizontal="left"/>
    </xf>
    <xf numFmtId="0" fontId="3" fillId="2" borderId="45" xfId="79" applyFont="1" applyFill="1" applyBorder="1" applyAlignment="1">
      <alignment horizontal="left"/>
    </xf>
    <xf numFmtId="0" fontId="5" fillId="2" borderId="76" xfId="79" applyFont="1" applyFill="1" applyBorder="1" applyAlignment="1">
      <alignment horizontal="left"/>
    </xf>
    <xf numFmtId="0" fontId="2" fillId="0" borderId="2" xfId="26" applyFont="1" applyFill="1" applyBorder="1" applyAlignment="1"/>
    <xf numFmtId="0" fontId="4" fillId="0" borderId="2" xfId="26" applyFill="1" applyBorder="1" applyAlignment="1"/>
    <xf numFmtId="0" fontId="2" fillId="0" borderId="2" xfId="0" applyFont="1" applyFill="1" applyBorder="1" applyAlignment="1">
      <alignment wrapText="1"/>
    </xf>
    <xf numFmtId="0" fontId="33" fillId="2" borderId="71" xfId="0" applyFont="1" applyFill="1" applyBorder="1" applyAlignment="1">
      <alignment vertical="center"/>
    </xf>
    <xf numFmtId="3" fontId="43" fillId="2" borderId="73" xfId="26" applyNumberFormat="1" applyFont="1" applyFill="1" applyBorder="1" applyAlignment="1">
      <alignment horizontal="center"/>
    </xf>
    <xf numFmtId="3" fontId="43" fillId="2" borderId="55" xfId="26" applyNumberFormat="1" applyFont="1" applyFill="1" applyBorder="1" applyAlignment="1">
      <alignment horizontal="center"/>
    </xf>
    <xf numFmtId="3" fontId="43" fillId="2" borderId="56" xfId="26" applyNumberFormat="1" applyFont="1" applyFill="1" applyBorder="1" applyAlignment="1">
      <alignment horizontal="center"/>
    </xf>
    <xf numFmtId="3" fontId="43" fillId="2" borderId="56" xfId="0" applyNumberFormat="1" applyFont="1" applyFill="1" applyBorder="1" applyAlignment="1">
      <alignment horizontal="center" vertical="top"/>
    </xf>
    <xf numFmtId="0" fontId="43" fillId="2" borderId="35" xfId="0" applyFont="1" applyFill="1" applyBorder="1" applyAlignment="1">
      <alignment horizontal="center" vertical="top" wrapText="1"/>
    </xf>
    <xf numFmtId="0" fontId="43" fillId="2" borderId="35" xfId="0" applyFont="1" applyFill="1" applyBorder="1" applyAlignment="1">
      <alignment horizontal="center" vertical="top"/>
    </xf>
    <xf numFmtId="49" fontId="43" fillId="2" borderId="35" xfId="0" applyNumberFormat="1" applyFont="1" applyFill="1" applyBorder="1" applyAlignment="1">
      <alignment horizontal="center" vertical="top"/>
    </xf>
    <xf numFmtId="0" fontId="43" fillId="2" borderId="35" xfId="0" applyFont="1" applyFill="1" applyBorder="1" applyAlignment="1">
      <alignment horizontal="center" vertical="center"/>
    </xf>
    <xf numFmtId="0" fontId="43" fillId="2" borderId="73" xfId="0" quotePrefix="1" applyFont="1" applyFill="1" applyBorder="1" applyAlignment="1">
      <alignment horizontal="center"/>
    </xf>
    <xf numFmtId="0" fontId="43" fillId="2" borderId="56" xfId="0" applyFont="1" applyFill="1" applyBorder="1" applyAlignment="1">
      <alignment horizontal="center"/>
    </xf>
    <xf numFmtId="9" fontId="60" fillId="2" borderId="56" xfId="0" applyNumberFormat="1" applyFont="1" applyFill="1" applyBorder="1" applyAlignment="1">
      <alignment horizontal="center" vertical="top"/>
    </xf>
    <xf numFmtId="0" fontId="43" fillId="2" borderId="73" xfId="0" quotePrefix="1" applyNumberFormat="1" applyFont="1" applyFill="1" applyBorder="1" applyAlignment="1">
      <alignment horizontal="center"/>
    </xf>
    <xf numFmtId="0" fontId="43" fillId="2" borderId="56" xfId="0" applyNumberFormat="1" applyFont="1" applyFill="1" applyBorder="1" applyAlignment="1">
      <alignment horizontal="center"/>
    </xf>
    <xf numFmtId="0" fontId="60" fillId="2" borderId="56" xfId="0" applyNumberFormat="1" applyFont="1" applyFill="1" applyBorder="1" applyAlignment="1">
      <alignment horizontal="center" vertical="top"/>
    </xf>
    <xf numFmtId="168" fontId="64" fillId="5" borderId="20" xfId="26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6" fillId="0" borderId="2" xfId="26" applyFont="1" applyFill="1" applyBorder="1" applyAlignment="1"/>
    <xf numFmtId="0" fontId="4" fillId="0" borderId="2" xfId="26" applyFont="1" applyFill="1" applyBorder="1" applyAlignment="1"/>
    <xf numFmtId="3" fontId="63" fillId="2" borderId="35" xfId="26" applyNumberFormat="1" applyFont="1" applyFill="1" applyBorder="1" applyAlignment="1">
      <alignment horizontal="center" vertical="center"/>
    </xf>
    <xf numFmtId="3" fontId="63" fillId="2" borderId="72" xfId="26" applyNumberFormat="1" applyFont="1" applyFill="1" applyBorder="1" applyAlignment="1">
      <alignment horizontal="center" vertical="center"/>
    </xf>
    <xf numFmtId="3" fontId="62" fillId="0" borderId="55" xfId="26" applyNumberFormat="1" applyFont="1" applyFill="1" applyBorder="1" applyAlignment="1">
      <alignment horizontal="right" vertical="top"/>
    </xf>
    <xf numFmtId="0" fontId="52" fillId="0" borderId="55" xfId="0" applyFont="1" applyFill="1" applyBorder="1" applyAlignment="1">
      <alignment horizontal="right" vertical="top"/>
    </xf>
    <xf numFmtId="3" fontId="63" fillId="4" borderId="73" xfId="26" applyNumberFormat="1" applyFont="1" applyFill="1" applyBorder="1" applyAlignment="1">
      <alignment horizontal="center" vertical="center" wrapText="1"/>
    </xf>
    <xf numFmtId="3" fontId="63" fillId="4" borderId="1" xfId="26" applyNumberFormat="1" applyFont="1" applyFill="1" applyBorder="1" applyAlignment="1">
      <alignment horizontal="center" vertical="center" wrapText="1"/>
    </xf>
    <xf numFmtId="3" fontId="43" fillId="4" borderId="73" xfId="26" applyNumberFormat="1" applyFont="1" applyFill="1" applyBorder="1" applyAlignment="1">
      <alignment horizontal="center"/>
    </xf>
    <xf numFmtId="3" fontId="43" fillId="4" borderId="55" xfId="26" applyNumberFormat="1" applyFont="1" applyFill="1" applyBorder="1" applyAlignment="1">
      <alignment horizontal="center"/>
    </xf>
    <xf numFmtId="3" fontId="43" fillId="4" borderId="56" xfId="26" applyNumberFormat="1" applyFont="1" applyFill="1" applyBorder="1" applyAlignment="1">
      <alignment horizontal="center"/>
    </xf>
    <xf numFmtId="3" fontId="63" fillId="3" borderId="73" xfId="26" applyNumberFormat="1" applyFont="1" applyFill="1" applyBorder="1" applyAlignment="1">
      <alignment horizontal="center" vertical="center"/>
    </xf>
    <xf numFmtId="3" fontId="63" fillId="3" borderId="1" xfId="26" applyNumberFormat="1" applyFont="1" applyFill="1" applyBorder="1" applyAlignment="1">
      <alignment horizontal="center" vertical="center"/>
    </xf>
    <xf numFmtId="3" fontId="43" fillId="3" borderId="73" xfId="26" applyNumberFormat="1" applyFont="1" applyFill="1" applyBorder="1" applyAlignment="1">
      <alignment horizontal="center"/>
    </xf>
    <xf numFmtId="3" fontId="43" fillId="3" borderId="55" xfId="26" applyNumberFormat="1" applyFont="1" applyFill="1" applyBorder="1" applyAlignment="1">
      <alignment horizontal="center"/>
    </xf>
    <xf numFmtId="3" fontId="43" fillId="3" borderId="56" xfId="26" applyNumberFormat="1" applyFont="1" applyFill="1" applyBorder="1" applyAlignment="1">
      <alignment horizontal="center"/>
    </xf>
    <xf numFmtId="3" fontId="63" fillId="6" borderId="73" xfId="26" applyNumberFormat="1" applyFont="1" applyFill="1" applyBorder="1" applyAlignment="1">
      <alignment horizontal="center" vertical="center" wrapText="1"/>
    </xf>
    <xf numFmtId="3" fontId="63" fillId="6" borderId="1" xfId="26" applyNumberFormat="1" applyFont="1" applyFill="1" applyBorder="1" applyAlignment="1">
      <alignment horizontal="center" vertical="center" wrapText="1"/>
    </xf>
    <xf numFmtId="3" fontId="43" fillId="6" borderId="73" xfId="26" applyNumberFormat="1" applyFont="1" applyFill="1" applyBorder="1" applyAlignment="1">
      <alignment horizontal="center"/>
    </xf>
    <xf numFmtId="3" fontId="43" fillId="6" borderId="55" xfId="26" applyNumberFormat="1" applyFont="1" applyFill="1" applyBorder="1" applyAlignment="1">
      <alignment horizontal="center"/>
    </xf>
    <xf numFmtId="3" fontId="43" fillId="6" borderId="56" xfId="26" applyNumberFormat="1" applyFont="1" applyFill="1" applyBorder="1" applyAlignment="1">
      <alignment horizontal="center"/>
    </xf>
    <xf numFmtId="3" fontId="62" fillId="5" borderId="20" xfId="26" applyNumberFormat="1" applyFont="1" applyFill="1" applyBorder="1" applyAlignment="1">
      <alignment horizontal="center"/>
    </xf>
    <xf numFmtId="0" fontId="52" fillId="0" borderId="0" xfId="0" applyFont="1" applyBorder="1" applyAlignment="1">
      <alignment horizontal="center"/>
    </xf>
    <xf numFmtId="3" fontId="62" fillId="0" borderId="20" xfId="26" applyNumberFormat="1" applyFont="1" applyBorder="1" applyAlignment="1">
      <alignment horizontal="center"/>
    </xf>
    <xf numFmtId="0" fontId="55" fillId="0" borderId="2" xfId="14" applyFont="1" applyFill="1" applyBorder="1" applyAlignment="1"/>
    <xf numFmtId="3" fontId="3" fillId="2" borderId="73" xfId="27" applyNumberFormat="1" applyFont="1" applyFill="1" applyBorder="1" applyAlignment="1">
      <alignment horizontal="center"/>
    </xf>
    <xf numFmtId="0" fontId="31" fillId="2" borderId="55" xfId="14" applyFill="1" applyBorder="1" applyAlignment="1">
      <alignment horizontal="center"/>
    </xf>
    <xf numFmtId="0" fontId="31" fillId="2" borderId="56" xfId="14" applyFill="1" applyBorder="1" applyAlignment="1">
      <alignment horizontal="center"/>
    </xf>
    <xf numFmtId="3" fontId="3" fillId="2" borderId="73" xfId="24" applyNumberFormat="1" applyFont="1" applyFill="1" applyBorder="1" applyAlignment="1">
      <alignment horizontal="center"/>
    </xf>
    <xf numFmtId="0" fontId="4" fillId="2" borderId="55" xfId="26" applyFill="1" applyBorder="1" applyAlignment="1">
      <alignment horizontal="center"/>
    </xf>
    <xf numFmtId="169" fontId="3" fillId="2" borderId="35" xfId="26" applyNumberFormat="1" applyFont="1" applyFill="1" applyBorder="1" applyAlignment="1">
      <alignment horizontal="left" vertical="top"/>
    </xf>
    <xf numFmtId="3" fontId="3" fillId="2" borderId="35" xfId="26" applyNumberFormat="1" applyFont="1" applyFill="1" applyBorder="1" applyAlignment="1">
      <alignment horizontal="center" vertical="top"/>
    </xf>
    <xf numFmtId="3" fontId="3" fillId="2" borderId="73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5" xfId="26" applyNumberFormat="1" applyFont="1" applyFill="1" applyBorder="1" applyAlignment="1">
      <alignment horizontal="left" vertical="top"/>
    </xf>
    <xf numFmtId="169" fontId="3" fillId="2" borderId="73" xfId="26" quotePrefix="1" applyNumberFormat="1" applyFont="1" applyFill="1" applyBorder="1" applyAlignment="1">
      <alignment horizontal="center" vertical="top"/>
    </xf>
    <xf numFmtId="169" fontId="3" fillId="2" borderId="55" xfId="26" applyNumberFormat="1" applyFont="1" applyFill="1" applyBorder="1" applyAlignment="1">
      <alignment horizontal="center" vertical="top"/>
    </xf>
    <xf numFmtId="169" fontId="3" fillId="2" borderId="56" xfId="26" applyNumberFormat="1" applyFont="1" applyFill="1" applyBorder="1" applyAlignment="1">
      <alignment horizontal="center" vertical="top"/>
    </xf>
    <xf numFmtId="169" fontId="3" fillId="2" borderId="35" xfId="26" applyNumberFormat="1" applyFont="1" applyFill="1" applyBorder="1" applyAlignment="1">
      <alignment horizontal="left" vertical="top" wrapText="1"/>
    </xf>
    <xf numFmtId="0" fontId="43" fillId="2" borderId="35" xfId="0" applyFont="1" applyFill="1" applyBorder="1" applyAlignment="1">
      <alignment vertical="center" wrapText="1"/>
    </xf>
    <xf numFmtId="0" fontId="59" fillId="0" borderId="2" xfId="26" applyFont="1" applyFill="1" applyBorder="1" applyAlignment="1"/>
    <xf numFmtId="0" fontId="38" fillId="0" borderId="2" xfId="26" applyFont="1" applyFill="1" applyBorder="1" applyAlignment="1"/>
    <xf numFmtId="3" fontId="43" fillId="2" borderId="59" xfId="76" applyNumberFormat="1" applyFont="1" applyFill="1" applyBorder="1" applyAlignment="1">
      <alignment horizontal="center" vertical="center"/>
    </xf>
    <xf numFmtId="3" fontId="43" fillId="2" borderId="61" xfId="76" applyNumberFormat="1" applyFont="1" applyFill="1" applyBorder="1" applyAlignment="1">
      <alignment horizontal="center" vertical="center"/>
    </xf>
    <xf numFmtId="3" fontId="43" fillId="2" borderId="6" xfId="76" applyNumberFormat="1" applyFont="1" applyFill="1" applyBorder="1" applyAlignment="1">
      <alignment horizontal="center"/>
    </xf>
    <xf numFmtId="3" fontId="43" fillId="2" borderId="86" xfId="76" applyNumberFormat="1" applyFont="1" applyFill="1" applyBorder="1" applyAlignment="1">
      <alignment horizontal="center"/>
    </xf>
    <xf numFmtId="3" fontId="43" fillId="2" borderId="8" xfId="76" applyNumberFormat="1" applyFont="1" applyFill="1" applyBorder="1" applyAlignment="1">
      <alignment horizontal="center"/>
    </xf>
    <xf numFmtId="3" fontId="43" fillId="2" borderId="7" xfId="76" applyNumberFormat="1" applyFont="1" applyFill="1" applyBorder="1" applyAlignment="1">
      <alignment horizontal="center"/>
    </xf>
    <xf numFmtId="0" fontId="66" fillId="0" borderId="0" xfId="1" applyFont="1" applyFill="1"/>
    <xf numFmtId="3" fontId="45" fillId="8" borderId="89" xfId="0" applyNumberFormat="1" applyFont="1" applyFill="1" applyBorder="1" applyAlignment="1">
      <alignment horizontal="right" vertical="top"/>
    </xf>
    <xf numFmtId="3" fontId="45" fillId="8" borderId="90" xfId="0" applyNumberFormat="1" applyFont="1" applyFill="1" applyBorder="1" applyAlignment="1">
      <alignment horizontal="right" vertical="top"/>
    </xf>
    <xf numFmtId="174" fontId="45" fillId="8" borderId="91" xfId="0" applyNumberFormat="1" applyFont="1" applyFill="1" applyBorder="1" applyAlignment="1">
      <alignment horizontal="right" vertical="top"/>
    </xf>
    <xf numFmtId="3" fontId="45" fillId="0" borderId="89" xfId="0" applyNumberFormat="1" applyFont="1" applyBorder="1" applyAlignment="1">
      <alignment horizontal="right" vertical="top"/>
    </xf>
    <xf numFmtId="174" fontId="45" fillId="8" borderId="92" xfId="0" applyNumberFormat="1" applyFont="1" applyFill="1" applyBorder="1" applyAlignment="1">
      <alignment horizontal="right" vertical="top"/>
    </xf>
    <xf numFmtId="3" fontId="47" fillId="8" borderId="94" xfId="0" applyNumberFormat="1" applyFont="1" applyFill="1" applyBorder="1" applyAlignment="1">
      <alignment horizontal="right" vertical="top"/>
    </xf>
    <xf numFmtId="3" fontId="47" fillId="8" borderId="95" xfId="0" applyNumberFormat="1" applyFont="1" applyFill="1" applyBorder="1" applyAlignment="1">
      <alignment horizontal="right" vertical="top"/>
    </xf>
    <xf numFmtId="174" fontId="47" fillId="8" borderId="96" xfId="0" applyNumberFormat="1" applyFont="1" applyFill="1" applyBorder="1" applyAlignment="1">
      <alignment horizontal="right" vertical="top"/>
    </xf>
    <xf numFmtId="3" fontId="47" fillId="0" borderId="94" xfId="0" applyNumberFormat="1" applyFont="1" applyBorder="1" applyAlignment="1">
      <alignment horizontal="right" vertical="top"/>
    </xf>
    <xf numFmtId="0" fontId="47" fillId="8" borderId="97" xfId="0" applyFont="1" applyFill="1" applyBorder="1" applyAlignment="1">
      <alignment horizontal="right" vertical="top"/>
    </xf>
    <xf numFmtId="0" fontId="45" fillId="8" borderId="92" xfId="0" applyFont="1" applyFill="1" applyBorder="1" applyAlignment="1">
      <alignment horizontal="right" vertical="top"/>
    </xf>
    <xf numFmtId="174" fontId="47" fillId="8" borderId="97" xfId="0" applyNumberFormat="1" applyFont="1" applyFill="1" applyBorder="1" applyAlignment="1">
      <alignment horizontal="right" vertical="top"/>
    </xf>
    <xf numFmtId="0" fontId="45" fillId="8" borderId="91" xfId="0" applyFont="1" applyFill="1" applyBorder="1" applyAlignment="1">
      <alignment horizontal="right" vertical="top"/>
    </xf>
    <xf numFmtId="0" fontId="47" fillId="8" borderId="96" xfId="0" applyFont="1" applyFill="1" applyBorder="1" applyAlignment="1">
      <alignment horizontal="right" vertical="top"/>
    </xf>
    <xf numFmtId="3" fontId="47" fillId="0" borderId="98" xfId="0" applyNumberFormat="1" applyFont="1" applyBorder="1" applyAlignment="1">
      <alignment horizontal="right" vertical="top"/>
    </xf>
    <xf numFmtId="3" fontId="47" fillId="0" borderId="99" xfId="0" applyNumberFormat="1" applyFont="1" applyBorder="1" applyAlignment="1">
      <alignment horizontal="right" vertical="top"/>
    </xf>
    <xf numFmtId="3" fontId="47" fillId="0" borderId="100" xfId="0" applyNumberFormat="1" applyFont="1" applyBorder="1" applyAlignment="1">
      <alignment horizontal="right" vertical="top"/>
    </xf>
    <xf numFmtId="174" fontId="47" fillId="8" borderId="101" xfId="0" applyNumberFormat="1" applyFont="1" applyFill="1" applyBorder="1" applyAlignment="1">
      <alignment horizontal="right" vertical="top"/>
    </xf>
    <xf numFmtId="0" fontId="49" fillId="9" borderId="88" xfId="0" applyFont="1" applyFill="1" applyBorder="1" applyAlignment="1">
      <alignment vertical="top"/>
    </xf>
    <xf numFmtId="0" fontId="49" fillId="9" borderId="88" xfId="0" applyFont="1" applyFill="1" applyBorder="1" applyAlignment="1">
      <alignment vertical="top" indent="2"/>
    </xf>
    <xf numFmtId="0" fontId="49" fillId="9" borderId="88" xfId="0" applyFont="1" applyFill="1" applyBorder="1" applyAlignment="1">
      <alignment vertical="top" indent="4"/>
    </xf>
    <xf numFmtId="0" fontId="50" fillId="9" borderId="93" xfId="0" applyFont="1" applyFill="1" applyBorder="1" applyAlignment="1">
      <alignment vertical="top" indent="6"/>
    </xf>
    <xf numFmtId="0" fontId="49" fillId="9" borderId="88" xfId="0" applyFont="1" applyFill="1" applyBorder="1" applyAlignment="1">
      <alignment vertical="top" indent="8"/>
    </xf>
    <xf numFmtId="0" fontId="50" fillId="9" borderId="93" xfId="0" applyFont="1" applyFill="1" applyBorder="1" applyAlignment="1">
      <alignment vertical="top" indent="2"/>
    </xf>
    <xf numFmtId="0" fontId="50" fillId="9" borderId="93" xfId="0" applyFont="1" applyFill="1" applyBorder="1" applyAlignment="1">
      <alignment vertical="top" indent="4"/>
    </xf>
    <xf numFmtId="0" fontId="44" fillId="9" borderId="88" xfId="0" applyFont="1" applyFill="1" applyBorder="1"/>
    <xf numFmtId="0" fontId="50" fillId="9" borderId="23" xfId="0" applyFont="1" applyFill="1" applyBorder="1" applyAlignment="1">
      <alignment vertical="top"/>
    </xf>
    <xf numFmtId="0" fontId="38" fillId="0" borderId="0" xfId="0" applyNumberFormat="1" applyFont="1" applyFill="1" applyBorder="1" applyAlignment="1">
      <alignment horizontal="left"/>
    </xf>
    <xf numFmtId="3" fontId="38" fillId="0" borderId="0" xfId="0" applyNumberFormat="1" applyFont="1" applyFill="1" applyBorder="1" applyAlignment="1">
      <alignment horizontal="left"/>
    </xf>
    <xf numFmtId="3" fontId="38" fillId="0" borderId="0" xfId="0" applyNumberFormat="1" applyFont="1" applyFill="1" applyBorder="1"/>
    <xf numFmtId="9" fontId="38" fillId="0" borderId="0" xfId="0" applyNumberFormat="1" applyFont="1" applyFill="1" applyBorder="1"/>
    <xf numFmtId="165" fontId="43" fillId="2" borderId="59" xfId="53" applyNumberFormat="1" applyFont="1" applyFill="1" applyBorder="1" applyAlignment="1">
      <alignment horizontal="left"/>
    </xf>
    <xf numFmtId="165" fontId="43" fillId="2" borderId="61" xfId="53" applyNumberFormat="1" applyFont="1" applyFill="1" applyBorder="1" applyAlignment="1">
      <alignment horizontal="left"/>
    </xf>
    <xf numFmtId="165" fontId="43" fillId="2" borderId="68" xfId="53" applyNumberFormat="1" applyFont="1" applyFill="1" applyBorder="1" applyAlignment="1">
      <alignment horizontal="left"/>
    </xf>
    <xf numFmtId="3" fontId="43" fillId="2" borderId="68" xfId="53" applyNumberFormat="1" applyFont="1" applyFill="1" applyBorder="1" applyAlignment="1">
      <alignment horizontal="left"/>
    </xf>
    <xf numFmtId="3" fontId="43" fillId="2" borderId="77" xfId="53" applyNumberFormat="1" applyFont="1" applyFill="1" applyBorder="1" applyAlignment="1">
      <alignment horizontal="left"/>
    </xf>
    <xf numFmtId="0" fontId="0" fillId="0" borderId="61" xfId="0" applyFill="1" applyBorder="1"/>
    <xf numFmtId="3" fontId="0" fillId="0" borderId="61" xfId="0" applyNumberFormat="1" applyFill="1" applyBorder="1"/>
    <xf numFmtId="3" fontId="0" fillId="0" borderId="71" xfId="0" applyNumberFormat="1" applyFill="1" applyBorder="1"/>
    <xf numFmtId="0" fontId="0" fillId="0" borderId="29" xfId="0" applyFill="1" applyBorder="1"/>
    <xf numFmtId="0" fontId="0" fillId="0" borderId="34" xfId="0" applyFill="1" applyBorder="1"/>
    <xf numFmtId="165" fontId="0" fillId="0" borderId="34" xfId="0" applyNumberFormat="1" applyFill="1" applyBorder="1"/>
    <xf numFmtId="165" fontId="0" fillId="0" borderId="34" xfId="0" applyNumberFormat="1" applyFill="1" applyBorder="1" applyAlignment="1">
      <alignment horizontal="right"/>
    </xf>
    <xf numFmtId="3" fontId="0" fillId="0" borderId="34" xfId="0" applyNumberFormat="1" applyFill="1" applyBorder="1"/>
    <xf numFmtId="3" fontId="0" fillId="0" borderId="30" xfId="0" applyNumberFormat="1" applyFill="1" applyBorder="1"/>
    <xf numFmtId="0" fontId="0" fillId="0" borderId="10" xfId="0" applyFill="1" applyBorder="1"/>
    <xf numFmtId="0" fontId="0" fillId="0" borderId="11" xfId="0" applyFill="1" applyBorder="1"/>
    <xf numFmtId="165" fontId="0" fillId="0" borderId="11" xfId="0" applyNumberFormat="1" applyFill="1" applyBorder="1"/>
    <xf numFmtId="165" fontId="0" fillId="0" borderId="11" xfId="0" applyNumberFormat="1" applyFill="1" applyBorder="1" applyAlignment="1">
      <alignment horizontal="right"/>
    </xf>
    <xf numFmtId="3" fontId="0" fillId="0" borderId="11" xfId="0" applyNumberFormat="1" applyFill="1" applyBorder="1"/>
    <xf numFmtId="3" fontId="0" fillId="0" borderId="12" xfId="0" applyNumberFormat="1" applyFill="1" applyBorder="1"/>
    <xf numFmtId="0" fontId="0" fillId="0" borderId="26" xfId="0" applyFill="1" applyBorder="1"/>
    <xf numFmtId="0" fontId="0" fillId="0" borderId="28" xfId="0" applyFill="1" applyBorder="1"/>
    <xf numFmtId="165" fontId="0" fillId="0" borderId="28" xfId="0" applyNumberFormat="1" applyFill="1" applyBorder="1"/>
    <xf numFmtId="165" fontId="0" fillId="0" borderId="28" xfId="0" applyNumberFormat="1" applyFill="1" applyBorder="1" applyAlignment="1">
      <alignment horizontal="right"/>
    </xf>
    <xf numFmtId="3" fontId="0" fillId="0" borderId="28" xfId="0" applyNumberFormat="1" applyFill="1" applyBorder="1"/>
    <xf numFmtId="3" fontId="0" fillId="0" borderId="27" xfId="0" applyNumberFormat="1" applyFill="1" applyBorder="1"/>
    <xf numFmtId="0" fontId="51" fillId="2" borderId="59" xfId="0" applyFont="1" applyFill="1" applyBorder="1"/>
    <xf numFmtId="3" fontId="51" fillId="2" borderId="69" xfId="0" applyNumberFormat="1" applyFont="1" applyFill="1" applyBorder="1"/>
    <xf numFmtId="9" fontId="51" fillId="2" borderId="67" xfId="0" applyNumberFormat="1" applyFont="1" applyFill="1" applyBorder="1"/>
    <xf numFmtId="3" fontId="51" fillId="2" borderId="77" xfId="0" applyNumberFormat="1" applyFont="1" applyFill="1" applyBorder="1"/>
    <xf numFmtId="9" fontId="0" fillId="0" borderId="61" xfId="0" applyNumberFormat="1" applyFill="1" applyBorder="1"/>
    <xf numFmtId="9" fontId="0" fillId="0" borderId="34" xfId="0" applyNumberFormat="1" applyFill="1" applyBorder="1"/>
    <xf numFmtId="9" fontId="0" fillId="0" borderId="28" xfId="0" applyNumberFormat="1" applyFill="1" applyBorder="1"/>
    <xf numFmtId="0" fontId="33" fillId="9" borderId="24" xfId="0" applyFont="1" applyFill="1" applyBorder="1"/>
    <xf numFmtId="3" fontId="33" fillId="9" borderId="32" xfId="0" applyNumberFormat="1" applyFont="1" applyFill="1" applyBorder="1"/>
    <xf numFmtId="9" fontId="33" fillId="9" borderId="32" xfId="0" applyNumberFormat="1" applyFont="1" applyFill="1" applyBorder="1"/>
    <xf numFmtId="3" fontId="33" fillId="9" borderId="25" xfId="0" applyNumberFormat="1" applyFont="1" applyFill="1" applyBorder="1"/>
    <xf numFmtId="0" fontId="33" fillId="0" borderId="59" xfId="0" applyFont="1" applyFill="1" applyBorder="1"/>
    <xf numFmtId="9" fontId="0" fillId="0" borderId="11" xfId="0" applyNumberFormat="1" applyFill="1" applyBorder="1"/>
    <xf numFmtId="3" fontId="0" fillId="0" borderId="15" xfId="0" applyNumberFormat="1" applyFill="1" applyBorder="1"/>
    <xf numFmtId="9" fontId="0" fillId="0" borderId="15" xfId="0" applyNumberFormat="1" applyFill="1" applyBorder="1"/>
    <xf numFmtId="3" fontId="0" fillId="0" borderId="16" xfId="0" applyNumberFormat="1" applyFill="1" applyBorder="1"/>
    <xf numFmtId="0" fontId="33" fillId="0" borderId="29" xfId="0" applyFont="1" applyFill="1" applyBorder="1"/>
    <xf numFmtId="0" fontId="33" fillId="0" borderId="10" xfId="0" applyFont="1" applyFill="1" applyBorder="1"/>
    <xf numFmtId="0" fontId="33" fillId="0" borderId="14" xfId="0" applyFont="1" applyFill="1" applyBorder="1"/>
    <xf numFmtId="0" fontId="51" fillId="2" borderId="61" xfId="0" applyFont="1" applyFill="1" applyBorder="1"/>
    <xf numFmtId="3" fontId="51" fillId="2" borderId="0" xfId="0" applyNumberFormat="1" applyFont="1" applyFill="1" applyBorder="1"/>
    <xf numFmtId="3" fontId="51" fillId="2" borderId="21" xfId="0" applyNumberFormat="1" applyFont="1" applyFill="1" applyBorder="1"/>
    <xf numFmtId="0" fontId="3" fillId="2" borderId="59" xfId="79" applyFont="1" applyFill="1" applyBorder="1" applyAlignment="1">
      <alignment horizontal="left"/>
    </xf>
    <xf numFmtId="0" fontId="33" fillId="9" borderId="51" xfId="0" applyFont="1" applyFill="1" applyBorder="1"/>
    <xf numFmtId="0" fontId="33" fillId="9" borderId="9" xfId="0" applyFont="1" applyFill="1" applyBorder="1"/>
    <xf numFmtId="0" fontId="33" fillId="9" borderId="53" xfId="0" applyFont="1" applyFill="1" applyBorder="1"/>
    <xf numFmtId="3" fontId="3" fillId="2" borderId="15" xfId="80" applyNumberFormat="1" applyFont="1" applyFill="1" applyBorder="1"/>
    <xf numFmtId="0" fontId="3" fillId="2" borderId="15" xfId="80" applyFont="1" applyFill="1" applyBorder="1"/>
    <xf numFmtId="3" fontId="0" fillId="0" borderId="29" xfId="0" applyNumberFormat="1" applyFill="1" applyBorder="1"/>
    <xf numFmtId="3" fontId="0" fillId="0" borderId="10" xfId="0" applyNumberFormat="1" applyFill="1" applyBorder="1"/>
    <xf numFmtId="3" fontId="0" fillId="0" borderId="26" xfId="0" applyNumberFormat="1" applyFill="1" applyBorder="1"/>
    <xf numFmtId="3" fontId="0" fillId="0" borderId="64" xfId="0" applyNumberFormat="1" applyFill="1" applyBorder="1"/>
    <xf numFmtId="3" fontId="0" fillId="0" borderId="19" xfId="0" applyNumberFormat="1" applyFill="1" applyBorder="1"/>
    <xf numFmtId="3" fontId="0" fillId="0" borderId="65" xfId="0" applyNumberFormat="1" applyFill="1" applyBorder="1"/>
    <xf numFmtId="9" fontId="3" fillId="2" borderId="15" xfId="80" applyNumberFormat="1" applyFont="1" applyFill="1" applyBorder="1"/>
    <xf numFmtId="9" fontId="3" fillId="2" borderId="16" xfId="80" applyNumberFormat="1" applyFont="1" applyFill="1" applyBorder="1"/>
    <xf numFmtId="9" fontId="0" fillId="0" borderId="71" xfId="0" applyNumberFormat="1" applyFill="1" applyBorder="1"/>
    <xf numFmtId="9" fontId="0" fillId="0" borderId="30" xfId="0" applyNumberFormat="1" applyFill="1" applyBorder="1"/>
    <xf numFmtId="9" fontId="0" fillId="0" borderId="12" xfId="0" applyNumberFormat="1" applyFill="1" applyBorder="1"/>
    <xf numFmtId="9" fontId="0" fillId="0" borderId="27" xfId="0" applyNumberFormat="1" applyFill="1" applyBorder="1"/>
    <xf numFmtId="0" fontId="0" fillId="0" borderId="51" xfId="0" applyFill="1" applyBorder="1"/>
    <xf numFmtId="0" fontId="0" fillId="0" borderId="9" xfId="0" applyFill="1" applyBorder="1"/>
    <xf numFmtId="0" fontId="0" fillId="0" borderId="53" xfId="0" applyFill="1" applyBorder="1"/>
    <xf numFmtId="3" fontId="0" fillId="0" borderId="63" xfId="0" applyNumberFormat="1" applyFill="1" applyBorder="1"/>
    <xf numFmtId="3" fontId="0" fillId="0" borderId="13" xfId="0" applyNumberFormat="1" applyFill="1" applyBorder="1"/>
    <xf numFmtId="3" fontId="0" fillId="0" borderId="37" xfId="0" applyNumberFormat="1" applyFill="1" applyBorder="1"/>
    <xf numFmtId="0" fontId="3" fillId="2" borderId="103" xfId="79" applyFont="1" applyFill="1" applyBorder="1" applyAlignment="1">
      <alignment horizontal="left"/>
    </xf>
    <xf numFmtId="0" fontId="3" fillId="2" borderId="104" xfId="79" applyFont="1" applyFill="1" applyBorder="1" applyAlignment="1">
      <alignment horizontal="left"/>
    </xf>
    <xf numFmtId="0" fontId="3" fillId="2" borderId="105" xfId="80" applyFont="1" applyFill="1" applyBorder="1" applyAlignment="1">
      <alignment horizontal="left"/>
    </xf>
    <xf numFmtId="0" fontId="3" fillId="2" borderId="105" xfId="79" applyFont="1" applyFill="1" applyBorder="1" applyAlignment="1">
      <alignment horizontal="left"/>
    </xf>
    <xf numFmtId="0" fontId="3" fillId="2" borderId="106" xfId="79" applyFont="1" applyFill="1" applyBorder="1" applyAlignment="1">
      <alignment horizontal="left"/>
    </xf>
    <xf numFmtId="0" fontId="0" fillId="0" borderId="34" xfId="0" applyFill="1" applyBorder="1" applyAlignment="1">
      <alignment horizontal="right"/>
    </xf>
    <xf numFmtId="0" fontId="0" fillId="0" borderId="34" xfId="0" applyFill="1" applyBorder="1" applyAlignment="1">
      <alignment horizontal="left"/>
    </xf>
    <xf numFmtId="166" fontId="0" fillId="0" borderId="34" xfId="0" applyNumberFormat="1" applyFill="1" applyBorder="1"/>
    <xf numFmtId="0" fontId="0" fillId="0" borderId="11" xfId="0" applyFill="1" applyBorder="1" applyAlignment="1">
      <alignment horizontal="right"/>
    </xf>
    <xf numFmtId="0" fontId="0" fillId="0" borderId="11" xfId="0" applyFill="1" applyBorder="1" applyAlignment="1">
      <alignment horizontal="left"/>
    </xf>
    <xf numFmtId="166" fontId="0" fillId="0" borderId="11" xfId="0" applyNumberFormat="1" applyFill="1" applyBorder="1"/>
    <xf numFmtId="0" fontId="0" fillId="0" borderId="28" xfId="0" applyFill="1" applyBorder="1" applyAlignment="1">
      <alignment horizontal="right"/>
    </xf>
    <xf numFmtId="0" fontId="0" fillId="0" borderId="28" xfId="0" applyFill="1" applyBorder="1" applyAlignment="1">
      <alignment horizontal="left"/>
    </xf>
    <xf numFmtId="166" fontId="0" fillId="0" borderId="28" xfId="0" applyNumberFormat="1" applyFill="1" applyBorder="1"/>
    <xf numFmtId="0" fontId="0" fillId="2" borderId="77" xfId="0" applyFill="1" applyBorder="1" applyAlignment="1">
      <alignment vertical="center"/>
    </xf>
    <xf numFmtId="0" fontId="43" fillId="2" borderId="20" xfId="26" applyNumberFormat="1" applyFont="1" applyFill="1" applyBorder="1"/>
    <xf numFmtId="0" fontId="43" fillId="2" borderId="0" xfId="26" applyNumberFormat="1" applyFont="1" applyFill="1" applyBorder="1"/>
    <xf numFmtId="0" fontId="43" fillId="2" borderId="21" xfId="26" applyNumberFormat="1" applyFont="1" applyFill="1" applyBorder="1" applyAlignment="1">
      <alignment horizontal="right"/>
    </xf>
    <xf numFmtId="170" fontId="0" fillId="0" borderId="61" xfId="0" applyNumberFormat="1" applyFill="1" applyBorder="1"/>
    <xf numFmtId="170" fontId="0" fillId="0" borderId="34" xfId="0" applyNumberFormat="1" applyFill="1" applyBorder="1"/>
    <xf numFmtId="170" fontId="33" fillId="9" borderId="32" xfId="0" applyNumberFormat="1" applyFont="1" applyFill="1" applyBorder="1"/>
    <xf numFmtId="0" fontId="33" fillId="9" borderId="32" xfId="0" applyFont="1" applyFill="1" applyBorder="1"/>
    <xf numFmtId="9" fontId="33" fillId="9" borderId="25" xfId="0" applyNumberFormat="1" applyFont="1" applyFill="1" applyBorder="1"/>
    <xf numFmtId="0" fontId="0" fillId="2" borderId="36" xfId="0" applyFill="1" applyBorder="1" applyAlignment="1">
      <alignment horizontal="center" vertical="top" wrapText="1"/>
    </xf>
    <xf numFmtId="0" fontId="43" fillId="2" borderId="36" xfId="0" applyFont="1" applyFill="1" applyBorder="1" applyAlignment="1">
      <alignment horizontal="center" vertical="top"/>
    </xf>
    <xf numFmtId="49" fontId="43" fillId="2" borderId="36" xfId="0" applyNumberFormat="1" applyFont="1" applyFill="1" applyBorder="1" applyAlignment="1">
      <alignment horizontal="center" vertical="top"/>
    </xf>
    <xf numFmtId="0" fontId="43" fillId="2" borderId="36" xfId="0" applyFont="1" applyFill="1" applyBorder="1" applyAlignment="1">
      <alignment horizontal="center" vertical="center"/>
    </xf>
    <xf numFmtId="3" fontId="43" fillId="2" borderId="20" xfId="0" applyNumberFormat="1" applyFont="1" applyFill="1" applyBorder="1" applyAlignment="1">
      <alignment horizontal="left"/>
    </xf>
    <xf numFmtId="3" fontId="43" fillId="2" borderId="21" xfId="0" applyNumberFormat="1" applyFont="1" applyFill="1" applyBorder="1" applyAlignment="1">
      <alignment horizontal="center"/>
    </xf>
    <xf numFmtId="3" fontId="43" fillId="2" borderId="0" xfId="0" applyNumberFormat="1" applyFont="1" applyFill="1" applyBorder="1" applyAlignment="1">
      <alignment horizontal="center"/>
    </xf>
    <xf numFmtId="9" fontId="60" fillId="2" borderId="21" xfId="0" applyNumberFormat="1" applyFont="1" applyFill="1" applyBorder="1" applyAlignment="1">
      <alignment horizontal="center" vertical="top"/>
    </xf>
    <xf numFmtId="3" fontId="43" fillId="2" borderId="21" xfId="0" applyNumberFormat="1" applyFont="1" applyFill="1" applyBorder="1" applyAlignment="1">
      <alignment horizontal="center" vertical="top"/>
    </xf>
    <xf numFmtId="170" fontId="0" fillId="0" borderId="11" xfId="0" applyNumberFormat="1" applyFill="1" applyBorder="1"/>
    <xf numFmtId="170" fontId="0" fillId="0" borderId="15" xfId="0" applyNumberFormat="1" applyFill="1" applyBorder="1"/>
    <xf numFmtId="0" fontId="0" fillId="0" borderId="15" xfId="0" applyFill="1" applyBorder="1"/>
    <xf numFmtId="9" fontId="0" fillId="0" borderId="16" xfId="0" applyNumberFormat="1" applyFill="1" applyBorder="1"/>
    <xf numFmtId="0" fontId="43" fillId="2" borderId="20" xfId="0" applyNumberFormat="1" applyFont="1" applyFill="1" applyBorder="1" applyAlignment="1">
      <alignment horizontal="left"/>
    </xf>
    <xf numFmtId="0" fontId="43" fillId="2" borderId="21" xfId="0" applyNumberFormat="1" applyFont="1" applyFill="1" applyBorder="1" applyAlignment="1">
      <alignment horizontal="left"/>
    </xf>
    <xf numFmtId="0" fontId="43" fillId="2" borderId="0" xfId="0" applyNumberFormat="1" applyFont="1" applyFill="1" applyBorder="1" applyAlignment="1">
      <alignment horizontal="left"/>
    </xf>
    <xf numFmtId="0" fontId="60" fillId="2" borderId="21" xfId="0" applyNumberFormat="1" applyFont="1" applyFill="1" applyBorder="1" applyAlignment="1">
      <alignment horizontal="center" vertical="top"/>
    </xf>
    <xf numFmtId="3" fontId="67" fillId="0" borderId="108" xfId="0" applyNumberFormat="1" applyFont="1" applyBorder="1"/>
    <xf numFmtId="167" fontId="67" fillId="0" borderId="108" xfId="0" applyNumberFormat="1" applyFont="1" applyBorder="1"/>
    <xf numFmtId="167" fontId="67" fillId="0" borderId="107" xfId="0" applyNumberFormat="1" applyFont="1" applyBorder="1"/>
    <xf numFmtId="167" fontId="5" fillId="0" borderId="108" xfId="0" applyNumberFormat="1" applyFont="1" applyBorder="1" applyAlignment="1">
      <alignment horizontal="right"/>
    </xf>
    <xf numFmtId="167" fontId="5" fillId="0" borderId="107" xfId="0" applyNumberFormat="1" applyFont="1" applyBorder="1" applyAlignment="1">
      <alignment horizontal="right"/>
    </xf>
    <xf numFmtId="3" fontId="5" fillId="0" borderId="108" xfId="0" applyNumberFormat="1" applyFont="1" applyBorder="1" applyAlignment="1">
      <alignment horizontal="right"/>
    </xf>
    <xf numFmtId="175" fontId="5" fillId="0" borderId="108" xfId="0" applyNumberFormat="1" applyFont="1" applyBorder="1" applyAlignment="1">
      <alignment horizontal="right"/>
    </xf>
    <xf numFmtId="4" fontId="5" fillId="0" borderId="108" xfId="0" applyNumberFormat="1" applyFont="1" applyBorder="1" applyAlignment="1">
      <alignment horizontal="right"/>
    </xf>
    <xf numFmtId="3" fontId="5" fillId="0" borderId="108" xfId="0" applyNumberFormat="1" applyFont="1" applyBorder="1"/>
    <xf numFmtId="3" fontId="13" fillId="0" borderId="109" xfId="0" applyNumberFormat="1" applyFont="1" applyBorder="1" applyAlignment="1">
      <alignment horizontal="center"/>
    </xf>
    <xf numFmtId="167" fontId="67" fillId="0" borderId="21" xfId="0" applyNumberFormat="1" applyFont="1" applyBorder="1"/>
    <xf numFmtId="167" fontId="5" fillId="0" borderId="21" xfId="0" applyNumberFormat="1" applyFont="1" applyBorder="1" applyAlignment="1">
      <alignment horizontal="right"/>
    </xf>
    <xf numFmtId="3" fontId="13" fillId="0" borderId="36" xfId="0" applyNumberFormat="1" applyFont="1" applyBorder="1" applyAlignment="1">
      <alignment horizontal="center"/>
    </xf>
    <xf numFmtId="3" fontId="67" fillId="0" borderId="108" xfId="0" applyNumberFormat="1" applyFont="1" applyBorder="1" applyAlignment="1">
      <alignment horizontal="right"/>
    </xf>
    <xf numFmtId="167" fontId="67" fillId="0" borderId="108" xfId="0" applyNumberFormat="1" applyFont="1" applyBorder="1" applyAlignment="1">
      <alignment horizontal="right"/>
    </xf>
    <xf numFmtId="167" fontId="68" fillId="0" borderId="107" xfId="0" applyNumberFormat="1" applyFont="1" applyBorder="1" applyAlignment="1">
      <alignment horizontal="right"/>
    </xf>
    <xf numFmtId="167" fontId="5" fillId="0" borderId="102" xfId="0" applyNumberFormat="1" applyFont="1" applyBorder="1" applyAlignment="1">
      <alignment horizontal="right"/>
    </xf>
    <xf numFmtId="167" fontId="5" fillId="0" borderId="57" xfId="0" applyNumberFormat="1" applyFont="1" applyBorder="1" applyAlignment="1">
      <alignment horizontal="right"/>
    </xf>
    <xf numFmtId="3" fontId="67" fillId="0" borderId="102" xfId="0" applyNumberFormat="1" applyFont="1" applyBorder="1" applyAlignment="1">
      <alignment horizontal="right"/>
    </xf>
    <xf numFmtId="167" fontId="67" fillId="0" borderId="102" xfId="0" applyNumberFormat="1" applyFont="1" applyBorder="1" applyAlignment="1">
      <alignment horizontal="right"/>
    </xf>
    <xf numFmtId="167" fontId="67" fillId="0" borderId="57" xfId="0" applyNumberFormat="1" applyFont="1" applyBorder="1" applyAlignment="1">
      <alignment horizontal="right"/>
    </xf>
    <xf numFmtId="175" fontId="5" fillId="0" borderId="102" xfId="0" applyNumberFormat="1" applyFont="1" applyBorder="1" applyAlignment="1">
      <alignment horizontal="right"/>
    </xf>
    <xf numFmtId="3" fontId="5" fillId="0" borderId="102" xfId="0" applyNumberFormat="1" applyFont="1" applyBorder="1" applyAlignment="1">
      <alignment horizontal="right"/>
    </xf>
    <xf numFmtId="4" fontId="5" fillId="0" borderId="102" xfId="0" applyNumberFormat="1" applyFont="1" applyBorder="1" applyAlignment="1">
      <alignment horizontal="right"/>
    </xf>
    <xf numFmtId="3" fontId="5" fillId="0" borderId="102" xfId="0" applyNumberFormat="1" applyFont="1" applyBorder="1"/>
    <xf numFmtId="3" fontId="13" fillId="0" borderId="22" xfId="0" applyNumberFormat="1" applyFont="1" applyBorder="1" applyAlignment="1">
      <alignment horizontal="center"/>
    </xf>
    <xf numFmtId="167" fontId="67" fillId="0" borderId="21" xfId="0" applyNumberFormat="1" applyFont="1" applyBorder="1" applyAlignment="1">
      <alignment horizontal="right"/>
    </xf>
    <xf numFmtId="167" fontId="67" fillId="0" borderId="107" xfId="0" applyNumberFormat="1" applyFont="1" applyBorder="1" applyAlignment="1">
      <alignment horizontal="right"/>
    </xf>
    <xf numFmtId="3" fontId="67" fillId="0" borderId="102" xfId="0" applyNumberFormat="1" applyFont="1" applyBorder="1"/>
    <xf numFmtId="167" fontId="67" fillId="0" borderId="102" xfId="0" applyNumberFormat="1" applyFont="1" applyBorder="1"/>
    <xf numFmtId="167" fontId="67" fillId="0" borderId="57" xfId="0" applyNumberFormat="1" applyFont="1" applyBorder="1"/>
    <xf numFmtId="3" fontId="44" fillId="0" borderId="108" xfId="0" applyNumberFormat="1" applyFont="1" applyBorder="1" applyAlignment="1">
      <alignment horizontal="right"/>
    </xf>
    <xf numFmtId="0" fontId="5" fillId="0" borderId="108" xfId="0" applyFont="1" applyBorder="1"/>
    <xf numFmtId="3" fontId="44" fillId="0" borderId="108" xfId="0" applyNumberFormat="1" applyFont="1" applyBorder="1"/>
    <xf numFmtId="9" fontId="44" fillId="0" borderId="108" xfId="0" applyNumberFormat="1" applyFont="1" applyBorder="1"/>
    <xf numFmtId="167" fontId="44" fillId="0" borderId="108" xfId="0" applyNumberFormat="1" applyFont="1" applyBorder="1"/>
    <xf numFmtId="167" fontId="44" fillId="0" borderId="107" xfId="0" applyNumberFormat="1" applyFont="1" applyBorder="1"/>
    <xf numFmtId="3" fontId="44" fillId="0" borderId="102" xfId="0" applyNumberFormat="1" applyFont="1" applyBorder="1"/>
    <xf numFmtId="167" fontId="44" fillId="0" borderId="102" xfId="0" applyNumberFormat="1" applyFont="1" applyBorder="1"/>
    <xf numFmtId="167" fontId="44" fillId="0" borderId="57" xfId="0" applyNumberFormat="1" applyFont="1" applyBorder="1"/>
    <xf numFmtId="3" fontId="44" fillId="0" borderId="102" xfId="0" applyNumberFormat="1" applyFont="1" applyBorder="1" applyAlignment="1">
      <alignment horizontal="right"/>
    </xf>
    <xf numFmtId="0" fontId="5" fillId="0" borderId="102" xfId="0" applyFont="1" applyBorder="1"/>
    <xf numFmtId="9" fontId="44" fillId="0" borderId="102" xfId="0" applyNumberFormat="1" applyFont="1" applyBorder="1"/>
    <xf numFmtId="167" fontId="44" fillId="0" borderId="21" xfId="0" applyNumberFormat="1" applyFont="1" applyBorder="1"/>
    <xf numFmtId="49" fontId="3" fillId="2" borderId="36" xfId="26" applyNumberFormat="1" applyFont="1" applyFill="1" applyBorder="1" applyAlignment="1">
      <alignment horizontal="left" vertical="top"/>
    </xf>
    <xf numFmtId="169" fontId="3" fillId="2" borderId="20" xfId="26" applyNumberFormat="1" applyFont="1" applyFill="1" applyBorder="1" applyAlignment="1">
      <alignment horizontal="left" vertical="top"/>
    </xf>
    <xf numFmtId="169" fontId="3" fillId="2" borderId="0" xfId="26" applyNumberFormat="1" applyFont="1" applyFill="1" applyBorder="1" applyAlignment="1">
      <alignment horizontal="left" vertical="top"/>
    </xf>
    <xf numFmtId="169" fontId="3" fillId="2" borderId="21" xfId="26" applyNumberFormat="1" applyFont="1" applyFill="1" applyBorder="1" applyAlignment="1">
      <alignment horizontal="left" vertical="top"/>
    </xf>
    <xf numFmtId="169" fontId="3" fillId="2" borderId="36" xfId="26" applyNumberFormat="1" applyFont="1" applyFill="1" applyBorder="1" applyAlignment="1">
      <alignment horizontal="left" vertical="top" wrapText="1"/>
    </xf>
    <xf numFmtId="169" fontId="3" fillId="2" borderId="36" xfId="26" applyNumberFormat="1" applyFont="1" applyFill="1" applyBorder="1" applyAlignment="1">
      <alignment horizontal="left" vertical="top"/>
    </xf>
    <xf numFmtId="169" fontId="3" fillId="2" borderId="36" xfId="26" applyNumberFormat="1" applyFont="1" applyFill="1" applyBorder="1" applyAlignment="1">
      <alignment horizontal="left" vertical="top"/>
    </xf>
    <xf numFmtId="3" fontId="3" fillId="2" borderId="36" xfId="26" applyNumberFormat="1" applyFont="1" applyFill="1" applyBorder="1" applyAlignment="1">
      <alignment horizontal="center" vertical="top"/>
    </xf>
    <xf numFmtId="3" fontId="3" fillId="2" borderId="20" xfId="26" applyNumberFormat="1" applyFont="1" applyFill="1" applyBorder="1" applyAlignment="1">
      <alignment horizontal="left" vertical="center"/>
    </xf>
    <xf numFmtId="3" fontId="3" fillId="2" borderId="21" xfId="26" applyNumberFormat="1" applyFont="1" applyFill="1" applyBorder="1" applyAlignment="1">
      <alignment horizontal="left" vertical="center"/>
    </xf>
    <xf numFmtId="169" fontId="3" fillId="2" borderId="20" xfId="24" applyNumberFormat="1" applyFont="1" applyFill="1" applyBorder="1" applyAlignment="1">
      <alignment horizontal="left" vertical="center" wrapText="1"/>
    </xf>
    <xf numFmtId="169" fontId="3" fillId="2" borderId="0" xfId="24" applyNumberFormat="1" applyFont="1" applyFill="1" applyBorder="1" applyAlignment="1">
      <alignment horizontal="left" vertical="center" wrapText="1"/>
    </xf>
    <xf numFmtId="9" fontId="3" fillId="2" borderId="21" xfId="24" applyNumberFormat="1" applyFont="1" applyFill="1" applyBorder="1" applyAlignment="1">
      <alignment horizontal="left" vertical="center" wrapText="1"/>
    </xf>
    <xf numFmtId="167" fontId="3" fillId="2" borderId="21" xfId="24" applyNumberFormat="1" applyFont="1" applyFill="1" applyBorder="1" applyAlignment="1">
      <alignment horizontal="left" vertical="center" wrapText="1"/>
    </xf>
    <xf numFmtId="3" fontId="67" fillId="0" borderId="55" xfId="0" applyNumberFormat="1" applyFont="1" applyBorder="1"/>
    <xf numFmtId="167" fontId="67" fillId="0" borderId="55" xfId="0" applyNumberFormat="1" applyFont="1" applyBorder="1"/>
    <xf numFmtId="167" fontId="67" fillId="0" borderId="56" xfId="0" applyNumberFormat="1" applyFont="1" applyBorder="1"/>
    <xf numFmtId="3" fontId="44" fillId="0" borderId="55" xfId="0" applyNumberFormat="1" applyFont="1" applyBorder="1" applyAlignment="1">
      <alignment horizontal="right"/>
    </xf>
    <xf numFmtId="167" fontId="5" fillId="0" borderId="55" xfId="0" applyNumberFormat="1" applyFont="1" applyBorder="1" applyAlignment="1">
      <alignment horizontal="right"/>
    </xf>
    <xf numFmtId="167" fontId="5" fillId="0" borderId="56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175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3" fontId="44" fillId="0" borderId="55" xfId="0" applyNumberFormat="1" applyFont="1" applyBorder="1"/>
    <xf numFmtId="9" fontId="44" fillId="0" borderId="55" xfId="0" applyNumberFormat="1" applyFont="1" applyBorder="1"/>
    <xf numFmtId="3" fontId="13" fillId="0" borderId="35" xfId="0" applyNumberFormat="1" applyFont="1" applyBorder="1" applyAlignment="1">
      <alignment horizontal="center"/>
    </xf>
    <xf numFmtId="3" fontId="67" fillId="0" borderId="0" xfId="0" applyNumberFormat="1" applyFont="1" applyBorder="1"/>
    <xf numFmtId="167" fontId="67" fillId="0" borderId="0" xfId="0" applyNumberFormat="1" applyFont="1" applyBorder="1"/>
    <xf numFmtId="3" fontId="44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5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44" fillId="0" borderId="0" xfId="0" applyNumberFormat="1" applyFont="1" applyBorder="1"/>
    <xf numFmtId="9" fontId="44" fillId="0" borderId="0" xfId="0" applyNumberFormat="1" applyFont="1" applyBorder="1"/>
    <xf numFmtId="167" fontId="44" fillId="0" borderId="0" xfId="0" applyNumberFormat="1" applyFont="1" applyBorder="1"/>
    <xf numFmtId="3" fontId="67" fillId="0" borderId="0" xfId="0" applyNumberFormat="1" applyFont="1" applyBorder="1" applyAlignment="1">
      <alignment horizontal="right"/>
    </xf>
    <xf numFmtId="167" fontId="67" fillId="0" borderId="0" xfId="0" applyNumberFormat="1" applyFont="1" applyBorder="1" applyAlignment="1">
      <alignment horizontal="right"/>
    </xf>
    <xf numFmtId="49" fontId="3" fillId="0" borderId="35" xfId="0" applyNumberFormat="1" applyFont="1" applyBorder="1" applyAlignment="1">
      <alignment horizontal="center"/>
    </xf>
    <xf numFmtId="49" fontId="3" fillId="0" borderId="36" xfId="0" applyNumberFormat="1" applyFont="1" applyBorder="1" applyAlignment="1">
      <alignment horizontal="center"/>
    </xf>
    <xf numFmtId="49" fontId="3" fillId="0" borderId="109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110" xfId="0" applyNumberFormat="1" applyFont="1" applyBorder="1" applyAlignment="1">
      <alignment horizontal="center"/>
    </xf>
    <xf numFmtId="3" fontId="67" fillId="0" borderId="111" xfId="0" applyNumberFormat="1" applyFont="1" applyBorder="1"/>
    <xf numFmtId="167" fontId="67" fillId="0" borderId="111" xfId="0" applyNumberFormat="1" applyFont="1" applyBorder="1"/>
    <xf numFmtId="167" fontId="67" fillId="0" borderId="112" xfId="0" applyNumberFormat="1" applyFont="1" applyBorder="1"/>
    <xf numFmtId="3" fontId="44" fillId="0" borderId="111" xfId="0" applyNumberFormat="1" applyFont="1" applyBorder="1" applyAlignment="1">
      <alignment horizontal="right"/>
    </xf>
    <xf numFmtId="167" fontId="5" fillId="0" borderId="111" xfId="0" applyNumberFormat="1" applyFont="1" applyBorder="1" applyAlignment="1">
      <alignment horizontal="right"/>
    </xf>
    <xf numFmtId="167" fontId="5" fillId="0" borderId="112" xfId="0" applyNumberFormat="1" applyFont="1" applyBorder="1" applyAlignment="1">
      <alignment horizontal="right"/>
    </xf>
    <xf numFmtId="3" fontId="5" fillId="0" borderId="111" xfId="0" applyNumberFormat="1" applyFont="1" applyBorder="1" applyAlignment="1">
      <alignment horizontal="right"/>
    </xf>
    <xf numFmtId="175" fontId="5" fillId="0" borderId="111" xfId="0" applyNumberFormat="1" applyFont="1" applyBorder="1" applyAlignment="1">
      <alignment horizontal="right"/>
    </xf>
    <xf numFmtId="4" fontId="5" fillId="0" borderId="111" xfId="0" applyNumberFormat="1" applyFont="1" applyBorder="1" applyAlignment="1">
      <alignment horizontal="right"/>
    </xf>
    <xf numFmtId="0" fontId="5" fillId="0" borderId="111" xfId="0" applyFont="1" applyBorder="1"/>
    <xf numFmtId="3" fontId="5" fillId="0" borderId="111" xfId="0" applyNumberFormat="1" applyFont="1" applyBorder="1"/>
    <xf numFmtId="3" fontId="44" fillId="0" borderId="111" xfId="0" applyNumberFormat="1" applyFont="1" applyBorder="1"/>
    <xf numFmtId="9" fontId="44" fillId="0" borderId="111" xfId="0" applyNumberFormat="1" applyFont="1" applyBorder="1"/>
    <xf numFmtId="3" fontId="13" fillId="0" borderId="110" xfId="0" applyNumberFormat="1" applyFont="1" applyBorder="1" applyAlignment="1">
      <alignment horizontal="center"/>
    </xf>
    <xf numFmtId="0" fontId="61" fillId="2" borderId="36" xfId="0" applyFont="1" applyFill="1" applyBorder="1" applyAlignment="1">
      <alignment vertical="center" wrapText="1"/>
    </xf>
    <xf numFmtId="0" fontId="43" fillId="2" borderId="20" xfId="26" applyNumberFormat="1" applyFont="1" applyFill="1" applyBorder="1" applyAlignment="1">
      <alignment horizontal="right"/>
    </xf>
    <xf numFmtId="0" fontId="43" fillId="2" borderId="0" xfId="26" applyNumberFormat="1" applyFont="1" applyFill="1" applyBorder="1" applyAlignment="1">
      <alignment horizontal="right"/>
    </xf>
    <xf numFmtId="3" fontId="43" fillId="2" borderId="66" xfId="76" applyNumberFormat="1" applyFont="1" applyFill="1" applyBorder="1" applyAlignment="1">
      <alignment horizontal="center" vertical="center"/>
    </xf>
    <xf numFmtId="3" fontId="43" fillId="2" borderId="68" xfId="76" applyNumberFormat="1" applyFont="1" applyFill="1" applyBorder="1" applyAlignment="1">
      <alignment horizontal="center" vertical="center"/>
    </xf>
    <xf numFmtId="0" fontId="38" fillId="0" borderId="29" xfId="76" applyFont="1" applyFill="1" applyBorder="1"/>
    <xf numFmtId="0" fontId="38" fillId="0" borderId="10" xfId="76" applyFont="1" applyFill="1" applyBorder="1"/>
    <xf numFmtId="0" fontId="38" fillId="0" borderId="26" xfId="76" applyFont="1" applyFill="1" applyBorder="1"/>
    <xf numFmtId="0" fontId="38" fillId="0" borderId="64" xfId="76" applyFont="1" applyFill="1" applyBorder="1"/>
    <xf numFmtId="0" fontId="38" fillId="0" borderId="19" xfId="76" applyFont="1" applyFill="1" applyBorder="1"/>
    <xf numFmtId="0" fontId="38" fillId="0" borderId="65" xfId="76" applyFont="1" applyFill="1" applyBorder="1"/>
    <xf numFmtId="0" fontId="43" fillId="2" borderId="15" xfId="76" applyNumberFormat="1" applyFont="1" applyFill="1" applyBorder="1" applyAlignment="1">
      <alignment horizontal="left"/>
    </xf>
    <xf numFmtId="0" fontId="43" fillId="2" borderId="113" xfId="76" applyNumberFormat="1" applyFont="1" applyFill="1" applyBorder="1" applyAlignment="1">
      <alignment horizontal="left"/>
    </xf>
    <xf numFmtId="3" fontId="38" fillId="0" borderId="29" xfId="76" applyNumberFormat="1" applyFont="1" applyFill="1" applyBorder="1"/>
    <xf numFmtId="3" fontId="38" fillId="0" borderId="34" xfId="76" applyNumberFormat="1" applyFont="1" applyFill="1" applyBorder="1"/>
    <xf numFmtId="3" fontId="38" fillId="0" borderId="10" xfId="76" applyNumberFormat="1" applyFont="1" applyFill="1" applyBorder="1"/>
    <xf numFmtId="3" fontId="38" fillId="0" borderId="11" xfId="76" applyNumberFormat="1" applyFont="1" applyFill="1" applyBorder="1"/>
    <xf numFmtId="3" fontId="38" fillId="0" borderId="26" xfId="76" applyNumberFormat="1" applyFont="1" applyFill="1" applyBorder="1"/>
    <xf numFmtId="3" fontId="38" fillId="0" borderId="28" xfId="76" applyNumberFormat="1" applyFont="1" applyFill="1" applyBorder="1"/>
    <xf numFmtId="9" fontId="38" fillId="0" borderId="64" xfId="76" applyNumberFormat="1" applyFont="1" applyFill="1" applyBorder="1"/>
    <xf numFmtId="9" fontId="38" fillId="0" borderId="19" xfId="76" applyNumberFormat="1" applyFont="1" applyFill="1" applyBorder="1"/>
    <xf numFmtId="9" fontId="38" fillId="0" borderId="65" xfId="76" applyNumberFormat="1" applyFont="1" applyFill="1" applyBorder="1"/>
    <xf numFmtId="0" fontId="43" fillId="2" borderId="17" xfId="76" applyNumberFormat="1" applyFont="1" applyFill="1" applyBorder="1" applyAlignment="1">
      <alignment horizontal="left"/>
    </xf>
    <xf numFmtId="170" fontId="38" fillId="0" borderId="29" xfId="76" applyNumberFormat="1" applyFont="1" applyFill="1" applyBorder="1"/>
    <xf numFmtId="170" fontId="38" fillId="0" borderId="34" xfId="76" applyNumberFormat="1" applyFont="1" applyFill="1" applyBorder="1"/>
    <xf numFmtId="170" fontId="38" fillId="0" borderId="10" xfId="76" applyNumberFormat="1" applyFont="1" applyFill="1" applyBorder="1"/>
    <xf numFmtId="170" fontId="38" fillId="0" borderId="11" xfId="76" applyNumberFormat="1" applyFont="1" applyFill="1" applyBorder="1"/>
    <xf numFmtId="170" fontId="38" fillId="0" borderId="26" xfId="76" applyNumberFormat="1" applyFont="1" applyFill="1" applyBorder="1"/>
    <xf numFmtId="170" fontId="38" fillId="0" borderId="28" xfId="76" applyNumberFormat="1" applyFont="1" applyFill="1" applyBorder="1"/>
    <xf numFmtId="0" fontId="43" fillId="2" borderId="16" xfId="76" applyNumberFormat="1" applyFont="1" applyFill="1" applyBorder="1" applyAlignment="1">
      <alignment horizontal="left"/>
    </xf>
    <xf numFmtId="3" fontId="38" fillId="0" borderId="30" xfId="76" applyNumberFormat="1" applyFont="1" applyFill="1" applyBorder="1"/>
    <xf numFmtId="3" fontId="38" fillId="0" borderId="12" xfId="76" applyNumberFormat="1" applyFont="1" applyFill="1" applyBorder="1"/>
    <xf numFmtId="3" fontId="38" fillId="0" borderId="27" xfId="76" applyNumberFormat="1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7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0.65556991935686126</c:v>
                </c:pt>
                <c:pt idx="1">
                  <c:v>0.5003248618077335</c:v>
                </c:pt>
                <c:pt idx="2">
                  <c:v>0.55088844273836279</c:v>
                </c:pt>
                <c:pt idx="3">
                  <c:v>0.49749077002958086</c:v>
                </c:pt>
                <c:pt idx="4">
                  <c:v>0.48575047417549316</c:v>
                </c:pt>
                <c:pt idx="5">
                  <c:v>0.2825781620672993</c:v>
                </c:pt>
                <c:pt idx="6">
                  <c:v>0.24644275397772669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3873408"/>
        <c:axId val="113402304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0.32938037745098042</c:v>
                </c:pt>
                <c:pt idx="1">
                  <c:v>0.32938037745098042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4024960"/>
        <c:axId val="1135038464"/>
      </c:scatterChart>
      <c:catAx>
        <c:axId val="1133873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34023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40230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33873408"/>
        <c:crosses val="autoZero"/>
        <c:crossBetween val="between"/>
      </c:valAx>
      <c:valAx>
        <c:axId val="113402496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135038464"/>
        <c:crosses val="max"/>
        <c:crossBetween val="midCat"/>
      </c:valAx>
      <c:valAx>
        <c:axId val="113503846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13402496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ALOS!$E$33:$E$39</c:f>
              <c:numCache>
                <c:formatCode>0%</c:formatCode>
                <c:ptCount val="7"/>
                <c:pt idx="0">
                  <c:v>0.58589431793057711</c:v>
                </c:pt>
                <c:pt idx="1">
                  <c:v>0.58022472883153997</c:v>
                </c:pt>
                <c:pt idx="2">
                  <c:v>0.61418459317948015</c:v>
                </c:pt>
                <c:pt idx="3">
                  <c:v>0.68465976717033739</c:v>
                </c:pt>
                <c:pt idx="4">
                  <c:v>0.67852232914985144</c:v>
                </c:pt>
                <c:pt idx="5">
                  <c:v>0.6962459942011292</c:v>
                </c:pt>
                <c:pt idx="6">
                  <c:v>0.6780453588964227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6163072"/>
        <c:axId val="1137030656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7032576"/>
        <c:axId val="1138697728"/>
      </c:scatterChart>
      <c:catAx>
        <c:axId val="1136163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37030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703065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136163072"/>
        <c:crosses val="autoZero"/>
        <c:crossBetween val="between"/>
      </c:valAx>
      <c:valAx>
        <c:axId val="113703257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138697728"/>
        <c:crosses val="max"/>
        <c:crossBetween val="midCat"/>
      </c:valAx>
      <c:valAx>
        <c:axId val="1138697728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137032576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M\AppData\Local\Microsoft\Windows\Temporary%20Internet%20Files\Content.IE5\BR8D2K7C\Dokumenty\Excel\V&#253;kaz%20pr&#225;ce\V&#253;kaz%202012%20-%20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 počítači"/>
      <sheetName val="0.1"/>
      <sheetName val="1.0"/>
    </sheetNames>
    <sheetDataSet>
      <sheetData sheetId="0">
        <row r="8">
          <cell r="Z8">
            <v>40179</v>
          </cell>
        </row>
        <row r="9">
          <cell r="Z9">
            <v>40273</v>
          </cell>
        </row>
        <row r="10">
          <cell r="Z10">
            <v>40299</v>
          </cell>
        </row>
        <row r="11">
          <cell r="Z11">
            <v>40306</v>
          </cell>
        </row>
        <row r="12">
          <cell r="Z12">
            <v>40364</v>
          </cell>
        </row>
        <row r="13">
          <cell r="Z13">
            <v>40365</v>
          </cell>
        </row>
        <row r="14">
          <cell r="Z14">
            <v>40449</v>
          </cell>
        </row>
        <row r="15">
          <cell r="Z15">
            <v>40479</v>
          </cell>
        </row>
        <row r="16">
          <cell r="Z16">
            <v>40499</v>
          </cell>
        </row>
        <row r="17">
          <cell r="Z17">
            <v>40536</v>
          </cell>
        </row>
        <row r="18">
          <cell r="Z18">
            <v>40537</v>
          </cell>
        </row>
        <row r="19">
          <cell r="Z19">
            <v>40538</v>
          </cell>
        </row>
        <row r="20">
          <cell r="Z20">
            <v>40544</v>
          </cell>
        </row>
        <row r="21">
          <cell r="Z21">
            <v>40658</v>
          </cell>
        </row>
        <row r="22">
          <cell r="Z22">
            <v>40664</v>
          </cell>
        </row>
        <row r="23">
          <cell r="Z23">
            <v>40671</v>
          </cell>
        </row>
        <row r="24">
          <cell r="Z24">
            <v>40729</v>
          </cell>
        </row>
        <row r="25">
          <cell r="Z25">
            <v>40730</v>
          </cell>
        </row>
        <row r="26">
          <cell r="Z26">
            <v>40814</v>
          </cell>
        </row>
        <row r="27">
          <cell r="Z27">
            <v>40844</v>
          </cell>
        </row>
        <row r="28">
          <cell r="Z28">
            <v>40864</v>
          </cell>
        </row>
        <row r="29">
          <cell r="Z29">
            <v>40901</v>
          </cell>
        </row>
        <row r="30">
          <cell r="Z30">
            <v>40902</v>
          </cell>
        </row>
        <row r="31">
          <cell r="Z31">
            <v>40903</v>
          </cell>
        </row>
        <row r="32">
          <cell r="Z32">
            <v>40909</v>
          </cell>
        </row>
        <row r="33">
          <cell r="Z33">
            <v>41008</v>
          </cell>
        </row>
        <row r="34">
          <cell r="Z34">
            <v>41030</v>
          </cell>
        </row>
        <row r="35">
          <cell r="Z35">
            <v>41037</v>
          </cell>
        </row>
        <row r="36">
          <cell r="Z36">
            <v>41095</v>
          </cell>
        </row>
        <row r="37">
          <cell r="Z37">
            <v>41096</v>
          </cell>
        </row>
        <row r="38">
          <cell r="Z38">
            <v>41180</v>
          </cell>
        </row>
        <row r="39">
          <cell r="Z39">
            <v>41210</v>
          </cell>
        </row>
        <row r="40">
          <cell r="Z40">
            <v>41230</v>
          </cell>
        </row>
        <row r="41">
          <cell r="Z41">
            <v>41267</v>
          </cell>
        </row>
        <row r="42">
          <cell r="Z42">
            <v>41268</v>
          </cell>
        </row>
        <row r="43">
          <cell r="Z43">
            <v>41269</v>
          </cell>
        </row>
        <row r="44">
          <cell r="Z44">
            <v>41275</v>
          </cell>
        </row>
        <row r="45">
          <cell r="Z45">
            <v>41365</v>
          </cell>
        </row>
        <row r="46">
          <cell r="Z46">
            <v>41395</v>
          </cell>
        </row>
        <row r="47">
          <cell r="Z47">
            <v>41402</v>
          </cell>
        </row>
        <row r="48">
          <cell r="Z48">
            <v>41460</v>
          </cell>
        </row>
        <row r="49">
          <cell r="Z49">
            <v>41461</v>
          </cell>
        </row>
        <row r="50">
          <cell r="Z50">
            <v>41545</v>
          </cell>
        </row>
        <row r="51">
          <cell r="Z51">
            <v>41575</v>
          </cell>
        </row>
        <row r="52">
          <cell r="Z52">
            <v>41595</v>
          </cell>
        </row>
        <row r="53">
          <cell r="Z53">
            <v>41632</v>
          </cell>
        </row>
        <row r="54">
          <cell r="Z54">
            <v>41633</v>
          </cell>
        </row>
        <row r="55">
          <cell r="B55" t="str">
            <v>V</v>
          </cell>
          <cell r="Z55">
            <v>41634</v>
          </cell>
        </row>
        <row r="56">
          <cell r="B56" t="str">
            <v>S</v>
          </cell>
          <cell r="Z56">
            <v>41640</v>
          </cell>
        </row>
        <row r="57">
          <cell r="B57" t="str">
            <v>D</v>
          </cell>
          <cell r="Z57">
            <v>41750</v>
          </cell>
        </row>
        <row r="58">
          <cell r="B58" t="str">
            <v>D12</v>
          </cell>
          <cell r="Z58">
            <v>41760</v>
          </cell>
        </row>
        <row r="59">
          <cell r="B59" t="str">
            <v>R</v>
          </cell>
          <cell r="Z59">
            <v>41767</v>
          </cell>
        </row>
        <row r="60">
          <cell r="B60" t="str">
            <v>N</v>
          </cell>
          <cell r="Z60">
            <v>41825</v>
          </cell>
        </row>
        <row r="61">
          <cell r="B61" t="str">
            <v>NI</v>
          </cell>
          <cell r="Z61">
            <v>41826</v>
          </cell>
        </row>
        <row r="62">
          <cell r="B62" t="str">
            <v>NV</v>
          </cell>
          <cell r="Z62">
            <v>41910</v>
          </cell>
        </row>
        <row r="63">
          <cell r="B63" t="str">
            <v>DT</v>
          </cell>
          <cell r="Z63">
            <v>41940</v>
          </cell>
        </row>
        <row r="64">
          <cell r="B64" t="str">
            <v>DTI</v>
          </cell>
          <cell r="Z64">
            <v>41960</v>
          </cell>
        </row>
        <row r="65">
          <cell r="B65" t="str">
            <v>DTI</v>
          </cell>
          <cell r="Z65">
            <v>41997</v>
          </cell>
        </row>
        <row r="66">
          <cell r="Z66">
            <v>41998</v>
          </cell>
        </row>
        <row r="67">
          <cell r="Z67">
            <v>41999</v>
          </cell>
        </row>
        <row r="70">
          <cell r="B70" t="str">
            <v>PN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65" bestFit="1" customWidth="1"/>
    <col min="2" max="2" width="89.109375" style="65" bestFit="1" customWidth="1"/>
    <col min="3" max="3" width="16.109375" style="67" customWidth="1"/>
    <col min="4" max="16384" width="8.88671875" style="65"/>
  </cols>
  <sheetData>
    <row r="1" spans="1:3" ht="18.600000000000001" customHeight="1" thickBot="1" x14ac:dyDescent="0.4">
      <c r="A1" s="335" t="s">
        <v>172</v>
      </c>
      <c r="B1" s="336"/>
      <c r="C1" s="64"/>
    </row>
    <row r="2" spans="1:3" ht="14.4" customHeight="1" thickBot="1" x14ac:dyDescent="0.35">
      <c r="A2" s="464" t="s">
        <v>238</v>
      </c>
      <c r="B2" s="66"/>
    </row>
    <row r="3" spans="1:3" ht="14.4" customHeight="1" thickBot="1" x14ac:dyDescent="0.35">
      <c r="A3" s="331" t="s">
        <v>225</v>
      </c>
      <c r="B3" s="332"/>
      <c r="C3" s="64"/>
    </row>
    <row r="4" spans="1:3" ht="14.4" customHeight="1" x14ac:dyDescent="0.3">
      <c r="A4" s="255" t="str">
        <f t="shared" ref="A4:A7" si="0">HYPERLINK("#'"&amp;C4&amp;"'!A1",C4)</f>
        <v>HI</v>
      </c>
      <c r="B4" s="256" t="s">
        <v>215</v>
      </c>
      <c r="C4" s="67" t="s">
        <v>177</v>
      </c>
    </row>
    <row r="5" spans="1:3" ht="14.4" customHeight="1" x14ac:dyDescent="0.3">
      <c r="A5" s="257" t="str">
        <f t="shared" si="0"/>
        <v>HI Graf</v>
      </c>
      <c r="B5" s="258" t="s">
        <v>170</v>
      </c>
      <c r="C5" s="67" t="s">
        <v>178</v>
      </c>
    </row>
    <row r="6" spans="1:3" ht="14.4" customHeight="1" x14ac:dyDescent="0.3">
      <c r="A6" s="257" t="str">
        <f t="shared" si="0"/>
        <v>Man Tab</v>
      </c>
      <c r="B6" s="258" t="s">
        <v>240</v>
      </c>
      <c r="C6" s="67" t="s">
        <v>179</v>
      </c>
    </row>
    <row r="7" spans="1:3" ht="14.4" customHeight="1" thickBot="1" x14ac:dyDescent="0.35">
      <c r="A7" s="259" t="str">
        <f t="shared" si="0"/>
        <v>HV</v>
      </c>
      <c r="B7" s="260" t="s">
        <v>79</v>
      </c>
      <c r="C7" s="67" t="s">
        <v>90</v>
      </c>
    </row>
    <row r="8" spans="1:3" ht="14.4" customHeight="1" thickBot="1" x14ac:dyDescent="0.35">
      <c r="A8" s="261"/>
      <c r="B8" s="261"/>
    </row>
    <row r="9" spans="1:3" ht="14.4" customHeight="1" thickBot="1" x14ac:dyDescent="0.35">
      <c r="A9" s="333" t="s">
        <v>173</v>
      </c>
      <c r="B9" s="332"/>
      <c r="C9" s="64"/>
    </row>
    <row r="10" spans="1:3" ht="14.4" customHeight="1" x14ac:dyDescent="0.3">
      <c r="A10" s="262" t="str">
        <f t="shared" ref="A10:A20" si="1">HYPERLINK("#'"&amp;C10&amp;"'!A1",C10)</f>
        <v>Léky Žádanky</v>
      </c>
      <c r="B10" s="256" t="s">
        <v>217</v>
      </c>
      <c r="C10" s="67" t="s">
        <v>180</v>
      </c>
    </row>
    <row r="11" spans="1:3" ht="14.4" customHeight="1" x14ac:dyDescent="0.3">
      <c r="A11" s="257" t="str">
        <f t="shared" si="1"/>
        <v>LŽ Detail</v>
      </c>
      <c r="B11" s="258" t="s">
        <v>216</v>
      </c>
      <c r="C11" s="67" t="s">
        <v>181</v>
      </c>
    </row>
    <row r="12" spans="1:3" ht="14.4" customHeight="1" x14ac:dyDescent="0.3">
      <c r="A12" s="257" t="str">
        <f t="shared" si="1"/>
        <v>LŽ PL</v>
      </c>
      <c r="B12" s="258" t="s">
        <v>1101</v>
      </c>
      <c r="C12" s="67" t="s">
        <v>230</v>
      </c>
    </row>
    <row r="13" spans="1:3" s="320" customFormat="1" ht="14.4" customHeight="1" x14ac:dyDescent="0.3">
      <c r="A13" s="257" t="str">
        <f t="shared" si="1"/>
        <v>LŽ PL Detail</v>
      </c>
      <c r="B13" s="258" t="s">
        <v>209</v>
      </c>
      <c r="C13" s="67" t="s">
        <v>232</v>
      </c>
    </row>
    <row r="14" spans="1:3" ht="14.4" customHeight="1" x14ac:dyDescent="0.3">
      <c r="A14" s="257" t="str">
        <f t="shared" si="1"/>
        <v>Léky Recepty</v>
      </c>
      <c r="B14" s="258" t="s">
        <v>218</v>
      </c>
      <c r="C14" s="67" t="s">
        <v>182</v>
      </c>
    </row>
    <row r="15" spans="1:3" s="326" customFormat="1" ht="14.4" customHeight="1" x14ac:dyDescent="0.3">
      <c r="A15" s="257" t="str">
        <f t="shared" si="1"/>
        <v>LRp Lékaři</v>
      </c>
      <c r="B15" s="258" t="s">
        <v>235</v>
      </c>
      <c r="C15" s="67" t="s">
        <v>236</v>
      </c>
    </row>
    <row r="16" spans="1:3" ht="14.4" customHeight="1" x14ac:dyDescent="0.3">
      <c r="A16" s="257" t="str">
        <f t="shared" si="1"/>
        <v>LRp Detail</v>
      </c>
      <c r="B16" s="258" t="s">
        <v>219</v>
      </c>
      <c r="C16" s="67" t="s">
        <v>183</v>
      </c>
    </row>
    <row r="17" spans="1:3" ht="14.4" customHeight="1" x14ac:dyDescent="0.3">
      <c r="A17" s="257" t="str">
        <f t="shared" si="1"/>
        <v>LRp PL</v>
      </c>
      <c r="B17" s="258" t="s">
        <v>1501</v>
      </c>
      <c r="C17" s="67" t="s">
        <v>231</v>
      </c>
    </row>
    <row r="18" spans="1:3" s="321" customFormat="1" ht="14.4" customHeight="1" x14ac:dyDescent="0.3">
      <c r="A18" s="257" t="str">
        <f t="shared" ref="A18" si="2">HYPERLINK("#'"&amp;C18&amp;"'!A1",C18)</f>
        <v>LRp PL Detail</v>
      </c>
      <c r="B18" s="258" t="s">
        <v>211</v>
      </c>
      <c r="C18" s="67" t="s">
        <v>233</v>
      </c>
    </row>
    <row r="19" spans="1:3" ht="14.4" customHeight="1" x14ac:dyDescent="0.3">
      <c r="A19" s="262" t="str">
        <f t="shared" si="1"/>
        <v>Materiál Žádanky</v>
      </c>
      <c r="B19" s="258" t="s">
        <v>220</v>
      </c>
      <c r="C19" s="67" t="s">
        <v>184</v>
      </c>
    </row>
    <row r="20" spans="1:3" ht="14.4" customHeight="1" thickBot="1" x14ac:dyDescent="0.35">
      <c r="A20" s="257" t="str">
        <f t="shared" si="1"/>
        <v>MŽ Detail</v>
      </c>
      <c r="B20" s="258" t="s">
        <v>221</v>
      </c>
      <c r="C20" s="67" t="s">
        <v>185</v>
      </c>
    </row>
    <row r="21" spans="1:3" ht="14.4" customHeight="1" thickBot="1" x14ac:dyDescent="0.35">
      <c r="A21" s="263"/>
      <c r="B21" s="263"/>
    </row>
    <row r="22" spans="1:3" ht="14.4" customHeight="1" thickBot="1" x14ac:dyDescent="0.35">
      <c r="A22" s="334" t="s">
        <v>174</v>
      </c>
      <c r="B22" s="332"/>
      <c r="C22" s="64"/>
    </row>
    <row r="23" spans="1:3" ht="14.4" customHeight="1" x14ac:dyDescent="0.3">
      <c r="A23" s="264" t="str">
        <f t="shared" ref="A23:A32" si="3">HYPERLINK("#'"&amp;C23&amp;"'!A1",C23)</f>
        <v>ZV Vykáz.-A</v>
      </c>
      <c r="B23" s="256" t="s">
        <v>195</v>
      </c>
      <c r="C23" s="67" t="s">
        <v>191</v>
      </c>
    </row>
    <row r="24" spans="1:3" ht="14.4" customHeight="1" x14ac:dyDescent="0.3">
      <c r="A24" s="257" t="str">
        <f t="shared" si="3"/>
        <v>ZV Vykáz.-A Detail</v>
      </c>
      <c r="B24" s="258" t="s">
        <v>196</v>
      </c>
      <c r="C24" s="67" t="s">
        <v>192</v>
      </c>
    </row>
    <row r="25" spans="1:3" ht="14.4" customHeight="1" x14ac:dyDescent="0.3">
      <c r="A25" s="257" t="str">
        <f t="shared" si="3"/>
        <v>ZV Vykáz.-H</v>
      </c>
      <c r="B25" s="258" t="s">
        <v>197</v>
      </c>
      <c r="C25" s="67" t="s">
        <v>193</v>
      </c>
    </row>
    <row r="26" spans="1:3" ht="14.4" customHeight="1" x14ac:dyDescent="0.3">
      <c r="A26" s="257" t="str">
        <f t="shared" si="3"/>
        <v>ZV Vykáz.-H Detail</v>
      </c>
      <c r="B26" s="258" t="s">
        <v>198</v>
      </c>
      <c r="C26" s="67" t="s">
        <v>194</v>
      </c>
    </row>
    <row r="27" spans="1:3" ht="14.4" customHeight="1" x14ac:dyDescent="0.3">
      <c r="A27" s="264" t="str">
        <f t="shared" si="3"/>
        <v>CaseMix</v>
      </c>
      <c r="B27" s="258" t="s">
        <v>175</v>
      </c>
      <c r="C27" s="67" t="s">
        <v>186</v>
      </c>
    </row>
    <row r="28" spans="1:3" ht="14.4" customHeight="1" x14ac:dyDescent="0.3">
      <c r="A28" s="257" t="str">
        <f t="shared" si="3"/>
        <v>ALOS</v>
      </c>
      <c r="B28" s="258" t="s">
        <v>153</v>
      </c>
      <c r="C28" s="67" t="s">
        <v>124</v>
      </c>
    </row>
    <row r="29" spans="1:3" ht="14.4" customHeight="1" x14ac:dyDescent="0.3">
      <c r="A29" s="257" t="str">
        <f t="shared" si="3"/>
        <v>Total</v>
      </c>
      <c r="B29" s="258" t="s">
        <v>176</v>
      </c>
      <c r="C29" s="67" t="s">
        <v>187</v>
      </c>
    </row>
    <row r="30" spans="1:3" ht="14.4" customHeight="1" x14ac:dyDescent="0.3">
      <c r="A30" s="257" t="str">
        <f t="shared" si="3"/>
        <v>ZV Vyžád.</v>
      </c>
      <c r="B30" s="258" t="s">
        <v>199</v>
      </c>
      <c r="C30" s="67" t="s">
        <v>190</v>
      </c>
    </row>
    <row r="31" spans="1:3" ht="14.4" customHeight="1" x14ac:dyDescent="0.3">
      <c r="A31" s="257" t="str">
        <f t="shared" si="3"/>
        <v>ZV Vyžád. Detail</v>
      </c>
      <c r="B31" s="258" t="s">
        <v>200</v>
      </c>
      <c r="C31" s="67" t="s">
        <v>189</v>
      </c>
    </row>
    <row r="32" spans="1:3" ht="14.4" customHeight="1" thickBot="1" x14ac:dyDescent="0.35">
      <c r="A32" s="259" t="str">
        <f t="shared" si="3"/>
        <v>OD TISS</v>
      </c>
      <c r="B32" s="260" t="s">
        <v>224</v>
      </c>
      <c r="C32" s="67" t="s">
        <v>188</v>
      </c>
    </row>
    <row r="33" spans="1:2" ht="14.4" customHeight="1" x14ac:dyDescent="0.3">
      <c r="A33" s="68"/>
      <c r="B33" s="68"/>
    </row>
  </sheetData>
  <mergeCells count="4">
    <mergeCell ref="A3:B3"/>
    <mergeCell ref="A9:B9"/>
    <mergeCell ref="A22:B22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M15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69" customWidth="1"/>
    <col min="2" max="2" width="34.21875" style="69" customWidth="1"/>
    <col min="3" max="3" width="11.109375" style="69" bestFit="1" customWidth="1"/>
    <col min="4" max="4" width="7.33203125" style="69" bestFit="1" customWidth="1"/>
    <col min="5" max="5" width="11.109375" style="69" bestFit="1" customWidth="1"/>
    <col min="6" max="6" width="5.33203125" style="69" customWidth="1"/>
    <col min="7" max="7" width="7.33203125" style="69" bestFit="1" customWidth="1"/>
    <col min="8" max="8" width="5.33203125" style="69" customWidth="1"/>
    <col min="9" max="9" width="11.109375" style="69" customWidth="1"/>
    <col min="10" max="10" width="5.33203125" style="69" customWidth="1"/>
    <col min="11" max="11" width="7.33203125" style="69" customWidth="1"/>
    <col min="12" max="12" width="5.33203125" style="69" customWidth="1"/>
    <col min="13" max="13" width="0" style="69" hidden="1" customWidth="1"/>
    <col min="14" max="16384" width="8.88671875" style="69"/>
  </cols>
  <sheetData>
    <row r="1" spans="1:13" ht="18.600000000000001" customHeight="1" thickBot="1" x14ac:dyDescent="0.4">
      <c r="A1" s="370" t="s">
        <v>218</v>
      </c>
      <c r="B1" s="380"/>
      <c r="C1" s="380"/>
      <c r="D1" s="380"/>
      <c r="E1" s="380"/>
      <c r="F1" s="380"/>
      <c r="G1" s="380"/>
      <c r="H1" s="380"/>
      <c r="I1" s="337"/>
      <c r="J1" s="337"/>
      <c r="K1" s="337"/>
      <c r="L1" s="337"/>
    </row>
    <row r="2" spans="1:13" ht="14.4" customHeight="1" thickBot="1" x14ac:dyDescent="0.35">
      <c r="A2" s="464" t="s">
        <v>238</v>
      </c>
      <c r="B2" s="96"/>
      <c r="C2" s="96"/>
      <c r="D2" s="96"/>
      <c r="E2" s="96"/>
      <c r="F2" s="96"/>
      <c r="G2" s="96"/>
      <c r="H2" s="96"/>
    </row>
    <row r="3" spans="1:13" ht="14.4" customHeight="1" thickBot="1" x14ac:dyDescent="0.35">
      <c r="A3" s="99"/>
      <c r="B3" s="99"/>
      <c r="C3" s="382" t="s">
        <v>19</v>
      </c>
      <c r="D3" s="381"/>
      <c r="E3" s="381" t="s">
        <v>20</v>
      </c>
      <c r="F3" s="381"/>
      <c r="G3" s="381"/>
      <c r="H3" s="381"/>
      <c r="I3" s="381" t="s">
        <v>234</v>
      </c>
      <c r="J3" s="381"/>
      <c r="K3" s="381"/>
      <c r="L3" s="383"/>
    </row>
    <row r="4" spans="1:13" ht="14.4" customHeight="1" thickBot="1" x14ac:dyDescent="0.35">
      <c r="A4" s="160" t="s">
        <v>21</v>
      </c>
      <c r="B4" s="161" t="s">
        <v>22</v>
      </c>
      <c r="C4" s="162" t="s">
        <v>23</v>
      </c>
      <c r="D4" s="162" t="s">
        <v>24</v>
      </c>
      <c r="E4" s="162" t="s">
        <v>23</v>
      </c>
      <c r="F4" s="162" t="s">
        <v>5</v>
      </c>
      <c r="G4" s="162" t="s">
        <v>24</v>
      </c>
      <c r="H4" s="162" t="s">
        <v>5</v>
      </c>
      <c r="I4" s="162" t="s">
        <v>23</v>
      </c>
      <c r="J4" s="162" t="s">
        <v>5</v>
      </c>
      <c r="K4" s="162" t="s">
        <v>24</v>
      </c>
      <c r="L4" s="163" t="s">
        <v>5</v>
      </c>
    </row>
    <row r="5" spans="1:13" ht="14.4" customHeight="1" x14ac:dyDescent="0.3">
      <c r="A5" s="492">
        <v>59</v>
      </c>
      <c r="B5" s="493" t="s">
        <v>428</v>
      </c>
      <c r="C5" s="494">
        <v>857226.61999999988</v>
      </c>
      <c r="D5" s="494">
        <v>250</v>
      </c>
      <c r="E5" s="494">
        <v>620820.48999999987</v>
      </c>
      <c r="F5" s="495">
        <v>0.72421979849389184</v>
      </c>
      <c r="G5" s="494">
        <v>166</v>
      </c>
      <c r="H5" s="495">
        <v>0.66400000000000003</v>
      </c>
      <c r="I5" s="494">
        <v>236406.13000000006</v>
      </c>
      <c r="J5" s="495">
        <v>0.27578020150610827</v>
      </c>
      <c r="K5" s="494">
        <v>84</v>
      </c>
      <c r="L5" s="495">
        <v>0.33600000000000002</v>
      </c>
      <c r="M5" s="494" t="s">
        <v>110</v>
      </c>
    </row>
    <row r="6" spans="1:13" ht="14.4" customHeight="1" x14ac:dyDescent="0.3">
      <c r="A6" s="492">
        <v>59</v>
      </c>
      <c r="B6" s="493" t="s">
        <v>1402</v>
      </c>
      <c r="C6" s="494">
        <v>857226.61999999988</v>
      </c>
      <c r="D6" s="494">
        <v>231</v>
      </c>
      <c r="E6" s="494">
        <v>620820.48999999987</v>
      </c>
      <c r="F6" s="495">
        <v>0.72421979849389184</v>
      </c>
      <c r="G6" s="494">
        <v>149</v>
      </c>
      <c r="H6" s="495">
        <v>0.64502164502164505</v>
      </c>
      <c r="I6" s="494">
        <v>236406.13000000006</v>
      </c>
      <c r="J6" s="495">
        <v>0.27578020150610827</v>
      </c>
      <c r="K6" s="494">
        <v>82</v>
      </c>
      <c r="L6" s="495">
        <v>0.354978354978355</v>
      </c>
      <c r="M6" s="494" t="s">
        <v>2</v>
      </c>
    </row>
    <row r="7" spans="1:13" ht="14.4" customHeight="1" x14ac:dyDescent="0.3">
      <c r="A7" s="492">
        <v>59</v>
      </c>
      <c r="B7" s="493" t="s">
        <v>1403</v>
      </c>
      <c r="C7" s="494">
        <v>0</v>
      </c>
      <c r="D7" s="494">
        <v>19</v>
      </c>
      <c r="E7" s="494">
        <v>0</v>
      </c>
      <c r="F7" s="495" t="s">
        <v>427</v>
      </c>
      <c r="G7" s="494">
        <v>17</v>
      </c>
      <c r="H7" s="495">
        <v>0.89473684210526316</v>
      </c>
      <c r="I7" s="494">
        <v>0</v>
      </c>
      <c r="J7" s="495" t="s">
        <v>427</v>
      </c>
      <c r="K7" s="494">
        <v>2</v>
      </c>
      <c r="L7" s="495">
        <v>0.10526315789473684</v>
      </c>
      <c r="M7" s="494" t="s">
        <v>2</v>
      </c>
    </row>
    <row r="8" spans="1:13" ht="14.4" customHeight="1" x14ac:dyDescent="0.3">
      <c r="A8" s="492" t="s">
        <v>426</v>
      </c>
      <c r="B8" s="493" t="s">
        <v>6</v>
      </c>
      <c r="C8" s="494">
        <v>857226.61999999988</v>
      </c>
      <c r="D8" s="494">
        <v>250</v>
      </c>
      <c r="E8" s="494">
        <v>620820.48999999987</v>
      </c>
      <c r="F8" s="495">
        <v>0.72421979849389184</v>
      </c>
      <c r="G8" s="494">
        <v>166</v>
      </c>
      <c r="H8" s="495">
        <v>0.66400000000000003</v>
      </c>
      <c r="I8" s="494">
        <v>236406.13000000006</v>
      </c>
      <c r="J8" s="495">
        <v>0.27578020150610827</v>
      </c>
      <c r="K8" s="494">
        <v>84</v>
      </c>
      <c r="L8" s="495">
        <v>0.33600000000000002</v>
      </c>
      <c r="M8" s="494" t="s">
        <v>439</v>
      </c>
    </row>
    <row r="10" spans="1:13" ht="14.4" customHeight="1" x14ac:dyDescent="0.3">
      <c r="A10" s="492">
        <v>59</v>
      </c>
      <c r="B10" s="493" t="s">
        <v>428</v>
      </c>
      <c r="C10" s="494" t="s">
        <v>427</v>
      </c>
      <c r="D10" s="494" t="s">
        <v>427</v>
      </c>
      <c r="E10" s="494" t="s">
        <v>427</v>
      </c>
      <c r="F10" s="495" t="s">
        <v>427</v>
      </c>
      <c r="G10" s="494" t="s">
        <v>427</v>
      </c>
      <c r="H10" s="495" t="s">
        <v>427</v>
      </c>
      <c r="I10" s="494" t="s">
        <v>427</v>
      </c>
      <c r="J10" s="495" t="s">
        <v>427</v>
      </c>
      <c r="K10" s="494" t="s">
        <v>427</v>
      </c>
      <c r="L10" s="495" t="s">
        <v>427</v>
      </c>
      <c r="M10" s="494" t="s">
        <v>110</v>
      </c>
    </row>
    <row r="11" spans="1:13" ht="14.4" customHeight="1" x14ac:dyDescent="0.3">
      <c r="A11" s="492">
        <v>89301594</v>
      </c>
      <c r="B11" s="493" t="s">
        <v>1402</v>
      </c>
      <c r="C11" s="494">
        <v>857226.61999999988</v>
      </c>
      <c r="D11" s="494">
        <v>231</v>
      </c>
      <c r="E11" s="494">
        <v>620820.48999999987</v>
      </c>
      <c r="F11" s="495">
        <v>0.72421979849389184</v>
      </c>
      <c r="G11" s="494">
        <v>149</v>
      </c>
      <c r="H11" s="495">
        <v>0.64502164502164505</v>
      </c>
      <c r="I11" s="494">
        <v>236406.13000000006</v>
      </c>
      <c r="J11" s="495">
        <v>0.27578020150610827</v>
      </c>
      <c r="K11" s="494">
        <v>82</v>
      </c>
      <c r="L11" s="495">
        <v>0.354978354978355</v>
      </c>
      <c r="M11" s="494" t="s">
        <v>2</v>
      </c>
    </row>
    <row r="12" spans="1:13" ht="14.4" customHeight="1" x14ac:dyDescent="0.3">
      <c r="A12" s="492">
        <v>89301594</v>
      </c>
      <c r="B12" s="493" t="s">
        <v>1403</v>
      </c>
      <c r="C12" s="494">
        <v>0</v>
      </c>
      <c r="D12" s="494">
        <v>19</v>
      </c>
      <c r="E12" s="494">
        <v>0</v>
      </c>
      <c r="F12" s="495" t="s">
        <v>427</v>
      </c>
      <c r="G12" s="494">
        <v>17</v>
      </c>
      <c r="H12" s="495">
        <v>0.89473684210526316</v>
      </c>
      <c r="I12" s="494">
        <v>0</v>
      </c>
      <c r="J12" s="495" t="s">
        <v>427</v>
      </c>
      <c r="K12" s="494">
        <v>2</v>
      </c>
      <c r="L12" s="495">
        <v>0.10526315789473684</v>
      </c>
      <c r="M12" s="494" t="s">
        <v>2</v>
      </c>
    </row>
    <row r="13" spans="1:13" ht="14.4" customHeight="1" x14ac:dyDescent="0.3">
      <c r="A13" s="492" t="s">
        <v>1404</v>
      </c>
      <c r="B13" s="493" t="s">
        <v>1405</v>
      </c>
      <c r="C13" s="494">
        <v>857226.61999999988</v>
      </c>
      <c r="D13" s="494">
        <v>250</v>
      </c>
      <c r="E13" s="494">
        <v>620820.48999999987</v>
      </c>
      <c r="F13" s="495">
        <v>0.72421979849389184</v>
      </c>
      <c r="G13" s="494">
        <v>166</v>
      </c>
      <c r="H13" s="495">
        <v>0.66400000000000003</v>
      </c>
      <c r="I13" s="494">
        <v>236406.13000000006</v>
      </c>
      <c r="J13" s="495">
        <v>0.27578020150610827</v>
      </c>
      <c r="K13" s="494">
        <v>84</v>
      </c>
      <c r="L13" s="495">
        <v>0.33600000000000002</v>
      </c>
      <c r="M13" s="494" t="s">
        <v>442</v>
      </c>
    </row>
    <row r="14" spans="1:13" ht="14.4" customHeight="1" x14ac:dyDescent="0.3">
      <c r="A14" s="492" t="s">
        <v>427</v>
      </c>
      <c r="B14" s="493" t="s">
        <v>427</v>
      </c>
      <c r="C14" s="494" t="s">
        <v>427</v>
      </c>
      <c r="D14" s="494" t="s">
        <v>427</v>
      </c>
      <c r="E14" s="494" t="s">
        <v>427</v>
      </c>
      <c r="F14" s="495" t="s">
        <v>427</v>
      </c>
      <c r="G14" s="494" t="s">
        <v>427</v>
      </c>
      <c r="H14" s="495" t="s">
        <v>427</v>
      </c>
      <c r="I14" s="494" t="s">
        <v>427</v>
      </c>
      <c r="J14" s="495" t="s">
        <v>427</v>
      </c>
      <c r="K14" s="494" t="s">
        <v>427</v>
      </c>
      <c r="L14" s="495" t="s">
        <v>427</v>
      </c>
      <c r="M14" s="494" t="s">
        <v>443</v>
      </c>
    </row>
    <row r="15" spans="1:13" ht="14.4" customHeight="1" x14ac:dyDescent="0.3">
      <c r="A15" s="492" t="s">
        <v>426</v>
      </c>
      <c r="B15" s="493" t="s">
        <v>1406</v>
      </c>
      <c r="C15" s="494">
        <v>857226.61999999988</v>
      </c>
      <c r="D15" s="494">
        <v>250</v>
      </c>
      <c r="E15" s="494">
        <v>620820.48999999987</v>
      </c>
      <c r="F15" s="495">
        <v>0.72421979849389184</v>
      </c>
      <c r="G15" s="494">
        <v>166</v>
      </c>
      <c r="H15" s="495">
        <v>0.66400000000000003</v>
      </c>
      <c r="I15" s="494">
        <v>236406.13000000006</v>
      </c>
      <c r="J15" s="495">
        <v>0.27578020150610827</v>
      </c>
      <c r="K15" s="494">
        <v>84</v>
      </c>
      <c r="L15" s="495">
        <v>0.33600000000000002</v>
      </c>
      <c r="M15" s="494" t="s">
        <v>439</v>
      </c>
    </row>
  </sheetData>
  <autoFilter ref="A4:M4"/>
  <mergeCells count="4">
    <mergeCell ref="E3:H3"/>
    <mergeCell ref="C3:D3"/>
    <mergeCell ref="I3:L3"/>
    <mergeCell ref="A1:L1"/>
  </mergeCells>
  <conditionalFormatting sqref="F4 F9 F16:F1048576">
    <cfRule type="cellIs" dxfId="53" priority="15" stopIfTrue="1" operator="lessThan">
      <formula>0.6</formula>
    </cfRule>
  </conditionalFormatting>
  <conditionalFormatting sqref="B5:B8">
    <cfRule type="expression" dxfId="52" priority="12">
      <formula>AND(LEFT(M5,6)&lt;&gt;"mezera",M5&lt;&gt;"")</formula>
    </cfRule>
  </conditionalFormatting>
  <conditionalFormatting sqref="A5:A8">
    <cfRule type="expression" dxfId="51" priority="9">
      <formula>AND(M5&lt;&gt;"",M5&lt;&gt;"mezeraKL")</formula>
    </cfRule>
  </conditionalFormatting>
  <conditionalFormatting sqref="B5:L8">
    <cfRule type="expression" dxfId="50" priority="10">
      <formula>$M5="SumaNS"</formula>
    </cfRule>
    <cfRule type="expression" dxfId="49" priority="11">
      <formula>OR($M5="KL",$M5="SumaKL")</formula>
    </cfRule>
  </conditionalFormatting>
  <conditionalFormatting sqref="F5:F8">
    <cfRule type="cellIs" dxfId="48" priority="8" operator="lessThan">
      <formula>0.6</formula>
    </cfRule>
  </conditionalFormatting>
  <conditionalFormatting sqref="A5:L8">
    <cfRule type="expression" dxfId="47" priority="7">
      <formula>$M5&lt;&gt;""</formula>
    </cfRule>
  </conditionalFormatting>
  <conditionalFormatting sqref="B10:B15">
    <cfRule type="expression" dxfId="46" priority="6">
      <formula>AND(LEFT(M10,6)&lt;&gt;"mezera",M10&lt;&gt;"")</formula>
    </cfRule>
  </conditionalFormatting>
  <conditionalFormatting sqref="A10:A15">
    <cfRule type="expression" dxfId="45" priority="3">
      <formula>AND(M10&lt;&gt;"",M10&lt;&gt;"mezeraKL")</formula>
    </cfRule>
  </conditionalFormatting>
  <conditionalFormatting sqref="B10:L15">
    <cfRule type="expression" dxfId="44" priority="4">
      <formula>$M10="SumaNS"</formula>
    </cfRule>
    <cfRule type="expression" dxfId="43" priority="5">
      <formula>OR($M10="KL",$M10="SumaKL")</formula>
    </cfRule>
  </conditionalFormatting>
  <conditionalFormatting sqref="F10:F15">
    <cfRule type="cellIs" dxfId="42" priority="2" operator="lessThan">
      <formula>0.6</formula>
    </cfRule>
  </conditionalFormatting>
  <conditionalFormatting sqref="A10:L15">
    <cfRule type="expression" dxfId="41" priority="1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0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69" customWidth="1"/>
    <col min="2" max="2" width="11.109375" style="98" bestFit="1" customWidth="1"/>
    <col min="3" max="3" width="11.109375" style="69" hidden="1" customWidth="1"/>
    <col min="4" max="4" width="7.33203125" style="98" bestFit="1" customWidth="1"/>
    <col min="5" max="5" width="7.33203125" style="69" hidden="1" customWidth="1"/>
    <col min="6" max="6" width="11.109375" style="98" bestFit="1" customWidth="1"/>
    <col min="7" max="7" width="5.33203125" style="91" customWidth="1"/>
    <col min="8" max="8" width="7.33203125" style="98" bestFit="1" customWidth="1"/>
    <col min="9" max="9" width="5.33203125" style="91" customWidth="1"/>
    <col min="10" max="10" width="11.109375" style="98" customWidth="1"/>
    <col min="11" max="11" width="5.33203125" style="91" customWidth="1"/>
    <col min="12" max="12" width="7.33203125" style="98" customWidth="1"/>
    <col min="13" max="13" width="5.33203125" style="91" customWidth="1"/>
    <col min="14" max="14" width="0" style="69" hidden="1" customWidth="1"/>
    <col min="15" max="16384" width="8.88671875" style="69"/>
  </cols>
  <sheetData>
    <row r="1" spans="1:13" ht="18.600000000000001" customHeight="1" thickBot="1" x14ac:dyDescent="0.4">
      <c r="A1" s="370" t="s">
        <v>235</v>
      </c>
      <c r="B1" s="380"/>
      <c r="C1" s="380"/>
      <c r="D1" s="380"/>
      <c r="E1" s="380"/>
      <c r="F1" s="380"/>
      <c r="G1" s="380"/>
      <c r="H1" s="380"/>
      <c r="I1" s="380"/>
      <c r="J1" s="337"/>
      <c r="K1" s="337"/>
      <c r="L1" s="337"/>
      <c r="M1" s="337"/>
    </row>
    <row r="2" spans="1:13" ht="14.4" customHeight="1" thickBot="1" x14ac:dyDescent="0.35">
      <c r="A2" s="464" t="s">
        <v>238</v>
      </c>
      <c r="B2" s="97"/>
      <c r="C2" s="96"/>
      <c r="D2" s="97"/>
      <c r="E2" s="96"/>
      <c r="F2" s="97"/>
      <c r="G2" s="307"/>
      <c r="H2" s="97"/>
      <c r="I2" s="307"/>
    </row>
    <row r="3" spans="1:13" ht="14.4" customHeight="1" thickBot="1" x14ac:dyDescent="0.35">
      <c r="A3" s="328"/>
      <c r="B3" s="382" t="s">
        <v>19</v>
      </c>
      <c r="C3" s="384"/>
      <c r="D3" s="381"/>
      <c r="E3" s="327"/>
      <c r="F3" s="381" t="s">
        <v>20</v>
      </c>
      <c r="G3" s="381"/>
      <c r="H3" s="381"/>
      <c r="I3" s="381"/>
      <c r="J3" s="381" t="s">
        <v>234</v>
      </c>
      <c r="K3" s="381"/>
      <c r="L3" s="381"/>
      <c r="M3" s="383"/>
    </row>
    <row r="4" spans="1:13" ht="14.4" customHeight="1" thickBot="1" x14ac:dyDescent="0.35">
      <c r="A4" s="544" t="s">
        <v>210</v>
      </c>
      <c r="B4" s="548" t="s">
        <v>23</v>
      </c>
      <c r="C4" s="549"/>
      <c r="D4" s="548" t="s">
        <v>24</v>
      </c>
      <c r="E4" s="549"/>
      <c r="F4" s="548" t="s">
        <v>23</v>
      </c>
      <c r="G4" s="556" t="s">
        <v>5</v>
      </c>
      <c r="H4" s="548" t="s">
        <v>24</v>
      </c>
      <c r="I4" s="556" t="s">
        <v>5</v>
      </c>
      <c r="J4" s="548" t="s">
        <v>23</v>
      </c>
      <c r="K4" s="556" t="s">
        <v>5</v>
      </c>
      <c r="L4" s="548" t="s">
        <v>24</v>
      </c>
      <c r="M4" s="557" t="s">
        <v>5</v>
      </c>
    </row>
    <row r="5" spans="1:13" ht="14.4" customHeight="1" x14ac:dyDescent="0.3">
      <c r="A5" s="545" t="s">
        <v>1407</v>
      </c>
      <c r="B5" s="550">
        <v>12952.8</v>
      </c>
      <c r="C5" s="505">
        <v>1</v>
      </c>
      <c r="D5" s="553">
        <v>3</v>
      </c>
      <c r="E5" s="562" t="s">
        <v>1407</v>
      </c>
      <c r="F5" s="550">
        <v>3790.8</v>
      </c>
      <c r="G5" s="527">
        <v>0.29266259032795999</v>
      </c>
      <c r="H5" s="508">
        <v>1</v>
      </c>
      <c r="I5" s="559">
        <v>0.33333333333333331</v>
      </c>
      <c r="J5" s="565">
        <v>9162</v>
      </c>
      <c r="K5" s="527">
        <v>0.70733740967204006</v>
      </c>
      <c r="L5" s="508">
        <v>2</v>
      </c>
      <c r="M5" s="559">
        <v>0.66666666666666663</v>
      </c>
    </row>
    <row r="6" spans="1:13" ht="14.4" customHeight="1" x14ac:dyDescent="0.3">
      <c r="A6" s="546" t="s">
        <v>1408</v>
      </c>
      <c r="B6" s="551">
        <v>163052.25</v>
      </c>
      <c r="C6" s="511">
        <v>1</v>
      </c>
      <c r="D6" s="554">
        <v>55</v>
      </c>
      <c r="E6" s="563" t="s">
        <v>1408</v>
      </c>
      <c r="F6" s="551">
        <v>84556.469999999987</v>
      </c>
      <c r="G6" s="534">
        <v>0.51858511612075264</v>
      </c>
      <c r="H6" s="514">
        <v>23</v>
      </c>
      <c r="I6" s="560">
        <v>0.41818181818181815</v>
      </c>
      <c r="J6" s="566">
        <v>78495.78</v>
      </c>
      <c r="K6" s="534">
        <v>0.4814148838792473</v>
      </c>
      <c r="L6" s="514">
        <v>32</v>
      </c>
      <c r="M6" s="560">
        <v>0.58181818181818179</v>
      </c>
    </row>
    <row r="7" spans="1:13" ht="14.4" customHeight="1" x14ac:dyDescent="0.3">
      <c r="A7" s="546" t="s">
        <v>1409</v>
      </c>
      <c r="B7" s="551">
        <v>0</v>
      </c>
      <c r="C7" s="511"/>
      <c r="D7" s="554">
        <v>19</v>
      </c>
      <c r="E7" s="563" t="s">
        <v>1409</v>
      </c>
      <c r="F7" s="551">
        <v>0</v>
      </c>
      <c r="G7" s="534"/>
      <c r="H7" s="514">
        <v>17</v>
      </c>
      <c r="I7" s="560">
        <v>0.89473684210526316</v>
      </c>
      <c r="J7" s="566">
        <v>0</v>
      </c>
      <c r="K7" s="534"/>
      <c r="L7" s="514">
        <v>2</v>
      </c>
      <c r="M7" s="560">
        <v>0.10526315789473684</v>
      </c>
    </row>
    <row r="8" spans="1:13" ht="14.4" customHeight="1" x14ac:dyDescent="0.3">
      <c r="A8" s="546" t="s">
        <v>1410</v>
      </c>
      <c r="B8" s="551">
        <v>8846.0400000000009</v>
      </c>
      <c r="C8" s="511">
        <v>1</v>
      </c>
      <c r="D8" s="554">
        <v>3</v>
      </c>
      <c r="E8" s="563" t="s">
        <v>1410</v>
      </c>
      <c r="F8" s="551">
        <v>8846.0400000000009</v>
      </c>
      <c r="G8" s="534">
        <v>1</v>
      </c>
      <c r="H8" s="514">
        <v>3</v>
      </c>
      <c r="I8" s="560">
        <v>1</v>
      </c>
      <c r="J8" s="566"/>
      <c r="K8" s="534">
        <v>0</v>
      </c>
      <c r="L8" s="514"/>
      <c r="M8" s="560">
        <v>0</v>
      </c>
    </row>
    <row r="9" spans="1:13" ht="14.4" customHeight="1" x14ac:dyDescent="0.3">
      <c r="A9" s="546" t="s">
        <v>1411</v>
      </c>
      <c r="B9" s="551">
        <v>39685.61</v>
      </c>
      <c r="C9" s="511">
        <v>1</v>
      </c>
      <c r="D9" s="554">
        <v>20</v>
      </c>
      <c r="E9" s="563" t="s">
        <v>1411</v>
      </c>
      <c r="F9" s="551">
        <v>20667.05</v>
      </c>
      <c r="G9" s="534">
        <v>0.52076936703253396</v>
      </c>
      <c r="H9" s="514">
        <v>9</v>
      </c>
      <c r="I9" s="560">
        <v>0.45</v>
      </c>
      <c r="J9" s="566">
        <v>19018.560000000001</v>
      </c>
      <c r="K9" s="534">
        <v>0.47923063296746604</v>
      </c>
      <c r="L9" s="514">
        <v>11</v>
      </c>
      <c r="M9" s="560">
        <v>0.55000000000000004</v>
      </c>
    </row>
    <row r="10" spans="1:13" ht="14.4" customHeight="1" thickBot="1" x14ac:dyDescent="0.35">
      <c r="A10" s="547" t="s">
        <v>1412</v>
      </c>
      <c r="B10" s="552">
        <v>632689.91999999993</v>
      </c>
      <c r="C10" s="517">
        <v>1</v>
      </c>
      <c r="D10" s="555">
        <v>150</v>
      </c>
      <c r="E10" s="564" t="s">
        <v>1412</v>
      </c>
      <c r="F10" s="552">
        <v>502960.13</v>
      </c>
      <c r="G10" s="528">
        <v>0.79495518120472042</v>
      </c>
      <c r="H10" s="520">
        <v>113</v>
      </c>
      <c r="I10" s="561">
        <v>0.7533333333333333</v>
      </c>
      <c r="J10" s="567">
        <v>129729.78999999998</v>
      </c>
      <c r="K10" s="528">
        <v>0.20504481879527967</v>
      </c>
      <c r="L10" s="520">
        <v>37</v>
      </c>
      <c r="M10" s="561">
        <v>0.24666666666666667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0" priority="3" stopIfTrue="1" operator="lessThan">
      <formula>0.6</formula>
    </cfRule>
  </conditionalFormatting>
  <conditionalFormatting sqref="F5:F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80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x14ac:dyDescent="0.3"/>
  <cols>
    <col min="1" max="1" width="9.77734375" style="69" hidden="1" customWidth="1"/>
    <col min="2" max="2" width="28.33203125" style="69" hidden="1" customWidth="1"/>
    <col min="3" max="3" width="9" style="69" customWidth="1"/>
    <col min="4" max="4" width="18.77734375" style="108" customWidth="1"/>
    <col min="5" max="5" width="13.5546875" style="89" customWidth="1"/>
    <col min="6" max="6" width="6" style="69" bestFit="1" customWidth="1"/>
    <col min="7" max="7" width="8.77734375" style="69" customWidth="1"/>
    <col min="8" max="8" width="5" style="69" bestFit="1" customWidth="1"/>
    <col min="9" max="9" width="8.5546875" style="69" hidden="1" customWidth="1"/>
    <col min="10" max="10" width="25.77734375" style="69" customWidth="1"/>
    <col min="11" max="11" width="8.77734375" style="69" customWidth="1"/>
    <col min="12" max="12" width="6.33203125" style="90" bestFit="1" customWidth="1"/>
    <col min="13" max="13" width="11.109375" style="90" customWidth="1"/>
    <col min="14" max="14" width="7.77734375" style="69" customWidth="1"/>
    <col min="15" max="15" width="7.77734375" style="109" customWidth="1"/>
    <col min="16" max="16" width="11.109375" style="90" customWidth="1"/>
    <col min="17" max="17" width="5.44140625" style="91" bestFit="1" customWidth="1"/>
    <col min="18" max="18" width="7.77734375" style="69" customWidth="1"/>
    <col min="19" max="19" width="5.44140625" style="91" bestFit="1" customWidth="1"/>
    <col min="20" max="20" width="6.6640625" style="109" customWidth="1"/>
    <col min="21" max="21" width="5.44140625" style="91" bestFit="1" customWidth="1"/>
    <col min="22" max="16384" width="8.88671875" style="69"/>
  </cols>
  <sheetData>
    <row r="1" spans="1:21" ht="18.600000000000001" customHeight="1" thickBot="1" x14ac:dyDescent="0.4">
      <c r="A1" s="363" t="s">
        <v>219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</row>
    <row r="2" spans="1:21" ht="14.4" customHeight="1" thickBot="1" x14ac:dyDescent="0.35">
      <c r="A2" s="464" t="s">
        <v>238</v>
      </c>
      <c r="B2" s="87"/>
      <c r="C2" s="96"/>
      <c r="D2" s="96"/>
      <c r="E2" s="330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</row>
    <row r="3" spans="1:21" ht="14.4" customHeight="1" thickBot="1" x14ac:dyDescent="0.35">
      <c r="A3" s="388"/>
      <c r="B3" s="389"/>
      <c r="C3" s="389"/>
      <c r="D3" s="389"/>
      <c r="E3" s="389"/>
      <c r="F3" s="389"/>
      <c r="G3" s="389"/>
      <c r="H3" s="389"/>
      <c r="I3" s="389"/>
      <c r="J3" s="389"/>
      <c r="K3" s="390" t="s">
        <v>201</v>
      </c>
      <c r="L3" s="391"/>
      <c r="M3" s="100">
        <f>SUBTOTAL(9,M7:M1048576)</f>
        <v>857226.61999999953</v>
      </c>
      <c r="N3" s="100">
        <f>SUBTOTAL(9,N7:N1048576)</f>
        <v>9723</v>
      </c>
      <c r="O3" s="100">
        <f>SUBTOTAL(9,O7:O1048576)</f>
        <v>250</v>
      </c>
      <c r="P3" s="100">
        <f>SUBTOTAL(9,P7:P1048576)</f>
        <v>620820.48999999987</v>
      </c>
      <c r="Q3" s="101">
        <f>IF(M3=0,0,P3/M3)</f>
        <v>0.72421979849389206</v>
      </c>
      <c r="R3" s="100">
        <f>SUBTOTAL(9,R7:R1048576)</f>
        <v>6684</v>
      </c>
      <c r="S3" s="101">
        <f>IF(N3=0,0,R3/N3)</f>
        <v>0.68744214748534405</v>
      </c>
      <c r="T3" s="100">
        <f>SUBTOTAL(9,T7:T1048576)</f>
        <v>166</v>
      </c>
      <c r="U3" s="102">
        <f>IF(O3=0,0,T3/O3)</f>
        <v>0.66400000000000003</v>
      </c>
    </row>
    <row r="4" spans="1:21" ht="14.4" customHeight="1" x14ac:dyDescent="0.3">
      <c r="A4" s="103"/>
      <c r="B4" s="104"/>
      <c r="C4" s="104"/>
      <c r="D4" s="105"/>
      <c r="E4" s="329"/>
      <c r="F4" s="104"/>
      <c r="G4" s="104"/>
      <c r="H4" s="104"/>
      <c r="I4" s="104"/>
      <c r="J4" s="104"/>
      <c r="K4" s="104"/>
      <c r="L4" s="104"/>
      <c r="M4" s="392" t="s">
        <v>19</v>
      </c>
      <c r="N4" s="393"/>
      <c r="O4" s="393"/>
      <c r="P4" s="394" t="s">
        <v>25</v>
      </c>
      <c r="Q4" s="393"/>
      <c r="R4" s="393"/>
      <c r="S4" s="393"/>
      <c r="T4" s="393"/>
      <c r="U4" s="395"/>
    </row>
    <row r="5" spans="1:21" ht="14.4" customHeight="1" thickBot="1" x14ac:dyDescent="0.35">
      <c r="A5" s="106"/>
      <c r="B5" s="107"/>
      <c r="C5" s="104"/>
      <c r="D5" s="105"/>
      <c r="E5" s="329"/>
      <c r="F5" s="104"/>
      <c r="G5" s="104"/>
      <c r="H5" s="104"/>
      <c r="I5" s="104"/>
      <c r="J5" s="104"/>
      <c r="K5" s="104"/>
      <c r="L5" s="104"/>
      <c r="M5" s="164" t="s">
        <v>26</v>
      </c>
      <c r="N5" s="165" t="s">
        <v>16</v>
      </c>
      <c r="O5" s="165" t="s">
        <v>24</v>
      </c>
      <c r="P5" s="385" t="s">
        <v>26</v>
      </c>
      <c r="Q5" s="386"/>
      <c r="R5" s="385" t="s">
        <v>16</v>
      </c>
      <c r="S5" s="386"/>
      <c r="T5" s="385" t="s">
        <v>24</v>
      </c>
      <c r="U5" s="387"/>
    </row>
    <row r="6" spans="1:21" s="89" customFormat="1" ht="14.4" customHeight="1" thickBot="1" x14ac:dyDescent="0.35">
      <c r="A6" s="568" t="s">
        <v>27</v>
      </c>
      <c r="B6" s="569" t="s">
        <v>8</v>
      </c>
      <c r="C6" s="568" t="s">
        <v>28</v>
      </c>
      <c r="D6" s="569" t="s">
        <v>9</v>
      </c>
      <c r="E6" s="569" t="s">
        <v>237</v>
      </c>
      <c r="F6" s="569" t="s">
        <v>29</v>
      </c>
      <c r="G6" s="569" t="s">
        <v>30</v>
      </c>
      <c r="H6" s="569" t="s">
        <v>11</v>
      </c>
      <c r="I6" s="569" t="s">
        <v>13</v>
      </c>
      <c r="J6" s="569" t="s">
        <v>14</v>
      </c>
      <c r="K6" s="569" t="s">
        <v>15</v>
      </c>
      <c r="L6" s="569" t="s">
        <v>31</v>
      </c>
      <c r="M6" s="570" t="s">
        <v>17</v>
      </c>
      <c r="N6" s="571" t="s">
        <v>32</v>
      </c>
      <c r="O6" s="571" t="s">
        <v>32</v>
      </c>
      <c r="P6" s="571" t="s">
        <v>17</v>
      </c>
      <c r="Q6" s="571" t="s">
        <v>5</v>
      </c>
      <c r="R6" s="571" t="s">
        <v>32</v>
      </c>
      <c r="S6" s="571" t="s">
        <v>5</v>
      </c>
      <c r="T6" s="571" t="s">
        <v>32</v>
      </c>
      <c r="U6" s="572" t="s">
        <v>5</v>
      </c>
    </row>
    <row r="7" spans="1:21" ht="14.4" customHeight="1" x14ac:dyDescent="0.3">
      <c r="A7" s="504">
        <v>59</v>
      </c>
      <c r="B7" s="505" t="s">
        <v>428</v>
      </c>
      <c r="C7" s="505">
        <v>89301594</v>
      </c>
      <c r="D7" s="573" t="s">
        <v>1500</v>
      </c>
      <c r="E7" s="574" t="s">
        <v>1407</v>
      </c>
      <c r="F7" s="505" t="s">
        <v>1402</v>
      </c>
      <c r="G7" s="505" t="s">
        <v>1413</v>
      </c>
      <c r="H7" s="505" t="s">
        <v>900</v>
      </c>
      <c r="I7" s="505" t="s">
        <v>1414</v>
      </c>
      <c r="J7" s="505" t="s">
        <v>1415</v>
      </c>
      <c r="K7" s="505" t="s">
        <v>1416</v>
      </c>
      <c r="L7" s="506">
        <v>189.56</v>
      </c>
      <c r="M7" s="506">
        <v>2843.4</v>
      </c>
      <c r="N7" s="505">
        <v>15</v>
      </c>
      <c r="O7" s="575">
        <v>1</v>
      </c>
      <c r="P7" s="506"/>
      <c r="Q7" s="527">
        <v>0</v>
      </c>
      <c r="R7" s="505"/>
      <c r="S7" s="527">
        <v>0</v>
      </c>
      <c r="T7" s="575"/>
      <c r="U7" s="559">
        <v>0</v>
      </c>
    </row>
    <row r="8" spans="1:21" ht="14.4" customHeight="1" x14ac:dyDescent="0.3">
      <c r="A8" s="510">
        <v>59</v>
      </c>
      <c r="B8" s="511" t="s">
        <v>428</v>
      </c>
      <c r="C8" s="511">
        <v>89301594</v>
      </c>
      <c r="D8" s="576" t="s">
        <v>1500</v>
      </c>
      <c r="E8" s="577" t="s">
        <v>1407</v>
      </c>
      <c r="F8" s="511" t="s">
        <v>1402</v>
      </c>
      <c r="G8" s="511" t="s">
        <v>1413</v>
      </c>
      <c r="H8" s="511" t="s">
        <v>900</v>
      </c>
      <c r="I8" s="511" t="s">
        <v>1417</v>
      </c>
      <c r="J8" s="511" t="s">
        <v>1418</v>
      </c>
      <c r="K8" s="511" t="s">
        <v>931</v>
      </c>
      <c r="L8" s="512">
        <v>31.59</v>
      </c>
      <c r="M8" s="512">
        <v>3790.8</v>
      </c>
      <c r="N8" s="511">
        <v>120</v>
      </c>
      <c r="O8" s="578">
        <v>1</v>
      </c>
      <c r="P8" s="512">
        <v>3790.8</v>
      </c>
      <c r="Q8" s="534">
        <v>1</v>
      </c>
      <c r="R8" s="511">
        <v>120</v>
      </c>
      <c r="S8" s="534">
        <v>1</v>
      </c>
      <c r="T8" s="578">
        <v>1</v>
      </c>
      <c r="U8" s="560">
        <v>1</v>
      </c>
    </row>
    <row r="9" spans="1:21" ht="14.4" customHeight="1" x14ac:dyDescent="0.3">
      <c r="A9" s="510">
        <v>59</v>
      </c>
      <c r="B9" s="511" t="s">
        <v>428</v>
      </c>
      <c r="C9" s="511">
        <v>89301594</v>
      </c>
      <c r="D9" s="576" t="s">
        <v>1500</v>
      </c>
      <c r="E9" s="577" t="s">
        <v>1407</v>
      </c>
      <c r="F9" s="511" t="s">
        <v>1402</v>
      </c>
      <c r="G9" s="511" t="s">
        <v>1413</v>
      </c>
      <c r="H9" s="511" t="s">
        <v>900</v>
      </c>
      <c r="I9" s="511" t="s">
        <v>1395</v>
      </c>
      <c r="J9" s="511" t="s">
        <v>992</v>
      </c>
      <c r="K9" s="511" t="s">
        <v>993</v>
      </c>
      <c r="L9" s="512">
        <v>105.31</v>
      </c>
      <c r="M9" s="512">
        <v>6318.6</v>
      </c>
      <c r="N9" s="511">
        <v>60</v>
      </c>
      <c r="O9" s="578">
        <v>1</v>
      </c>
      <c r="P9" s="512"/>
      <c r="Q9" s="534">
        <v>0</v>
      </c>
      <c r="R9" s="511"/>
      <c r="S9" s="534">
        <v>0</v>
      </c>
      <c r="T9" s="578"/>
      <c r="U9" s="560">
        <v>0</v>
      </c>
    </row>
    <row r="10" spans="1:21" ht="14.4" customHeight="1" x14ac:dyDescent="0.3">
      <c r="A10" s="510">
        <v>59</v>
      </c>
      <c r="B10" s="511" t="s">
        <v>428</v>
      </c>
      <c r="C10" s="511">
        <v>89301594</v>
      </c>
      <c r="D10" s="576" t="s">
        <v>1500</v>
      </c>
      <c r="E10" s="577" t="s">
        <v>1408</v>
      </c>
      <c r="F10" s="511" t="s">
        <v>1402</v>
      </c>
      <c r="G10" s="511" t="s">
        <v>1419</v>
      </c>
      <c r="H10" s="511" t="s">
        <v>427</v>
      </c>
      <c r="I10" s="511" t="s">
        <v>1420</v>
      </c>
      <c r="J10" s="511" t="s">
        <v>1421</v>
      </c>
      <c r="K10" s="511" t="s">
        <v>1422</v>
      </c>
      <c r="L10" s="512">
        <v>680.29</v>
      </c>
      <c r="M10" s="512">
        <v>1360.58</v>
      </c>
      <c r="N10" s="511">
        <v>2</v>
      </c>
      <c r="O10" s="578">
        <v>1</v>
      </c>
      <c r="P10" s="512">
        <v>1360.58</v>
      </c>
      <c r="Q10" s="534">
        <v>1</v>
      </c>
      <c r="R10" s="511">
        <v>2</v>
      </c>
      <c r="S10" s="534">
        <v>1</v>
      </c>
      <c r="T10" s="578">
        <v>1</v>
      </c>
      <c r="U10" s="560">
        <v>1</v>
      </c>
    </row>
    <row r="11" spans="1:21" ht="14.4" customHeight="1" x14ac:dyDescent="0.3">
      <c r="A11" s="510">
        <v>59</v>
      </c>
      <c r="B11" s="511" t="s">
        <v>428</v>
      </c>
      <c r="C11" s="511">
        <v>89301594</v>
      </c>
      <c r="D11" s="576" t="s">
        <v>1500</v>
      </c>
      <c r="E11" s="577" t="s">
        <v>1408</v>
      </c>
      <c r="F11" s="511" t="s">
        <v>1402</v>
      </c>
      <c r="G11" s="511" t="s">
        <v>1423</v>
      </c>
      <c r="H11" s="511" t="s">
        <v>900</v>
      </c>
      <c r="I11" s="511" t="s">
        <v>1414</v>
      </c>
      <c r="J11" s="511" t="s">
        <v>1424</v>
      </c>
      <c r="K11" s="511" t="s">
        <v>1416</v>
      </c>
      <c r="L11" s="512">
        <v>189.56</v>
      </c>
      <c r="M11" s="512">
        <v>5686.7999999999993</v>
      </c>
      <c r="N11" s="511">
        <v>30</v>
      </c>
      <c r="O11" s="578">
        <v>4.5</v>
      </c>
      <c r="P11" s="512"/>
      <c r="Q11" s="534">
        <v>0</v>
      </c>
      <c r="R11" s="511"/>
      <c r="S11" s="534">
        <v>0</v>
      </c>
      <c r="T11" s="578"/>
      <c r="U11" s="560">
        <v>0</v>
      </c>
    </row>
    <row r="12" spans="1:21" ht="14.4" customHeight="1" x14ac:dyDescent="0.3">
      <c r="A12" s="510">
        <v>59</v>
      </c>
      <c r="B12" s="511" t="s">
        <v>428</v>
      </c>
      <c r="C12" s="511">
        <v>89301594</v>
      </c>
      <c r="D12" s="576" t="s">
        <v>1500</v>
      </c>
      <c r="E12" s="577" t="s">
        <v>1408</v>
      </c>
      <c r="F12" s="511" t="s">
        <v>1402</v>
      </c>
      <c r="G12" s="511" t="s">
        <v>1423</v>
      </c>
      <c r="H12" s="511" t="s">
        <v>900</v>
      </c>
      <c r="I12" s="511" t="s">
        <v>1425</v>
      </c>
      <c r="J12" s="511" t="s">
        <v>1426</v>
      </c>
      <c r="K12" s="511" t="s">
        <v>931</v>
      </c>
      <c r="L12" s="512">
        <v>31.59</v>
      </c>
      <c r="M12" s="512">
        <v>1263.5999999999999</v>
      </c>
      <c r="N12" s="511">
        <v>40</v>
      </c>
      <c r="O12" s="578">
        <v>0.5</v>
      </c>
      <c r="P12" s="512"/>
      <c r="Q12" s="534">
        <v>0</v>
      </c>
      <c r="R12" s="511"/>
      <c r="S12" s="534">
        <v>0</v>
      </c>
      <c r="T12" s="578"/>
      <c r="U12" s="560">
        <v>0</v>
      </c>
    </row>
    <row r="13" spans="1:21" ht="14.4" customHeight="1" x14ac:dyDescent="0.3">
      <c r="A13" s="510">
        <v>59</v>
      </c>
      <c r="B13" s="511" t="s">
        <v>428</v>
      </c>
      <c r="C13" s="511">
        <v>89301594</v>
      </c>
      <c r="D13" s="576" t="s">
        <v>1500</v>
      </c>
      <c r="E13" s="577" t="s">
        <v>1408</v>
      </c>
      <c r="F13" s="511" t="s">
        <v>1402</v>
      </c>
      <c r="G13" s="511" t="s">
        <v>1423</v>
      </c>
      <c r="H13" s="511" t="s">
        <v>900</v>
      </c>
      <c r="I13" s="511" t="s">
        <v>1417</v>
      </c>
      <c r="J13" s="511" t="s">
        <v>1427</v>
      </c>
      <c r="K13" s="511" t="s">
        <v>931</v>
      </c>
      <c r="L13" s="512">
        <v>31.59</v>
      </c>
      <c r="M13" s="512">
        <v>1263.5999999999999</v>
      </c>
      <c r="N13" s="511">
        <v>40</v>
      </c>
      <c r="O13" s="578">
        <v>0.5</v>
      </c>
      <c r="P13" s="512"/>
      <c r="Q13" s="534">
        <v>0</v>
      </c>
      <c r="R13" s="511"/>
      <c r="S13" s="534">
        <v>0</v>
      </c>
      <c r="T13" s="578"/>
      <c r="U13" s="560">
        <v>0</v>
      </c>
    </row>
    <row r="14" spans="1:21" ht="14.4" customHeight="1" x14ac:dyDescent="0.3">
      <c r="A14" s="510">
        <v>59</v>
      </c>
      <c r="B14" s="511" t="s">
        <v>428</v>
      </c>
      <c r="C14" s="511">
        <v>89301594</v>
      </c>
      <c r="D14" s="576" t="s">
        <v>1500</v>
      </c>
      <c r="E14" s="577" t="s">
        <v>1408</v>
      </c>
      <c r="F14" s="511" t="s">
        <v>1402</v>
      </c>
      <c r="G14" s="511" t="s">
        <v>1423</v>
      </c>
      <c r="H14" s="511" t="s">
        <v>900</v>
      </c>
      <c r="I14" s="511" t="s">
        <v>1395</v>
      </c>
      <c r="J14" s="511" t="s">
        <v>992</v>
      </c>
      <c r="K14" s="511" t="s">
        <v>993</v>
      </c>
      <c r="L14" s="512">
        <v>105.31</v>
      </c>
      <c r="M14" s="512">
        <v>15796.5</v>
      </c>
      <c r="N14" s="511">
        <v>150</v>
      </c>
      <c r="O14" s="578">
        <v>3.5</v>
      </c>
      <c r="P14" s="512">
        <v>5265.5</v>
      </c>
      <c r="Q14" s="534">
        <v>0.33333333333333331</v>
      </c>
      <c r="R14" s="511">
        <v>50</v>
      </c>
      <c r="S14" s="534">
        <v>0.33333333333333331</v>
      </c>
      <c r="T14" s="578">
        <v>1</v>
      </c>
      <c r="U14" s="560">
        <v>0.2857142857142857</v>
      </c>
    </row>
    <row r="15" spans="1:21" ht="14.4" customHeight="1" x14ac:dyDescent="0.3">
      <c r="A15" s="510">
        <v>59</v>
      </c>
      <c r="B15" s="511" t="s">
        <v>428</v>
      </c>
      <c r="C15" s="511">
        <v>89301594</v>
      </c>
      <c r="D15" s="576" t="s">
        <v>1500</v>
      </c>
      <c r="E15" s="577" t="s">
        <v>1408</v>
      </c>
      <c r="F15" s="511" t="s">
        <v>1402</v>
      </c>
      <c r="G15" s="511" t="s">
        <v>1413</v>
      </c>
      <c r="H15" s="511" t="s">
        <v>900</v>
      </c>
      <c r="I15" s="511" t="s">
        <v>1372</v>
      </c>
      <c r="J15" s="511" t="s">
        <v>994</v>
      </c>
      <c r="K15" s="511" t="s">
        <v>993</v>
      </c>
      <c r="L15" s="512">
        <v>105.31</v>
      </c>
      <c r="M15" s="512">
        <v>1053.0999999999999</v>
      </c>
      <c r="N15" s="511">
        <v>10</v>
      </c>
      <c r="O15" s="578">
        <v>1</v>
      </c>
      <c r="P15" s="512"/>
      <c r="Q15" s="534">
        <v>0</v>
      </c>
      <c r="R15" s="511"/>
      <c r="S15" s="534">
        <v>0</v>
      </c>
      <c r="T15" s="578"/>
      <c r="U15" s="560">
        <v>0</v>
      </c>
    </row>
    <row r="16" spans="1:21" ht="14.4" customHeight="1" x14ac:dyDescent="0.3">
      <c r="A16" s="510">
        <v>59</v>
      </c>
      <c r="B16" s="511" t="s">
        <v>428</v>
      </c>
      <c r="C16" s="511">
        <v>89301594</v>
      </c>
      <c r="D16" s="576" t="s">
        <v>1500</v>
      </c>
      <c r="E16" s="577" t="s">
        <v>1408</v>
      </c>
      <c r="F16" s="511" t="s">
        <v>1402</v>
      </c>
      <c r="G16" s="511" t="s">
        <v>1413</v>
      </c>
      <c r="H16" s="511" t="s">
        <v>900</v>
      </c>
      <c r="I16" s="511" t="s">
        <v>1375</v>
      </c>
      <c r="J16" s="511" t="s">
        <v>1376</v>
      </c>
      <c r="K16" s="511" t="s">
        <v>931</v>
      </c>
      <c r="L16" s="512">
        <v>31.59</v>
      </c>
      <c r="M16" s="512">
        <v>3159</v>
      </c>
      <c r="N16" s="511">
        <v>100</v>
      </c>
      <c r="O16" s="578">
        <v>1.5</v>
      </c>
      <c r="P16" s="512"/>
      <c r="Q16" s="534">
        <v>0</v>
      </c>
      <c r="R16" s="511"/>
      <c r="S16" s="534">
        <v>0</v>
      </c>
      <c r="T16" s="578"/>
      <c r="U16" s="560">
        <v>0</v>
      </c>
    </row>
    <row r="17" spans="1:21" ht="14.4" customHeight="1" x14ac:dyDescent="0.3">
      <c r="A17" s="510">
        <v>59</v>
      </c>
      <c r="B17" s="511" t="s">
        <v>428</v>
      </c>
      <c r="C17" s="511">
        <v>89301594</v>
      </c>
      <c r="D17" s="576" t="s">
        <v>1500</v>
      </c>
      <c r="E17" s="577" t="s">
        <v>1408</v>
      </c>
      <c r="F17" s="511" t="s">
        <v>1402</v>
      </c>
      <c r="G17" s="511" t="s">
        <v>1413</v>
      </c>
      <c r="H17" s="511" t="s">
        <v>900</v>
      </c>
      <c r="I17" s="511" t="s">
        <v>1428</v>
      </c>
      <c r="J17" s="511" t="s">
        <v>1429</v>
      </c>
      <c r="K17" s="511" t="s">
        <v>931</v>
      </c>
      <c r="L17" s="512">
        <v>31.59</v>
      </c>
      <c r="M17" s="512">
        <v>2211.3000000000002</v>
      </c>
      <c r="N17" s="511">
        <v>70</v>
      </c>
      <c r="O17" s="578">
        <v>1</v>
      </c>
      <c r="P17" s="512"/>
      <c r="Q17" s="534">
        <v>0</v>
      </c>
      <c r="R17" s="511"/>
      <c r="S17" s="534">
        <v>0</v>
      </c>
      <c r="T17" s="578"/>
      <c r="U17" s="560">
        <v>0</v>
      </c>
    </row>
    <row r="18" spans="1:21" ht="14.4" customHeight="1" x14ac:dyDescent="0.3">
      <c r="A18" s="510">
        <v>59</v>
      </c>
      <c r="B18" s="511" t="s">
        <v>428</v>
      </c>
      <c r="C18" s="511">
        <v>89301594</v>
      </c>
      <c r="D18" s="576" t="s">
        <v>1500</v>
      </c>
      <c r="E18" s="577" t="s">
        <v>1408</v>
      </c>
      <c r="F18" s="511" t="s">
        <v>1402</v>
      </c>
      <c r="G18" s="511" t="s">
        <v>1413</v>
      </c>
      <c r="H18" s="511" t="s">
        <v>900</v>
      </c>
      <c r="I18" s="511" t="s">
        <v>1430</v>
      </c>
      <c r="J18" s="511" t="s">
        <v>1431</v>
      </c>
      <c r="K18" s="511" t="s">
        <v>931</v>
      </c>
      <c r="L18" s="512">
        <v>31.59</v>
      </c>
      <c r="M18" s="512">
        <v>442.26</v>
      </c>
      <c r="N18" s="511">
        <v>14</v>
      </c>
      <c r="O18" s="578">
        <v>0.5</v>
      </c>
      <c r="P18" s="512">
        <v>442.26</v>
      </c>
      <c r="Q18" s="534">
        <v>1</v>
      </c>
      <c r="R18" s="511">
        <v>14</v>
      </c>
      <c r="S18" s="534">
        <v>1</v>
      </c>
      <c r="T18" s="578">
        <v>0.5</v>
      </c>
      <c r="U18" s="560">
        <v>1</v>
      </c>
    </row>
    <row r="19" spans="1:21" ht="14.4" customHeight="1" x14ac:dyDescent="0.3">
      <c r="A19" s="510">
        <v>59</v>
      </c>
      <c r="B19" s="511" t="s">
        <v>428</v>
      </c>
      <c r="C19" s="511">
        <v>89301594</v>
      </c>
      <c r="D19" s="576" t="s">
        <v>1500</v>
      </c>
      <c r="E19" s="577" t="s">
        <v>1408</v>
      </c>
      <c r="F19" s="511" t="s">
        <v>1402</v>
      </c>
      <c r="G19" s="511" t="s">
        <v>1413</v>
      </c>
      <c r="H19" s="511" t="s">
        <v>900</v>
      </c>
      <c r="I19" s="511" t="s">
        <v>1379</v>
      </c>
      <c r="J19" s="511" t="s">
        <v>1380</v>
      </c>
      <c r="K19" s="511" t="s">
        <v>931</v>
      </c>
      <c r="L19" s="512">
        <v>31.59</v>
      </c>
      <c r="M19" s="512">
        <v>947.7</v>
      </c>
      <c r="N19" s="511">
        <v>30</v>
      </c>
      <c r="O19" s="578">
        <v>0.5</v>
      </c>
      <c r="P19" s="512">
        <v>947.7</v>
      </c>
      <c r="Q19" s="534">
        <v>1</v>
      </c>
      <c r="R19" s="511">
        <v>30</v>
      </c>
      <c r="S19" s="534">
        <v>1</v>
      </c>
      <c r="T19" s="578">
        <v>0.5</v>
      </c>
      <c r="U19" s="560">
        <v>1</v>
      </c>
    </row>
    <row r="20" spans="1:21" ht="14.4" customHeight="1" x14ac:dyDescent="0.3">
      <c r="A20" s="510">
        <v>59</v>
      </c>
      <c r="B20" s="511" t="s">
        <v>428</v>
      </c>
      <c r="C20" s="511">
        <v>89301594</v>
      </c>
      <c r="D20" s="576" t="s">
        <v>1500</v>
      </c>
      <c r="E20" s="577" t="s">
        <v>1408</v>
      </c>
      <c r="F20" s="511" t="s">
        <v>1402</v>
      </c>
      <c r="G20" s="511" t="s">
        <v>1413</v>
      </c>
      <c r="H20" s="511" t="s">
        <v>900</v>
      </c>
      <c r="I20" s="511" t="s">
        <v>1414</v>
      </c>
      <c r="J20" s="511" t="s">
        <v>1415</v>
      </c>
      <c r="K20" s="511" t="s">
        <v>1416</v>
      </c>
      <c r="L20" s="512">
        <v>189.56</v>
      </c>
      <c r="M20" s="512">
        <v>48148.239999999991</v>
      </c>
      <c r="N20" s="511">
        <v>254</v>
      </c>
      <c r="O20" s="578">
        <v>21</v>
      </c>
      <c r="P20" s="512">
        <v>11563.16</v>
      </c>
      <c r="Q20" s="534">
        <v>0.24015748031496068</v>
      </c>
      <c r="R20" s="511">
        <v>61</v>
      </c>
      <c r="S20" s="534">
        <v>0.24015748031496062</v>
      </c>
      <c r="T20" s="578">
        <v>4</v>
      </c>
      <c r="U20" s="560">
        <v>0.19047619047619047</v>
      </c>
    </row>
    <row r="21" spans="1:21" ht="14.4" customHeight="1" x14ac:dyDescent="0.3">
      <c r="A21" s="510">
        <v>59</v>
      </c>
      <c r="B21" s="511" t="s">
        <v>428</v>
      </c>
      <c r="C21" s="511">
        <v>89301594</v>
      </c>
      <c r="D21" s="576" t="s">
        <v>1500</v>
      </c>
      <c r="E21" s="577" t="s">
        <v>1408</v>
      </c>
      <c r="F21" s="511" t="s">
        <v>1402</v>
      </c>
      <c r="G21" s="511" t="s">
        <v>1413</v>
      </c>
      <c r="H21" s="511" t="s">
        <v>900</v>
      </c>
      <c r="I21" s="511" t="s">
        <v>1425</v>
      </c>
      <c r="J21" s="511" t="s">
        <v>1432</v>
      </c>
      <c r="K21" s="511" t="s">
        <v>931</v>
      </c>
      <c r="L21" s="512">
        <v>31.59</v>
      </c>
      <c r="M21" s="512">
        <v>1579.5</v>
      </c>
      <c r="N21" s="511">
        <v>50</v>
      </c>
      <c r="O21" s="578">
        <v>1.5</v>
      </c>
      <c r="P21" s="512">
        <v>947.7</v>
      </c>
      <c r="Q21" s="534">
        <v>0.6</v>
      </c>
      <c r="R21" s="511">
        <v>30</v>
      </c>
      <c r="S21" s="534">
        <v>0.6</v>
      </c>
      <c r="T21" s="578">
        <v>0.5</v>
      </c>
      <c r="U21" s="560">
        <v>0.33333333333333331</v>
      </c>
    </row>
    <row r="22" spans="1:21" ht="14.4" customHeight="1" x14ac:dyDescent="0.3">
      <c r="A22" s="510">
        <v>59</v>
      </c>
      <c r="B22" s="511" t="s">
        <v>428</v>
      </c>
      <c r="C22" s="511">
        <v>89301594</v>
      </c>
      <c r="D22" s="576" t="s">
        <v>1500</v>
      </c>
      <c r="E22" s="577" t="s">
        <v>1408</v>
      </c>
      <c r="F22" s="511" t="s">
        <v>1402</v>
      </c>
      <c r="G22" s="511" t="s">
        <v>1413</v>
      </c>
      <c r="H22" s="511" t="s">
        <v>900</v>
      </c>
      <c r="I22" s="511" t="s">
        <v>1395</v>
      </c>
      <c r="J22" s="511" t="s">
        <v>992</v>
      </c>
      <c r="K22" s="511" t="s">
        <v>993</v>
      </c>
      <c r="L22" s="512">
        <v>105.31</v>
      </c>
      <c r="M22" s="512">
        <v>70452.389999999985</v>
      </c>
      <c r="N22" s="511">
        <v>669</v>
      </c>
      <c r="O22" s="578">
        <v>13</v>
      </c>
      <c r="P22" s="512">
        <v>57815.189999999988</v>
      </c>
      <c r="Q22" s="534">
        <v>0.820627802690583</v>
      </c>
      <c r="R22" s="511">
        <v>549</v>
      </c>
      <c r="S22" s="534">
        <v>0.820627802690583</v>
      </c>
      <c r="T22" s="578">
        <v>12</v>
      </c>
      <c r="U22" s="560">
        <v>0.92307692307692313</v>
      </c>
    </row>
    <row r="23" spans="1:21" ht="14.4" customHeight="1" x14ac:dyDescent="0.3">
      <c r="A23" s="510">
        <v>59</v>
      </c>
      <c r="B23" s="511" t="s">
        <v>428</v>
      </c>
      <c r="C23" s="511">
        <v>89301594</v>
      </c>
      <c r="D23" s="576" t="s">
        <v>1500</v>
      </c>
      <c r="E23" s="577" t="s">
        <v>1408</v>
      </c>
      <c r="F23" s="511" t="s">
        <v>1402</v>
      </c>
      <c r="G23" s="511" t="s">
        <v>1413</v>
      </c>
      <c r="H23" s="511" t="s">
        <v>900</v>
      </c>
      <c r="I23" s="511" t="s">
        <v>1433</v>
      </c>
      <c r="J23" s="511" t="s">
        <v>994</v>
      </c>
      <c r="K23" s="511" t="s">
        <v>993</v>
      </c>
      <c r="L23" s="512">
        <v>108.47</v>
      </c>
      <c r="M23" s="512">
        <v>6182.79</v>
      </c>
      <c r="N23" s="511">
        <v>57</v>
      </c>
      <c r="O23" s="578">
        <v>3</v>
      </c>
      <c r="P23" s="512">
        <v>6182.79</v>
      </c>
      <c r="Q23" s="534">
        <v>1</v>
      </c>
      <c r="R23" s="511">
        <v>57</v>
      </c>
      <c r="S23" s="534">
        <v>1</v>
      </c>
      <c r="T23" s="578">
        <v>3</v>
      </c>
      <c r="U23" s="560">
        <v>1</v>
      </c>
    </row>
    <row r="24" spans="1:21" ht="14.4" customHeight="1" x14ac:dyDescent="0.3">
      <c r="A24" s="510">
        <v>59</v>
      </c>
      <c r="B24" s="511" t="s">
        <v>428</v>
      </c>
      <c r="C24" s="511">
        <v>89301594</v>
      </c>
      <c r="D24" s="576" t="s">
        <v>1500</v>
      </c>
      <c r="E24" s="577" t="s">
        <v>1408</v>
      </c>
      <c r="F24" s="511" t="s">
        <v>1402</v>
      </c>
      <c r="G24" s="511" t="s">
        <v>1413</v>
      </c>
      <c r="H24" s="511" t="s">
        <v>900</v>
      </c>
      <c r="I24" s="511" t="s">
        <v>1400</v>
      </c>
      <c r="J24" s="511" t="s">
        <v>1401</v>
      </c>
      <c r="K24" s="511" t="s">
        <v>931</v>
      </c>
      <c r="L24" s="512">
        <v>31.59</v>
      </c>
      <c r="M24" s="512">
        <v>979.29000000000008</v>
      </c>
      <c r="N24" s="511">
        <v>31</v>
      </c>
      <c r="O24" s="578">
        <v>1</v>
      </c>
      <c r="P24" s="512">
        <v>31.59</v>
      </c>
      <c r="Q24" s="534">
        <v>3.2258064516129031E-2</v>
      </c>
      <c r="R24" s="511">
        <v>1</v>
      </c>
      <c r="S24" s="534">
        <v>3.2258064516129031E-2</v>
      </c>
      <c r="T24" s="578">
        <v>0.5</v>
      </c>
      <c r="U24" s="560">
        <v>0.5</v>
      </c>
    </row>
    <row r="25" spans="1:21" ht="14.4" customHeight="1" x14ac:dyDescent="0.3">
      <c r="A25" s="510">
        <v>59</v>
      </c>
      <c r="B25" s="511" t="s">
        <v>428</v>
      </c>
      <c r="C25" s="511">
        <v>89301594</v>
      </c>
      <c r="D25" s="576" t="s">
        <v>1500</v>
      </c>
      <c r="E25" s="577" t="s">
        <v>1408</v>
      </c>
      <c r="F25" s="511" t="s">
        <v>1402</v>
      </c>
      <c r="G25" s="511" t="s">
        <v>1413</v>
      </c>
      <c r="H25" s="511" t="s">
        <v>900</v>
      </c>
      <c r="I25" s="511" t="s">
        <v>1434</v>
      </c>
      <c r="J25" s="511" t="s">
        <v>1435</v>
      </c>
      <c r="K25" s="511" t="s">
        <v>1436</v>
      </c>
      <c r="L25" s="512">
        <v>126.28</v>
      </c>
      <c r="M25" s="512">
        <v>1262.8</v>
      </c>
      <c r="N25" s="511">
        <v>10</v>
      </c>
      <c r="O25" s="578">
        <v>0.5</v>
      </c>
      <c r="P25" s="512"/>
      <c r="Q25" s="534">
        <v>0</v>
      </c>
      <c r="R25" s="511"/>
      <c r="S25" s="534">
        <v>0</v>
      </c>
      <c r="T25" s="578"/>
      <c r="U25" s="560">
        <v>0</v>
      </c>
    </row>
    <row r="26" spans="1:21" ht="14.4" customHeight="1" x14ac:dyDescent="0.3">
      <c r="A26" s="510">
        <v>59</v>
      </c>
      <c r="B26" s="511" t="s">
        <v>428</v>
      </c>
      <c r="C26" s="511">
        <v>89301594</v>
      </c>
      <c r="D26" s="576" t="s">
        <v>1500</v>
      </c>
      <c r="E26" s="577" t="s">
        <v>1408</v>
      </c>
      <c r="F26" s="511" t="s">
        <v>1402</v>
      </c>
      <c r="G26" s="511" t="s">
        <v>1413</v>
      </c>
      <c r="H26" s="511" t="s">
        <v>900</v>
      </c>
      <c r="I26" s="511" t="s">
        <v>1437</v>
      </c>
      <c r="J26" s="511" t="s">
        <v>1438</v>
      </c>
      <c r="K26" s="511" t="s">
        <v>1436</v>
      </c>
      <c r="L26" s="512">
        <v>126.28</v>
      </c>
      <c r="M26" s="512">
        <v>1262.8</v>
      </c>
      <c r="N26" s="511">
        <v>10</v>
      </c>
      <c r="O26" s="578">
        <v>0.5</v>
      </c>
      <c r="P26" s="512"/>
      <c r="Q26" s="534">
        <v>0</v>
      </c>
      <c r="R26" s="511"/>
      <c r="S26" s="534">
        <v>0</v>
      </c>
      <c r="T26" s="578"/>
      <c r="U26" s="560">
        <v>0</v>
      </c>
    </row>
    <row r="27" spans="1:21" ht="14.4" customHeight="1" x14ac:dyDescent="0.3">
      <c r="A27" s="510">
        <v>59</v>
      </c>
      <c r="B27" s="511" t="s">
        <v>428</v>
      </c>
      <c r="C27" s="511">
        <v>89301594</v>
      </c>
      <c r="D27" s="576" t="s">
        <v>1500</v>
      </c>
      <c r="E27" s="577" t="s">
        <v>1409</v>
      </c>
      <c r="F27" s="511" t="s">
        <v>1403</v>
      </c>
      <c r="G27" s="511" t="s">
        <v>1439</v>
      </c>
      <c r="H27" s="511" t="s">
        <v>427</v>
      </c>
      <c r="I27" s="511" t="s">
        <v>1440</v>
      </c>
      <c r="J27" s="511" t="s">
        <v>1441</v>
      </c>
      <c r="K27" s="511"/>
      <c r="L27" s="512">
        <v>0</v>
      </c>
      <c r="M27" s="512">
        <v>0</v>
      </c>
      <c r="N27" s="511">
        <v>7</v>
      </c>
      <c r="O27" s="578">
        <v>7</v>
      </c>
      <c r="P27" s="512">
        <v>0</v>
      </c>
      <c r="Q27" s="534"/>
      <c r="R27" s="511">
        <v>6</v>
      </c>
      <c r="S27" s="534">
        <v>0.8571428571428571</v>
      </c>
      <c r="T27" s="578">
        <v>6</v>
      </c>
      <c r="U27" s="560">
        <v>0.8571428571428571</v>
      </c>
    </row>
    <row r="28" spans="1:21" ht="14.4" customHeight="1" x14ac:dyDescent="0.3">
      <c r="A28" s="510">
        <v>59</v>
      </c>
      <c r="B28" s="511" t="s">
        <v>428</v>
      </c>
      <c r="C28" s="511">
        <v>89301594</v>
      </c>
      <c r="D28" s="576" t="s">
        <v>1500</v>
      </c>
      <c r="E28" s="577" t="s">
        <v>1409</v>
      </c>
      <c r="F28" s="511" t="s">
        <v>1403</v>
      </c>
      <c r="G28" s="511" t="s">
        <v>1439</v>
      </c>
      <c r="H28" s="511" t="s">
        <v>427</v>
      </c>
      <c r="I28" s="511" t="s">
        <v>1442</v>
      </c>
      <c r="J28" s="511" t="s">
        <v>1441</v>
      </c>
      <c r="K28" s="511"/>
      <c r="L28" s="512">
        <v>0</v>
      </c>
      <c r="M28" s="512">
        <v>0</v>
      </c>
      <c r="N28" s="511">
        <v>7</v>
      </c>
      <c r="O28" s="578">
        <v>7</v>
      </c>
      <c r="P28" s="512">
        <v>0</v>
      </c>
      <c r="Q28" s="534"/>
      <c r="R28" s="511">
        <v>6</v>
      </c>
      <c r="S28" s="534">
        <v>0.8571428571428571</v>
      </c>
      <c r="T28" s="578">
        <v>6</v>
      </c>
      <c r="U28" s="560">
        <v>0.8571428571428571</v>
      </c>
    </row>
    <row r="29" spans="1:21" ht="14.4" customHeight="1" x14ac:dyDescent="0.3">
      <c r="A29" s="510">
        <v>59</v>
      </c>
      <c r="B29" s="511" t="s">
        <v>428</v>
      </c>
      <c r="C29" s="511">
        <v>89301594</v>
      </c>
      <c r="D29" s="576" t="s">
        <v>1500</v>
      </c>
      <c r="E29" s="577" t="s">
        <v>1409</v>
      </c>
      <c r="F29" s="511" t="s">
        <v>1403</v>
      </c>
      <c r="G29" s="511" t="s">
        <v>1439</v>
      </c>
      <c r="H29" s="511" t="s">
        <v>427</v>
      </c>
      <c r="I29" s="511" t="s">
        <v>1443</v>
      </c>
      <c r="J29" s="511" t="s">
        <v>1441</v>
      </c>
      <c r="K29" s="511"/>
      <c r="L29" s="512">
        <v>0</v>
      </c>
      <c r="M29" s="512">
        <v>0</v>
      </c>
      <c r="N29" s="511">
        <v>5</v>
      </c>
      <c r="O29" s="578">
        <v>5</v>
      </c>
      <c r="P29" s="512">
        <v>0</v>
      </c>
      <c r="Q29" s="534"/>
      <c r="R29" s="511">
        <v>5</v>
      </c>
      <c r="S29" s="534">
        <v>1</v>
      </c>
      <c r="T29" s="578">
        <v>5</v>
      </c>
      <c r="U29" s="560">
        <v>1</v>
      </c>
    </row>
    <row r="30" spans="1:21" ht="14.4" customHeight="1" x14ac:dyDescent="0.3">
      <c r="A30" s="510">
        <v>59</v>
      </c>
      <c r="B30" s="511" t="s">
        <v>428</v>
      </c>
      <c r="C30" s="511">
        <v>89301594</v>
      </c>
      <c r="D30" s="576" t="s">
        <v>1500</v>
      </c>
      <c r="E30" s="577" t="s">
        <v>1410</v>
      </c>
      <c r="F30" s="511" t="s">
        <v>1402</v>
      </c>
      <c r="G30" s="511" t="s">
        <v>1413</v>
      </c>
      <c r="H30" s="511" t="s">
        <v>900</v>
      </c>
      <c r="I30" s="511" t="s">
        <v>1372</v>
      </c>
      <c r="J30" s="511" t="s">
        <v>994</v>
      </c>
      <c r="K30" s="511" t="s">
        <v>993</v>
      </c>
      <c r="L30" s="512">
        <v>105.31</v>
      </c>
      <c r="M30" s="512">
        <v>3580.54</v>
      </c>
      <c r="N30" s="511">
        <v>34</v>
      </c>
      <c r="O30" s="578">
        <v>1.5</v>
      </c>
      <c r="P30" s="512">
        <v>3580.54</v>
      </c>
      <c r="Q30" s="534">
        <v>1</v>
      </c>
      <c r="R30" s="511">
        <v>34</v>
      </c>
      <c r="S30" s="534">
        <v>1</v>
      </c>
      <c r="T30" s="578">
        <v>1.5</v>
      </c>
      <c r="U30" s="560">
        <v>1</v>
      </c>
    </row>
    <row r="31" spans="1:21" ht="14.4" customHeight="1" x14ac:dyDescent="0.3">
      <c r="A31" s="510">
        <v>59</v>
      </c>
      <c r="B31" s="511" t="s">
        <v>428</v>
      </c>
      <c r="C31" s="511">
        <v>89301594</v>
      </c>
      <c r="D31" s="576" t="s">
        <v>1500</v>
      </c>
      <c r="E31" s="577" t="s">
        <v>1410</v>
      </c>
      <c r="F31" s="511" t="s">
        <v>1402</v>
      </c>
      <c r="G31" s="511" t="s">
        <v>1413</v>
      </c>
      <c r="H31" s="511" t="s">
        <v>900</v>
      </c>
      <c r="I31" s="511" t="s">
        <v>1395</v>
      </c>
      <c r="J31" s="511" t="s">
        <v>992</v>
      </c>
      <c r="K31" s="511" t="s">
        <v>993</v>
      </c>
      <c r="L31" s="512">
        <v>105.31</v>
      </c>
      <c r="M31" s="512">
        <v>5265.5</v>
      </c>
      <c r="N31" s="511">
        <v>50</v>
      </c>
      <c r="O31" s="578">
        <v>1.5</v>
      </c>
      <c r="P31" s="512">
        <v>5265.5</v>
      </c>
      <c r="Q31" s="534">
        <v>1</v>
      </c>
      <c r="R31" s="511">
        <v>50</v>
      </c>
      <c r="S31" s="534">
        <v>1</v>
      </c>
      <c r="T31" s="578">
        <v>1.5</v>
      </c>
      <c r="U31" s="560">
        <v>1</v>
      </c>
    </row>
    <row r="32" spans="1:21" ht="14.4" customHeight="1" x14ac:dyDescent="0.3">
      <c r="A32" s="510">
        <v>59</v>
      </c>
      <c r="B32" s="511" t="s">
        <v>428</v>
      </c>
      <c r="C32" s="511">
        <v>89301594</v>
      </c>
      <c r="D32" s="576" t="s">
        <v>1500</v>
      </c>
      <c r="E32" s="577" t="s">
        <v>1411</v>
      </c>
      <c r="F32" s="511" t="s">
        <v>1402</v>
      </c>
      <c r="G32" s="511" t="s">
        <v>1423</v>
      </c>
      <c r="H32" s="511" t="s">
        <v>900</v>
      </c>
      <c r="I32" s="511" t="s">
        <v>1377</v>
      </c>
      <c r="J32" s="511" t="s">
        <v>1444</v>
      </c>
      <c r="K32" s="511" t="s">
        <v>931</v>
      </c>
      <c r="L32" s="512">
        <v>31.59</v>
      </c>
      <c r="M32" s="512">
        <v>631.79999999999995</v>
      </c>
      <c r="N32" s="511">
        <v>20</v>
      </c>
      <c r="O32" s="578">
        <v>1</v>
      </c>
      <c r="P32" s="512"/>
      <c r="Q32" s="534">
        <v>0</v>
      </c>
      <c r="R32" s="511"/>
      <c r="S32" s="534">
        <v>0</v>
      </c>
      <c r="T32" s="578"/>
      <c r="U32" s="560">
        <v>0</v>
      </c>
    </row>
    <row r="33" spans="1:21" ht="14.4" customHeight="1" x14ac:dyDescent="0.3">
      <c r="A33" s="510">
        <v>59</v>
      </c>
      <c r="B33" s="511" t="s">
        <v>428</v>
      </c>
      <c r="C33" s="511">
        <v>89301594</v>
      </c>
      <c r="D33" s="576" t="s">
        <v>1500</v>
      </c>
      <c r="E33" s="577" t="s">
        <v>1411</v>
      </c>
      <c r="F33" s="511" t="s">
        <v>1402</v>
      </c>
      <c r="G33" s="511" t="s">
        <v>1423</v>
      </c>
      <c r="H33" s="511" t="s">
        <v>900</v>
      </c>
      <c r="I33" s="511" t="s">
        <v>1414</v>
      </c>
      <c r="J33" s="511" t="s">
        <v>1424</v>
      </c>
      <c r="K33" s="511" t="s">
        <v>1416</v>
      </c>
      <c r="L33" s="512">
        <v>189.56</v>
      </c>
      <c r="M33" s="512">
        <v>379.12</v>
      </c>
      <c r="N33" s="511">
        <v>2</v>
      </c>
      <c r="O33" s="578">
        <v>1</v>
      </c>
      <c r="P33" s="512">
        <v>379.12</v>
      </c>
      <c r="Q33" s="534">
        <v>1</v>
      </c>
      <c r="R33" s="511">
        <v>2</v>
      </c>
      <c r="S33" s="534">
        <v>1</v>
      </c>
      <c r="T33" s="578">
        <v>1</v>
      </c>
      <c r="U33" s="560">
        <v>1</v>
      </c>
    </row>
    <row r="34" spans="1:21" ht="14.4" customHeight="1" x14ac:dyDescent="0.3">
      <c r="A34" s="510">
        <v>59</v>
      </c>
      <c r="B34" s="511" t="s">
        <v>428</v>
      </c>
      <c r="C34" s="511">
        <v>89301594</v>
      </c>
      <c r="D34" s="576" t="s">
        <v>1500</v>
      </c>
      <c r="E34" s="577" t="s">
        <v>1411</v>
      </c>
      <c r="F34" s="511" t="s">
        <v>1402</v>
      </c>
      <c r="G34" s="511" t="s">
        <v>1423</v>
      </c>
      <c r="H34" s="511" t="s">
        <v>900</v>
      </c>
      <c r="I34" s="511" t="s">
        <v>1383</v>
      </c>
      <c r="J34" s="511" t="s">
        <v>1445</v>
      </c>
      <c r="K34" s="511" t="s">
        <v>931</v>
      </c>
      <c r="L34" s="512">
        <v>21.06</v>
      </c>
      <c r="M34" s="512">
        <v>210.6</v>
      </c>
      <c r="N34" s="511">
        <v>10</v>
      </c>
      <c r="O34" s="578">
        <v>1</v>
      </c>
      <c r="P34" s="512">
        <v>210.6</v>
      </c>
      <c r="Q34" s="534">
        <v>1</v>
      </c>
      <c r="R34" s="511">
        <v>10</v>
      </c>
      <c r="S34" s="534">
        <v>1</v>
      </c>
      <c r="T34" s="578">
        <v>1</v>
      </c>
      <c r="U34" s="560">
        <v>1</v>
      </c>
    </row>
    <row r="35" spans="1:21" ht="14.4" customHeight="1" x14ac:dyDescent="0.3">
      <c r="A35" s="510">
        <v>59</v>
      </c>
      <c r="B35" s="511" t="s">
        <v>428</v>
      </c>
      <c r="C35" s="511">
        <v>89301594</v>
      </c>
      <c r="D35" s="576" t="s">
        <v>1500</v>
      </c>
      <c r="E35" s="577" t="s">
        <v>1411</v>
      </c>
      <c r="F35" s="511" t="s">
        <v>1402</v>
      </c>
      <c r="G35" s="511" t="s">
        <v>1413</v>
      </c>
      <c r="H35" s="511" t="s">
        <v>900</v>
      </c>
      <c r="I35" s="511" t="s">
        <v>1372</v>
      </c>
      <c r="J35" s="511" t="s">
        <v>994</v>
      </c>
      <c r="K35" s="511" t="s">
        <v>993</v>
      </c>
      <c r="L35" s="512">
        <v>105.31</v>
      </c>
      <c r="M35" s="512">
        <v>12637.2</v>
      </c>
      <c r="N35" s="511">
        <v>120</v>
      </c>
      <c r="O35" s="578">
        <v>1.5</v>
      </c>
      <c r="P35" s="512">
        <v>12637.2</v>
      </c>
      <c r="Q35" s="534">
        <v>1</v>
      </c>
      <c r="R35" s="511">
        <v>120</v>
      </c>
      <c r="S35" s="534">
        <v>1</v>
      </c>
      <c r="T35" s="578">
        <v>1.5</v>
      </c>
      <c r="U35" s="560">
        <v>1</v>
      </c>
    </row>
    <row r="36" spans="1:21" ht="14.4" customHeight="1" x14ac:dyDescent="0.3">
      <c r="A36" s="510">
        <v>59</v>
      </c>
      <c r="B36" s="511" t="s">
        <v>428</v>
      </c>
      <c r="C36" s="511">
        <v>89301594</v>
      </c>
      <c r="D36" s="576" t="s">
        <v>1500</v>
      </c>
      <c r="E36" s="577" t="s">
        <v>1411</v>
      </c>
      <c r="F36" s="511" t="s">
        <v>1402</v>
      </c>
      <c r="G36" s="511" t="s">
        <v>1413</v>
      </c>
      <c r="H36" s="511" t="s">
        <v>900</v>
      </c>
      <c r="I36" s="511" t="s">
        <v>1375</v>
      </c>
      <c r="J36" s="511" t="s">
        <v>1376</v>
      </c>
      <c r="K36" s="511" t="s">
        <v>931</v>
      </c>
      <c r="L36" s="512">
        <v>31.59</v>
      </c>
      <c r="M36" s="512">
        <v>3411.7200000000003</v>
      </c>
      <c r="N36" s="511">
        <v>108</v>
      </c>
      <c r="O36" s="578">
        <v>1.5</v>
      </c>
      <c r="P36" s="512">
        <v>1895.4</v>
      </c>
      <c r="Q36" s="534">
        <v>0.55555555555555558</v>
      </c>
      <c r="R36" s="511">
        <v>60</v>
      </c>
      <c r="S36" s="534">
        <v>0.55555555555555558</v>
      </c>
      <c r="T36" s="578">
        <v>1</v>
      </c>
      <c r="U36" s="560">
        <v>0.66666666666666663</v>
      </c>
    </row>
    <row r="37" spans="1:21" ht="14.4" customHeight="1" x14ac:dyDescent="0.3">
      <c r="A37" s="510">
        <v>59</v>
      </c>
      <c r="B37" s="511" t="s">
        <v>428</v>
      </c>
      <c r="C37" s="511">
        <v>89301594</v>
      </c>
      <c r="D37" s="576" t="s">
        <v>1500</v>
      </c>
      <c r="E37" s="577" t="s">
        <v>1411</v>
      </c>
      <c r="F37" s="511" t="s">
        <v>1402</v>
      </c>
      <c r="G37" s="511" t="s">
        <v>1413</v>
      </c>
      <c r="H37" s="511" t="s">
        <v>900</v>
      </c>
      <c r="I37" s="511" t="s">
        <v>1377</v>
      </c>
      <c r="J37" s="511" t="s">
        <v>1378</v>
      </c>
      <c r="K37" s="511" t="s">
        <v>931</v>
      </c>
      <c r="L37" s="512">
        <v>31.59</v>
      </c>
      <c r="M37" s="512">
        <v>3790.8</v>
      </c>
      <c r="N37" s="511">
        <v>120</v>
      </c>
      <c r="O37" s="578">
        <v>2</v>
      </c>
      <c r="P37" s="512"/>
      <c r="Q37" s="534">
        <v>0</v>
      </c>
      <c r="R37" s="511"/>
      <c r="S37" s="534">
        <v>0</v>
      </c>
      <c r="T37" s="578"/>
      <c r="U37" s="560">
        <v>0</v>
      </c>
    </row>
    <row r="38" spans="1:21" ht="14.4" customHeight="1" x14ac:dyDescent="0.3">
      <c r="A38" s="510">
        <v>59</v>
      </c>
      <c r="B38" s="511" t="s">
        <v>428</v>
      </c>
      <c r="C38" s="511">
        <v>89301594</v>
      </c>
      <c r="D38" s="576" t="s">
        <v>1500</v>
      </c>
      <c r="E38" s="577" t="s">
        <v>1411</v>
      </c>
      <c r="F38" s="511" t="s">
        <v>1402</v>
      </c>
      <c r="G38" s="511" t="s">
        <v>1413</v>
      </c>
      <c r="H38" s="511" t="s">
        <v>900</v>
      </c>
      <c r="I38" s="511" t="s">
        <v>1414</v>
      </c>
      <c r="J38" s="511" t="s">
        <v>1415</v>
      </c>
      <c r="K38" s="511" t="s">
        <v>1416</v>
      </c>
      <c r="L38" s="512">
        <v>189.56</v>
      </c>
      <c r="M38" s="512">
        <v>17439.52</v>
      </c>
      <c r="N38" s="511">
        <v>92</v>
      </c>
      <c r="O38" s="578">
        <v>11.5</v>
      </c>
      <c r="P38" s="512">
        <v>4359.88</v>
      </c>
      <c r="Q38" s="534">
        <v>0.25</v>
      </c>
      <c r="R38" s="511">
        <v>23</v>
      </c>
      <c r="S38" s="534">
        <v>0.25</v>
      </c>
      <c r="T38" s="578">
        <v>4</v>
      </c>
      <c r="U38" s="560">
        <v>0.34782608695652173</v>
      </c>
    </row>
    <row r="39" spans="1:21" ht="14.4" customHeight="1" x14ac:dyDescent="0.3">
      <c r="A39" s="510">
        <v>59</v>
      </c>
      <c r="B39" s="511" t="s">
        <v>428</v>
      </c>
      <c r="C39" s="511">
        <v>89301594</v>
      </c>
      <c r="D39" s="576" t="s">
        <v>1500</v>
      </c>
      <c r="E39" s="577" t="s">
        <v>1411</v>
      </c>
      <c r="F39" s="511" t="s">
        <v>1402</v>
      </c>
      <c r="G39" s="511" t="s">
        <v>1413</v>
      </c>
      <c r="H39" s="511" t="s">
        <v>900</v>
      </c>
      <c r="I39" s="511" t="s">
        <v>1385</v>
      </c>
      <c r="J39" s="511" t="s">
        <v>1386</v>
      </c>
      <c r="K39" s="511" t="s">
        <v>931</v>
      </c>
      <c r="L39" s="512">
        <v>26.33</v>
      </c>
      <c r="M39" s="512">
        <v>1184.8499999999999</v>
      </c>
      <c r="N39" s="511">
        <v>45</v>
      </c>
      <c r="O39" s="578">
        <v>0.5</v>
      </c>
      <c r="P39" s="512">
        <v>1184.8499999999999</v>
      </c>
      <c r="Q39" s="534">
        <v>1</v>
      </c>
      <c r="R39" s="511">
        <v>45</v>
      </c>
      <c r="S39" s="534">
        <v>1</v>
      </c>
      <c r="T39" s="578">
        <v>0.5</v>
      </c>
      <c r="U39" s="560">
        <v>1</v>
      </c>
    </row>
    <row r="40" spans="1:21" ht="14.4" customHeight="1" x14ac:dyDescent="0.3">
      <c r="A40" s="510">
        <v>59</v>
      </c>
      <c r="B40" s="511" t="s">
        <v>428</v>
      </c>
      <c r="C40" s="511">
        <v>89301594</v>
      </c>
      <c r="D40" s="576" t="s">
        <v>1500</v>
      </c>
      <c r="E40" s="577" t="s">
        <v>1412</v>
      </c>
      <c r="F40" s="511" t="s">
        <v>1402</v>
      </c>
      <c r="G40" s="511" t="s">
        <v>1446</v>
      </c>
      <c r="H40" s="511" t="s">
        <v>900</v>
      </c>
      <c r="I40" s="511" t="s">
        <v>1447</v>
      </c>
      <c r="J40" s="511" t="s">
        <v>1448</v>
      </c>
      <c r="K40" s="511" t="s">
        <v>1449</v>
      </c>
      <c r="L40" s="512">
        <v>89.6</v>
      </c>
      <c r="M40" s="512">
        <v>89.6</v>
      </c>
      <c r="N40" s="511">
        <v>1</v>
      </c>
      <c r="O40" s="578">
        <v>1</v>
      </c>
      <c r="P40" s="512">
        <v>89.6</v>
      </c>
      <c r="Q40" s="534">
        <v>1</v>
      </c>
      <c r="R40" s="511">
        <v>1</v>
      </c>
      <c r="S40" s="534">
        <v>1</v>
      </c>
      <c r="T40" s="578">
        <v>1</v>
      </c>
      <c r="U40" s="560">
        <v>1</v>
      </c>
    </row>
    <row r="41" spans="1:21" ht="14.4" customHeight="1" x14ac:dyDescent="0.3">
      <c r="A41" s="510">
        <v>59</v>
      </c>
      <c r="B41" s="511" t="s">
        <v>428</v>
      </c>
      <c r="C41" s="511">
        <v>89301594</v>
      </c>
      <c r="D41" s="576" t="s">
        <v>1500</v>
      </c>
      <c r="E41" s="577" t="s">
        <v>1412</v>
      </c>
      <c r="F41" s="511" t="s">
        <v>1402</v>
      </c>
      <c r="G41" s="511" t="s">
        <v>1450</v>
      </c>
      <c r="H41" s="511" t="s">
        <v>427</v>
      </c>
      <c r="I41" s="511" t="s">
        <v>1451</v>
      </c>
      <c r="J41" s="511" t="s">
        <v>1452</v>
      </c>
      <c r="K41" s="511" t="s">
        <v>1453</v>
      </c>
      <c r="L41" s="512">
        <v>153.37</v>
      </c>
      <c r="M41" s="512">
        <v>460.11</v>
      </c>
      <c r="N41" s="511">
        <v>3</v>
      </c>
      <c r="O41" s="578">
        <v>1</v>
      </c>
      <c r="P41" s="512">
        <v>460.11</v>
      </c>
      <c r="Q41" s="534">
        <v>1</v>
      </c>
      <c r="R41" s="511">
        <v>3</v>
      </c>
      <c r="S41" s="534">
        <v>1</v>
      </c>
      <c r="T41" s="578">
        <v>1</v>
      </c>
      <c r="U41" s="560">
        <v>1</v>
      </c>
    </row>
    <row r="42" spans="1:21" ht="14.4" customHeight="1" x14ac:dyDescent="0.3">
      <c r="A42" s="510">
        <v>59</v>
      </c>
      <c r="B42" s="511" t="s">
        <v>428</v>
      </c>
      <c r="C42" s="511">
        <v>89301594</v>
      </c>
      <c r="D42" s="576" t="s">
        <v>1500</v>
      </c>
      <c r="E42" s="577" t="s">
        <v>1412</v>
      </c>
      <c r="F42" s="511" t="s">
        <v>1402</v>
      </c>
      <c r="G42" s="511" t="s">
        <v>1454</v>
      </c>
      <c r="H42" s="511" t="s">
        <v>427</v>
      </c>
      <c r="I42" s="511" t="s">
        <v>1451</v>
      </c>
      <c r="J42" s="511" t="s">
        <v>1452</v>
      </c>
      <c r="K42" s="511" t="s">
        <v>1453</v>
      </c>
      <c r="L42" s="512">
        <v>153.37</v>
      </c>
      <c r="M42" s="512">
        <v>1380.33</v>
      </c>
      <c r="N42" s="511">
        <v>9</v>
      </c>
      <c r="O42" s="578">
        <v>2.5</v>
      </c>
      <c r="P42" s="512">
        <v>613.48</v>
      </c>
      <c r="Q42" s="534">
        <v>0.44444444444444448</v>
      </c>
      <c r="R42" s="511">
        <v>4</v>
      </c>
      <c r="S42" s="534">
        <v>0.44444444444444442</v>
      </c>
      <c r="T42" s="578">
        <v>1</v>
      </c>
      <c r="U42" s="560">
        <v>0.4</v>
      </c>
    </row>
    <row r="43" spans="1:21" ht="14.4" customHeight="1" x14ac:dyDescent="0.3">
      <c r="A43" s="510">
        <v>59</v>
      </c>
      <c r="B43" s="511" t="s">
        <v>428</v>
      </c>
      <c r="C43" s="511">
        <v>89301594</v>
      </c>
      <c r="D43" s="576" t="s">
        <v>1500</v>
      </c>
      <c r="E43" s="577" t="s">
        <v>1412</v>
      </c>
      <c r="F43" s="511" t="s">
        <v>1402</v>
      </c>
      <c r="G43" s="511" t="s">
        <v>1439</v>
      </c>
      <c r="H43" s="511" t="s">
        <v>427</v>
      </c>
      <c r="I43" s="511" t="s">
        <v>1455</v>
      </c>
      <c r="J43" s="511" t="s">
        <v>1441</v>
      </c>
      <c r="K43" s="511"/>
      <c r="L43" s="512">
        <v>0</v>
      </c>
      <c r="M43" s="512">
        <v>0</v>
      </c>
      <c r="N43" s="511">
        <v>410</v>
      </c>
      <c r="O43" s="578">
        <v>11</v>
      </c>
      <c r="P43" s="512">
        <v>0</v>
      </c>
      <c r="Q43" s="534"/>
      <c r="R43" s="511">
        <v>350</v>
      </c>
      <c r="S43" s="534">
        <v>0.85365853658536583</v>
      </c>
      <c r="T43" s="578">
        <v>9</v>
      </c>
      <c r="U43" s="560">
        <v>0.81818181818181823</v>
      </c>
    </row>
    <row r="44" spans="1:21" ht="14.4" customHeight="1" x14ac:dyDescent="0.3">
      <c r="A44" s="510">
        <v>59</v>
      </c>
      <c r="B44" s="511" t="s">
        <v>428</v>
      </c>
      <c r="C44" s="511">
        <v>89301594</v>
      </c>
      <c r="D44" s="576" t="s">
        <v>1500</v>
      </c>
      <c r="E44" s="577" t="s">
        <v>1412</v>
      </c>
      <c r="F44" s="511" t="s">
        <v>1402</v>
      </c>
      <c r="G44" s="511" t="s">
        <v>1456</v>
      </c>
      <c r="H44" s="511" t="s">
        <v>427</v>
      </c>
      <c r="I44" s="511" t="s">
        <v>1457</v>
      </c>
      <c r="J44" s="511" t="s">
        <v>1458</v>
      </c>
      <c r="K44" s="511" t="s">
        <v>1459</v>
      </c>
      <c r="L44" s="512">
        <v>72.05</v>
      </c>
      <c r="M44" s="512">
        <v>576.4</v>
      </c>
      <c r="N44" s="511">
        <v>8</v>
      </c>
      <c r="O44" s="578">
        <v>1</v>
      </c>
      <c r="P44" s="512">
        <v>576.4</v>
      </c>
      <c r="Q44" s="534">
        <v>1</v>
      </c>
      <c r="R44" s="511">
        <v>8</v>
      </c>
      <c r="S44" s="534">
        <v>1</v>
      </c>
      <c r="T44" s="578">
        <v>1</v>
      </c>
      <c r="U44" s="560">
        <v>1</v>
      </c>
    </row>
    <row r="45" spans="1:21" ht="14.4" customHeight="1" x14ac:dyDescent="0.3">
      <c r="A45" s="510">
        <v>59</v>
      </c>
      <c r="B45" s="511" t="s">
        <v>428</v>
      </c>
      <c r="C45" s="511">
        <v>89301594</v>
      </c>
      <c r="D45" s="576" t="s">
        <v>1500</v>
      </c>
      <c r="E45" s="577" t="s">
        <v>1412</v>
      </c>
      <c r="F45" s="511" t="s">
        <v>1402</v>
      </c>
      <c r="G45" s="511" t="s">
        <v>1460</v>
      </c>
      <c r="H45" s="511" t="s">
        <v>427</v>
      </c>
      <c r="I45" s="511" t="s">
        <v>1461</v>
      </c>
      <c r="J45" s="511" t="s">
        <v>603</v>
      </c>
      <c r="K45" s="511" t="s">
        <v>1462</v>
      </c>
      <c r="L45" s="512">
        <v>709.97</v>
      </c>
      <c r="M45" s="512">
        <v>1419.94</v>
      </c>
      <c r="N45" s="511">
        <v>2</v>
      </c>
      <c r="O45" s="578">
        <v>0.5</v>
      </c>
      <c r="P45" s="512">
        <v>1419.94</v>
      </c>
      <c r="Q45" s="534">
        <v>1</v>
      </c>
      <c r="R45" s="511">
        <v>2</v>
      </c>
      <c r="S45" s="534">
        <v>1</v>
      </c>
      <c r="T45" s="578">
        <v>0.5</v>
      </c>
      <c r="U45" s="560">
        <v>1</v>
      </c>
    </row>
    <row r="46" spans="1:21" ht="14.4" customHeight="1" x14ac:dyDescent="0.3">
      <c r="A46" s="510">
        <v>59</v>
      </c>
      <c r="B46" s="511" t="s">
        <v>428</v>
      </c>
      <c r="C46" s="511">
        <v>89301594</v>
      </c>
      <c r="D46" s="576" t="s">
        <v>1500</v>
      </c>
      <c r="E46" s="577" t="s">
        <v>1412</v>
      </c>
      <c r="F46" s="511" t="s">
        <v>1402</v>
      </c>
      <c r="G46" s="511" t="s">
        <v>1463</v>
      </c>
      <c r="H46" s="511" t="s">
        <v>900</v>
      </c>
      <c r="I46" s="511" t="s">
        <v>1464</v>
      </c>
      <c r="J46" s="511" t="s">
        <v>1465</v>
      </c>
      <c r="K46" s="511" t="s">
        <v>1466</v>
      </c>
      <c r="L46" s="512">
        <v>380.96</v>
      </c>
      <c r="M46" s="512">
        <v>1523.84</v>
      </c>
      <c r="N46" s="511">
        <v>4</v>
      </c>
      <c r="O46" s="578">
        <v>1.5</v>
      </c>
      <c r="P46" s="512">
        <v>1523.84</v>
      </c>
      <c r="Q46" s="534">
        <v>1</v>
      </c>
      <c r="R46" s="511">
        <v>4</v>
      </c>
      <c r="S46" s="534">
        <v>1</v>
      </c>
      <c r="T46" s="578">
        <v>1.5</v>
      </c>
      <c r="U46" s="560">
        <v>1</v>
      </c>
    </row>
    <row r="47" spans="1:21" ht="14.4" customHeight="1" x14ac:dyDescent="0.3">
      <c r="A47" s="510">
        <v>59</v>
      </c>
      <c r="B47" s="511" t="s">
        <v>428</v>
      </c>
      <c r="C47" s="511">
        <v>89301594</v>
      </c>
      <c r="D47" s="576" t="s">
        <v>1500</v>
      </c>
      <c r="E47" s="577" t="s">
        <v>1412</v>
      </c>
      <c r="F47" s="511" t="s">
        <v>1402</v>
      </c>
      <c r="G47" s="511" t="s">
        <v>1467</v>
      </c>
      <c r="H47" s="511" t="s">
        <v>427</v>
      </c>
      <c r="I47" s="511" t="s">
        <v>1468</v>
      </c>
      <c r="J47" s="511" t="s">
        <v>1469</v>
      </c>
      <c r="K47" s="511" t="s">
        <v>1470</v>
      </c>
      <c r="L47" s="512">
        <v>400.53</v>
      </c>
      <c r="M47" s="512">
        <v>801.06</v>
      </c>
      <c r="N47" s="511">
        <v>2</v>
      </c>
      <c r="O47" s="578">
        <v>0.5</v>
      </c>
      <c r="P47" s="512"/>
      <c r="Q47" s="534">
        <v>0</v>
      </c>
      <c r="R47" s="511"/>
      <c r="S47" s="534">
        <v>0</v>
      </c>
      <c r="T47" s="578"/>
      <c r="U47" s="560">
        <v>0</v>
      </c>
    </row>
    <row r="48" spans="1:21" ht="14.4" customHeight="1" x14ac:dyDescent="0.3">
      <c r="A48" s="510">
        <v>59</v>
      </c>
      <c r="B48" s="511" t="s">
        <v>428</v>
      </c>
      <c r="C48" s="511">
        <v>89301594</v>
      </c>
      <c r="D48" s="576" t="s">
        <v>1500</v>
      </c>
      <c r="E48" s="577" t="s">
        <v>1412</v>
      </c>
      <c r="F48" s="511" t="s">
        <v>1402</v>
      </c>
      <c r="G48" s="511" t="s">
        <v>1471</v>
      </c>
      <c r="H48" s="511" t="s">
        <v>900</v>
      </c>
      <c r="I48" s="511" t="s">
        <v>1472</v>
      </c>
      <c r="J48" s="511" t="s">
        <v>1473</v>
      </c>
      <c r="K48" s="511" t="s">
        <v>1474</v>
      </c>
      <c r="L48" s="512">
        <v>1458.07</v>
      </c>
      <c r="M48" s="512">
        <v>4374.21</v>
      </c>
      <c r="N48" s="511">
        <v>3</v>
      </c>
      <c r="O48" s="578">
        <v>0.5</v>
      </c>
      <c r="P48" s="512">
        <v>4374.21</v>
      </c>
      <c r="Q48" s="534">
        <v>1</v>
      </c>
      <c r="R48" s="511">
        <v>3</v>
      </c>
      <c r="S48" s="534">
        <v>1</v>
      </c>
      <c r="T48" s="578">
        <v>0.5</v>
      </c>
      <c r="U48" s="560">
        <v>1</v>
      </c>
    </row>
    <row r="49" spans="1:21" ht="14.4" customHeight="1" x14ac:dyDescent="0.3">
      <c r="A49" s="510">
        <v>59</v>
      </c>
      <c r="B49" s="511" t="s">
        <v>428</v>
      </c>
      <c r="C49" s="511">
        <v>89301594</v>
      </c>
      <c r="D49" s="576" t="s">
        <v>1500</v>
      </c>
      <c r="E49" s="577" t="s">
        <v>1412</v>
      </c>
      <c r="F49" s="511" t="s">
        <v>1402</v>
      </c>
      <c r="G49" s="511" t="s">
        <v>1471</v>
      </c>
      <c r="H49" s="511" t="s">
        <v>900</v>
      </c>
      <c r="I49" s="511" t="s">
        <v>1475</v>
      </c>
      <c r="J49" s="511" t="s">
        <v>1476</v>
      </c>
      <c r="K49" s="511" t="s">
        <v>1477</v>
      </c>
      <c r="L49" s="512">
        <v>1749.69</v>
      </c>
      <c r="M49" s="512">
        <v>1749.69</v>
      </c>
      <c r="N49" s="511">
        <v>1</v>
      </c>
      <c r="O49" s="578">
        <v>1</v>
      </c>
      <c r="P49" s="512">
        <v>1749.69</v>
      </c>
      <c r="Q49" s="534">
        <v>1</v>
      </c>
      <c r="R49" s="511">
        <v>1</v>
      </c>
      <c r="S49" s="534">
        <v>1</v>
      </c>
      <c r="T49" s="578">
        <v>1</v>
      </c>
      <c r="U49" s="560">
        <v>1</v>
      </c>
    </row>
    <row r="50" spans="1:21" ht="14.4" customHeight="1" x14ac:dyDescent="0.3">
      <c r="A50" s="510">
        <v>59</v>
      </c>
      <c r="B50" s="511" t="s">
        <v>428</v>
      </c>
      <c r="C50" s="511">
        <v>89301594</v>
      </c>
      <c r="D50" s="576" t="s">
        <v>1500</v>
      </c>
      <c r="E50" s="577" t="s">
        <v>1412</v>
      </c>
      <c r="F50" s="511" t="s">
        <v>1402</v>
      </c>
      <c r="G50" s="511" t="s">
        <v>1478</v>
      </c>
      <c r="H50" s="511" t="s">
        <v>427</v>
      </c>
      <c r="I50" s="511" t="s">
        <v>1479</v>
      </c>
      <c r="J50" s="511" t="s">
        <v>1480</v>
      </c>
      <c r="K50" s="511" t="s">
        <v>1481</v>
      </c>
      <c r="L50" s="512">
        <v>0</v>
      </c>
      <c r="M50" s="512">
        <v>0</v>
      </c>
      <c r="N50" s="511">
        <v>1</v>
      </c>
      <c r="O50" s="578">
        <v>1</v>
      </c>
      <c r="P50" s="512">
        <v>0</v>
      </c>
      <c r="Q50" s="534"/>
      <c r="R50" s="511">
        <v>1</v>
      </c>
      <c r="S50" s="534">
        <v>1</v>
      </c>
      <c r="T50" s="578">
        <v>1</v>
      </c>
      <c r="U50" s="560">
        <v>1</v>
      </c>
    </row>
    <row r="51" spans="1:21" ht="14.4" customHeight="1" x14ac:dyDescent="0.3">
      <c r="A51" s="510">
        <v>59</v>
      </c>
      <c r="B51" s="511" t="s">
        <v>428</v>
      </c>
      <c r="C51" s="511">
        <v>89301594</v>
      </c>
      <c r="D51" s="576" t="s">
        <v>1500</v>
      </c>
      <c r="E51" s="577" t="s">
        <v>1412</v>
      </c>
      <c r="F51" s="511" t="s">
        <v>1402</v>
      </c>
      <c r="G51" s="511" t="s">
        <v>1419</v>
      </c>
      <c r="H51" s="511" t="s">
        <v>427</v>
      </c>
      <c r="I51" s="511" t="s">
        <v>1482</v>
      </c>
      <c r="J51" s="511" t="s">
        <v>1483</v>
      </c>
      <c r="K51" s="511" t="s">
        <v>1484</v>
      </c>
      <c r="L51" s="512">
        <v>380.96</v>
      </c>
      <c r="M51" s="512">
        <v>1142.8799999999999</v>
      </c>
      <c r="N51" s="511">
        <v>3</v>
      </c>
      <c r="O51" s="578">
        <v>1</v>
      </c>
      <c r="P51" s="512">
        <v>1142.8799999999999</v>
      </c>
      <c r="Q51" s="534">
        <v>1</v>
      </c>
      <c r="R51" s="511">
        <v>3</v>
      </c>
      <c r="S51" s="534">
        <v>1</v>
      </c>
      <c r="T51" s="578">
        <v>1</v>
      </c>
      <c r="U51" s="560">
        <v>1</v>
      </c>
    </row>
    <row r="52" spans="1:21" ht="14.4" customHeight="1" x14ac:dyDescent="0.3">
      <c r="A52" s="510">
        <v>59</v>
      </c>
      <c r="B52" s="511" t="s">
        <v>428</v>
      </c>
      <c r="C52" s="511">
        <v>89301594</v>
      </c>
      <c r="D52" s="576" t="s">
        <v>1500</v>
      </c>
      <c r="E52" s="577" t="s">
        <v>1412</v>
      </c>
      <c r="F52" s="511" t="s">
        <v>1402</v>
      </c>
      <c r="G52" s="511" t="s">
        <v>1423</v>
      </c>
      <c r="H52" s="511" t="s">
        <v>900</v>
      </c>
      <c r="I52" s="511" t="s">
        <v>1372</v>
      </c>
      <c r="J52" s="511" t="s">
        <v>994</v>
      </c>
      <c r="K52" s="511" t="s">
        <v>993</v>
      </c>
      <c r="L52" s="512">
        <v>105.31</v>
      </c>
      <c r="M52" s="512">
        <v>18955.800000000003</v>
      </c>
      <c r="N52" s="511">
        <v>180</v>
      </c>
      <c r="O52" s="578">
        <v>2</v>
      </c>
      <c r="P52" s="512">
        <v>18955.800000000003</v>
      </c>
      <c r="Q52" s="534">
        <v>1</v>
      </c>
      <c r="R52" s="511">
        <v>180</v>
      </c>
      <c r="S52" s="534">
        <v>1</v>
      </c>
      <c r="T52" s="578">
        <v>2</v>
      </c>
      <c r="U52" s="560">
        <v>1</v>
      </c>
    </row>
    <row r="53" spans="1:21" ht="14.4" customHeight="1" x14ac:dyDescent="0.3">
      <c r="A53" s="510">
        <v>59</v>
      </c>
      <c r="B53" s="511" t="s">
        <v>428</v>
      </c>
      <c r="C53" s="511">
        <v>89301594</v>
      </c>
      <c r="D53" s="576" t="s">
        <v>1500</v>
      </c>
      <c r="E53" s="577" t="s">
        <v>1412</v>
      </c>
      <c r="F53" s="511" t="s">
        <v>1402</v>
      </c>
      <c r="G53" s="511" t="s">
        <v>1423</v>
      </c>
      <c r="H53" s="511" t="s">
        <v>900</v>
      </c>
      <c r="I53" s="511" t="s">
        <v>1375</v>
      </c>
      <c r="J53" s="511" t="s">
        <v>1485</v>
      </c>
      <c r="K53" s="511" t="s">
        <v>931</v>
      </c>
      <c r="L53" s="512">
        <v>31.59</v>
      </c>
      <c r="M53" s="512">
        <v>4738.5</v>
      </c>
      <c r="N53" s="511">
        <v>150</v>
      </c>
      <c r="O53" s="578">
        <v>1.5</v>
      </c>
      <c r="P53" s="512">
        <v>1895.4</v>
      </c>
      <c r="Q53" s="534">
        <v>0.4</v>
      </c>
      <c r="R53" s="511">
        <v>60</v>
      </c>
      <c r="S53" s="534">
        <v>0.4</v>
      </c>
      <c r="T53" s="578">
        <v>1</v>
      </c>
      <c r="U53" s="560">
        <v>0.66666666666666663</v>
      </c>
    </row>
    <row r="54" spans="1:21" ht="14.4" customHeight="1" x14ac:dyDescent="0.3">
      <c r="A54" s="510">
        <v>59</v>
      </c>
      <c r="B54" s="511" t="s">
        <v>428</v>
      </c>
      <c r="C54" s="511">
        <v>89301594</v>
      </c>
      <c r="D54" s="576" t="s">
        <v>1500</v>
      </c>
      <c r="E54" s="577" t="s">
        <v>1412</v>
      </c>
      <c r="F54" s="511" t="s">
        <v>1402</v>
      </c>
      <c r="G54" s="511" t="s">
        <v>1423</v>
      </c>
      <c r="H54" s="511" t="s">
        <v>900</v>
      </c>
      <c r="I54" s="511" t="s">
        <v>1430</v>
      </c>
      <c r="J54" s="511" t="s">
        <v>1431</v>
      </c>
      <c r="K54" s="511" t="s">
        <v>931</v>
      </c>
      <c r="L54" s="512">
        <v>31.59</v>
      </c>
      <c r="M54" s="512">
        <v>2843.1</v>
      </c>
      <c r="N54" s="511">
        <v>90</v>
      </c>
      <c r="O54" s="578">
        <v>1</v>
      </c>
      <c r="P54" s="512">
        <v>2843.1</v>
      </c>
      <c r="Q54" s="534">
        <v>1</v>
      </c>
      <c r="R54" s="511">
        <v>90</v>
      </c>
      <c r="S54" s="534">
        <v>1</v>
      </c>
      <c r="T54" s="578">
        <v>1</v>
      </c>
      <c r="U54" s="560">
        <v>1</v>
      </c>
    </row>
    <row r="55" spans="1:21" ht="14.4" customHeight="1" x14ac:dyDescent="0.3">
      <c r="A55" s="510">
        <v>59</v>
      </c>
      <c r="B55" s="511" t="s">
        <v>428</v>
      </c>
      <c r="C55" s="511">
        <v>89301594</v>
      </c>
      <c r="D55" s="576" t="s">
        <v>1500</v>
      </c>
      <c r="E55" s="577" t="s">
        <v>1412</v>
      </c>
      <c r="F55" s="511" t="s">
        <v>1402</v>
      </c>
      <c r="G55" s="511" t="s">
        <v>1423</v>
      </c>
      <c r="H55" s="511" t="s">
        <v>900</v>
      </c>
      <c r="I55" s="511" t="s">
        <v>1486</v>
      </c>
      <c r="J55" s="511" t="s">
        <v>1487</v>
      </c>
      <c r="K55" s="511" t="s">
        <v>931</v>
      </c>
      <c r="L55" s="512">
        <v>31.59</v>
      </c>
      <c r="M55" s="512">
        <v>2843.1</v>
      </c>
      <c r="N55" s="511">
        <v>90</v>
      </c>
      <c r="O55" s="578">
        <v>1</v>
      </c>
      <c r="P55" s="512"/>
      <c r="Q55" s="534">
        <v>0</v>
      </c>
      <c r="R55" s="511"/>
      <c r="S55" s="534">
        <v>0</v>
      </c>
      <c r="T55" s="578"/>
      <c r="U55" s="560">
        <v>0</v>
      </c>
    </row>
    <row r="56" spans="1:21" ht="14.4" customHeight="1" x14ac:dyDescent="0.3">
      <c r="A56" s="510">
        <v>59</v>
      </c>
      <c r="B56" s="511" t="s">
        <v>428</v>
      </c>
      <c r="C56" s="511">
        <v>89301594</v>
      </c>
      <c r="D56" s="576" t="s">
        <v>1500</v>
      </c>
      <c r="E56" s="577" t="s">
        <v>1412</v>
      </c>
      <c r="F56" s="511" t="s">
        <v>1402</v>
      </c>
      <c r="G56" s="511" t="s">
        <v>1423</v>
      </c>
      <c r="H56" s="511" t="s">
        <v>900</v>
      </c>
      <c r="I56" s="511" t="s">
        <v>1414</v>
      </c>
      <c r="J56" s="511" t="s">
        <v>1424</v>
      </c>
      <c r="K56" s="511" t="s">
        <v>1416</v>
      </c>
      <c r="L56" s="512">
        <v>189.56</v>
      </c>
      <c r="M56" s="512">
        <v>19903.8</v>
      </c>
      <c r="N56" s="511">
        <v>105</v>
      </c>
      <c r="O56" s="578">
        <v>5</v>
      </c>
      <c r="P56" s="512">
        <v>14217</v>
      </c>
      <c r="Q56" s="534">
        <v>0.7142857142857143</v>
      </c>
      <c r="R56" s="511">
        <v>75</v>
      </c>
      <c r="S56" s="534">
        <v>0.7142857142857143</v>
      </c>
      <c r="T56" s="578">
        <v>4</v>
      </c>
      <c r="U56" s="560">
        <v>0.8</v>
      </c>
    </row>
    <row r="57" spans="1:21" ht="14.4" customHeight="1" x14ac:dyDescent="0.3">
      <c r="A57" s="510">
        <v>59</v>
      </c>
      <c r="B57" s="511" t="s">
        <v>428</v>
      </c>
      <c r="C57" s="511">
        <v>89301594</v>
      </c>
      <c r="D57" s="576" t="s">
        <v>1500</v>
      </c>
      <c r="E57" s="577" t="s">
        <v>1412</v>
      </c>
      <c r="F57" s="511" t="s">
        <v>1402</v>
      </c>
      <c r="G57" s="511" t="s">
        <v>1423</v>
      </c>
      <c r="H57" s="511" t="s">
        <v>900</v>
      </c>
      <c r="I57" s="511" t="s">
        <v>1396</v>
      </c>
      <c r="J57" s="511" t="s">
        <v>992</v>
      </c>
      <c r="K57" s="511" t="s">
        <v>966</v>
      </c>
      <c r="L57" s="512">
        <v>52.66</v>
      </c>
      <c r="M57" s="512">
        <v>6319.2</v>
      </c>
      <c r="N57" s="511">
        <v>120</v>
      </c>
      <c r="O57" s="578">
        <v>1</v>
      </c>
      <c r="P57" s="512"/>
      <c r="Q57" s="534">
        <v>0</v>
      </c>
      <c r="R57" s="511"/>
      <c r="S57" s="534">
        <v>0</v>
      </c>
      <c r="T57" s="578"/>
      <c r="U57" s="560">
        <v>0</v>
      </c>
    </row>
    <row r="58" spans="1:21" ht="14.4" customHeight="1" x14ac:dyDescent="0.3">
      <c r="A58" s="510">
        <v>59</v>
      </c>
      <c r="B58" s="511" t="s">
        <v>428</v>
      </c>
      <c r="C58" s="511">
        <v>89301594</v>
      </c>
      <c r="D58" s="576" t="s">
        <v>1500</v>
      </c>
      <c r="E58" s="577" t="s">
        <v>1412</v>
      </c>
      <c r="F58" s="511" t="s">
        <v>1402</v>
      </c>
      <c r="G58" s="511" t="s">
        <v>1423</v>
      </c>
      <c r="H58" s="511" t="s">
        <v>900</v>
      </c>
      <c r="I58" s="511" t="s">
        <v>1400</v>
      </c>
      <c r="J58" s="511" t="s">
        <v>1488</v>
      </c>
      <c r="K58" s="511" t="s">
        <v>931</v>
      </c>
      <c r="L58" s="512">
        <v>31.59</v>
      </c>
      <c r="M58" s="512">
        <v>2843.1</v>
      </c>
      <c r="N58" s="511">
        <v>90</v>
      </c>
      <c r="O58" s="578">
        <v>0.5</v>
      </c>
      <c r="P58" s="512"/>
      <c r="Q58" s="534">
        <v>0</v>
      </c>
      <c r="R58" s="511"/>
      <c r="S58" s="534">
        <v>0</v>
      </c>
      <c r="T58" s="578"/>
      <c r="U58" s="560">
        <v>0</v>
      </c>
    </row>
    <row r="59" spans="1:21" ht="14.4" customHeight="1" x14ac:dyDescent="0.3">
      <c r="A59" s="510">
        <v>59</v>
      </c>
      <c r="B59" s="511" t="s">
        <v>428</v>
      </c>
      <c r="C59" s="511">
        <v>89301594</v>
      </c>
      <c r="D59" s="576" t="s">
        <v>1500</v>
      </c>
      <c r="E59" s="577" t="s">
        <v>1412</v>
      </c>
      <c r="F59" s="511" t="s">
        <v>1402</v>
      </c>
      <c r="G59" s="511" t="s">
        <v>1413</v>
      </c>
      <c r="H59" s="511" t="s">
        <v>900</v>
      </c>
      <c r="I59" s="511" t="s">
        <v>1372</v>
      </c>
      <c r="J59" s="511" t="s">
        <v>994</v>
      </c>
      <c r="K59" s="511" t="s">
        <v>993</v>
      </c>
      <c r="L59" s="512">
        <v>105.31</v>
      </c>
      <c r="M59" s="512">
        <v>317193.72000000003</v>
      </c>
      <c r="N59" s="511">
        <v>3012</v>
      </c>
      <c r="O59" s="578">
        <v>33.5</v>
      </c>
      <c r="P59" s="512">
        <v>279282.12000000005</v>
      </c>
      <c r="Q59" s="534">
        <v>0.8804780876494025</v>
      </c>
      <c r="R59" s="511">
        <v>2652</v>
      </c>
      <c r="S59" s="534">
        <v>0.88047808764940239</v>
      </c>
      <c r="T59" s="578">
        <v>28.5</v>
      </c>
      <c r="U59" s="560">
        <v>0.85074626865671643</v>
      </c>
    </row>
    <row r="60" spans="1:21" ht="14.4" customHeight="1" x14ac:dyDescent="0.3">
      <c r="A60" s="510">
        <v>59</v>
      </c>
      <c r="B60" s="511" t="s">
        <v>428</v>
      </c>
      <c r="C60" s="511">
        <v>89301594</v>
      </c>
      <c r="D60" s="576" t="s">
        <v>1500</v>
      </c>
      <c r="E60" s="577" t="s">
        <v>1412</v>
      </c>
      <c r="F60" s="511" t="s">
        <v>1402</v>
      </c>
      <c r="G60" s="511" t="s">
        <v>1413</v>
      </c>
      <c r="H60" s="511" t="s">
        <v>900</v>
      </c>
      <c r="I60" s="511" t="s">
        <v>1373</v>
      </c>
      <c r="J60" s="511" t="s">
        <v>1374</v>
      </c>
      <c r="K60" s="511" t="s">
        <v>966</v>
      </c>
      <c r="L60" s="512">
        <v>65.819999999999993</v>
      </c>
      <c r="M60" s="512">
        <v>1974.6</v>
      </c>
      <c r="N60" s="511">
        <v>30</v>
      </c>
      <c r="O60" s="578">
        <v>0.5</v>
      </c>
      <c r="P60" s="512">
        <v>1974.6</v>
      </c>
      <c r="Q60" s="534">
        <v>1</v>
      </c>
      <c r="R60" s="511">
        <v>30</v>
      </c>
      <c r="S60" s="534">
        <v>1</v>
      </c>
      <c r="T60" s="578">
        <v>0.5</v>
      </c>
      <c r="U60" s="560">
        <v>1</v>
      </c>
    </row>
    <row r="61" spans="1:21" ht="14.4" customHeight="1" x14ac:dyDescent="0.3">
      <c r="A61" s="510">
        <v>59</v>
      </c>
      <c r="B61" s="511" t="s">
        <v>428</v>
      </c>
      <c r="C61" s="511">
        <v>89301594</v>
      </c>
      <c r="D61" s="576" t="s">
        <v>1500</v>
      </c>
      <c r="E61" s="577" t="s">
        <v>1412</v>
      </c>
      <c r="F61" s="511" t="s">
        <v>1402</v>
      </c>
      <c r="G61" s="511" t="s">
        <v>1413</v>
      </c>
      <c r="H61" s="511" t="s">
        <v>900</v>
      </c>
      <c r="I61" s="511" t="s">
        <v>1375</v>
      </c>
      <c r="J61" s="511" t="s">
        <v>1376</v>
      </c>
      <c r="K61" s="511" t="s">
        <v>931</v>
      </c>
      <c r="L61" s="512">
        <v>31.59</v>
      </c>
      <c r="M61" s="512">
        <v>11182.859999999999</v>
      </c>
      <c r="N61" s="511">
        <v>354</v>
      </c>
      <c r="O61" s="578">
        <v>4</v>
      </c>
      <c r="P61" s="512">
        <v>8150.2199999999993</v>
      </c>
      <c r="Q61" s="534">
        <v>0.72881355932203395</v>
      </c>
      <c r="R61" s="511">
        <v>258</v>
      </c>
      <c r="S61" s="534">
        <v>0.72881355932203384</v>
      </c>
      <c r="T61" s="578">
        <v>3</v>
      </c>
      <c r="U61" s="560">
        <v>0.75</v>
      </c>
    </row>
    <row r="62" spans="1:21" ht="14.4" customHeight="1" x14ac:dyDescent="0.3">
      <c r="A62" s="510">
        <v>59</v>
      </c>
      <c r="B62" s="511" t="s">
        <v>428</v>
      </c>
      <c r="C62" s="511">
        <v>89301594</v>
      </c>
      <c r="D62" s="576" t="s">
        <v>1500</v>
      </c>
      <c r="E62" s="577" t="s">
        <v>1412</v>
      </c>
      <c r="F62" s="511" t="s">
        <v>1402</v>
      </c>
      <c r="G62" s="511" t="s">
        <v>1413</v>
      </c>
      <c r="H62" s="511" t="s">
        <v>900</v>
      </c>
      <c r="I62" s="511" t="s">
        <v>1377</v>
      </c>
      <c r="J62" s="511" t="s">
        <v>1378</v>
      </c>
      <c r="K62" s="511" t="s">
        <v>931</v>
      </c>
      <c r="L62" s="512">
        <v>31.59</v>
      </c>
      <c r="M62" s="512">
        <v>1895.4</v>
      </c>
      <c r="N62" s="511">
        <v>60</v>
      </c>
      <c r="O62" s="578">
        <v>1</v>
      </c>
      <c r="P62" s="512"/>
      <c r="Q62" s="534">
        <v>0</v>
      </c>
      <c r="R62" s="511"/>
      <c r="S62" s="534">
        <v>0</v>
      </c>
      <c r="T62" s="578"/>
      <c r="U62" s="560">
        <v>0</v>
      </c>
    </row>
    <row r="63" spans="1:21" ht="14.4" customHeight="1" x14ac:dyDescent="0.3">
      <c r="A63" s="510">
        <v>59</v>
      </c>
      <c r="B63" s="511" t="s">
        <v>428</v>
      </c>
      <c r="C63" s="511">
        <v>89301594</v>
      </c>
      <c r="D63" s="576" t="s">
        <v>1500</v>
      </c>
      <c r="E63" s="577" t="s">
        <v>1412</v>
      </c>
      <c r="F63" s="511" t="s">
        <v>1402</v>
      </c>
      <c r="G63" s="511" t="s">
        <v>1413</v>
      </c>
      <c r="H63" s="511" t="s">
        <v>900</v>
      </c>
      <c r="I63" s="511" t="s">
        <v>1430</v>
      </c>
      <c r="J63" s="511" t="s">
        <v>1431</v>
      </c>
      <c r="K63" s="511" t="s">
        <v>931</v>
      </c>
      <c r="L63" s="512">
        <v>31.59</v>
      </c>
      <c r="M63" s="512">
        <v>10424.700000000001</v>
      </c>
      <c r="N63" s="511">
        <v>330</v>
      </c>
      <c r="O63" s="578">
        <v>6</v>
      </c>
      <c r="P63" s="512">
        <v>9477</v>
      </c>
      <c r="Q63" s="534">
        <v>0.90909090909090906</v>
      </c>
      <c r="R63" s="511">
        <v>300</v>
      </c>
      <c r="S63" s="534">
        <v>0.90909090909090906</v>
      </c>
      <c r="T63" s="578">
        <v>5</v>
      </c>
      <c r="U63" s="560">
        <v>0.83333333333333337</v>
      </c>
    </row>
    <row r="64" spans="1:21" ht="14.4" customHeight="1" x14ac:dyDescent="0.3">
      <c r="A64" s="510">
        <v>59</v>
      </c>
      <c r="B64" s="511" t="s">
        <v>428</v>
      </c>
      <c r="C64" s="511">
        <v>89301594</v>
      </c>
      <c r="D64" s="576" t="s">
        <v>1500</v>
      </c>
      <c r="E64" s="577" t="s">
        <v>1412</v>
      </c>
      <c r="F64" s="511" t="s">
        <v>1402</v>
      </c>
      <c r="G64" s="511" t="s">
        <v>1413</v>
      </c>
      <c r="H64" s="511" t="s">
        <v>900</v>
      </c>
      <c r="I64" s="511" t="s">
        <v>1379</v>
      </c>
      <c r="J64" s="511" t="s">
        <v>1380</v>
      </c>
      <c r="K64" s="511" t="s">
        <v>931</v>
      </c>
      <c r="L64" s="512">
        <v>31.59</v>
      </c>
      <c r="M64" s="512">
        <v>1516.32</v>
      </c>
      <c r="N64" s="511">
        <v>48</v>
      </c>
      <c r="O64" s="578">
        <v>0.5</v>
      </c>
      <c r="P64" s="512">
        <v>1516.32</v>
      </c>
      <c r="Q64" s="534">
        <v>1</v>
      </c>
      <c r="R64" s="511">
        <v>48</v>
      </c>
      <c r="S64" s="534">
        <v>1</v>
      </c>
      <c r="T64" s="578">
        <v>0.5</v>
      </c>
      <c r="U64" s="560">
        <v>1</v>
      </c>
    </row>
    <row r="65" spans="1:21" ht="14.4" customHeight="1" x14ac:dyDescent="0.3">
      <c r="A65" s="510">
        <v>59</v>
      </c>
      <c r="B65" s="511" t="s">
        <v>428</v>
      </c>
      <c r="C65" s="511">
        <v>89301594</v>
      </c>
      <c r="D65" s="576" t="s">
        <v>1500</v>
      </c>
      <c r="E65" s="577" t="s">
        <v>1412</v>
      </c>
      <c r="F65" s="511" t="s">
        <v>1402</v>
      </c>
      <c r="G65" s="511" t="s">
        <v>1413</v>
      </c>
      <c r="H65" s="511" t="s">
        <v>900</v>
      </c>
      <c r="I65" s="511" t="s">
        <v>1486</v>
      </c>
      <c r="J65" s="511" t="s">
        <v>1489</v>
      </c>
      <c r="K65" s="511" t="s">
        <v>931</v>
      </c>
      <c r="L65" s="512">
        <v>31.59</v>
      </c>
      <c r="M65" s="512">
        <v>9477</v>
      </c>
      <c r="N65" s="511">
        <v>300</v>
      </c>
      <c r="O65" s="578">
        <v>3.5</v>
      </c>
      <c r="P65" s="512"/>
      <c r="Q65" s="534">
        <v>0</v>
      </c>
      <c r="R65" s="511"/>
      <c r="S65" s="534">
        <v>0</v>
      </c>
      <c r="T65" s="578"/>
      <c r="U65" s="560">
        <v>0</v>
      </c>
    </row>
    <row r="66" spans="1:21" ht="14.4" customHeight="1" x14ac:dyDescent="0.3">
      <c r="A66" s="510">
        <v>59</v>
      </c>
      <c r="B66" s="511" t="s">
        <v>428</v>
      </c>
      <c r="C66" s="511">
        <v>89301594</v>
      </c>
      <c r="D66" s="576" t="s">
        <v>1500</v>
      </c>
      <c r="E66" s="577" t="s">
        <v>1412</v>
      </c>
      <c r="F66" s="511" t="s">
        <v>1402</v>
      </c>
      <c r="G66" s="511" t="s">
        <v>1413</v>
      </c>
      <c r="H66" s="511" t="s">
        <v>900</v>
      </c>
      <c r="I66" s="511" t="s">
        <v>1414</v>
      </c>
      <c r="J66" s="511" t="s">
        <v>1415</v>
      </c>
      <c r="K66" s="511" t="s">
        <v>1416</v>
      </c>
      <c r="L66" s="512">
        <v>189.56</v>
      </c>
      <c r="M66" s="512">
        <v>145961.19999999998</v>
      </c>
      <c r="N66" s="511">
        <v>770</v>
      </c>
      <c r="O66" s="578">
        <v>42.5</v>
      </c>
      <c r="P66" s="512">
        <v>105395.35999999999</v>
      </c>
      <c r="Q66" s="534">
        <v>0.7220779220779221</v>
      </c>
      <c r="R66" s="511">
        <v>556</v>
      </c>
      <c r="S66" s="534">
        <v>0.7220779220779221</v>
      </c>
      <c r="T66" s="578">
        <v>30.5</v>
      </c>
      <c r="U66" s="560">
        <v>0.71764705882352942</v>
      </c>
    </row>
    <row r="67" spans="1:21" ht="14.4" customHeight="1" x14ac:dyDescent="0.3">
      <c r="A67" s="510">
        <v>59</v>
      </c>
      <c r="B67" s="511" t="s">
        <v>428</v>
      </c>
      <c r="C67" s="511">
        <v>89301594</v>
      </c>
      <c r="D67" s="576" t="s">
        <v>1500</v>
      </c>
      <c r="E67" s="577" t="s">
        <v>1412</v>
      </c>
      <c r="F67" s="511" t="s">
        <v>1402</v>
      </c>
      <c r="G67" s="511" t="s">
        <v>1413</v>
      </c>
      <c r="H67" s="511" t="s">
        <v>900</v>
      </c>
      <c r="I67" s="511" t="s">
        <v>1385</v>
      </c>
      <c r="J67" s="511" t="s">
        <v>1386</v>
      </c>
      <c r="K67" s="511" t="s">
        <v>931</v>
      </c>
      <c r="L67" s="512">
        <v>26.33</v>
      </c>
      <c r="M67" s="512">
        <v>4265.4599999999991</v>
      </c>
      <c r="N67" s="511">
        <v>162</v>
      </c>
      <c r="O67" s="578">
        <v>3.5</v>
      </c>
      <c r="P67" s="512">
        <v>3870.5099999999993</v>
      </c>
      <c r="Q67" s="534">
        <v>0.90740740740740744</v>
      </c>
      <c r="R67" s="511">
        <v>147</v>
      </c>
      <c r="S67" s="534">
        <v>0.90740740740740744</v>
      </c>
      <c r="T67" s="578">
        <v>3</v>
      </c>
      <c r="U67" s="560">
        <v>0.8571428571428571</v>
      </c>
    </row>
    <row r="68" spans="1:21" ht="14.4" customHeight="1" x14ac:dyDescent="0.3">
      <c r="A68" s="510">
        <v>59</v>
      </c>
      <c r="B68" s="511" t="s">
        <v>428</v>
      </c>
      <c r="C68" s="511">
        <v>89301594</v>
      </c>
      <c r="D68" s="576" t="s">
        <v>1500</v>
      </c>
      <c r="E68" s="577" t="s">
        <v>1412</v>
      </c>
      <c r="F68" s="511" t="s">
        <v>1402</v>
      </c>
      <c r="G68" s="511" t="s">
        <v>1413</v>
      </c>
      <c r="H68" s="511" t="s">
        <v>900</v>
      </c>
      <c r="I68" s="511" t="s">
        <v>1387</v>
      </c>
      <c r="J68" s="511" t="s">
        <v>1388</v>
      </c>
      <c r="K68" s="511" t="s">
        <v>931</v>
      </c>
      <c r="L68" s="512">
        <v>26.33</v>
      </c>
      <c r="M68" s="512">
        <v>4081.15</v>
      </c>
      <c r="N68" s="511">
        <v>155</v>
      </c>
      <c r="O68" s="578">
        <v>3.5</v>
      </c>
      <c r="P68" s="512">
        <v>3686.2000000000003</v>
      </c>
      <c r="Q68" s="534">
        <v>0.90322580645161299</v>
      </c>
      <c r="R68" s="511">
        <v>140</v>
      </c>
      <c r="S68" s="534">
        <v>0.90322580645161288</v>
      </c>
      <c r="T68" s="578">
        <v>3</v>
      </c>
      <c r="U68" s="560">
        <v>0.8571428571428571</v>
      </c>
    </row>
    <row r="69" spans="1:21" ht="14.4" customHeight="1" x14ac:dyDescent="0.3">
      <c r="A69" s="510">
        <v>59</v>
      </c>
      <c r="B69" s="511" t="s">
        <v>428</v>
      </c>
      <c r="C69" s="511">
        <v>89301594</v>
      </c>
      <c r="D69" s="576" t="s">
        <v>1500</v>
      </c>
      <c r="E69" s="577" t="s">
        <v>1412</v>
      </c>
      <c r="F69" s="511" t="s">
        <v>1402</v>
      </c>
      <c r="G69" s="511" t="s">
        <v>1413</v>
      </c>
      <c r="H69" s="511" t="s">
        <v>900</v>
      </c>
      <c r="I69" s="511" t="s">
        <v>1389</v>
      </c>
      <c r="J69" s="511" t="s">
        <v>1390</v>
      </c>
      <c r="K69" s="511" t="s">
        <v>931</v>
      </c>
      <c r="L69" s="512">
        <v>26.33</v>
      </c>
      <c r="M69" s="512">
        <v>7635.7</v>
      </c>
      <c r="N69" s="511">
        <v>290</v>
      </c>
      <c r="O69" s="578">
        <v>3.5</v>
      </c>
      <c r="P69" s="512">
        <v>1579.8</v>
      </c>
      <c r="Q69" s="534">
        <v>0.20689655172413793</v>
      </c>
      <c r="R69" s="511">
        <v>60</v>
      </c>
      <c r="S69" s="534">
        <v>0.20689655172413793</v>
      </c>
      <c r="T69" s="578">
        <v>0.5</v>
      </c>
      <c r="U69" s="560">
        <v>0.14285714285714285</v>
      </c>
    </row>
    <row r="70" spans="1:21" ht="14.4" customHeight="1" x14ac:dyDescent="0.3">
      <c r="A70" s="510">
        <v>59</v>
      </c>
      <c r="B70" s="511" t="s">
        <v>428</v>
      </c>
      <c r="C70" s="511">
        <v>89301594</v>
      </c>
      <c r="D70" s="576" t="s">
        <v>1500</v>
      </c>
      <c r="E70" s="577" t="s">
        <v>1412</v>
      </c>
      <c r="F70" s="511" t="s">
        <v>1402</v>
      </c>
      <c r="G70" s="511" t="s">
        <v>1413</v>
      </c>
      <c r="H70" s="511" t="s">
        <v>900</v>
      </c>
      <c r="I70" s="511" t="s">
        <v>1391</v>
      </c>
      <c r="J70" s="511" t="s">
        <v>1392</v>
      </c>
      <c r="K70" s="511" t="s">
        <v>993</v>
      </c>
      <c r="L70" s="512">
        <v>78.989999999999995</v>
      </c>
      <c r="M70" s="512">
        <v>7109.1</v>
      </c>
      <c r="N70" s="511">
        <v>90</v>
      </c>
      <c r="O70" s="578">
        <v>4</v>
      </c>
      <c r="P70" s="512">
        <v>7109.1</v>
      </c>
      <c r="Q70" s="534">
        <v>1</v>
      </c>
      <c r="R70" s="511">
        <v>90</v>
      </c>
      <c r="S70" s="534">
        <v>1</v>
      </c>
      <c r="T70" s="578">
        <v>4</v>
      </c>
      <c r="U70" s="560">
        <v>1</v>
      </c>
    </row>
    <row r="71" spans="1:21" ht="14.4" customHeight="1" x14ac:dyDescent="0.3">
      <c r="A71" s="510">
        <v>59</v>
      </c>
      <c r="B71" s="511" t="s">
        <v>428</v>
      </c>
      <c r="C71" s="511">
        <v>89301594</v>
      </c>
      <c r="D71" s="576" t="s">
        <v>1500</v>
      </c>
      <c r="E71" s="577" t="s">
        <v>1412</v>
      </c>
      <c r="F71" s="511" t="s">
        <v>1402</v>
      </c>
      <c r="G71" s="511" t="s">
        <v>1413</v>
      </c>
      <c r="H71" s="511" t="s">
        <v>900</v>
      </c>
      <c r="I71" s="511" t="s">
        <v>1425</v>
      </c>
      <c r="J71" s="511" t="s">
        <v>1432</v>
      </c>
      <c r="K71" s="511" t="s">
        <v>931</v>
      </c>
      <c r="L71" s="512">
        <v>31.59</v>
      </c>
      <c r="M71" s="512">
        <v>94.77</v>
      </c>
      <c r="N71" s="511">
        <v>3</v>
      </c>
      <c r="O71" s="578">
        <v>1</v>
      </c>
      <c r="P71" s="512">
        <v>94.77</v>
      </c>
      <c r="Q71" s="534">
        <v>1</v>
      </c>
      <c r="R71" s="511">
        <v>3</v>
      </c>
      <c r="S71" s="534">
        <v>1</v>
      </c>
      <c r="T71" s="578">
        <v>1</v>
      </c>
      <c r="U71" s="560">
        <v>1</v>
      </c>
    </row>
    <row r="72" spans="1:21" ht="14.4" customHeight="1" x14ac:dyDescent="0.3">
      <c r="A72" s="510">
        <v>59</v>
      </c>
      <c r="B72" s="511" t="s">
        <v>428</v>
      </c>
      <c r="C72" s="511">
        <v>89301594</v>
      </c>
      <c r="D72" s="576" t="s">
        <v>1500</v>
      </c>
      <c r="E72" s="577" t="s">
        <v>1412</v>
      </c>
      <c r="F72" s="511" t="s">
        <v>1402</v>
      </c>
      <c r="G72" s="511" t="s">
        <v>1413</v>
      </c>
      <c r="H72" s="511" t="s">
        <v>900</v>
      </c>
      <c r="I72" s="511" t="s">
        <v>1417</v>
      </c>
      <c r="J72" s="511" t="s">
        <v>1418</v>
      </c>
      <c r="K72" s="511" t="s">
        <v>931</v>
      </c>
      <c r="L72" s="512">
        <v>31.59</v>
      </c>
      <c r="M72" s="512">
        <v>94.77</v>
      </c>
      <c r="N72" s="511">
        <v>3</v>
      </c>
      <c r="O72" s="578">
        <v>0.5</v>
      </c>
      <c r="P72" s="512">
        <v>94.77</v>
      </c>
      <c r="Q72" s="534">
        <v>1</v>
      </c>
      <c r="R72" s="511">
        <v>3</v>
      </c>
      <c r="S72" s="534">
        <v>1</v>
      </c>
      <c r="T72" s="578">
        <v>0.5</v>
      </c>
      <c r="U72" s="560">
        <v>1</v>
      </c>
    </row>
    <row r="73" spans="1:21" ht="14.4" customHeight="1" x14ac:dyDescent="0.3">
      <c r="A73" s="510">
        <v>59</v>
      </c>
      <c r="B73" s="511" t="s">
        <v>428</v>
      </c>
      <c r="C73" s="511">
        <v>89301594</v>
      </c>
      <c r="D73" s="576" t="s">
        <v>1500</v>
      </c>
      <c r="E73" s="577" t="s">
        <v>1412</v>
      </c>
      <c r="F73" s="511" t="s">
        <v>1402</v>
      </c>
      <c r="G73" s="511" t="s">
        <v>1413</v>
      </c>
      <c r="H73" s="511" t="s">
        <v>900</v>
      </c>
      <c r="I73" s="511" t="s">
        <v>1490</v>
      </c>
      <c r="J73" s="511" t="s">
        <v>1491</v>
      </c>
      <c r="K73" s="511" t="s">
        <v>931</v>
      </c>
      <c r="L73" s="512">
        <v>31.59</v>
      </c>
      <c r="M73" s="512">
        <v>94.77</v>
      </c>
      <c r="N73" s="511">
        <v>3</v>
      </c>
      <c r="O73" s="578">
        <v>0.5</v>
      </c>
      <c r="P73" s="512">
        <v>94.77</v>
      </c>
      <c r="Q73" s="534">
        <v>1</v>
      </c>
      <c r="R73" s="511">
        <v>3</v>
      </c>
      <c r="S73" s="534">
        <v>1</v>
      </c>
      <c r="T73" s="578">
        <v>0.5</v>
      </c>
      <c r="U73" s="560">
        <v>1</v>
      </c>
    </row>
    <row r="74" spans="1:21" ht="14.4" customHeight="1" x14ac:dyDescent="0.3">
      <c r="A74" s="510">
        <v>59</v>
      </c>
      <c r="B74" s="511" t="s">
        <v>428</v>
      </c>
      <c r="C74" s="511">
        <v>89301594</v>
      </c>
      <c r="D74" s="576" t="s">
        <v>1500</v>
      </c>
      <c r="E74" s="577" t="s">
        <v>1412</v>
      </c>
      <c r="F74" s="511" t="s">
        <v>1402</v>
      </c>
      <c r="G74" s="511" t="s">
        <v>1413</v>
      </c>
      <c r="H74" s="511" t="s">
        <v>900</v>
      </c>
      <c r="I74" s="511" t="s">
        <v>1395</v>
      </c>
      <c r="J74" s="511" t="s">
        <v>992</v>
      </c>
      <c r="K74" s="511" t="s">
        <v>993</v>
      </c>
      <c r="L74" s="512">
        <v>105.31</v>
      </c>
      <c r="M74" s="512">
        <v>28433.700000000004</v>
      </c>
      <c r="N74" s="511">
        <v>270</v>
      </c>
      <c r="O74" s="578">
        <v>3</v>
      </c>
      <c r="P74" s="512">
        <v>28433.700000000004</v>
      </c>
      <c r="Q74" s="534">
        <v>1</v>
      </c>
      <c r="R74" s="511">
        <v>270</v>
      </c>
      <c r="S74" s="534">
        <v>1</v>
      </c>
      <c r="T74" s="578">
        <v>3</v>
      </c>
      <c r="U74" s="560">
        <v>1</v>
      </c>
    </row>
    <row r="75" spans="1:21" ht="14.4" customHeight="1" x14ac:dyDescent="0.3">
      <c r="A75" s="510">
        <v>59</v>
      </c>
      <c r="B75" s="511" t="s">
        <v>428</v>
      </c>
      <c r="C75" s="511">
        <v>89301594</v>
      </c>
      <c r="D75" s="576" t="s">
        <v>1500</v>
      </c>
      <c r="E75" s="577" t="s">
        <v>1412</v>
      </c>
      <c r="F75" s="511" t="s">
        <v>1402</v>
      </c>
      <c r="G75" s="511" t="s">
        <v>1413</v>
      </c>
      <c r="H75" s="511" t="s">
        <v>900</v>
      </c>
      <c r="I75" s="511" t="s">
        <v>1396</v>
      </c>
      <c r="J75" s="511" t="s">
        <v>992</v>
      </c>
      <c r="K75" s="511" t="s">
        <v>966</v>
      </c>
      <c r="L75" s="512">
        <v>52.66</v>
      </c>
      <c r="M75" s="512">
        <v>6319.2</v>
      </c>
      <c r="N75" s="511">
        <v>120</v>
      </c>
      <c r="O75" s="578">
        <v>1</v>
      </c>
      <c r="P75" s="512"/>
      <c r="Q75" s="534">
        <v>0</v>
      </c>
      <c r="R75" s="511"/>
      <c r="S75" s="534">
        <v>0</v>
      </c>
      <c r="T75" s="578"/>
      <c r="U75" s="560">
        <v>0</v>
      </c>
    </row>
    <row r="76" spans="1:21" ht="14.4" customHeight="1" x14ac:dyDescent="0.3">
      <c r="A76" s="510">
        <v>59</v>
      </c>
      <c r="B76" s="511" t="s">
        <v>428</v>
      </c>
      <c r="C76" s="511">
        <v>89301594</v>
      </c>
      <c r="D76" s="576" t="s">
        <v>1500</v>
      </c>
      <c r="E76" s="577" t="s">
        <v>1412</v>
      </c>
      <c r="F76" s="511" t="s">
        <v>1402</v>
      </c>
      <c r="G76" s="511" t="s">
        <v>1413</v>
      </c>
      <c r="H76" s="511" t="s">
        <v>900</v>
      </c>
      <c r="I76" s="511" t="s">
        <v>1398</v>
      </c>
      <c r="J76" s="511" t="s">
        <v>1399</v>
      </c>
      <c r="K76" s="511" t="s">
        <v>931</v>
      </c>
      <c r="L76" s="512">
        <v>21.91</v>
      </c>
      <c r="M76" s="512">
        <v>657.3</v>
      </c>
      <c r="N76" s="511">
        <v>30</v>
      </c>
      <c r="O76" s="578">
        <v>1</v>
      </c>
      <c r="P76" s="512">
        <v>657.3</v>
      </c>
      <c r="Q76" s="534">
        <v>1</v>
      </c>
      <c r="R76" s="511">
        <v>30</v>
      </c>
      <c r="S76" s="534">
        <v>1</v>
      </c>
      <c r="T76" s="578">
        <v>1</v>
      </c>
      <c r="U76" s="560">
        <v>1</v>
      </c>
    </row>
    <row r="77" spans="1:21" ht="14.4" customHeight="1" x14ac:dyDescent="0.3">
      <c r="A77" s="510">
        <v>59</v>
      </c>
      <c r="B77" s="511" t="s">
        <v>428</v>
      </c>
      <c r="C77" s="511">
        <v>89301594</v>
      </c>
      <c r="D77" s="576" t="s">
        <v>1500</v>
      </c>
      <c r="E77" s="577" t="s">
        <v>1412</v>
      </c>
      <c r="F77" s="511" t="s">
        <v>1402</v>
      </c>
      <c r="G77" s="511" t="s">
        <v>1413</v>
      </c>
      <c r="H77" s="511" t="s">
        <v>900</v>
      </c>
      <c r="I77" s="511" t="s">
        <v>1400</v>
      </c>
      <c r="J77" s="511" t="s">
        <v>1401</v>
      </c>
      <c r="K77" s="511" t="s">
        <v>931</v>
      </c>
      <c r="L77" s="512">
        <v>31.59</v>
      </c>
      <c r="M77" s="512">
        <v>947.7</v>
      </c>
      <c r="N77" s="511">
        <v>30</v>
      </c>
      <c r="O77" s="578">
        <v>0.5</v>
      </c>
      <c r="P77" s="512">
        <v>947.7</v>
      </c>
      <c r="Q77" s="534">
        <v>1</v>
      </c>
      <c r="R77" s="511">
        <v>30</v>
      </c>
      <c r="S77" s="534">
        <v>1</v>
      </c>
      <c r="T77" s="578">
        <v>0.5</v>
      </c>
      <c r="U77" s="560">
        <v>1</v>
      </c>
    </row>
    <row r="78" spans="1:21" ht="14.4" customHeight="1" x14ac:dyDescent="0.3">
      <c r="A78" s="510">
        <v>59</v>
      </c>
      <c r="B78" s="511" t="s">
        <v>428</v>
      </c>
      <c r="C78" s="511">
        <v>89301594</v>
      </c>
      <c r="D78" s="576" t="s">
        <v>1500</v>
      </c>
      <c r="E78" s="577" t="s">
        <v>1412</v>
      </c>
      <c r="F78" s="511" t="s">
        <v>1402</v>
      </c>
      <c r="G78" s="511" t="s">
        <v>1413</v>
      </c>
      <c r="H78" s="511" t="s">
        <v>900</v>
      </c>
      <c r="I78" s="511" t="s">
        <v>1437</v>
      </c>
      <c r="J78" s="511" t="s">
        <v>1438</v>
      </c>
      <c r="K78" s="511" t="s">
        <v>1436</v>
      </c>
      <c r="L78" s="512">
        <v>126.28</v>
      </c>
      <c r="M78" s="512">
        <v>631.4</v>
      </c>
      <c r="N78" s="511">
        <v>5</v>
      </c>
      <c r="O78" s="578">
        <v>0.5</v>
      </c>
      <c r="P78" s="512"/>
      <c r="Q78" s="534">
        <v>0</v>
      </c>
      <c r="R78" s="511"/>
      <c r="S78" s="534">
        <v>0</v>
      </c>
      <c r="T78" s="578"/>
      <c r="U78" s="560">
        <v>0</v>
      </c>
    </row>
    <row r="79" spans="1:21" ht="14.4" customHeight="1" x14ac:dyDescent="0.3">
      <c r="A79" s="510">
        <v>59</v>
      </c>
      <c r="B79" s="511" t="s">
        <v>428</v>
      </c>
      <c r="C79" s="511">
        <v>89301594</v>
      </c>
      <c r="D79" s="576" t="s">
        <v>1500</v>
      </c>
      <c r="E79" s="577" t="s">
        <v>1412</v>
      </c>
      <c r="F79" s="511" t="s">
        <v>1402</v>
      </c>
      <c r="G79" s="511" t="s">
        <v>1492</v>
      </c>
      <c r="H79" s="511" t="s">
        <v>900</v>
      </c>
      <c r="I79" s="511" t="s">
        <v>1493</v>
      </c>
      <c r="J79" s="511" t="s">
        <v>1494</v>
      </c>
      <c r="K79" s="511" t="s">
        <v>1495</v>
      </c>
      <c r="L79" s="512">
        <v>140.03</v>
      </c>
      <c r="M79" s="512">
        <v>420.09000000000003</v>
      </c>
      <c r="N79" s="511">
        <v>3</v>
      </c>
      <c r="O79" s="578">
        <v>0.5</v>
      </c>
      <c r="P79" s="512">
        <v>420.09000000000003</v>
      </c>
      <c r="Q79" s="534">
        <v>1</v>
      </c>
      <c r="R79" s="511">
        <v>3</v>
      </c>
      <c r="S79" s="534">
        <v>1</v>
      </c>
      <c r="T79" s="578">
        <v>0.5</v>
      </c>
      <c r="U79" s="560">
        <v>1</v>
      </c>
    </row>
    <row r="80" spans="1:21" ht="14.4" customHeight="1" thickBot="1" x14ac:dyDescent="0.35">
      <c r="A80" s="516">
        <v>59</v>
      </c>
      <c r="B80" s="517" t="s">
        <v>428</v>
      </c>
      <c r="C80" s="517">
        <v>89301594</v>
      </c>
      <c r="D80" s="579" t="s">
        <v>1500</v>
      </c>
      <c r="E80" s="580" t="s">
        <v>1412</v>
      </c>
      <c r="F80" s="517" t="s">
        <v>1402</v>
      </c>
      <c r="G80" s="517" t="s">
        <v>1496</v>
      </c>
      <c r="H80" s="517" t="s">
        <v>427</v>
      </c>
      <c r="I80" s="517" t="s">
        <v>1497</v>
      </c>
      <c r="J80" s="517" t="s">
        <v>1498</v>
      </c>
      <c r="K80" s="517" t="s">
        <v>1499</v>
      </c>
      <c r="L80" s="518">
        <v>314.35000000000002</v>
      </c>
      <c r="M80" s="518">
        <v>314.35000000000002</v>
      </c>
      <c r="N80" s="517">
        <v>1</v>
      </c>
      <c r="O80" s="581">
        <v>1</v>
      </c>
      <c r="P80" s="518">
        <v>314.35000000000002</v>
      </c>
      <c r="Q80" s="528">
        <v>1</v>
      </c>
      <c r="R80" s="517">
        <v>1</v>
      </c>
      <c r="S80" s="528">
        <v>1</v>
      </c>
      <c r="T80" s="581">
        <v>1</v>
      </c>
      <c r="U80" s="561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69" customWidth="1"/>
    <col min="2" max="2" width="10" style="98" customWidth="1"/>
    <col min="3" max="3" width="5.5546875" style="91" customWidth="1"/>
    <col min="4" max="4" width="10" style="98" customWidth="1"/>
    <col min="5" max="5" width="5.5546875" style="91" customWidth="1"/>
    <col min="6" max="6" width="10" style="98" customWidth="1"/>
    <col min="7" max="7" width="8.88671875" style="69" customWidth="1"/>
    <col min="8" max="16384" width="8.88671875" style="69"/>
  </cols>
  <sheetData>
    <row r="1" spans="1:6" ht="18.600000000000001" customHeight="1" thickBot="1" x14ac:dyDescent="0.4">
      <c r="A1" s="370" t="s">
        <v>1501</v>
      </c>
      <c r="B1" s="370"/>
      <c r="C1" s="370"/>
      <c r="D1" s="370"/>
      <c r="E1" s="370"/>
      <c r="F1" s="370"/>
    </row>
    <row r="2" spans="1:6" ht="14.4" customHeight="1" thickBot="1" x14ac:dyDescent="0.35">
      <c r="A2" s="464" t="s">
        <v>238</v>
      </c>
      <c r="B2" s="93"/>
      <c r="C2" s="94"/>
      <c r="D2" s="95"/>
      <c r="E2" s="94"/>
      <c r="F2" s="95"/>
    </row>
    <row r="3" spans="1:6" ht="14.4" customHeight="1" thickBot="1" x14ac:dyDescent="0.35">
      <c r="A3" s="306"/>
      <c r="B3" s="371" t="s">
        <v>203</v>
      </c>
      <c r="C3" s="372"/>
      <c r="D3" s="373" t="s">
        <v>202</v>
      </c>
      <c r="E3" s="372"/>
      <c r="F3" s="159" t="s">
        <v>6</v>
      </c>
    </row>
    <row r="4" spans="1:6" ht="14.4" customHeight="1" thickBot="1" x14ac:dyDescent="0.35">
      <c r="A4" s="522" t="s">
        <v>229</v>
      </c>
      <c r="B4" s="523" t="s">
        <v>17</v>
      </c>
      <c r="C4" s="524" t="s">
        <v>5</v>
      </c>
      <c r="D4" s="523" t="s">
        <v>17</v>
      </c>
      <c r="E4" s="524" t="s">
        <v>5</v>
      </c>
      <c r="F4" s="525" t="s">
        <v>17</v>
      </c>
    </row>
    <row r="5" spans="1:6" ht="14.4" customHeight="1" x14ac:dyDescent="0.3">
      <c r="A5" s="538" t="s">
        <v>1412</v>
      </c>
      <c r="B5" s="508">
        <v>1457.23</v>
      </c>
      <c r="C5" s="527">
        <v>2.3202375191560564E-3</v>
      </c>
      <c r="D5" s="508">
        <v>626594.84999999951</v>
      </c>
      <c r="E5" s="527">
        <v>0.997679762480844</v>
      </c>
      <c r="F5" s="509">
        <v>628052.07999999949</v>
      </c>
    </row>
    <row r="6" spans="1:6" ht="14.4" customHeight="1" x14ac:dyDescent="0.3">
      <c r="A6" s="539" t="s">
        <v>1408</v>
      </c>
      <c r="B6" s="514">
        <v>1360.58</v>
      </c>
      <c r="C6" s="534">
        <v>8.3444417357012857E-3</v>
      </c>
      <c r="D6" s="514">
        <v>161691.67000000001</v>
      </c>
      <c r="E6" s="534">
        <v>0.99165555826429874</v>
      </c>
      <c r="F6" s="515">
        <v>163052.25</v>
      </c>
    </row>
    <row r="7" spans="1:6" ht="14.4" customHeight="1" x14ac:dyDescent="0.3">
      <c r="A7" s="539" t="s">
        <v>1411</v>
      </c>
      <c r="B7" s="514"/>
      <c r="C7" s="534">
        <v>0</v>
      </c>
      <c r="D7" s="514">
        <v>39685.61</v>
      </c>
      <c r="E7" s="534">
        <v>1</v>
      </c>
      <c r="F7" s="515">
        <v>39685.61</v>
      </c>
    </row>
    <row r="8" spans="1:6" ht="14.4" customHeight="1" x14ac:dyDescent="0.3">
      <c r="A8" s="539" t="s">
        <v>1407</v>
      </c>
      <c r="B8" s="514"/>
      <c r="C8" s="534">
        <v>0</v>
      </c>
      <c r="D8" s="514">
        <v>12952.800000000001</v>
      </c>
      <c r="E8" s="534">
        <v>1</v>
      </c>
      <c r="F8" s="515">
        <v>12952.800000000001</v>
      </c>
    </row>
    <row r="9" spans="1:6" ht="14.4" customHeight="1" thickBot="1" x14ac:dyDescent="0.35">
      <c r="A9" s="540" t="s">
        <v>1410</v>
      </c>
      <c r="B9" s="535"/>
      <c r="C9" s="536">
        <v>0</v>
      </c>
      <c r="D9" s="535">
        <v>8846.0400000000009</v>
      </c>
      <c r="E9" s="536">
        <v>1</v>
      </c>
      <c r="F9" s="537">
        <v>8846.0400000000009</v>
      </c>
    </row>
    <row r="10" spans="1:6" ht="14.4" customHeight="1" thickBot="1" x14ac:dyDescent="0.35">
      <c r="A10" s="529" t="s">
        <v>6</v>
      </c>
      <c r="B10" s="530">
        <v>2817.81</v>
      </c>
      <c r="C10" s="531">
        <v>3.3050047878884839E-3</v>
      </c>
      <c r="D10" s="530">
        <v>849770.96999999951</v>
      </c>
      <c r="E10" s="531">
        <v>0.99669499521211147</v>
      </c>
      <c r="F10" s="532">
        <v>852588.77999999956</v>
      </c>
    </row>
    <row r="11" spans="1:6" ht="14.4" customHeight="1" thickBot="1" x14ac:dyDescent="0.35"/>
    <row r="12" spans="1:6" ht="14.4" customHeight="1" x14ac:dyDescent="0.3">
      <c r="A12" s="538" t="s">
        <v>1104</v>
      </c>
      <c r="B12" s="508"/>
      <c r="C12" s="527">
        <v>0</v>
      </c>
      <c r="D12" s="508">
        <v>841613.53999999934</v>
      </c>
      <c r="E12" s="527">
        <v>1</v>
      </c>
      <c r="F12" s="509">
        <v>841613.53999999934</v>
      </c>
    </row>
    <row r="13" spans="1:6" ht="14.4" customHeight="1" x14ac:dyDescent="0.3">
      <c r="A13" s="539" t="s">
        <v>1106</v>
      </c>
      <c r="B13" s="514"/>
      <c r="C13" s="534">
        <v>0</v>
      </c>
      <c r="D13" s="514">
        <v>6123.9</v>
      </c>
      <c r="E13" s="534">
        <v>1</v>
      </c>
      <c r="F13" s="515">
        <v>6123.9</v>
      </c>
    </row>
    <row r="14" spans="1:6" ht="14.4" customHeight="1" x14ac:dyDescent="0.3">
      <c r="A14" s="539" t="s">
        <v>1502</v>
      </c>
      <c r="B14" s="514"/>
      <c r="C14" s="534">
        <v>0</v>
      </c>
      <c r="D14" s="514">
        <v>1523.84</v>
      </c>
      <c r="E14" s="534">
        <v>1</v>
      </c>
      <c r="F14" s="515">
        <v>1523.84</v>
      </c>
    </row>
    <row r="15" spans="1:6" ht="14.4" customHeight="1" x14ac:dyDescent="0.3">
      <c r="A15" s="539" t="s">
        <v>1503</v>
      </c>
      <c r="B15" s="514"/>
      <c r="C15" s="534">
        <v>0</v>
      </c>
      <c r="D15" s="514">
        <v>420.09000000000003</v>
      </c>
      <c r="E15" s="534">
        <v>1</v>
      </c>
      <c r="F15" s="515">
        <v>420.09000000000003</v>
      </c>
    </row>
    <row r="16" spans="1:6" ht="14.4" customHeight="1" x14ac:dyDescent="0.3">
      <c r="A16" s="539" t="s">
        <v>1504</v>
      </c>
      <c r="B16" s="514"/>
      <c r="C16" s="534">
        <v>0</v>
      </c>
      <c r="D16" s="514">
        <v>89.6</v>
      </c>
      <c r="E16" s="534">
        <v>1</v>
      </c>
      <c r="F16" s="515">
        <v>89.6</v>
      </c>
    </row>
    <row r="17" spans="1:6" ht="14.4" customHeight="1" x14ac:dyDescent="0.3">
      <c r="A17" s="539" t="s">
        <v>1110</v>
      </c>
      <c r="B17" s="514">
        <v>2503.46</v>
      </c>
      <c r="C17" s="534">
        <v>1</v>
      </c>
      <c r="D17" s="514"/>
      <c r="E17" s="534">
        <v>0</v>
      </c>
      <c r="F17" s="515">
        <v>2503.46</v>
      </c>
    </row>
    <row r="18" spans="1:6" ht="14.4" customHeight="1" thickBot="1" x14ac:dyDescent="0.35">
      <c r="A18" s="540" t="s">
        <v>1505</v>
      </c>
      <c r="B18" s="535">
        <v>314.35000000000002</v>
      </c>
      <c r="C18" s="536">
        <v>1</v>
      </c>
      <c r="D18" s="535"/>
      <c r="E18" s="536">
        <v>0</v>
      </c>
      <c r="F18" s="537">
        <v>314.35000000000002</v>
      </c>
    </row>
    <row r="19" spans="1:6" ht="14.4" customHeight="1" thickBot="1" x14ac:dyDescent="0.35">
      <c r="A19" s="529" t="s">
        <v>6</v>
      </c>
      <c r="B19" s="530">
        <v>2817.81</v>
      </c>
      <c r="C19" s="531">
        <v>3.3050047878884848E-3</v>
      </c>
      <c r="D19" s="530">
        <v>849770.96999999939</v>
      </c>
      <c r="E19" s="531">
        <v>0.99669499521211158</v>
      </c>
      <c r="F19" s="532">
        <v>852588.77999999933</v>
      </c>
    </row>
  </sheetData>
  <mergeCells count="3">
    <mergeCell ref="A1:F1"/>
    <mergeCell ref="B3:C3"/>
    <mergeCell ref="D3:E3"/>
  </mergeCells>
  <conditionalFormatting sqref="C5:C1048576">
    <cfRule type="cellIs" dxfId="39" priority="10" stopIfTrue="1" operator="greaterThan">
      <formula>0.2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5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69" customWidth="1"/>
    <col min="2" max="2" width="8.88671875" style="69" bestFit="1" customWidth="1"/>
    <col min="3" max="3" width="7" style="69" bestFit="1" customWidth="1"/>
    <col min="4" max="5" width="22.21875" style="69" customWidth="1"/>
    <col min="6" max="6" width="6.6640625" style="98" customWidth="1"/>
    <col min="7" max="7" width="8.88671875" style="98" customWidth="1"/>
    <col min="8" max="8" width="6.77734375" style="91" customWidth="1"/>
    <col min="9" max="9" width="6.6640625" style="98" customWidth="1"/>
    <col min="10" max="10" width="8.88671875" style="98" customWidth="1"/>
    <col min="11" max="11" width="6.77734375" style="91" customWidth="1"/>
    <col min="12" max="12" width="6.6640625" style="98" customWidth="1"/>
    <col min="13" max="13" width="8.88671875" style="98" customWidth="1"/>
    <col min="14" max="16384" width="8.88671875" style="69"/>
  </cols>
  <sheetData>
    <row r="1" spans="1:13" ht="18.600000000000001" customHeight="1" thickBot="1" x14ac:dyDescent="0.4">
      <c r="A1" s="370" t="s">
        <v>211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36"/>
      <c r="M1" s="336"/>
    </row>
    <row r="2" spans="1:13" ht="14.4" customHeight="1" thickBot="1" x14ac:dyDescent="0.35">
      <c r="A2" s="464" t="s">
        <v>238</v>
      </c>
      <c r="B2" s="96"/>
      <c r="C2" s="96"/>
      <c r="D2" s="96"/>
      <c r="E2" s="96"/>
      <c r="F2" s="97"/>
      <c r="G2" s="97"/>
      <c r="H2" s="307"/>
      <c r="I2" s="97"/>
      <c r="J2" s="97"/>
      <c r="K2" s="307"/>
      <c r="L2" s="97"/>
    </row>
    <row r="3" spans="1:13" ht="14.4" customHeight="1" thickBot="1" x14ac:dyDescent="0.35">
      <c r="E3" s="158" t="s">
        <v>201</v>
      </c>
      <c r="F3" s="56">
        <f>SUBTOTAL(9,F6:F1048576)</f>
        <v>6</v>
      </c>
      <c r="G3" s="56">
        <f>SUBTOTAL(9,G6:G1048576)</f>
        <v>2817.81</v>
      </c>
      <c r="H3" s="57">
        <f>IF(M3=0,0,G3/M3)</f>
        <v>3.3050047878884817E-3</v>
      </c>
      <c r="I3" s="56">
        <f>SUBTOTAL(9,I6:I1048576)</f>
        <v>9263</v>
      </c>
      <c r="J3" s="56">
        <f>SUBTOTAL(9,J6:J1048576)</f>
        <v>849770.97000000009</v>
      </c>
      <c r="K3" s="57">
        <f>IF(M3=0,0,J3/M3)</f>
        <v>0.99669499521211147</v>
      </c>
      <c r="L3" s="56">
        <f>SUBTOTAL(9,L6:L1048576)</f>
        <v>9269</v>
      </c>
      <c r="M3" s="58">
        <f>SUBTOTAL(9,M6:M1048576)</f>
        <v>852588.78000000014</v>
      </c>
    </row>
    <row r="4" spans="1:13" ht="14.4" customHeight="1" thickBot="1" x14ac:dyDescent="0.35">
      <c r="A4" s="54"/>
      <c r="B4" s="54"/>
      <c r="C4" s="54"/>
      <c r="D4" s="54"/>
      <c r="E4" s="55"/>
      <c r="F4" s="374" t="s">
        <v>203</v>
      </c>
      <c r="G4" s="375"/>
      <c r="H4" s="376"/>
      <c r="I4" s="377" t="s">
        <v>202</v>
      </c>
      <c r="J4" s="375"/>
      <c r="K4" s="376"/>
      <c r="L4" s="378" t="s">
        <v>6</v>
      </c>
      <c r="M4" s="379"/>
    </row>
    <row r="5" spans="1:13" ht="14.4" customHeight="1" thickBot="1" x14ac:dyDescent="0.35">
      <c r="A5" s="522" t="s">
        <v>210</v>
      </c>
      <c r="B5" s="541" t="s">
        <v>205</v>
      </c>
      <c r="C5" s="541" t="s">
        <v>128</v>
      </c>
      <c r="D5" s="541" t="s">
        <v>206</v>
      </c>
      <c r="E5" s="541" t="s">
        <v>207</v>
      </c>
      <c r="F5" s="542" t="s">
        <v>32</v>
      </c>
      <c r="G5" s="542" t="s">
        <v>17</v>
      </c>
      <c r="H5" s="524" t="s">
        <v>208</v>
      </c>
      <c r="I5" s="523" t="s">
        <v>32</v>
      </c>
      <c r="J5" s="542" t="s">
        <v>17</v>
      </c>
      <c r="K5" s="524" t="s">
        <v>208</v>
      </c>
      <c r="L5" s="523" t="s">
        <v>32</v>
      </c>
      <c r="M5" s="543" t="s">
        <v>17</v>
      </c>
    </row>
    <row r="6" spans="1:13" ht="14.4" customHeight="1" x14ac:dyDescent="0.3">
      <c r="A6" s="504" t="s">
        <v>1407</v>
      </c>
      <c r="B6" s="505" t="s">
        <v>1370</v>
      </c>
      <c r="C6" s="505" t="s">
        <v>1414</v>
      </c>
      <c r="D6" s="505" t="s">
        <v>1415</v>
      </c>
      <c r="E6" s="505" t="s">
        <v>1416</v>
      </c>
      <c r="F6" s="508"/>
      <c r="G6" s="508"/>
      <c r="H6" s="527">
        <v>0</v>
      </c>
      <c r="I6" s="508">
        <v>15</v>
      </c>
      <c r="J6" s="508">
        <v>2843.4</v>
      </c>
      <c r="K6" s="527">
        <v>1</v>
      </c>
      <c r="L6" s="508">
        <v>15</v>
      </c>
      <c r="M6" s="509">
        <v>2843.4</v>
      </c>
    </row>
    <row r="7" spans="1:13" ht="14.4" customHeight="1" x14ac:dyDescent="0.3">
      <c r="A7" s="510" t="s">
        <v>1407</v>
      </c>
      <c r="B7" s="511" t="s">
        <v>1370</v>
      </c>
      <c r="C7" s="511" t="s">
        <v>1417</v>
      </c>
      <c r="D7" s="511" t="s">
        <v>1418</v>
      </c>
      <c r="E7" s="511" t="s">
        <v>931</v>
      </c>
      <c r="F7" s="514"/>
      <c r="G7" s="514"/>
      <c r="H7" s="534">
        <v>0</v>
      </c>
      <c r="I7" s="514">
        <v>120</v>
      </c>
      <c r="J7" s="514">
        <v>3790.8</v>
      </c>
      <c r="K7" s="534">
        <v>1</v>
      </c>
      <c r="L7" s="514">
        <v>120</v>
      </c>
      <c r="M7" s="515">
        <v>3790.8</v>
      </c>
    </row>
    <row r="8" spans="1:13" ht="14.4" customHeight="1" x14ac:dyDescent="0.3">
      <c r="A8" s="510" t="s">
        <v>1407</v>
      </c>
      <c r="B8" s="511" t="s">
        <v>1370</v>
      </c>
      <c r="C8" s="511" t="s">
        <v>1395</v>
      </c>
      <c r="D8" s="511" t="s">
        <v>992</v>
      </c>
      <c r="E8" s="511" t="s">
        <v>993</v>
      </c>
      <c r="F8" s="514"/>
      <c r="G8" s="514"/>
      <c r="H8" s="534">
        <v>0</v>
      </c>
      <c r="I8" s="514">
        <v>60</v>
      </c>
      <c r="J8" s="514">
        <v>6318.6</v>
      </c>
      <c r="K8" s="534">
        <v>1</v>
      </c>
      <c r="L8" s="514">
        <v>60</v>
      </c>
      <c r="M8" s="515">
        <v>6318.6</v>
      </c>
    </row>
    <row r="9" spans="1:13" ht="14.4" customHeight="1" x14ac:dyDescent="0.3">
      <c r="A9" s="510" t="s">
        <v>1408</v>
      </c>
      <c r="B9" s="511" t="s">
        <v>1160</v>
      </c>
      <c r="C9" s="511" t="s">
        <v>1420</v>
      </c>
      <c r="D9" s="511" t="s">
        <v>1421</v>
      </c>
      <c r="E9" s="511" t="s">
        <v>1422</v>
      </c>
      <c r="F9" s="514">
        <v>2</v>
      </c>
      <c r="G9" s="514">
        <v>1360.58</v>
      </c>
      <c r="H9" s="534">
        <v>1</v>
      </c>
      <c r="I9" s="514"/>
      <c r="J9" s="514"/>
      <c r="K9" s="534">
        <v>0</v>
      </c>
      <c r="L9" s="514">
        <v>2</v>
      </c>
      <c r="M9" s="515">
        <v>1360.58</v>
      </c>
    </row>
    <row r="10" spans="1:13" ht="14.4" customHeight="1" x14ac:dyDescent="0.3">
      <c r="A10" s="510" t="s">
        <v>1408</v>
      </c>
      <c r="B10" s="511" t="s">
        <v>1370</v>
      </c>
      <c r="C10" s="511" t="s">
        <v>1372</v>
      </c>
      <c r="D10" s="511" t="s">
        <v>994</v>
      </c>
      <c r="E10" s="511" t="s">
        <v>993</v>
      </c>
      <c r="F10" s="514"/>
      <c r="G10" s="514"/>
      <c r="H10" s="534">
        <v>0</v>
      </c>
      <c r="I10" s="514">
        <v>10</v>
      </c>
      <c r="J10" s="514">
        <v>1053.0999999999999</v>
      </c>
      <c r="K10" s="534">
        <v>1</v>
      </c>
      <c r="L10" s="514">
        <v>10</v>
      </c>
      <c r="M10" s="515">
        <v>1053.0999999999999</v>
      </c>
    </row>
    <row r="11" spans="1:13" ht="14.4" customHeight="1" x14ac:dyDescent="0.3">
      <c r="A11" s="510" t="s">
        <v>1408</v>
      </c>
      <c r="B11" s="511" t="s">
        <v>1370</v>
      </c>
      <c r="C11" s="511" t="s">
        <v>1375</v>
      </c>
      <c r="D11" s="511" t="s">
        <v>1376</v>
      </c>
      <c r="E11" s="511" t="s">
        <v>931</v>
      </c>
      <c r="F11" s="514"/>
      <c r="G11" s="514"/>
      <c r="H11" s="534">
        <v>0</v>
      </c>
      <c r="I11" s="514">
        <v>100</v>
      </c>
      <c r="J11" s="514">
        <v>3159</v>
      </c>
      <c r="K11" s="534">
        <v>1</v>
      </c>
      <c r="L11" s="514">
        <v>100</v>
      </c>
      <c r="M11" s="515">
        <v>3159</v>
      </c>
    </row>
    <row r="12" spans="1:13" ht="14.4" customHeight="1" x14ac:dyDescent="0.3">
      <c r="A12" s="510" t="s">
        <v>1408</v>
      </c>
      <c r="B12" s="511" t="s">
        <v>1370</v>
      </c>
      <c r="C12" s="511" t="s">
        <v>1428</v>
      </c>
      <c r="D12" s="511" t="s">
        <v>1429</v>
      </c>
      <c r="E12" s="511" t="s">
        <v>931</v>
      </c>
      <c r="F12" s="514"/>
      <c r="G12" s="514"/>
      <c r="H12" s="534">
        <v>0</v>
      </c>
      <c r="I12" s="514">
        <v>70</v>
      </c>
      <c r="J12" s="514">
        <v>2211.3000000000002</v>
      </c>
      <c r="K12" s="534">
        <v>1</v>
      </c>
      <c r="L12" s="514">
        <v>70</v>
      </c>
      <c r="M12" s="515">
        <v>2211.3000000000002</v>
      </c>
    </row>
    <row r="13" spans="1:13" ht="14.4" customHeight="1" x14ac:dyDescent="0.3">
      <c r="A13" s="510" t="s">
        <v>1408</v>
      </c>
      <c r="B13" s="511" t="s">
        <v>1370</v>
      </c>
      <c r="C13" s="511" t="s">
        <v>1430</v>
      </c>
      <c r="D13" s="511" t="s">
        <v>1431</v>
      </c>
      <c r="E13" s="511" t="s">
        <v>931</v>
      </c>
      <c r="F13" s="514"/>
      <c r="G13" s="514"/>
      <c r="H13" s="534">
        <v>0</v>
      </c>
      <c r="I13" s="514">
        <v>14</v>
      </c>
      <c r="J13" s="514">
        <v>442.26</v>
      </c>
      <c r="K13" s="534">
        <v>1</v>
      </c>
      <c r="L13" s="514">
        <v>14</v>
      </c>
      <c r="M13" s="515">
        <v>442.26</v>
      </c>
    </row>
    <row r="14" spans="1:13" ht="14.4" customHeight="1" x14ac:dyDescent="0.3">
      <c r="A14" s="510" t="s">
        <v>1408</v>
      </c>
      <c r="B14" s="511" t="s">
        <v>1370</v>
      </c>
      <c r="C14" s="511" t="s">
        <v>1379</v>
      </c>
      <c r="D14" s="511" t="s">
        <v>1380</v>
      </c>
      <c r="E14" s="511" t="s">
        <v>931</v>
      </c>
      <c r="F14" s="514"/>
      <c r="G14" s="514"/>
      <c r="H14" s="534">
        <v>0</v>
      </c>
      <c r="I14" s="514">
        <v>30</v>
      </c>
      <c r="J14" s="514">
        <v>947.7</v>
      </c>
      <c r="K14" s="534">
        <v>1</v>
      </c>
      <c r="L14" s="514">
        <v>30</v>
      </c>
      <c r="M14" s="515">
        <v>947.7</v>
      </c>
    </row>
    <row r="15" spans="1:13" ht="14.4" customHeight="1" x14ac:dyDescent="0.3">
      <c r="A15" s="510" t="s">
        <v>1408</v>
      </c>
      <c r="B15" s="511" t="s">
        <v>1370</v>
      </c>
      <c r="C15" s="511" t="s">
        <v>1414</v>
      </c>
      <c r="D15" s="511" t="s">
        <v>1415</v>
      </c>
      <c r="E15" s="511" t="s">
        <v>1416</v>
      </c>
      <c r="F15" s="514"/>
      <c r="G15" s="514"/>
      <c r="H15" s="534">
        <v>0</v>
      </c>
      <c r="I15" s="514">
        <v>284</v>
      </c>
      <c r="J15" s="514">
        <v>53835.040000000008</v>
      </c>
      <c r="K15" s="534">
        <v>1</v>
      </c>
      <c r="L15" s="514">
        <v>284</v>
      </c>
      <c r="M15" s="515">
        <v>53835.040000000008</v>
      </c>
    </row>
    <row r="16" spans="1:13" ht="14.4" customHeight="1" x14ac:dyDescent="0.3">
      <c r="A16" s="510" t="s">
        <v>1408</v>
      </c>
      <c r="B16" s="511" t="s">
        <v>1370</v>
      </c>
      <c r="C16" s="511" t="s">
        <v>1425</v>
      </c>
      <c r="D16" s="511" t="s">
        <v>1432</v>
      </c>
      <c r="E16" s="511" t="s">
        <v>931</v>
      </c>
      <c r="F16" s="514"/>
      <c r="G16" s="514"/>
      <c r="H16" s="534">
        <v>0</v>
      </c>
      <c r="I16" s="514">
        <v>90</v>
      </c>
      <c r="J16" s="514">
        <v>2843.1000000000004</v>
      </c>
      <c r="K16" s="534">
        <v>1</v>
      </c>
      <c r="L16" s="514">
        <v>90</v>
      </c>
      <c r="M16" s="515">
        <v>2843.1000000000004</v>
      </c>
    </row>
    <row r="17" spans="1:13" ht="14.4" customHeight="1" x14ac:dyDescent="0.3">
      <c r="A17" s="510" t="s">
        <v>1408</v>
      </c>
      <c r="B17" s="511" t="s">
        <v>1370</v>
      </c>
      <c r="C17" s="511" t="s">
        <v>1417</v>
      </c>
      <c r="D17" s="511" t="s">
        <v>1418</v>
      </c>
      <c r="E17" s="511" t="s">
        <v>931</v>
      </c>
      <c r="F17" s="514"/>
      <c r="G17" s="514"/>
      <c r="H17" s="534">
        <v>0</v>
      </c>
      <c r="I17" s="514">
        <v>40</v>
      </c>
      <c r="J17" s="514">
        <v>1263.5999999999999</v>
      </c>
      <c r="K17" s="534">
        <v>1</v>
      </c>
      <c r="L17" s="514">
        <v>40</v>
      </c>
      <c r="M17" s="515">
        <v>1263.5999999999999</v>
      </c>
    </row>
    <row r="18" spans="1:13" ht="14.4" customHeight="1" x14ac:dyDescent="0.3">
      <c r="A18" s="510" t="s">
        <v>1408</v>
      </c>
      <c r="B18" s="511" t="s">
        <v>1370</v>
      </c>
      <c r="C18" s="511" t="s">
        <v>1395</v>
      </c>
      <c r="D18" s="511" t="s">
        <v>992</v>
      </c>
      <c r="E18" s="511" t="s">
        <v>993</v>
      </c>
      <c r="F18" s="514"/>
      <c r="G18" s="514"/>
      <c r="H18" s="534">
        <v>0</v>
      </c>
      <c r="I18" s="514">
        <v>819</v>
      </c>
      <c r="J18" s="514">
        <v>86248.89</v>
      </c>
      <c r="K18" s="534">
        <v>1</v>
      </c>
      <c r="L18" s="514">
        <v>819</v>
      </c>
      <c r="M18" s="515">
        <v>86248.89</v>
      </c>
    </row>
    <row r="19" spans="1:13" ht="14.4" customHeight="1" x14ac:dyDescent="0.3">
      <c r="A19" s="510" t="s">
        <v>1408</v>
      </c>
      <c r="B19" s="511" t="s">
        <v>1370</v>
      </c>
      <c r="C19" s="511" t="s">
        <v>1433</v>
      </c>
      <c r="D19" s="511" t="s">
        <v>994</v>
      </c>
      <c r="E19" s="511" t="s">
        <v>993</v>
      </c>
      <c r="F19" s="514"/>
      <c r="G19" s="514"/>
      <c r="H19" s="534">
        <v>0</v>
      </c>
      <c r="I19" s="514">
        <v>57</v>
      </c>
      <c r="J19" s="514">
        <v>6182.7900000000009</v>
      </c>
      <c r="K19" s="534">
        <v>1</v>
      </c>
      <c r="L19" s="514">
        <v>57</v>
      </c>
      <c r="M19" s="515">
        <v>6182.7900000000009</v>
      </c>
    </row>
    <row r="20" spans="1:13" ht="14.4" customHeight="1" x14ac:dyDescent="0.3">
      <c r="A20" s="510" t="s">
        <v>1408</v>
      </c>
      <c r="B20" s="511" t="s">
        <v>1370</v>
      </c>
      <c r="C20" s="511" t="s">
        <v>1400</v>
      </c>
      <c r="D20" s="511" t="s">
        <v>1401</v>
      </c>
      <c r="E20" s="511" t="s">
        <v>931</v>
      </c>
      <c r="F20" s="514"/>
      <c r="G20" s="514"/>
      <c r="H20" s="534">
        <v>0</v>
      </c>
      <c r="I20" s="514">
        <v>31</v>
      </c>
      <c r="J20" s="514">
        <v>979.29000000000008</v>
      </c>
      <c r="K20" s="534">
        <v>1</v>
      </c>
      <c r="L20" s="514">
        <v>31</v>
      </c>
      <c r="M20" s="515">
        <v>979.29000000000008</v>
      </c>
    </row>
    <row r="21" spans="1:13" ht="14.4" customHeight="1" x14ac:dyDescent="0.3">
      <c r="A21" s="510" t="s">
        <v>1408</v>
      </c>
      <c r="B21" s="511" t="s">
        <v>1370</v>
      </c>
      <c r="C21" s="511" t="s">
        <v>1434</v>
      </c>
      <c r="D21" s="511" t="s">
        <v>1435</v>
      </c>
      <c r="E21" s="511" t="s">
        <v>1436</v>
      </c>
      <c r="F21" s="514"/>
      <c r="G21" s="514"/>
      <c r="H21" s="534">
        <v>0</v>
      </c>
      <c r="I21" s="514">
        <v>10</v>
      </c>
      <c r="J21" s="514">
        <v>1262.8</v>
      </c>
      <c r="K21" s="534">
        <v>1</v>
      </c>
      <c r="L21" s="514">
        <v>10</v>
      </c>
      <c r="M21" s="515">
        <v>1262.8</v>
      </c>
    </row>
    <row r="22" spans="1:13" ht="14.4" customHeight="1" x14ac:dyDescent="0.3">
      <c r="A22" s="510" t="s">
        <v>1408</v>
      </c>
      <c r="B22" s="511" t="s">
        <v>1370</v>
      </c>
      <c r="C22" s="511" t="s">
        <v>1437</v>
      </c>
      <c r="D22" s="511" t="s">
        <v>1438</v>
      </c>
      <c r="E22" s="511" t="s">
        <v>1436</v>
      </c>
      <c r="F22" s="514"/>
      <c r="G22" s="514"/>
      <c r="H22" s="534">
        <v>0</v>
      </c>
      <c r="I22" s="514">
        <v>10</v>
      </c>
      <c r="J22" s="514">
        <v>1262.8</v>
      </c>
      <c r="K22" s="534">
        <v>1</v>
      </c>
      <c r="L22" s="514">
        <v>10</v>
      </c>
      <c r="M22" s="515">
        <v>1262.8</v>
      </c>
    </row>
    <row r="23" spans="1:13" ht="14.4" customHeight="1" x14ac:dyDescent="0.3">
      <c r="A23" s="510" t="s">
        <v>1410</v>
      </c>
      <c r="B23" s="511" t="s">
        <v>1370</v>
      </c>
      <c r="C23" s="511" t="s">
        <v>1372</v>
      </c>
      <c r="D23" s="511" t="s">
        <v>994</v>
      </c>
      <c r="E23" s="511" t="s">
        <v>993</v>
      </c>
      <c r="F23" s="514"/>
      <c r="G23" s="514"/>
      <c r="H23" s="534">
        <v>0</v>
      </c>
      <c r="I23" s="514">
        <v>34</v>
      </c>
      <c r="J23" s="514">
        <v>3580.54</v>
      </c>
      <c r="K23" s="534">
        <v>1</v>
      </c>
      <c r="L23" s="514">
        <v>34</v>
      </c>
      <c r="M23" s="515">
        <v>3580.54</v>
      </c>
    </row>
    <row r="24" spans="1:13" ht="14.4" customHeight="1" x14ac:dyDescent="0.3">
      <c r="A24" s="510" t="s">
        <v>1410</v>
      </c>
      <c r="B24" s="511" t="s">
        <v>1370</v>
      </c>
      <c r="C24" s="511" t="s">
        <v>1395</v>
      </c>
      <c r="D24" s="511" t="s">
        <v>992</v>
      </c>
      <c r="E24" s="511" t="s">
        <v>993</v>
      </c>
      <c r="F24" s="514"/>
      <c r="G24" s="514"/>
      <c r="H24" s="534">
        <v>0</v>
      </c>
      <c r="I24" s="514">
        <v>50</v>
      </c>
      <c r="J24" s="514">
        <v>5265.5</v>
      </c>
      <c r="K24" s="534">
        <v>1</v>
      </c>
      <c r="L24" s="514">
        <v>50</v>
      </c>
      <c r="M24" s="515">
        <v>5265.5</v>
      </c>
    </row>
    <row r="25" spans="1:13" ht="14.4" customHeight="1" x14ac:dyDescent="0.3">
      <c r="A25" s="510" t="s">
        <v>1411</v>
      </c>
      <c r="B25" s="511" t="s">
        <v>1370</v>
      </c>
      <c r="C25" s="511" t="s">
        <v>1372</v>
      </c>
      <c r="D25" s="511" t="s">
        <v>994</v>
      </c>
      <c r="E25" s="511" t="s">
        <v>993</v>
      </c>
      <c r="F25" s="514"/>
      <c r="G25" s="514"/>
      <c r="H25" s="534">
        <v>0</v>
      </c>
      <c r="I25" s="514">
        <v>120</v>
      </c>
      <c r="J25" s="514">
        <v>12637.2</v>
      </c>
      <c r="K25" s="534">
        <v>1</v>
      </c>
      <c r="L25" s="514">
        <v>120</v>
      </c>
      <c r="M25" s="515">
        <v>12637.2</v>
      </c>
    </row>
    <row r="26" spans="1:13" ht="14.4" customHeight="1" x14ac:dyDescent="0.3">
      <c r="A26" s="510" t="s">
        <v>1411</v>
      </c>
      <c r="B26" s="511" t="s">
        <v>1370</v>
      </c>
      <c r="C26" s="511" t="s">
        <v>1375</v>
      </c>
      <c r="D26" s="511" t="s">
        <v>1376</v>
      </c>
      <c r="E26" s="511" t="s">
        <v>931</v>
      </c>
      <c r="F26" s="514"/>
      <c r="G26" s="514"/>
      <c r="H26" s="534">
        <v>0</v>
      </c>
      <c r="I26" s="514">
        <v>108</v>
      </c>
      <c r="J26" s="514">
        <v>3411.7200000000003</v>
      </c>
      <c r="K26" s="534">
        <v>1</v>
      </c>
      <c r="L26" s="514">
        <v>108</v>
      </c>
      <c r="M26" s="515">
        <v>3411.7200000000003</v>
      </c>
    </row>
    <row r="27" spans="1:13" ht="14.4" customHeight="1" x14ac:dyDescent="0.3">
      <c r="A27" s="510" t="s">
        <v>1411</v>
      </c>
      <c r="B27" s="511" t="s">
        <v>1370</v>
      </c>
      <c r="C27" s="511" t="s">
        <v>1377</v>
      </c>
      <c r="D27" s="511" t="s">
        <v>1378</v>
      </c>
      <c r="E27" s="511" t="s">
        <v>931</v>
      </c>
      <c r="F27" s="514"/>
      <c r="G27" s="514"/>
      <c r="H27" s="534">
        <v>0</v>
      </c>
      <c r="I27" s="514">
        <v>140</v>
      </c>
      <c r="J27" s="514">
        <v>4422.6000000000004</v>
      </c>
      <c r="K27" s="534">
        <v>1</v>
      </c>
      <c r="L27" s="514">
        <v>140</v>
      </c>
      <c r="M27" s="515">
        <v>4422.6000000000004</v>
      </c>
    </row>
    <row r="28" spans="1:13" ht="14.4" customHeight="1" x14ac:dyDescent="0.3">
      <c r="A28" s="510" t="s">
        <v>1411</v>
      </c>
      <c r="B28" s="511" t="s">
        <v>1370</v>
      </c>
      <c r="C28" s="511" t="s">
        <v>1414</v>
      </c>
      <c r="D28" s="511" t="s">
        <v>1415</v>
      </c>
      <c r="E28" s="511" t="s">
        <v>1416</v>
      </c>
      <c r="F28" s="514"/>
      <c r="G28" s="514"/>
      <c r="H28" s="534">
        <v>0</v>
      </c>
      <c r="I28" s="514">
        <v>94</v>
      </c>
      <c r="J28" s="514">
        <v>17818.64</v>
      </c>
      <c r="K28" s="534">
        <v>1</v>
      </c>
      <c r="L28" s="514">
        <v>94</v>
      </c>
      <c r="M28" s="515">
        <v>17818.64</v>
      </c>
    </row>
    <row r="29" spans="1:13" ht="14.4" customHeight="1" x14ac:dyDescent="0.3">
      <c r="A29" s="510" t="s">
        <v>1411</v>
      </c>
      <c r="B29" s="511" t="s">
        <v>1370</v>
      </c>
      <c r="C29" s="511" t="s">
        <v>1383</v>
      </c>
      <c r="D29" s="511" t="s">
        <v>1384</v>
      </c>
      <c r="E29" s="511" t="s">
        <v>931</v>
      </c>
      <c r="F29" s="514"/>
      <c r="G29" s="514"/>
      <c r="H29" s="534">
        <v>0</v>
      </c>
      <c r="I29" s="514">
        <v>10</v>
      </c>
      <c r="J29" s="514">
        <v>210.6</v>
      </c>
      <c r="K29" s="534">
        <v>1</v>
      </c>
      <c r="L29" s="514">
        <v>10</v>
      </c>
      <c r="M29" s="515">
        <v>210.6</v>
      </c>
    </row>
    <row r="30" spans="1:13" ht="14.4" customHeight="1" x14ac:dyDescent="0.3">
      <c r="A30" s="510" t="s">
        <v>1411</v>
      </c>
      <c r="B30" s="511" t="s">
        <v>1370</v>
      </c>
      <c r="C30" s="511" t="s">
        <v>1385</v>
      </c>
      <c r="D30" s="511" t="s">
        <v>1386</v>
      </c>
      <c r="E30" s="511" t="s">
        <v>931</v>
      </c>
      <c r="F30" s="514"/>
      <c r="G30" s="514"/>
      <c r="H30" s="534">
        <v>0</v>
      </c>
      <c r="I30" s="514">
        <v>45</v>
      </c>
      <c r="J30" s="514">
        <v>1184.8499999999999</v>
      </c>
      <c r="K30" s="534">
        <v>1</v>
      </c>
      <c r="L30" s="514">
        <v>45</v>
      </c>
      <c r="M30" s="515">
        <v>1184.8499999999999</v>
      </c>
    </row>
    <row r="31" spans="1:13" ht="14.4" customHeight="1" x14ac:dyDescent="0.3">
      <c r="A31" s="510" t="s">
        <v>1412</v>
      </c>
      <c r="B31" s="511" t="s">
        <v>1160</v>
      </c>
      <c r="C31" s="511" t="s">
        <v>1482</v>
      </c>
      <c r="D31" s="511" t="s">
        <v>1483</v>
      </c>
      <c r="E31" s="511" t="s">
        <v>1484</v>
      </c>
      <c r="F31" s="514">
        <v>3</v>
      </c>
      <c r="G31" s="514">
        <v>1142.8799999999999</v>
      </c>
      <c r="H31" s="534">
        <v>1</v>
      </c>
      <c r="I31" s="514"/>
      <c r="J31" s="514"/>
      <c r="K31" s="534">
        <v>0</v>
      </c>
      <c r="L31" s="514">
        <v>3</v>
      </c>
      <c r="M31" s="515">
        <v>1142.8799999999999</v>
      </c>
    </row>
    <row r="32" spans="1:13" ht="14.4" customHeight="1" x14ac:dyDescent="0.3">
      <c r="A32" s="510" t="s">
        <v>1412</v>
      </c>
      <c r="B32" s="511" t="s">
        <v>1506</v>
      </c>
      <c r="C32" s="511" t="s">
        <v>1464</v>
      </c>
      <c r="D32" s="511" t="s">
        <v>1465</v>
      </c>
      <c r="E32" s="511" t="s">
        <v>1466</v>
      </c>
      <c r="F32" s="514"/>
      <c r="G32" s="514"/>
      <c r="H32" s="534">
        <v>0</v>
      </c>
      <c r="I32" s="514">
        <v>4</v>
      </c>
      <c r="J32" s="514">
        <v>1523.84</v>
      </c>
      <c r="K32" s="534">
        <v>1</v>
      </c>
      <c r="L32" s="514">
        <v>4</v>
      </c>
      <c r="M32" s="515">
        <v>1523.84</v>
      </c>
    </row>
    <row r="33" spans="1:13" ht="14.4" customHeight="1" x14ac:dyDescent="0.3">
      <c r="A33" s="510" t="s">
        <v>1412</v>
      </c>
      <c r="B33" s="511" t="s">
        <v>1507</v>
      </c>
      <c r="C33" s="511" t="s">
        <v>1493</v>
      </c>
      <c r="D33" s="511" t="s">
        <v>1494</v>
      </c>
      <c r="E33" s="511" t="s">
        <v>1495</v>
      </c>
      <c r="F33" s="514"/>
      <c r="G33" s="514"/>
      <c r="H33" s="534">
        <v>0</v>
      </c>
      <c r="I33" s="514">
        <v>3</v>
      </c>
      <c r="J33" s="514">
        <v>420.09000000000003</v>
      </c>
      <c r="K33" s="534">
        <v>1</v>
      </c>
      <c r="L33" s="514">
        <v>3</v>
      </c>
      <c r="M33" s="515">
        <v>420.09000000000003</v>
      </c>
    </row>
    <row r="34" spans="1:13" ht="14.4" customHeight="1" x14ac:dyDescent="0.3">
      <c r="A34" s="510" t="s">
        <v>1412</v>
      </c>
      <c r="B34" s="511" t="s">
        <v>1188</v>
      </c>
      <c r="C34" s="511" t="s">
        <v>1472</v>
      </c>
      <c r="D34" s="511" t="s">
        <v>1473</v>
      </c>
      <c r="E34" s="511" t="s">
        <v>1474</v>
      </c>
      <c r="F34" s="514"/>
      <c r="G34" s="514"/>
      <c r="H34" s="534">
        <v>0</v>
      </c>
      <c r="I34" s="514">
        <v>3</v>
      </c>
      <c r="J34" s="514">
        <v>4374.21</v>
      </c>
      <c r="K34" s="534">
        <v>1</v>
      </c>
      <c r="L34" s="514">
        <v>3</v>
      </c>
      <c r="M34" s="515">
        <v>4374.21</v>
      </c>
    </row>
    <row r="35" spans="1:13" ht="14.4" customHeight="1" x14ac:dyDescent="0.3">
      <c r="A35" s="510" t="s">
        <v>1412</v>
      </c>
      <c r="B35" s="511" t="s">
        <v>1188</v>
      </c>
      <c r="C35" s="511" t="s">
        <v>1475</v>
      </c>
      <c r="D35" s="511" t="s">
        <v>1476</v>
      </c>
      <c r="E35" s="511" t="s">
        <v>1477</v>
      </c>
      <c r="F35" s="514"/>
      <c r="G35" s="514"/>
      <c r="H35" s="534">
        <v>0</v>
      </c>
      <c r="I35" s="514">
        <v>1</v>
      </c>
      <c r="J35" s="514">
        <v>1749.69</v>
      </c>
      <c r="K35" s="534">
        <v>1</v>
      </c>
      <c r="L35" s="514">
        <v>1</v>
      </c>
      <c r="M35" s="515">
        <v>1749.69</v>
      </c>
    </row>
    <row r="36" spans="1:13" ht="14.4" customHeight="1" x14ac:dyDescent="0.3">
      <c r="A36" s="510" t="s">
        <v>1412</v>
      </c>
      <c r="B36" s="511" t="s">
        <v>1508</v>
      </c>
      <c r="C36" s="511" t="s">
        <v>1447</v>
      </c>
      <c r="D36" s="511" t="s">
        <v>1448</v>
      </c>
      <c r="E36" s="511" t="s">
        <v>1449</v>
      </c>
      <c r="F36" s="514"/>
      <c r="G36" s="514"/>
      <c r="H36" s="534">
        <v>0</v>
      </c>
      <c r="I36" s="514">
        <v>1</v>
      </c>
      <c r="J36" s="514">
        <v>89.6</v>
      </c>
      <c r="K36" s="534">
        <v>1</v>
      </c>
      <c r="L36" s="514">
        <v>1</v>
      </c>
      <c r="M36" s="515">
        <v>89.6</v>
      </c>
    </row>
    <row r="37" spans="1:13" ht="14.4" customHeight="1" x14ac:dyDescent="0.3">
      <c r="A37" s="510" t="s">
        <v>1412</v>
      </c>
      <c r="B37" s="511" t="s">
        <v>1509</v>
      </c>
      <c r="C37" s="511" t="s">
        <v>1497</v>
      </c>
      <c r="D37" s="511" t="s">
        <v>1498</v>
      </c>
      <c r="E37" s="511" t="s">
        <v>1499</v>
      </c>
      <c r="F37" s="514">
        <v>1</v>
      </c>
      <c r="G37" s="514">
        <v>314.35000000000002</v>
      </c>
      <c r="H37" s="534">
        <v>1</v>
      </c>
      <c r="I37" s="514"/>
      <c r="J37" s="514"/>
      <c r="K37" s="534">
        <v>0</v>
      </c>
      <c r="L37" s="514">
        <v>1</v>
      </c>
      <c r="M37" s="515">
        <v>314.35000000000002</v>
      </c>
    </row>
    <row r="38" spans="1:13" ht="14.4" customHeight="1" x14ac:dyDescent="0.3">
      <c r="A38" s="510" t="s">
        <v>1412</v>
      </c>
      <c r="B38" s="511" t="s">
        <v>1370</v>
      </c>
      <c r="C38" s="511" t="s">
        <v>1372</v>
      </c>
      <c r="D38" s="511" t="s">
        <v>994</v>
      </c>
      <c r="E38" s="511" t="s">
        <v>993</v>
      </c>
      <c r="F38" s="514"/>
      <c r="G38" s="514"/>
      <c r="H38" s="534">
        <v>0</v>
      </c>
      <c r="I38" s="514">
        <v>3192</v>
      </c>
      <c r="J38" s="514">
        <v>336149.52</v>
      </c>
      <c r="K38" s="534">
        <v>1</v>
      </c>
      <c r="L38" s="514">
        <v>3192</v>
      </c>
      <c r="M38" s="515">
        <v>336149.52</v>
      </c>
    </row>
    <row r="39" spans="1:13" ht="14.4" customHeight="1" x14ac:dyDescent="0.3">
      <c r="A39" s="510" t="s">
        <v>1412</v>
      </c>
      <c r="B39" s="511" t="s">
        <v>1370</v>
      </c>
      <c r="C39" s="511" t="s">
        <v>1373</v>
      </c>
      <c r="D39" s="511" t="s">
        <v>1374</v>
      </c>
      <c r="E39" s="511" t="s">
        <v>966</v>
      </c>
      <c r="F39" s="514"/>
      <c r="G39" s="514"/>
      <c r="H39" s="534">
        <v>0</v>
      </c>
      <c r="I39" s="514">
        <v>30</v>
      </c>
      <c r="J39" s="514">
        <v>1974.6</v>
      </c>
      <c r="K39" s="534">
        <v>1</v>
      </c>
      <c r="L39" s="514">
        <v>30</v>
      </c>
      <c r="M39" s="515">
        <v>1974.6</v>
      </c>
    </row>
    <row r="40" spans="1:13" ht="14.4" customHeight="1" x14ac:dyDescent="0.3">
      <c r="A40" s="510" t="s">
        <v>1412</v>
      </c>
      <c r="B40" s="511" t="s">
        <v>1370</v>
      </c>
      <c r="C40" s="511" t="s">
        <v>1375</v>
      </c>
      <c r="D40" s="511" t="s">
        <v>1376</v>
      </c>
      <c r="E40" s="511" t="s">
        <v>931</v>
      </c>
      <c r="F40" s="514"/>
      <c r="G40" s="514"/>
      <c r="H40" s="534">
        <v>0</v>
      </c>
      <c r="I40" s="514">
        <v>504</v>
      </c>
      <c r="J40" s="514">
        <v>15921.359999999999</v>
      </c>
      <c r="K40" s="534">
        <v>1</v>
      </c>
      <c r="L40" s="514">
        <v>504</v>
      </c>
      <c r="M40" s="515">
        <v>15921.359999999999</v>
      </c>
    </row>
    <row r="41" spans="1:13" ht="14.4" customHeight="1" x14ac:dyDescent="0.3">
      <c r="A41" s="510" t="s">
        <v>1412</v>
      </c>
      <c r="B41" s="511" t="s">
        <v>1370</v>
      </c>
      <c r="C41" s="511" t="s">
        <v>1377</v>
      </c>
      <c r="D41" s="511" t="s">
        <v>1378</v>
      </c>
      <c r="E41" s="511" t="s">
        <v>931</v>
      </c>
      <c r="F41" s="514"/>
      <c r="G41" s="514"/>
      <c r="H41" s="534">
        <v>0</v>
      </c>
      <c r="I41" s="514">
        <v>60</v>
      </c>
      <c r="J41" s="514">
        <v>1895.4</v>
      </c>
      <c r="K41" s="534">
        <v>1</v>
      </c>
      <c r="L41" s="514">
        <v>60</v>
      </c>
      <c r="M41" s="515">
        <v>1895.4</v>
      </c>
    </row>
    <row r="42" spans="1:13" ht="14.4" customHeight="1" x14ac:dyDescent="0.3">
      <c r="A42" s="510" t="s">
        <v>1412</v>
      </c>
      <c r="B42" s="511" t="s">
        <v>1370</v>
      </c>
      <c r="C42" s="511" t="s">
        <v>1430</v>
      </c>
      <c r="D42" s="511" t="s">
        <v>1431</v>
      </c>
      <c r="E42" s="511" t="s">
        <v>931</v>
      </c>
      <c r="F42" s="514"/>
      <c r="G42" s="514"/>
      <c r="H42" s="534">
        <v>0</v>
      </c>
      <c r="I42" s="514">
        <v>420</v>
      </c>
      <c r="J42" s="514">
        <v>13267.800000000001</v>
      </c>
      <c r="K42" s="534">
        <v>1</v>
      </c>
      <c r="L42" s="514">
        <v>420</v>
      </c>
      <c r="M42" s="515">
        <v>13267.800000000001</v>
      </c>
    </row>
    <row r="43" spans="1:13" ht="14.4" customHeight="1" x14ac:dyDescent="0.3">
      <c r="A43" s="510" t="s">
        <v>1412</v>
      </c>
      <c r="B43" s="511" t="s">
        <v>1370</v>
      </c>
      <c r="C43" s="511" t="s">
        <v>1379</v>
      </c>
      <c r="D43" s="511" t="s">
        <v>1380</v>
      </c>
      <c r="E43" s="511" t="s">
        <v>931</v>
      </c>
      <c r="F43" s="514"/>
      <c r="G43" s="514"/>
      <c r="H43" s="534">
        <v>0</v>
      </c>
      <c r="I43" s="514">
        <v>48</v>
      </c>
      <c r="J43" s="514">
        <v>1516.32</v>
      </c>
      <c r="K43" s="534">
        <v>1</v>
      </c>
      <c r="L43" s="514">
        <v>48</v>
      </c>
      <c r="M43" s="515">
        <v>1516.32</v>
      </c>
    </row>
    <row r="44" spans="1:13" ht="14.4" customHeight="1" x14ac:dyDescent="0.3">
      <c r="A44" s="510" t="s">
        <v>1412</v>
      </c>
      <c r="B44" s="511" t="s">
        <v>1370</v>
      </c>
      <c r="C44" s="511" t="s">
        <v>1486</v>
      </c>
      <c r="D44" s="511" t="s">
        <v>1489</v>
      </c>
      <c r="E44" s="511" t="s">
        <v>931</v>
      </c>
      <c r="F44" s="514"/>
      <c r="G44" s="514"/>
      <c r="H44" s="534">
        <v>0</v>
      </c>
      <c r="I44" s="514">
        <v>390</v>
      </c>
      <c r="J44" s="514">
        <v>12320.1</v>
      </c>
      <c r="K44" s="534">
        <v>1</v>
      </c>
      <c r="L44" s="514">
        <v>390</v>
      </c>
      <c r="M44" s="515">
        <v>12320.1</v>
      </c>
    </row>
    <row r="45" spans="1:13" ht="14.4" customHeight="1" x14ac:dyDescent="0.3">
      <c r="A45" s="510" t="s">
        <v>1412</v>
      </c>
      <c r="B45" s="511" t="s">
        <v>1370</v>
      </c>
      <c r="C45" s="511" t="s">
        <v>1414</v>
      </c>
      <c r="D45" s="511" t="s">
        <v>1415</v>
      </c>
      <c r="E45" s="511" t="s">
        <v>1416</v>
      </c>
      <c r="F45" s="514"/>
      <c r="G45" s="514"/>
      <c r="H45" s="534">
        <v>0</v>
      </c>
      <c r="I45" s="514">
        <v>875</v>
      </c>
      <c r="J45" s="514">
        <v>165865</v>
      </c>
      <c r="K45" s="534">
        <v>1</v>
      </c>
      <c r="L45" s="514">
        <v>875</v>
      </c>
      <c r="M45" s="515">
        <v>165865</v>
      </c>
    </row>
    <row r="46" spans="1:13" ht="14.4" customHeight="1" x14ac:dyDescent="0.3">
      <c r="A46" s="510" t="s">
        <v>1412</v>
      </c>
      <c r="B46" s="511" t="s">
        <v>1370</v>
      </c>
      <c r="C46" s="511" t="s">
        <v>1385</v>
      </c>
      <c r="D46" s="511" t="s">
        <v>1386</v>
      </c>
      <c r="E46" s="511" t="s">
        <v>931</v>
      </c>
      <c r="F46" s="514"/>
      <c r="G46" s="514"/>
      <c r="H46" s="534">
        <v>0</v>
      </c>
      <c r="I46" s="514">
        <v>162</v>
      </c>
      <c r="J46" s="514">
        <v>4265.4599999999991</v>
      </c>
      <c r="K46" s="534">
        <v>1</v>
      </c>
      <c r="L46" s="514">
        <v>162</v>
      </c>
      <c r="M46" s="515">
        <v>4265.4599999999991</v>
      </c>
    </row>
    <row r="47" spans="1:13" ht="14.4" customHeight="1" x14ac:dyDescent="0.3">
      <c r="A47" s="510" t="s">
        <v>1412</v>
      </c>
      <c r="B47" s="511" t="s">
        <v>1370</v>
      </c>
      <c r="C47" s="511" t="s">
        <v>1387</v>
      </c>
      <c r="D47" s="511" t="s">
        <v>1388</v>
      </c>
      <c r="E47" s="511" t="s">
        <v>931</v>
      </c>
      <c r="F47" s="514"/>
      <c r="G47" s="514"/>
      <c r="H47" s="534">
        <v>0</v>
      </c>
      <c r="I47" s="514">
        <v>155</v>
      </c>
      <c r="J47" s="514">
        <v>4081.15</v>
      </c>
      <c r="K47" s="534">
        <v>1</v>
      </c>
      <c r="L47" s="514">
        <v>155</v>
      </c>
      <c r="M47" s="515">
        <v>4081.15</v>
      </c>
    </row>
    <row r="48" spans="1:13" ht="14.4" customHeight="1" x14ac:dyDescent="0.3">
      <c r="A48" s="510" t="s">
        <v>1412</v>
      </c>
      <c r="B48" s="511" t="s">
        <v>1370</v>
      </c>
      <c r="C48" s="511" t="s">
        <v>1389</v>
      </c>
      <c r="D48" s="511" t="s">
        <v>1390</v>
      </c>
      <c r="E48" s="511" t="s">
        <v>931</v>
      </c>
      <c r="F48" s="514"/>
      <c r="G48" s="514"/>
      <c r="H48" s="534">
        <v>0</v>
      </c>
      <c r="I48" s="514">
        <v>290</v>
      </c>
      <c r="J48" s="514">
        <v>7635.7</v>
      </c>
      <c r="K48" s="534">
        <v>1</v>
      </c>
      <c r="L48" s="514">
        <v>290</v>
      </c>
      <c r="M48" s="515">
        <v>7635.7</v>
      </c>
    </row>
    <row r="49" spans="1:13" ht="14.4" customHeight="1" x14ac:dyDescent="0.3">
      <c r="A49" s="510" t="s">
        <v>1412</v>
      </c>
      <c r="B49" s="511" t="s">
        <v>1370</v>
      </c>
      <c r="C49" s="511" t="s">
        <v>1391</v>
      </c>
      <c r="D49" s="511" t="s">
        <v>1392</v>
      </c>
      <c r="E49" s="511" t="s">
        <v>993</v>
      </c>
      <c r="F49" s="514"/>
      <c r="G49" s="514"/>
      <c r="H49" s="534">
        <v>0</v>
      </c>
      <c r="I49" s="514">
        <v>90</v>
      </c>
      <c r="J49" s="514">
        <v>7109.1</v>
      </c>
      <c r="K49" s="534">
        <v>1</v>
      </c>
      <c r="L49" s="514">
        <v>90</v>
      </c>
      <c r="M49" s="515">
        <v>7109.1</v>
      </c>
    </row>
    <row r="50" spans="1:13" ht="14.4" customHeight="1" x14ac:dyDescent="0.3">
      <c r="A50" s="510" t="s">
        <v>1412</v>
      </c>
      <c r="B50" s="511" t="s">
        <v>1370</v>
      </c>
      <c r="C50" s="511" t="s">
        <v>1425</v>
      </c>
      <c r="D50" s="511" t="s">
        <v>1432</v>
      </c>
      <c r="E50" s="511" t="s">
        <v>931</v>
      </c>
      <c r="F50" s="514"/>
      <c r="G50" s="514"/>
      <c r="H50" s="534">
        <v>0</v>
      </c>
      <c r="I50" s="514">
        <v>3</v>
      </c>
      <c r="J50" s="514">
        <v>94.77</v>
      </c>
      <c r="K50" s="534">
        <v>1</v>
      </c>
      <c r="L50" s="514">
        <v>3</v>
      </c>
      <c r="M50" s="515">
        <v>94.77</v>
      </c>
    </row>
    <row r="51" spans="1:13" ht="14.4" customHeight="1" x14ac:dyDescent="0.3">
      <c r="A51" s="510" t="s">
        <v>1412</v>
      </c>
      <c r="B51" s="511" t="s">
        <v>1370</v>
      </c>
      <c r="C51" s="511" t="s">
        <v>1417</v>
      </c>
      <c r="D51" s="511" t="s">
        <v>1418</v>
      </c>
      <c r="E51" s="511" t="s">
        <v>931</v>
      </c>
      <c r="F51" s="514"/>
      <c r="G51" s="514"/>
      <c r="H51" s="534">
        <v>0</v>
      </c>
      <c r="I51" s="514">
        <v>3</v>
      </c>
      <c r="J51" s="514">
        <v>94.77</v>
      </c>
      <c r="K51" s="534">
        <v>1</v>
      </c>
      <c r="L51" s="514">
        <v>3</v>
      </c>
      <c r="M51" s="515">
        <v>94.77</v>
      </c>
    </row>
    <row r="52" spans="1:13" ht="14.4" customHeight="1" x14ac:dyDescent="0.3">
      <c r="A52" s="510" t="s">
        <v>1412</v>
      </c>
      <c r="B52" s="511" t="s">
        <v>1370</v>
      </c>
      <c r="C52" s="511" t="s">
        <v>1490</v>
      </c>
      <c r="D52" s="511" t="s">
        <v>1491</v>
      </c>
      <c r="E52" s="511" t="s">
        <v>931</v>
      </c>
      <c r="F52" s="514"/>
      <c r="G52" s="514"/>
      <c r="H52" s="534">
        <v>0</v>
      </c>
      <c r="I52" s="514">
        <v>3</v>
      </c>
      <c r="J52" s="514">
        <v>94.77</v>
      </c>
      <c r="K52" s="534">
        <v>1</v>
      </c>
      <c r="L52" s="514">
        <v>3</v>
      </c>
      <c r="M52" s="515">
        <v>94.77</v>
      </c>
    </row>
    <row r="53" spans="1:13" ht="14.4" customHeight="1" x14ac:dyDescent="0.3">
      <c r="A53" s="510" t="s">
        <v>1412</v>
      </c>
      <c r="B53" s="511" t="s">
        <v>1370</v>
      </c>
      <c r="C53" s="511" t="s">
        <v>1395</v>
      </c>
      <c r="D53" s="511" t="s">
        <v>992</v>
      </c>
      <c r="E53" s="511" t="s">
        <v>993</v>
      </c>
      <c r="F53" s="514"/>
      <c r="G53" s="514"/>
      <c r="H53" s="534">
        <v>0</v>
      </c>
      <c r="I53" s="514">
        <v>270</v>
      </c>
      <c r="J53" s="514">
        <v>28433.700000000004</v>
      </c>
      <c r="K53" s="534">
        <v>1</v>
      </c>
      <c r="L53" s="514">
        <v>270</v>
      </c>
      <c r="M53" s="515">
        <v>28433.700000000004</v>
      </c>
    </row>
    <row r="54" spans="1:13" ht="14.4" customHeight="1" x14ac:dyDescent="0.3">
      <c r="A54" s="510" t="s">
        <v>1412</v>
      </c>
      <c r="B54" s="511" t="s">
        <v>1370</v>
      </c>
      <c r="C54" s="511" t="s">
        <v>1396</v>
      </c>
      <c r="D54" s="511" t="s">
        <v>992</v>
      </c>
      <c r="E54" s="511" t="s">
        <v>966</v>
      </c>
      <c r="F54" s="514"/>
      <c r="G54" s="514"/>
      <c r="H54" s="534">
        <v>0</v>
      </c>
      <c r="I54" s="514">
        <v>240</v>
      </c>
      <c r="J54" s="514">
        <v>12638.4</v>
      </c>
      <c r="K54" s="534">
        <v>1</v>
      </c>
      <c r="L54" s="514">
        <v>240</v>
      </c>
      <c r="M54" s="515">
        <v>12638.4</v>
      </c>
    </row>
    <row r="55" spans="1:13" ht="14.4" customHeight="1" x14ac:dyDescent="0.3">
      <c r="A55" s="510" t="s">
        <v>1412</v>
      </c>
      <c r="B55" s="511" t="s">
        <v>1370</v>
      </c>
      <c r="C55" s="511" t="s">
        <v>1398</v>
      </c>
      <c r="D55" s="511" t="s">
        <v>1399</v>
      </c>
      <c r="E55" s="511" t="s">
        <v>931</v>
      </c>
      <c r="F55" s="514"/>
      <c r="G55" s="514"/>
      <c r="H55" s="534">
        <v>0</v>
      </c>
      <c r="I55" s="514">
        <v>30</v>
      </c>
      <c r="J55" s="514">
        <v>657.3</v>
      </c>
      <c r="K55" s="534">
        <v>1</v>
      </c>
      <c r="L55" s="514">
        <v>30</v>
      </c>
      <c r="M55" s="515">
        <v>657.3</v>
      </c>
    </row>
    <row r="56" spans="1:13" ht="14.4" customHeight="1" x14ac:dyDescent="0.3">
      <c r="A56" s="510" t="s">
        <v>1412</v>
      </c>
      <c r="B56" s="511" t="s">
        <v>1370</v>
      </c>
      <c r="C56" s="511" t="s">
        <v>1400</v>
      </c>
      <c r="D56" s="511" t="s">
        <v>1401</v>
      </c>
      <c r="E56" s="511" t="s">
        <v>931</v>
      </c>
      <c r="F56" s="514"/>
      <c r="G56" s="514"/>
      <c r="H56" s="534">
        <v>0</v>
      </c>
      <c r="I56" s="514">
        <v>120</v>
      </c>
      <c r="J56" s="514">
        <v>3790.8</v>
      </c>
      <c r="K56" s="534">
        <v>1</v>
      </c>
      <c r="L56" s="514">
        <v>120</v>
      </c>
      <c r="M56" s="515">
        <v>3790.8</v>
      </c>
    </row>
    <row r="57" spans="1:13" ht="14.4" customHeight="1" thickBot="1" x14ac:dyDescent="0.35">
      <c r="A57" s="516" t="s">
        <v>1412</v>
      </c>
      <c r="B57" s="517" t="s">
        <v>1370</v>
      </c>
      <c r="C57" s="517" t="s">
        <v>1437</v>
      </c>
      <c r="D57" s="517" t="s">
        <v>1438</v>
      </c>
      <c r="E57" s="517" t="s">
        <v>1436</v>
      </c>
      <c r="F57" s="520"/>
      <c r="G57" s="520"/>
      <c r="H57" s="528">
        <v>0</v>
      </c>
      <c r="I57" s="520">
        <v>5</v>
      </c>
      <c r="J57" s="520">
        <v>631.4</v>
      </c>
      <c r="K57" s="528">
        <v>1</v>
      </c>
      <c r="L57" s="520">
        <v>5</v>
      </c>
      <c r="M57" s="521">
        <v>631.4</v>
      </c>
    </row>
  </sheetData>
  <autoFilter ref="A5:M1005"/>
  <mergeCells count="4">
    <mergeCell ref="A1:M1"/>
    <mergeCell ref="F4:H4"/>
    <mergeCell ref="I4:K4"/>
    <mergeCell ref="L4:M4"/>
  </mergeCells>
  <conditionalFormatting sqref="H3 H6:H1048576">
    <cfRule type="cellIs" dxfId="38" priority="4" operator="greaterThan">
      <formula>0.2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33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9" bestFit="1" customWidth="1"/>
    <col min="2" max="2" width="9.33203125" style="89" customWidth="1"/>
    <col min="3" max="3" width="28.88671875" style="69" bestFit="1" customWidth="1"/>
    <col min="4" max="5" width="11.109375" style="90" customWidth="1"/>
    <col min="6" max="6" width="6.6640625" style="91" customWidth="1"/>
    <col min="7" max="7" width="12.21875" style="98" bestFit="1" customWidth="1"/>
    <col min="8" max="8" width="0" style="69" hidden="1" customWidth="1"/>
    <col min="9" max="16384" width="8.88671875" style="69"/>
  </cols>
  <sheetData>
    <row r="1" spans="1:8" ht="18.600000000000001" customHeight="1" thickBot="1" x14ac:dyDescent="0.4">
      <c r="A1" s="363" t="s">
        <v>220</v>
      </c>
      <c r="B1" s="364"/>
      <c r="C1" s="364"/>
      <c r="D1" s="364"/>
      <c r="E1" s="364"/>
      <c r="F1" s="364"/>
      <c r="G1" s="337"/>
    </row>
    <row r="2" spans="1:8" ht="14.4" customHeight="1" thickBot="1" x14ac:dyDescent="0.35">
      <c r="A2" s="464" t="s">
        <v>238</v>
      </c>
      <c r="B2" s="96"/>
      <c r="C2" s="96"/>
      <c r="D2" s="96"/>
      <c r="E2" s="96"/>
      <c r="F2" s="96"/>
    </row>
    <row r="3" spans="1:8" ht="14.4" customHeight="1" thickBot="1" x14ac:dyDescent="0.35">
      <c r="A3" s="160" t="s">
        <v>0</v>
      </c>
      <c r="B3" s="161" t="s">
        <v>1</v>
      </c>
      <c r="C3" s="290" t="s">
        <v>2</v>
      </c>
      <c r="D3" s="291" t="s">
        <v>3</v>
      </c>
      <c r="E3" s="291" t="s">
        <v>4</v>
      </c>
      <c r="F3" s="291" t="s">
        <v>5</v>
      </c>
      <c r="G3" s="292" t="s">
        <v>227</v>
      </c>
    </row>
    <row r="4" spans="1:8" ht="14.4" customHeight="1" x14ac:dyDescent="0.3">
      <c r="A4" s="492" t="s">
        <v>426</v>
      </c>
      <c r="B4" s="493" t="s">
        <v>427</v>
      </c>
      <c r="C4" s="494" t="s">
        <v>428</v>
      </c>
      <c r="D4" s="494" t="s">
        <v>427</v>
      </c>
      <c r="E4" s="494" t="s">
        <v>427</v>
      </c>
      <c r="F4" s="495" t="s">
        <v>427</v>
      </c>
      <c r="G4" s="494" t="s">
        <v>427</v>
      </c>
      <c r="H4" s="494" t="s">
        <v>110</v>
      </c>
    </row>
    <row r="5" spans="1:8" ht="14.4" customHeight="1" x14ac:dyDescent="0.3">
      <c r="A5" s="492" t="s">
        <v>426</v>
      </c>
      <c r="B5" s="493" t="s">
        <v>1510</v>
      </c>
      <c r="C5" s="494" t="s">
        <v>1511</v>
      </c>
      <c r="D5" s="494">
        <v>216808.79094819818</v>
      </c>
      <c r="E5" s="494">
        <v>208876.43000000005</v>
      </c>
      <c r="F5" s="495">
        <v>0.96341310279206627</v>
      </c>
      <c r="G5" s="494">
        <v>-7932.3609481981257</v>
      </c>
      <c r="H5" s="494" t="s">
        <v>2</v>
      </c>
    </row>
    <row r="6" spans="1:8" ht="14.4" customHeight="1" x14ac:dyDescent="0.3">
      <c r="A6" s="492" t="s">
        <v>426</v>
      </c>
      <c r="B6" s="493" t="s">
        <v>1512</v>
      </c>
      <c r="C6" s="494" t="s">
        <v>1513</v>
      </c>
      <c r="D6" s="494">
        <v>1502746.1048221523</v>
      </c>
      <c r="E6" s="494">
        <v>1333823.590000001</v>
      </c>
      <c r="F6" s="495">
        <v>0.88759078178269979</v>
      </c>
      <c r="G6" s="494">
        <v>-168922.51482215128</v>
      </c>
      <c r="H6" s="494" t="s">
        <v>2</v>
      </c>
    </row>
    <row r="7" spans="1:8" ht="14.4" customHeight="1" x14ac:dyDescent="0.3">
      <c r="A7" s="492" t="s">
        <v>426</v>
      </c>
      <c r="B7" s="493" t="s">
        <v>1514</v>
      </c>
      <c r="C7" s="494" t="s">
        <v>1515</v>
      </c>
      <c r="D7" s="494">
        <v>583.33333333333337</v>
      </c>
      <c r="E7" s="494">
        <v>1603.1</v>
      </c>
      <c r="F7" s="495">
        <v>2.7481714285714283</v>
      </c>
      <c r="G7" s="494">
        <v>1019.7666666666665</v>
      </c>
      <c r="H7" s="494" t="s">
        <v>2</v>
      </c>
    </row>
    <row r="8" spans="1:8" ht="14.4" customHeight="1" x14ac:dyDescent="0.3">
      <c r="A8" s="492" t="s">
        <v>426</v>
      </c>
      <c r="B8" s="493" t="s">
        <v>1516</v>
      </c>
      <c r="C8" s="494" t="s">
        <v>1517</v>
      </c>
      <c r="D8" s="494">
        <v>72282.172733088504</v>
      </c>
      <c r="E8" s="494">
        <v>106301.47000000002</v>
      </c>
      <c r="F8" s="495">
        <v>1.470645748192051</v>
      </c>
      <c r="G8" s="494">
        <v>34019.297266911512</v>
      </c>
      <c r="H8" s="494" t="s">
        <v>2</v>
      </c>
    </row>
    <row r="9" spans="1:8" ht="14.4" customHeight="1" x14ac:dyDescent="0.3">
      <c r="A9" s="492" t="s">
        <v>426</v>
      </c>
      <c r="B9" s="493" t="s">
        <v>1518</v>
      </c>
      <c r="C9" s="494" t="s">
        <v>1519</v>
      </c>
      <c r="D9" s="494">
        <v>89586.84996900578</v>
      </c>
      <c r="E9" s="494">
        <v>100758.11</v>
      </c>
      <c r="F9" s="495">
        <v>1.1246975424948988</v>
      </c>
      <c r="G9" s="494">
        <v>11171.260030994221</v>
      </c>
      <c r="H9" s="494" t="s">
        <v>2</v>
      </c>
    </row>
    <row r="10" spans="1:8" ht="14.4" customHeight="1" x14ac:dyDescent="0.3">
      <c r="A10" s="492" t="s">
        <v>426</v>
      </c>
      <c r="B10" s="493" t="s">
        <v>1520</v>
      </c>
      <c r="C10" s="494" t="s">
        <v>1521</v>
      </c>
      <c r="D10" s="494">
        <v>10270.024957117215</v>
      </c>
      <c r="E10" s="494">
        <v>12725.050000000003</v>
      </c>
      <c r="F10" s="495">
        <v>1.2390476219029471</v>
      </c>
      <c r="G10" s="494">
        <v>2455.0250428827876</v>
      </c>
      <c r="H10" s="494" t="s">
        <v>2</v>
      </c>
    </row>
    <row r="11" spans="1:8" ht="14.4" customHeight="1" x14ac:dyDescent="0.3">
      <c r="A11" s="492" t="s">
        <v>426</v>
      </c>
      <c r="B11" s="493" t="s">
        <v>1522</v>
      </c>
      <c r="C11" s="494" t="s">
        <v>1523</v>
      </c>
      <c r="D11" s="494">
        <v>15678.879593259282</v>
      </c>
      <c r="E11" s="494">
        <v>13150.82</v>
      </c>
      <c r="F11" s="495">
        <v>0.83876018830158283</v>
      </c>
      <c r="G11" s="494">
        <v>-2528.0595932592823</v>
      </c>
      <c r="H11" s="494" t="s">
        <v>2</v>
      </c>
    </row>
    <row r="12" spans="1:8" ht="14.4" customHeight="1" x14ac:dyDescent="0.3">
      <c r="A12" s="492" t="s">
        <v>426</v>
      </c>
      <c r="B12" s="493" t="s">
        <v>1524</v>
      </c>
      <c r="C12" s="494" t="s">
        <v>1525</v>
      </c>
      <c r="D12" s="494">
        <v>99617.524556583303</v>
      </c>
      <c r="E12" s="494">
        <v>103782.47</v>
      </c>
      <c r="F12" s="495">
        <v>1.0418093649882956</v>
      </c>
      <c r="G12" s="494">
        <v>4164.9454434166983</v>
      </c>
      <c r="H12" s="494" t="s">
        <v>2</v>
      </c>
    </row>
    <row r="13" spans="1:8" ht="14.4" customHeight="1" x14ac:dyDescent="0.3">
      <c r="A13" s="492" t="s">
        <v>426</v>
      </c>
      <c r="B13" s="493" t="s">
        <v>6</v>
      </c>
      <c r="C13" s="494" t="s">
        <v>428</v>
      </c>
      <c r="D13" s="494">
        <v>2225419.4134353059</v>
      </c>
      <c r="E13" s="494">
        <v>1881021.0400000012</v>
      </c>
      <c r="F13" s="495">
        <v>0.84524338587319658</v>
      </c>
      <c r="G13" s="494">
        <v>-344398.37343530473</v>
      </c>
      <c r="H13" s="494" t="s">
        <v>439</v>
      </c>
    </row>
    <row r="15" spans="1:8" ht="14.4" customHeight="1" x14ac:dyDescent="0.3">
      <c r="A15" s="492" t="s">
        <v>426</v>
      </c>
      <c r="B15" s="493" t="s">
        <v>427</v>
      </c>
      <c r="C15" s="494" t="s">
        <v>428</v>
      </c>
      <c r="D15" s="494" t="s">
        <v>427</v>
      </c>
      <c r="E15" s="494" t="s">
        <v>427</v>
      </c>
      <c r="F15" s="495" t="s">
        <v>427</v>
      </c>
      <c r="G15" s="494" t="s">
        <v>427</v>
      </c>
      <c r="H15" s="494" t="s">
        <v>110</v>
      </c>
    </row>
    <row r="16" spans="1:8" ht="14.4" customHeight="1" x14ac:dyDescent="0.3">
      <c r="A16" s="492" t="s">
        <v>1526</v>
      </c>
      <c r="B16" s="493" t="s">
        <v>1510</v>
      </c>
      <c r="C16" s="494" t="s">
        <v>1511</v>
      </c>
      <c r="D16" s="494">
        <v>0</v>
      </c>
      <c r="E16" s="494">
        <v>6535.8800000000019</v>
      </c>
      <c r="F16" s="495" t="s">
        <v>427</v>
      </c>
      <c r="G16" s="494">
        <v>6535.8800000000019</v>
      </c>
      <c r="H16" s="494" t="s">
        <v>2</v>
      </c>
    </row>
    <row r="17" spans="1:8" ht="14.4" customHeight="1" x14ac:dyDescent="0.3">
      <c r="A17" s="492" t="s">
        <v>1526</v>
      </c>
      <c r="B17" s="493" t="s">
        <v>1512</v>
      </c>
      <c r="C17" s="494" t="s">
        <v>1513</v>
      </c>
      <c r="D17" s="494">
        <v>223691.86776498216</v>
      </c>
      <c r="E17" s="494">
        <v>101501.35000000002</v>
      </c>
      <c r="F17" s="495">
        <v>0.45375520806433872</v>
      </c>
      <c r="G17" s="494">
        <v>-122190.51776498214</v>
      </c>
      <c r="H17" s="494" t="s">
        <v>2</v>
      </c>
    </row>
    <row r="18" spans="1:8" ht="14.4" customHeight="1" x14ac:dyDescent="0.3">
      <c r="A18" s="492" t="s">
        <v>1526</v>
      </c>
      <c r="B18" s="493" t="s">
        <v>1518</v>
      </c>
      <c r="C18" s="494" t="s">
        <v>1519</v>
      </c>
      <c r="D18" s="494">
        <v>27219.022290148034</v>
      </c>
      <c r="E18" s="494">
        <v>22806.2</v>
      </c>
      <c r="F18" s="495">
        <v>0.83787726674718732</v>
      </c>
      <c r="G18" s="494">
        <v>-4412.8222901480331</v>
      </c>
      <c r="H18" s="494" t="s">
        <v>2</v>
      </c>
    </row>
    <row r="19" spans="1:8" ht="14.4" customHeight="1" x14ac:dyDescent="0.3">
      <c r="A19" s="492" t="s">
        <v>1526</v>
      </c>
      <c r="B19" s="493" t="s">
        <v>1522</v>
      </c>
      <c r="C19" s="494" t="s">
        <v>1523</v>
      </c>
      <c r="D19" s="494">
        <v>2333.3333333333335</v>
      </c>
      <c r="E19" s="494">
        <v>1856.8</v>
      </c>
      <c r="F19" s="495">
        <v>0.79577142857142846</v>
      </c>
      <c r="G19" s="494">
        <v>-476.53333333333353</v>
      </c>
      <c r="H19" s="494" t="s">
        <v>2</v>
      </c>
    </row>
    <row r="20" spans="1:8" ht="14.4" customHeight="1" x14ac:dyDescent="0.3">
      <c r="A20" s="492" t="s">
        <v>1526</v>
      </c>
      <c r="B20" s="493" t="s">
        <v>1524</v>
      </c>
      <c r="C20" s="494" t="s">
        <v>1525</v>
      </c>
      <c r="D20" s="494">
        <v>12357.627283817143</v>
      </c>
      <c r="E20" s="494">
        <v>9454.07</v>
      </c>
      <c r="F20" s="495">
        <v>0.7650392573646011</v>
      </c>
      <c r="G20" s="494">
        <v>-2903.5572838171429</v>
      </c>
      <c r="H20" s="494" t="s">
        <v>2</v>
      </c>
    </row>
    <row r="21" spans="1:8" ht="14.4" customHeight="1" x14ac:dyDescent="0.3">
      <c r="A21" s="492" t="s">
        <v>1526</v>
      </c>
      <c r="B21" s="493" t="s">
        <v>6</v>
      </c>
      <c r="C21" s="494" t="s">
        <v>1527</v>
      </c>
      <c r="D21" s="494">
        <v>265601.85067228065</v>
      </c>
      <c r="E21" s="494">
        <v>142154.30000000002</v>
      </c>
      <c r="F21" s="495">
        <v>0.53521577368600715</v>
      </c>
      <c r="G21" s="494">
        <v>-123447.55067228063</v>
      </c>
      <c r="H21" s="494" t="s">
        <v>442</v>
      </c>
    </row>
    <row r="22" spans="1:8" ht="14.4" customHeight="1" x14ac:dyDescent="0.3">
      <c r="A22" s="492" t="s">
        <v>427</v>
      </c>
      <c r="B22" s="493" t="s">
        <v>427</v>
      </c>
      <c r="C22" s="494" t="s">
        <v>427</v>
      </c>
      <c r="D22" s="494" t="s">
        <v>427</v>
      </c>
      <c r="E22" s="494" t="s">
        <v>427</v>
      </c>
      <c r="F22" s="495" t="s">
        <v>427</v>
      </c>
      <c r="G22" s="494" t="s">
        <v>427</v>
      </c>
      <c r="H22" s="494" t="s">
        <v>443</v>
      </c>
    </row>
    <row r="23" spans="1:8" ht="14.4" customHeight="1" x14ac:dyDescent="0.3">
      <c r="A23" s="492" t="s">
        <v>440</v>
      </c>
      <c r="B23" s="493" t="s">
        <v>1510</v>
      </c>
      <c r="C23" s="494" t="s">
        <v>1511</v>
      </c>
      <c r="D23" s="494">
        <v>216808.79094819818</v>
      </c>
      <c r="E23" s="494">
        <v>202340.55000000002</v>
      </c>
      <c r="F23" s="495">
        <v>0.93326727719423963</v>
      </c>
      <c r="G23" s="494">
        <v>-14468.240948198159</v>
      </c>
      <c r="H23" s="494" t="s">
        <v>2</v>
      </c>
    </row>
    <row r="24" spans="1:8" ht="14.4" customHeight="1" x14ac:dyDescent="0.3">
      <c r="A24" s="492" t="s">
        <v>440</v>
      </c>
      <c r="B24" s="493" t="s">
        <v>1512</v>
      </c>
      <c r="C24" s="494" t="s">
        <v>1513</v>
      </c>
      <c r="D24" s="494">
        <v>1279054.2370571701</v>
      </c>
      <c r="E24" s="494">
        <v>1232322.2400000005</v>
      </c>
      <c r="F24" s="495">
        <v>0.96346363140574087</v>
      </c>
      <c r="G24" s="494">
        <v>-46731.997057169676</v>
      </c>
      <c r="H24" s="494" t="s">
        <v>2</v>
      </c>
    </row>
    <row r="25" spans="1:8" ht="14.4" customHeight="1" x14ac:dyDescent="0.3">
      <c r="A25" s="492" t="s">
        <v>440</v>
      </c>
      <c r="B25" s="493" t="s">
        <v>1514</v>
      </c>
      <c r="C25" s="494" t="s">
        <v>1515</v>
      </c>
      <c r="D25" s="494">
        <v>583.33333333333337</v>
      </c>
      <c r="E25" s="494">
        <v>1603.1</v>
      </c>
      <c r="F25" s="495">
        <v>2.7481714285714283</v>
      </c>
      <c r="G25" s="494">
        <v>1019.7666666666665</v>
      </c>
      <c r="H25" s="494" t="s">
        <v>2</v>
      </c>
    </row>
    <row r="26" spans="1:8" ht="14.4" customHeight="1" x14ac:dyDescent="0.3">
      <c r="A26" s="492" t="s">
        <v>440</v>
      </c>
      <c r="B26" s="493" t="s">
        <v>1516</v>
      </c>
      <c r="C26" s="494" t="s">
        <v>1517</v>
      </c>
      <c r="D26" s="494">
        <v>72282.172733088504</v>
      </c>
      <c r="E26" s="494">
        <v>106301.47000000002</v>
      </c>
      <c r="F26" s="495">
        <v>1.470645748192051</v>
      </c>
      <c r="G26" s="494">
        <v>34019.297266911512</v>
      </c>
      <c r="H26" s="494" t="s">
        <v>2</v>
      </c>
    </row>
    <row r="27" spans="1:8" ht="14.4" customHeight="1" x14ac:dyDescent="0.3">
      <c r="A27" s="492" t="s">
        <v>440</v>
      </c>
      <c r="B27" s="493" t="s">
        <v>1518</v>
      </c>
      <c r="C27" s="494" t="s">
        <v>1519</v>
      </c>
      <c r="D27" s="494">
        <v>62367.82767885775</v>
      </c>
      <c r="E27" s="494">
        <v>77951.91</v>
      </c>
      <c r="F27" s="495">
        <v>1.249873739412366</v>
      </c>
      <c r="G27" s="494">
        <v>15584.082321142254</v>
      </c>
      <c r="H27" s="494" t="s">
        <v>2</v>
      </c>
    </row>
    <row r="28" spans="1:8" ht="14.4" customHeight="1" x14ac:dyDescent="0.3">
      <c r="A28" s="492" t="s">
        <v>440</v>
      </c>
      <c r="B28" s="493" t="s">
        <v>1520</v>
      </c>
      <c r="C28" s="494" t="s">
        <v>1521</v>
      </c>
      <c r="D28" s="494">
        <v>10270.024957117215</v>
      </c>
      <c r="E28" s="494">
        <v>12725.050000000003</v>
      </c>
      <c r="F28" s="495">
        <v>1.2390476219029471</v>
      </c>
      <c r="G28" s="494">
        <v>2455.0250428827876</v>
      </c>
      <c r="H28" s="494" t="s">
        <v>2</v>
      </c>
    </row>
    <row r="29" spans="1:8" ht="14.4" customHeight="1" x14ac:dyDescent="0.3">
      <c r="A29" s="492" t="s">
        <v>440</v>
      </c>
      <c r="B29" s="493" t="s">
        <v>1522</v>
      </c>
      <c r="C29" s="494" t="s">
        <v>1523</v>
      </c>
      <c r="D29" s="494">
        <v>13345.546259925948</v>
      </c>
      <c r="E29" s="494">
        <v>11294.02</v>
      </c>
      <c r="F29" s="495">
        <v>0.84627633669171887</v>
      </c>
      <c r="G29" s="494">
        <v>-2051.5262599259477</v>
      </c>
      <c r="H29" s="494" t="s">
        <v>2</v>
      </c>
    </row>
    <row r="30" spans="1:8" ht="14.4" customHeight="1" x14ac:dyDescent="0.3">
      <c r="A30" s="492" t="s">
        <v>440</v>
      </c>
      <c r="B30" s="493" t="s">
        <v>1524</v>
      </c>
      <c r="C30" s="494" t="s">
        <v>1525</v>
      </c>
      <c r="D30" s="494">
        <v>87259.897272766175</v>
      </c>
      <c r="E30" s="494">
        <v>94328.4</v>
      </c>
      <c r="F30" s="495">
        <v>1.0810051690198346</v>
      </c>
      <c r="G30" s="494">
        <v>7068.5027272338193</v>
      </c>
      <c r="H30" s="494" t="s">
        <v>2</v>
      </c>
    </row>
    <row r="31" spans="1:8" ht="14.4" customHeight="1" x14ac:dyDescent="0.3">
      <c r="A31" s="492" t="s">
        <v>440</v>
      </c>
      <c r="B31" s="493" t="s">
        <v>6</v>
      </c>
      <c r="C31" s="494" t="s">
        <v>441</v>
      </c>
      <c r="D31" s="494">
        <v>1959817.5627630258</v>
      </c>
      <c r="E31" s="494">
        <v>1738866.7400000005</v>
      </c>
      <c r="F31" s="495">
        <v>0.88725949447482222</v>
      </c>
      <c r="G31" s="494">
        <v>-220950.82276302529</v>
      </c>
      <c r="H31" s="494" t="s">
        <v>442</v>
      </c>
    </row>
    <row r="32" spans="1:8" ht="14.4" customHeight="1" x14ac:dyDescent="0.3">
      <c r="A32" s="492" t="s">
        <v>427</v>
      </c>
      <c r="B32" s="493" t="s">
        <v>427</v>
      </c>
      <c r="C32" s="494" t="s">
        <v>427</v>
      </c>
      <c r="D32" s="494" t="s">
        <v>427</v>
      </c>
      <c r="E32" s="494" t="s">
        <v>427</v>
      </c>
      <c r="F32" s="495" t="s">
        <v>427</v>
      </c>
      <c r="G32" s="494" t="s">
        <v>427</v>
      </c>
      <c r="H32" s="494" t="s">
        <v>443</v>
      </c>
    </row>
    <row r="33" spans="1:8" ht="14.4" customHeight="1" x14ac:dyDescent="0.3">
      <c r="A33" s="492" t="s">
        <v>426</v>
      </c>
      <c r="B33" s="493" t="s">
        <v>6</v>
      </c>
      <c r="C33" s="494" t="s">
        <v>428</v>
      </c>
      <c r="D33" s="494">
        <v>2225419.4134353059</v>
      </c>
      <c r="E33" s="494">
        <v>1881021.0400000005</v>
      </c>
      <c r="F33" s="495">
        <v>0.84524338587319636</v>
      </c>
      <c r="G33" s="494">
        <v>-344398.37343530543</v>
      </c>
      <c r="H33" s="494" t="s">
        <v>439</v>
      </c>
    </row>
  </sheetData>
  <autoFilter ref="A3:G3"/>
  <mergeCells count="1">
    <mergeCell ref="A1:G1"/>
  </mergeCells>
  <conditionalFormatting sqref="F14 F34:F65536">
    <cfRule type="cellIs" dxfId="37" priority="19" stopIfTrue="1" operator="greaterThan">
      <formula>1</formula>
    </cfRule>
  </conditionalFormatting>
  <conditionalFormatting sqref="G4:G13">
    <cfRule type="cellIs" dxfId="36" priority="12" operator="greaterThan">
      <formula>0</formula>
    </cfRule>
  </conditionalFormatting>
  <conditionalFormatting sqref="F4:F13">
    <cfRule type="cellIs" dxfId="35" priority="14" operator="greaterThan">
      <formula>1</formula>
    </cfRule>
  </conditionalFormatting>
  <conditionalFormatting sqref="B4:B13">
    <cfRule type="expression" dxfId="34" priority="18">
      <formula>AND(LEFT(H4,6)&lt;&gt;"mezera",H4&lt;&gt;"")</formula>
    </cfRule>
  </conditionalFormatting>
  <conditionalFormatting sqref="A4:A13">
    <cfRule type="expression" dxfId="33" priority="15">
      <formula>AND(H4&lt;&gt;"",H4&lt;&gt;"mezeraKL")</formula>
    </cfRule>
  </conditionalFormatting>
  <conditionalFormatting sqref="B4:G13">
    <cfRule type="expression" dxfId="32" priority="16">
      <formula>$H4="SumaNS"</formula>
    </cfRule>
    <cfRule type="expression" dxfId="31" priority="17">
      <formula>OR($H4="KL",$H4="SumaKL")</formula>
    </cfRule>
  </conditionalFormatting>
  <conditionalFormatting sqref="A4:G13">
    <cfRule type="expression" dxfId="30" priority="13">
      <formula>$H4&lt;&gt;""</formula>
    </cfRule>
  </conditionalFormatting>
  <conditionalFormatting sqref="F4:F13">
    <cfRule type="cellIs" dxfId="29" priority="9" operator="greaterThan">
      <formula>1</formula>
    </cfRule>
  </conditionalFormatting>
  <conditionalFormatting sqref="F4:F13">
    <cfRule type="expression" dxfId="28" priority="10">
      <formula>$H4="SumaNS"</formula>
    </cfRule>
    <cfRule type="expression" dxfId="27" priority="11">
      <formula>OR($H4="KL",$H4="SumaKL")</formula>
    </cfRule>
  </conditionalFormatting>
  <conditionalFormatting sqref="F4:F13">
    <cfRule type="expression" dxfId="26" priority="8">
      <formula>$H4&lt;&gt;""</formula>
    </cfRule>
  </conditionalFormatting>
  <conditionalFormatting sqref="G15:G33">
    <cfRule type="cellIs" dxfId="25" priority="1" operator="greaterThan">
      <formula>0</formula>
    </cfRule>
  </conditionalFormatting>
  <conditionalFormatting sqref="F15:F33">
    <cfRule type="cellIs" dxfId="24" priority="3" operator="greaterThan">
      <formula>1</formula>
    </cfRule>
  </conditionalFormatting>
  <conditionalFormatting sqref="B15:B33">
    <cfRule type="expression" dxfId="23" priority="7">
      <formula>AND(LEFT(H15,6)&lt;&gt;"mezera",H15&lt;&gt;"")</formula>
    </cfRule>
  </conditionalFormatting>
  <conditionalFormatting sqref="A15:A33">
    <cfRule type="expression" dxfId="22" priority="4">
      <formula>AND(H15&lt;&gt;"",H15&lt;&gt;"mezeraKL")</formula>
    </cfRule>
  </conditionalFormatting>
  <conditionalFormatting sqref="B15:G33">
    <cfRule type="expression" dxfId="21" priority="5">
      <formula>$H15="SumaNS"</formula>
    </cfRule>
    <cfRule type="expression" dxfId="20" priority="6">
      <formula>OR($H15="KL",$H15="SumaKL")</formula>
    </cfRule>
  </conditionalFormatting>
  <conditionalFormatting sqref="A15:G33">
    <cfRule type="expression" dxfId="19" priority="2">
      <formula>$H15&lt;&gt;""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6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x14ac:dyDescent="0.3"/>
  <cols>
    <col min="1" max="1" width="6.6640625" style="69" hidden="1" customWidth="1"/>
    <col min="2" max="2" width="28.33203125" style="69" hidden="1" customWidth="1"/>
    <col min="3" max="3" width="5.33203125" style="90" bestFit="1" customWidth="1"/>
    <col min="4" max="4" width="18.77734375" style="92" customWidth="1"/>
    <col min="5" max="5" width="9" style="90" bestFit="1" customWidth="1"/>
    <col min="6" max="6" width="18.77734375" style="92" customWidth="1"/>
    <col min="7" max="7" width="12.44140625" style="90" hidden="1" customWidth="1"/>
    <col min="8" max="8" width="25.77734375" style="90" customWidth="1"/>
    <col min="9" max="9" width="7.77734375" style="98" customWidth="1"/>
    <col min="10" max="10" width="8.88671875" style="98" customWidth="1"/>
    <col min="11" max="11" width="11.109375" style="98" customWidth="1"/>
    <col min="12" max="16384" width="8.88671875" style="69"/>
  </cols>
  <sheetData>
    <row r="1" spans="1:11" ht="18.600000000000001" customHeight="1" thickBot="1" x14ac:dyDescent="0.4">
      <c r="A1" s="369" t="s">
        <v>221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</row>
    <row r="2" spans="1:11" ht="14.4" customHeight="1" thickBot="1" x14ac:dyDescent="0.35">
      <c r="A2" s="464" t="s">
        <v>238</v>
      </c>
      <c r="B2" s="88"/>
      <c r="C2" s="293"/>
      <c r="D2" s="293"/>
      <c r="E2" s="293"/>
      <c r="F2" s="293"/>
      <c r="G2" s="293"/>
      <c r="H2" s="293"/>
      <c r="I2" s="294"/>
      <c r="J2" s="294"/>
      <c r="K2" s="294"/>
    </row>
    <row r="3" spans="1:11" ht="14.4" customHeight="1" thickBot="1" x14ac:dyDescent="0.35">
      <c r="A3" s="88"/>
      <c r="B3" s="88"/>
      <c r="C3" s="365"/>
      <c r="D3" s="366"/>
      <c r="E3" s="366"/>
      <c r="F3" s="366"/>
      <c r="G3" s="366"/>
      <c r="H3" s="297" t="s">
        <v>201</v>
      </c>
      <c r="I3" s="295">
        <f>IF(J3&lt;&gt;0,K3/J3,0)</f>
        <v>4.9036257748997656</v>
      </c>
      <c r="J3" s="295">
        <f>SUBTOTAL(9,J5:J1048576)</f>
        <v>383598</v>
      </c>
      <c r="K3" s="296">
        <f>SUBTOTAL(9,K5:K1048576)</f>
        <v>1881021.0400000003</v>
      </c>
    </row>
    <row r="4" spans="1:11" s="89" customFormat="1" ht="14.4" customHeight="1" thickBot="1" x14ac:dyDescent="0.35">
      <c r="A4" s="496" t="s">
        <v>7</v>
      </c>
      <c r="B4" s="497" t="s">
        <v>8</v>
      </c>
      <c r="C4" s="497" t="s">
        <v>0</v>
      </c>
      <c r="D4" s="497" t="s">
        <v>9</v>
      </c>
      <c r="E4" s="497" t="s">
        <v>10</v>
      </c>
      <c r="F4" s="497" t="s">
        <v>2</v>
      </c>
      <c r="G4" s="497" t="s">
        <v>128</v>
      </c>
      <c r="H4" s="498" t="s">
        <v>14</v>
      </c>
      <c r="I4" s="499" t="s">
        <v>228</v>
      </c>
      <c r="J4" s="499" t="s">
        <v>16</v>
      </c>
      <c r="K4" s="500" t="s">
        <v>18</v>
      </c>
    </row>
    <row r="5" spans="1:11" ht="14.4" customHeight="1" x14ac:dyDescent="0.3">
      <c r="A5" s="504" t="s">
        <v>426</v>
      </c>
      <c r="B5" s="505" t="s">
        <v>428</v>
      </c>
      <c r="C5" s="506" t="s">
        <v>1526</v>
      </c>
      <c r="D5" s="507" t="s">
        <v>1527</v>
      </c>
      <c r="E5" s="506" t="s">
        <v>1510</v>
      </c>
      <c r="F5" s="507" t="s">
        <v>1511</v>
      </c>
      <c r="G5" s="506" t="s">
        <v>1528</v>
      </c>
      <c r="H5" s="506" t="s">
        <v>1529</v>
      </c>
      <c r="I5" s="508">
        <v>42.473333333333336</v>
      </c>
      <c r="J5" s="508">
        <v>37</v>
      </c>
      <c r="K5" s="509">
        <v>1571.67</v>
      </c>
    </row>
    <row r="6" spans="1:11" ht="14.4" customHeight="1" x14ac:dyDescent="0.3">
      <c r="A6" s="510" t="s">
        <v>426</v>
      </c>
      <c r="B6" s="511" t="s">
        <v>428</v>
      </c>
      <c r="C6" s="512" t="s">
        <v>1526</v>
      </c>
      <c r="D6" s="513" t="s">
        <v>1527</v>
      </c>
      <c r="E6" s="512" t="s">
        <v>1510</v>
      </c>
      <c r="F6" s="513" t="s">
        <v>1511</v>
      </c>
      <c r="G6" s="512" t="s">
        <v>1530</v>
      </c>
      <c r="H6" s="512" t="s">
        <v>1531</v>
      </c>
      <c r="I6" s="514">
        <v>0.84</v>
      </c>
      <c r="J6" s="514">
        <v>400</v>
      </c>
      <c r="K6" s="515">
        <v>336</v>
      </c>
    </row>
    <row r="7" spans="1:11" ht="14.4" customHeight="1" x14ac:dyDescent="0.3">
      <c r="A7" s="510" t="s">
        <v>426</v>
      </c>
      <c r="B7" s="511" t="s">
        <v>428</v>
      </c>
      <c r="C7" s="512" t="s">
        <v>1526</v>
      </c>
      <c r="D7" s="513" t="s">
        <v>1527</v>
      </c>
      <c r="E7" s="512" t="s">
        <v>1510</v>
      </c>
      <c r="F7" s="513" t="s">
        <v>1511</v>
      </c>
      <c r="G7" s="512" t="s">
        <v>1532</v>
      </c>
      <c r="H7" s="512" t="s">
        <v>1533</v>
      </c>
      <c r="I7" s="514">
        <v>0.6</v>
      </c>
      <c r="J7" s="514">
        <v>725</v>
      </c>
      <c r="K7" s="515">
        <v>435</v>
      </c>
    </row>
    <row r="8" spans="1:11" ht="14.4" customHeight="1" x14ac:dyDescent="0.3">
      <c r="A8" s="510" t="s">
        <v>426</v>
      </c>
      <c r="B8" s="511" t="s">
        <v>428</v>
      </c>
      <c r="C8" s="512" t="s">
        <v>1526</v>
      </c>
      <c r="D8" s="513" t="s">
        <v>1527</v>
      </c>
      <c r="E8" s="512" t="s">
        <v>1510</v>
      </c>
      <c r="F8" s="513" t="s">
        <v>1511</v>
      </c>
      <c r="G8" s="512" t="s">
        <v>1534</v>
      </c>
      <c r="H8" s="512" t="s">
        <v>1535</v>
      </c>
      <c r="I8" s="514">
        <v>0.62</v>
      </c>
      <c r="J8" s="514">
        <v>2000</v>
      </c>
      <c r="K8" s="515">
        <v>1230</v>
      </c>
    </row>
    <row r="9" spans="1:11" ht="14.4" customHeight="1" x14ac:dyDescent="0.3">
      <c r="A9" s="510" t="s">
        <v>426</v>
      </c>
      <c r="B9" s="511" t="s">
        <v>428</v>
      </c>
      <c r="C9" s="512" t="s">
        <v>1526</v>
      </c>
      <c r="D9" s="513" t="s">
        <v>1527</v>
      </c>
      <c r="E9" s="512" t="s">
        <v>1510</v>
      </c>
      <c r="F9" s="513" t="s">
        <v>1511</v>
      </c>
      <c r="G9" s="512" t="s">
        <v>1536</v>
      </c>
      <c r="H9" s="512" t="s">
        <v>1537</v>
      </c>
      <c r="I9" s="514">
        <v>8.67</v>
      </c>
      <c r="J9" s="514">
        <v>3</v>
      </c>
      <c r="K9" s="515">
        <v>26.01</v>
      </c>
    </row>
    <row r="10" spans="1:11" ht="14.4" customHeight="1" x14ac:dyDescent="0.3">
      <c r="A10" s="510" t="s">
        <v>426</v>
      </c>
      <c r="B10" s="511" t="s">
        <v>428</v>
      </c>
      <c r="C10" s="512" t="s">
        <v>1526</v>
      </c>
      <c r="D10" s="513" t="s">
        <v>1527</v>
      </c>
      <c r="E10" s="512" t="s">
        <v>1510</v>
      </c>
      <c r="F10" s="513" t="s">
        <v>1511</v>
      </c>
      <c r="G10" s="512" t="s">
        <v>1538</v>
      </c>
      <c r="H10" s="512" t="s">
        <v>1539</v>
      </c>
      <c r="I10" s="514">
        <v>2.99</v>
      </c>
      <c r="J10" s="514">
        <v>100</v>
      </c>
      <c r="K10" s="515">
        <v>299</v>
      </c>
    </row>
    <row r="11" spans="1:11" ht="14.4" customHeight="1" x14ac:dyDescent="0.3">
      <c r="A11" s="510" t="s">
        <v>426</v>
      </c>
      <c r="B11" s="511" t="s">
        <v>428</v>
      </c>
      <c r="C11" s="512" t="s">
        <v>1526</v>
      </c>
      <c r="D11" s="513" t="s">
        <v>1527</v>
      </c>
      <c r="E11" s="512" t="s">
        <v>1510</v>
      </c>
      <c r="F11" s="513" t="s">
        <v>1511</v>
      </c>
      <c r="G11" s="512" t="s">
        <v>1540</v>
      </c>
      <c r="H11" s="512" t="s">
        <v>1541</v>
      </c>
      <c r="I11" s="514">
        <v>0.5625</v>
      </c>
      <c r="J11" s="514">
        <v>2380</v>
      </c>
      <c r="K11" s="515">
        <v>1337.8</v>
      </c>
    </row>
    <row r="12" spans="1:11" ht="14.4" customHeight="1" x14ac:dyDescent="0.3">
      <c r="A12" s="510" t="s">
        <v>426</v>
      </c>
      <c r="B12" s="511" t="s">
        <v>428</v>
      </c>
      <c r="C12" s="512" t="s">
        <v>1526</v>
      </c>
      <c r="D12" s="513" t="s">
        <v>1527</v>
      </c>
      <c r="E12" s="512" t="s">
        <v>1510</v>
      </c>
      <c r="F12" s="513" t="s">
        <v>1511</v>
      </c>
      <c r="G12" s="512" t="s">
        <v>1542</v>
      </c>
      <c r="H12" s="512" t="s">
        <v>1543</v>
      </c>
      <c r="I12" s="514">
        <v>0.85666666666666658</v>
      </c>
      <c r="J12" s="514">
        <v>510</v>
      </c>
      <c r="K12" s="515">
        <v>437.1</v>
      </c>
    </row>
    <row r="13" spans="1:11" ht="14.4" customHeight="1" x14ac:dyDescent="0.3">
      <c r="A13" s="510" t="s">
        <v>426</v>
      </c>
      <c r="B13" s="511" t="s">
        <v>428</v>
      </c>
      <c r="C13" s="512" t="s">
        <v>1526</v>
      </c>
      <c r="D13" s="513" t="s">
        <v>1527</v>
      </c>
      <c r="E13" s="512" t="s">
        <v>1510</v>
      </c>
      <c r="F13" s="513" t="s">
        <v>1511</v>
      </c>
      <c r="G13" s="512" t="s">
        <v>1544</v>
      </c>
      <c r="H13" s="512" t="s">
        <v>1545</v>
      </c>
      <c r="I13" s="514">
        <v>1.5150000000000001</v>
      </c>
      <c r="J13" s="514">
        <v>290</v>
      </c>
      <c r="K13" s="515">
        <v>439.2</v>
      </c>
    </row>
    <row r="14" spans="1:11" ht="14.4" customHeight="1" x14ac:dyDescent="0.3">
      <c r="A14" s="510" t="s">
        <v>426</v>
      </c>
      <c r="B14" s="511" t="s">
        <v>428</v>
      </c>
      <c r="C14" s="512" t="s">
        <v>1526</v>
      </c>
      <c r="D14" s="513" t="s">
        <v>1527</v>
      </c>
      <c r="E14" s="512" t="s">
        <v>1510</v>
      </c>
      <c r="F14" s="513" t="s">
        <v>1511</v>
      </c>
      <c r="G14" s="512" t="s">
        <v>1546</v>
      </c>
      <c r="H14" s="512" t="s">
        <v>1547</v>
      </c>
      <c r="I14" s="514">
        <v>2.0699999999999998</v>
      </c>
      <c r="J14" s="514">
        <v>30</v>
      </c>
      <c r="K14" s="515">
        <v>62.1</v>
      </c>
    </row>
    <row r="15" spans="1:11" ht="14.4" customHeight="1" x14ac:dyDescent="0.3">
      <c r="A15" s="510" t="s">
        <v>426</v>
      </c>
      <c r="B15" s="511" t="s">
        <v>428</v>
      </c>
      <c r="C15" s="512" t="s">
        <v>1526</v>
      </c>
      <c r="D15" s="513" t="s">
        <v>1527</v>
      </c>
      <c r="E15" s="512" t="s">
        <v>1510</v>
      </c>
      <c r="F15" s="513" t="s">
        <v>1511</v>
      </c>
      <c r="G15" s="512" t="s">
        <v>1548</v>
      </c>
      <c r="H15" s="512" t="s">
        <v>1549</v>
      </c>
      <c r="I15" s="514">
        <v>0.36</v>
      </c>
      <c r="J15" s="514">
        <v>1000</v>
      </c>
      <c r="K15" s="515">
        <v>362</v>
      </c>
    </row>
    <row r="16" spans="1:11" ht="14.4" customHeight="1" x14ac:dyDescent="0.3">
      <c r="A16" s="510" t="s">
        <v>426</v>
      </c>
      <c r="B16" s="511" t="s">
        <v>428</v>
      </c>
      <c r="C16" s="512" t="s">
        <v>1526</v>
      </c>
      <c r="D16" s="513" t="s">
        <v>1527</v>
      </c>
      <c r="E16" s="512" t="s">
        <v>1512</v>
      </c>
      <c r="F16" s="513" t="s">
        <v>1513</v>
      </c>
      <c r="G16" s="512" t="s">
        <v>1550</v>
      </c>
      <c r="H16" s="512" t="s">
        <v>1551</v>
      </c>
      <c r="I16" s="514">
        <v>3.51</v>
      </c>
      <c r="J16" s="514">
        <v>20</v>
      </c>
      <c r="K16" s="515">
        <v>70.2</v>
      </c>
    </row>
    <row r="17" spans="1:11" ht="14.4" customHeight="1" x14ac:dyDescent="0.3">
      <c r="A17" s="510" t="s">
        <v>426</v>
      </c>
      <c r="B17" s="511" t="s">
        <v>428</v>
      </c>
      <c r="C17" s="512" t="s">
        <v>1526</v>
      </c>
      <c r="D17" s="513" t="s">
        <v>1527</v>
      </c>
      <c r="E17" s="512" t="s">
        <v>1512</v>
      </c>
      <c r="F17" s="513" t="s">
        <v>1513</v>
      </c>
      <c r="G17" s="512" t="s">
        <v>1552</v>
      </c>
      <c r="H17" s="512" t="s">
        <v>1553</v>
      </c>
      <c r="I17" s="514">
        <v>11.100000000000001</v>
      </c>
      <c r="J17" s="514">
        <v>150</v>
      </c>
      <c r="K17" s="515">
        <v>1663</v>
      </c>
    </row>
    <row r="18" spans="1:11" ht="14.4" customHeight="1" x14ac:dyDescent="0.3">
      <c r="A18" s="510" t="s">
        <v>426</v>
      </c>
      <c r="B18" s="511" t="s">
        <v>428</v>
      </c>
      <c r="C18" s="512" t="s">
        <v>1526</v>
      </c>
      <c r="D18" s="513" t="s">
        <v>1527</v>
      </c>
      <c r="E18" s="512" t="s">
        <v>1512</v>
      </c>
      <c r="F18" s="513" t="s">
        <v>1513</v>
      </c>
      <c r="G18" s="512" t="s">
        <v>1554</v>
      </c>
      <c r="H18" s="512" t="s">
        <v>1555</v>
      </c>
      <c r="I18" s="514">
        <v>0.92199999999999993</v>
      </c>
      <c r="J18" s="514">
        <v>2910</v>
      </c>
      <c r="K18" s="515">
        <v>2673.3</v>
      </c>
    </row>
    <row r="19" spans="1:11" ht="14.4" customHeight="1" x14ac:dyDescent="0.3">
      <c r="A19" s="510" t="s">
        <v>426</v>
      </c>
      <c r="B19" s="511" t="s">
        <v>428</v>
      </c>
      <c r="C19" s="512" t="s">
        <v>1526</v>
      </c>
      <c r="D19" s="513" t="s">
        <v>1527</v>
      </c>
      <c r="E19" s="512" t="s">
        <v>1512</v>
      </c>
      <c r="F19" s="513" t="s">
        <v>1513</v>
      </c>
      <c r="G19" s="512" t="s">
        <v>1556</v>
      </c>
      <c r="H19" s="512" t="s">
        <v>1557</v>
      </c>
      <c r="I19" s="514">
        <v>1.4366666666666668</v>
      </c>
      <c r="J19" s="514">
        <v>1095</v>
      </c>
      <c r="K19" s="515">
        <v>1573.7</v>
      </c>
    </row>
    <row r="20" spans="1:11" ht="14.4" customHeight="1" x14ac:dyDescent="0.3">
      <c r="A20" s="510" t="s">
        <v>426</v>
      </c>
      <c r="B20" s="511" t="s">
        <v>428</v>
      </c>
      <c r="C20" s="512" t="s">
        <v>1526</v>
      </c>
      <c r="D20" s="513" t="s">
        <v>1527</v>
      </c>
      <c r="E20" s="512" t="s">
        <v>1512</v>
      </c>
      <c r="F20" s="513" t="s">
        <v>1513</v>
      </c>
      <c r="G20" s="512" t="s">
        <v>1558</v>
      </c>
      <c r="H20" s="512" t="s">
        <v>1559</v>
      </c>
      <c r="I20" s="514">
        <v>0.57499999999999996</v>
      </c>
      <c r="J20" s="514">
        <v>300</v>
      </c>
      <c r="K20" s="515">
        <v>173</v>
      </c>
    </row>
    <row r="21" spans="1:11" ht="14.4" customHeight="1" x14ac:dyDescent="0.3">
      <c r="A21" s="510" t="s">
        <v>426</v>
      </c>
      <c r="B21" s="511" t="s">
        <v>428</v>
      </c>
      <c r="C21" s="512" t="s">
        <v>1526</v>
      </c>
      <c r="D21" s="513" t="s">
        <v>1527</v>
      </c>
      <c r="E21" s="512" t="s">
        <v>1512</v>
      </c>
      <c r="F21" s="513" t="s">
        <v>1513</v>
      </c>
      <c r="G21" s="512" t="s">
        <v>1560</v>
      </c>
      <c r="H21" s="512" t="s">
        <v>1561</v>
      </c>
      <c r="I21" s="514">
        <v>2.64</v>
      </c>
      <c r="J21" s="514">
        <v>135</v>
      </c>
      <c r="K21" s="515">
        <v>356.15000000000003</v>
      </c>
    </row>
    <row r="22" spans="1:11" ht="14.4" customHeight="1" x14ac:dyDescent="0.3">
      <c r="A22" s="510" t="s">
        <v>426</v>
      </c>
      <c r="B22" s="511" t="s">
        <v>428</v>
      </c>
      <c r="C22" s="512" t="s">
        <v>1526</v>
      </c>
      <c r="D22" s="513" t="s">
        <v>1527</v>
      </c>
      <c r="E22" s="512" t="s">
        <v>1512</v>
      </c>
      <c r="F22" s="513" t="s">
        <v>1513</v>
      </c>
      <c r="G22" s="512" t="s">
        <v>1562</v>
      </c>
      <c r="H22" s="512" t="s">
        <v>1563</v>
      </c>
      <c r="I22" s="514">
        <v>10.89</v>
      </c>
      <c r="J22" s="514">
        <v>100</v>
      </c>
      <c r="K22" s="515">
        <v>1089</v>
      </c>
    </row>
    <row r="23" spans="1:11" ht="14.4" customHeight="1" x14ac:dyDescent="0.3">
      <c r="A23" s="510" t="s">
        <v>426</v>
      </c>
      <c r="B23" s="511" t="s">
        <v>428</v>
      </c>
      <c r="C23" s="512" t="s">
        <v>1526</v>
      </c>
      <c r="D23" s="513" t="s">
        <v>1527</v>
      </c>
      <c r="E23" s="512" t="s">
        <v>1512</v>
      </c>
      <c r="F23" s="513" t="s">
        <v>1513</v>
      </c>
      <c r="G23" s="512" t="s">
        <v>1564</v>
      </c>
      <c r="H23" s="512" t="s">
        <v>1565</v>
      </c>
      <c r="I23" s="514">
        <v>5.0640000000000009</v>
      </c>
      <c r="J23" s="514">
        <v>850</v>
      </c>
      <c r="K23" s="515">
        <v>4301.3</v>
      </c>
    </row>
    <row r="24" spans="1:11" ht="14.4" customHeight="1" x14ac:dyDescent="0.3">
      <c r="A24" s="510" t="s">
        <v>426</v>
      </c>
      <c r="B24" s="511" t="s">
        <v>428</v>
      </c>
      <c r="C24" s="512" t="s">
        <v>1526</v>
      </c>
      <c r="D24" s="513" t="s">
        <v>1527</v>
      </c>
      <c r="E24" s="512" t="s">
        <v>1512</v>
      </c>
      <c r="F24" s="513" t="s">
        <v>1513</v>
      </c>
      <c r="G24" s="512" t="s">
        <v>1566</v>
      </c>
      <c r="H24" s="512" t="s">
        <v>1567</v>
      </c>
      <c r="I24" s="514">
        <v>8.0161538461538449</v>
      </c>
      <c r="J24" s="514">
        <v>810</v>
      </c>
      <c r="K24" s="515">
        <v>6512.8</v>
      </c>
    </row>
    <row r="25" spans="1:11" ht="14.4" customHeight="1" x14ac:dyDescent="0.3">
      <c r="A25" s="510" t="s">
        <v>426</v>
      </c>
      <c r="B25" s="511" t="s">
        <v>428</v>
      </c>
      <c r="C25" s="512" t="s">
        <v>1526</v>
      </c>
      <c r="D25" s="513" t="s">
        <v>1527</v>
      </c>
      <c r="E25" s="512" t="s">
        <v>1512</v>
      </c>
      <c r="F25" s="513" t="s">
        <v>1513</v>
      </c>
      <c r="G25" s="512" t="s">
        <v>1568</v>
      </c>
      <c r="H25" s="512" t="s">
        <v>1569</v>
      </c>
      <c r="I25" s="514">
        <v>34.97</v>
      </c>
      <c r="J25" s="514">
        <v>160</v>
      </c>
      <c r="K25" s="515">
        <v>5595.2</v>
      </c>
    </row>
    <row r="26" spans="1:11" ht="14.4" customHeight="1" x14ac:dyDescent="0.3">
      <c r="A26" s="510" t="s">
        <v>426</v>
      </c>
      <c r="B26" s="511" t="s">
        <v>428</v>
      </c>
      <c r="C26" s="512" t="s">
        <v>1526</v>
      </c>
      <c r="D26" s="513" t="s">
        <v>1527</v>
      </c>
      <c r="E26" s="512" t="s">
        <v>1512</v>
      </c>
      <c r="F26" s="513" t="s">
        <v>1513</v>
      </c>
      <c r="G26" s="512" t="s">
        <v>1570</v>
      </c>
      <c r="H26" s="512" t="s">
        <v>1571</v>
      </c>
      <c r="I26" s="514">
        <v>1.8575000000000002</v>
      </c>
      <c r="J26" s="514">
        <v>400</v>
      </c>
      <c r="K26" s="515">
        <v>743</v>
      </c>
    </row>
    <row r="27" spans="1:11" ht="14.4" customHeight="1" x14ac:dyDescent="0.3">
      <c r="A27" s="510" t="s">
        <v>426</v>
      </c>
      <c r="B27" s="511" t="s">
        <v>428</v>
      </c>
      <c r="C27" s="512" t="s">
        <v>1526</v>
      </c>
      <c r="D27" s="513" t="s">
        <v>1527</v>
      </c>
      <c r="E27" s="512" t="s">
        <v>1512</v>
      </c>
      <c r="F27" s="513" t="s">
        <v>1513</v>
      </c>
      <c r="G27" s="512" t="s">
        <v>1572</v>
      </c>
      <c r="H27" s="512" t="s">
        <v>1573</v>
      </c>
      <c r="I27" s="514">
        <v>198.08571428571426</v>
      </c>
      <c r="J27" s="514">
        <v>385</v>
      </c>
      <c r="K27" s="515">
        <v>76262.75</v>
      </c>
    </row>
    <row r="28" spans="1:11" ht="14.4" customHeight="1" x14ac:dyDescent="0.3">
      <c r="A28" s="510" t="s">
        <v>426</v>
      </c>
      <c r="B28" s="511" t="s">
        <v>428</v>
      </c>
      <c r="C28" s="512" t="s">
        <v>1526</v>
      </c>
      <c r="D28" s="513" t="s">
        <v>1527</v>
      </c>
      <c r="E28" s="512" t="s">
        <v>1512</v>
      </c>
      <c r="F28" s="513" t="s">
        <v>1513</v>
      </c>
      <c r="G28" s="512" t="s">
        <v>1574</v>
      </c>
      <c r="H28" s="512" t="s">
        <v>1575</v>
      </c>
      <c r="I28" s="514">
        <v>0.46749999999999986</v>
      </c>
      <c r="J28" s="514">
        <v>1045</v>
      </c>
      <c r="K28" s="515">
        <v>487.95000000000005</v>
      </c>
    </row>
    <row r="29" spans="1:11" ht="14.4" customHeight="1" x14ac:dyDescent="0.3">
      <c r="A29" s="510" t="s">
        <v>426</v>
      </c>
      <c r="B29" s="511" t="s">
        <v>428</v>
      </c>
      <c r="C29" s="512" t="s">
        <v>1526</v>
      </c>
      <c r="D29" s="513" t="s">
        <v>1527</v>
      </c>
      <c r="E29" s="512" t="s">
        <v>1518</v>
      </c>
      <c r="F29" s="513" t="s">
        <v>1519</v>
      </c>
      <c r="G29" s="512" t="s">
        <v>1576</v>
      </c>
      <c r="H29" s="512" t="s">
        <v>1577</v>
      </c>
      <c r="I29" s="514">
        <v>8.100833333333334</v>
      </c>
      <c r="J29" s="514">
        <v>700</v>
      </c>
      <c r="K29" s="515">
        <v>5667.9999999999991</v>
      </c>
    </row>
    <row r="30" spans="1:11" ht="14.4" customHeight="1" x14ac:dyDescent="0.3">
      <c r="A30" s="510" t="s">
        <v>426</v>
      </c>
      <c r="B30" s="511" t="s">
        <v>428</v>
      </c>
      <c r="C30" s="512" t="s">
        <v>1526</v>
      </c>
      <c r="D30" s="513" t="s">
        <v>1527</v>
      </c>
      <c r="E30" s="512" t="s">
        <v>1518</v>
      </c>
      <c r="F30" s="513" t="s">
        <v>1519</v>
      </c>
      <c r="G30" s="512" t="s">
        <v>1578</v>
      </c>
      <c r="H30" s="512" t="s">
        <v>1579</v>
      </c>
      <c r="I30" s="514">
        <v>162.62</v>
      </c>
      <c r="J30" s="514">
        <v>60</v>
      </c>
      <c r="K30" s="515">
        <v>9757.2000000000007</v>
      </c>
    </row>
    <row r="31" spans="1:11" ht="14.4" customHeight="1" x14ac:dyDescent="0.3">
      <c r="A31" s="510" t="s">
        <v>426</v>
      </c>
      <c r="B31" s="511" t="s">
        <v>428</v>
      </c>
      <c r="C31" s="512" t="s">
        <v>1526</v>
      </c>
      <c r="D31" s="513" t="s">
        <v>1527</v>
      </c>
      <c r="E31" s="512" t="s">
        <v>1518</v>
      </c>
      <c r="F31" s="513" t="s">
        <v>1519</v>
      </c>
      <c r="G31" s="512" t="s">
        <v>1580</v>
      </c>
      <c r="H31" s="512" t="s">
        <v>1581</v>
      </c>
      <c r="I31" s="514">
        <v>73.81</v>
      </c>
      <c r="J31" s="514">
        <v>100</v>
      </c>
      <c r="K31" s="515">
        <v>7381</v>
      </c>
    </row>
    <row r="32" spans="1:11" ht="14.4" customHeight="1" x14ac:dyDescent="0.3">
      <c r="A32" s="510" t="s">
        <v>426</v>
      </c>
      <c r="B32" s="511" t="s">
        <v>428</v>
      </c>
      <c r="C32" s="512" t="s">
        <v>1526</v>
      </c>
      <c r="D32" s="513" t="s">
        <v>1527</v>
      </c>
      <c r="E32" s="512" t="s">
        <v>1522</v>
      </c>
      <c r="F32" s="513" t="s">
        <v>1523</v>
      </c>
      <c r="G32" s="512" t="s">
        <v>1582</v>
      </c>
      <c r="H32" s="512" t="s">
        <v>1583</v>
      </c>
      <c r="I32" s="514">
        <v>0.46499999999999997</v>
      </c>
      <c r="J32" s="514">
        <v>200</v>
      </c>
      <c r="K32" s="515">
        <v>93</v>
      </c>
    </row>
    <row r="33" spans="1:11" ht="14.4" customHeight="1" x14ac:dyDescent="0.3">
      <c r="A33" s="510" t="s">
        <v>426</v>
      </c>
      <c r="B33" s="511" t="s">
        <v>428</v>
      </c>
      <c r="C33" s="512" t="s">
        <v>1526</v>
      </c>
      <c r="D33" s="513" t="s">
        <v>1527</v>
      </c>
      <c r="E33" s="512" t="s">
        <v>1522</v>
      </c>
      <c r="F33" s="513" t="s">
        <v>1523</v>
      </c>
      <c r="G33" s="512" t="s">
        <v>1584</v>
      </c>
      <c r="H33" s="512" t="s">
        <v>1585</v>
      </c>
      <c r="I33" s="514">
        <v>0.29799999999999999</v>
      </c>
      <c r="J33" s="514">
        <v>640</v>
      </c>
      <c r="K33" s="515">
        <v>190.8</v>
      </c>
    </row>
    <row r="34" spans="1:11" ht="14.4" customHeight="1" x14ac:dyDescent="0.3">
      <c r="A34" s="510" t="s">
        <v>426</v>
      </c>
      <c r="B34" s="511" t="s">
        <v>428</v>
      </c>
      <c r="C34" s="512" t="s">
        <v>1526</v>
      </c>
      <c r="D34" s="513" t="s">
        <v>1527</v>
      </c>
      <c r="E34" s="512" t="s">
        <v>1522</v>
      </c>
      <c r="F34" s="513" t="s">
        <v>1523</v>
      </c>
      <c r="G34" s="512" t="s">
        <v>1586</v>
      </c>
      <c r="H34" s="512" t="s">
        <v>1587</v>
      </c>
      <c r="I34" s="514">
        <v>31.46</v>
      </c>
      <c r="J34" s="514">
        <v>50</v>
      </c>
      <c r="K34" s="515">
        <v>1573</v>
      </c>
    </row>
    <row r="35" spans="1:11" ht="14.4" customHeight="1" x14ac:dyDescent="0.3">
      <c r="A35" s="510" t="s">
        <v>426</v>
      </c>
      <c r="B35" s="511" t="s">
        <v>428</v>
      </c>
      <c r="C35" s="512" t="s">
        <v>1526</v>
      </c>
      <c r="D35" s="513" t="s">
        <v>1527</v>
      </c>
      <c r="E35" s="512" t="s">
        <v>1524</v>
      </c>
      <c r="F35" s="513" t="s">
        <v>1525</v>
      </c>
      <c r="G35" s="512" t="s">
        <v>1588</v>
      </c>
      <c r="H35" s="512" t="s">
        <v>1589</v>
      </c>
      <c r="I35" s="514">
        <v>7.4120000000000008</v>
      </c>
      <c r="J35" s="514">
        <v>1271</v>
      </c>
      <c r="K35" s="515">
        <v>9454.07</v>
      </c>
    </row>
    <row r="36" spans="1:11" ht="14.4" customHeight="1" x14ac:dyDescent="0.3">
      <c r="A36" s="510" t="s">
        <v>426</v>
      </c>
      <c r="B36" s="511" t="s">
        <v>428</v>
      </c>
      <c r="C36" s="512" t="s">
        <v>440</v>
      </c>
      <c r="D36" s="513" t="s">
        <v>441</v>
      </c>
      <c r="E36" s="512" t="s">
        <v>1510</v>
      </c>
      <c r="F36" s="513" t="s">
        <v>1511</v>
      </c>
      <c r="G36" s="512" t="s">
        <v>1590</v>
      </c>
      <c r="H36" s="512" t="s">
        <v>1591</v>
      </c>
      <c r="I36" s="514">
        <v>156.595</v>
      </c>
      <c r="J36" s="514">
        <v>2</v>
      </c>
      <c r="K36" s="515">
        <v>313.19</v>
      </c>
    </row>
    <row r="37" spans="1:11" ht="14.4" customHeight="1" x14ac:dyDescent="0.3">
      <c r="A37" s="510" t="s">
        <v>426</v>
      </c>
      <c r="B37" s="511" t="s">
        <v>428</v>
      </c>
      <c r="C37" s="512" t="s">
        <v>440</v>
      </c>
      <c r="D37" s="513" t="s">
        <v>441</v>
      </c>
      <c r="E37" s="512" t="s">
        <v>1510</v>
      </c>
      <c r="F37" s="513" t="s">
        <v>1511</v>
      </c>
      <c r="G37" s="512" t="s">
        <v>1592</v>
      </c>
      <c r="H37" s="512" t="s">
        <v>1593</v>
      </c>
      <c r="I37" s="514">
        <v>4.3239999999999998</v>
      </c>
      <c r="J37" s="514">
        <v>108</v>
      </c>
      <c r="K37" s="515">
        <v>467.28</v>
      </c>
    </row>
    <row r="38" spans="1:11" ht="14.4" customHeight="1" x14ac:dyDescent="0.3">
      <c r="A38" s="510" t="s">
        <v>426</v>
      </c>
      <c r="B38" s="511" t="s">
        <v>428</v>
      </c>
      <c r="C38" s="512" t="s">
        <v>440</v>
      </c>
      <c r="D38" s="513" t="s">
        <v>441</v>
      </c>
      <c r="E38" s="512" t="s">
        <v>1510</v>
      </c>
      <c r="F38" s="513" t="s">
        <v>1511</v>
      </c>
      <c r="G38" s="512" t="s">
        <v>1594</v>
      </c>
      <c r="H38" s="512" t="s">
        <v>1595</v>
      </c>
      <c r="I38" s="514">
        <v>4.4249999999999998</v>
      </c>
      <c r="J38" s="514">
        <v>260</v>
      </c>
      <c r="K38" s="515">
        <v>1151.0999999999999</v>
      </c>
    </row>
    <row r="39" spans="1:11" ht="14.4" customHeight="1" x14ac:dyDescent="0.3">
      <c r="A39" s="510" t="s">
        <v>426</v>
      </c>
      <c r="B39" s="511" t="s">
        <v>428</v>
      </c>
      <c r="C39" s="512" t="s">
        <v>440</v>
      </c>
      <c r="D39" s="513" t="s">
        <v>441</v>
      </c>
      <c r="E39" s="512" t="s">
        <v>1510</v>
      </c>
      <c r="F39" s="513" t="s">
        <v>1511</v>
      </c>
      <c r="G39" s="512" t="s">
        <v>1596</v>
      </c>
      <c r="H39" s="512" t="s">
        <v>1597</v>
      </c>
      <c r="I39" s="514">
        <v>82.607500000000002</v>
      </c>
      <c r="J39" s="514">
        <v>10</v>
      </c>
      <c r="K39" s="515">
        <v>826.46</v>
      </c>
    </row>
    <row r="40" spans="1:11" ht="14.4" customHeight="1" x14ac:dyDescent="0.3">
      <c r="A40" s="510" t="s">
        <v>426</v>
      </c>
      <c r="B40" s="511" t="s">
        <v>428</v>
      </c>
      <c r="C40" s="512" t="s">
        <v>440</v>
      </c>
      <c r="D40" s="513" t="s">
        <v>441</v>
      </c>
      <c r="E40" s="512" t="s">
        <v>1510</v>
      </c>
      <c r="F40" s="513" t="s">
        <v>1511</v>
      </c>
      <c r="G40" s="512" t="s">
        <v>1598</v>
      </c>
      <c r="H40" s="512" t="s">
        <v>1599</v>
      </c>
      <c r="I40" s="514">
        <v>7.3222222222222229</v>
      </c>
      <c r="J40" s="514">
        <v>410</v>
      </c>
      <c r="K40" s="515">
        <v>3002.6000000000004</v>
      </c>
    </row>
    <row r="41" spans="1:11" ht="14.4" customHeight="1" x14ac:dyDescent="0.3">
      <c r="A41" s="510" t="s">
        <v>426</v>
      </c>
      <c r="B41" s="511" t="s">
        <v>428</v>
      </c>
      <c r="C41" s="512" t="s">
        <v>440</v>
      </c>
      <c r="D41" s="513" t="s">
        <v>441</v>
      </c>
      <c r="E41" s="512" t="s">
        <v>1510</v>
      </c>
      <c r="F41" s="513" t="s">
        <v>1511</v>
      </c>
      <c r="G41" s="512" t="s">
        <v>1600</v>
      </c>
      <c r="H41" s="512" t="s">
        <v>1601</v>
      </c>
      <c r="I41" s="514">
        <v>9.2919999999999998</v>
      </c>
      <c r="J41" s="514">
        <v>200</v>
      </c>
      <c r="K41" s="515">
        <v>1858.5</v>
      </c>
    </row>
    <row r="42" spans="1:11" ht="14.4" customHeight="1" x14ac:dyDescent="0.3">
      <c r="A42" s="510" t="s">
        <v>426</v>
      </c>
      <c r="B42" s="511" t="s">
        <v>428</v>
      </c>
      <c r="C42" s="512" t="s">
        <v>440</v>
      </c>
      <c r="D42" s="513" t="s">
        <v>441</v>
      </c>
      <c r="E42" s="512" t="s">
        <v>1510</v>
      </c>
      <c r="F42" s="513" t="s">
        <v>1511</v>
      </c>
      <c r="G42" s="512" t="s">
        <v>1602</v>
      </c>
      <c r="H42" s="512" t="s">
        <v>1603</v>
      </c>
      <c r="I42" s="514">
        <v>54.45</v>
      </c>
      <c r="J42" s="514">
        <v>25</v>
      </c>
      <c r="K42" s="515">
        <v>1361.25</v>
      </c>
    </row>
    <row r="43" spans="1:11" ht="14.4" customHeight="1" x14ac:dyDescent="0.3">
      <c r="A43" s="510" t="s">
        <v>426</v>
      </c>
      <c r="B43" s="511" t="s">
        <v>428</v>
      </c>
      <c r="C43" s="512" t="s">
        <v>440</v>
      </c>
      <c r="D43" s="513" t="s">
        <v>441</v>
      </c>
      <c r="E43" s="512" t="s">
        <v>1510</v>
      </c>
      <c r="F43" s="513" t="s">
        <v>1511</v>
      </c>
      <c r="G43" s="512" t="s">
        <v>1604</v>
      </c>
      <c r="H43" s="512" t="s">
        <v>1605</v>
      </c>
      <c r="I43" s="514">
        <v>10.436666666666667</v>
      </c>
      <c r="J43" s="514">
        <v>160</v>
      </c>
      <c r="K43" s="515">
        <v>1677.3000000000002</v>
      </c>
    </row>
    <row r="44" spans="1:11" ht="14.4" customHeight="1" x14ac:dyDescent="0.3">
      <c r="A44" s="510" t="s">
        <v>426</v>
      </c>
      <c r="B44" s="511" t="s">
        <v>428</v>
      </c>
      <c r="C44" s="512" t="s">
        <v>440</v>
      </c>
      <c r="D44" s="513" t="s">
        <v>441</v>
      </c>
      <c r="E44" s="512" t="s">
        <v>1510</v>
      </c>
      <c r="F44" s="513" t="s">
        <v>1511</v>
      </c>
      <c r="G44" s="512" t="s">
        <v>1606</v>
      </c>
      <c r="H44" s="512" t="s">
        <v>1607</v>
      </c>
      <c r="I44" s="514">
        <v>12.08</v>
      </c>
      <c r="J44" s="514">
        <v>30</v>
      </c>
      <c r="K44" s="515">
        <v>362.4</v>
      </c>
    </row>
    <row r="45" spans="1:11" ht="14.4" customHeight="1" x14ac:dyDescent="0.3">
      <c r="A45" s="510" t="s">
        <v>426</v>
      </c>
      <c r="B45" s="511" t="s">
        <v>428</v>
      </c>
      <c r="C45" s="512" t="s">
        <v>440</v>
      </c>
      <c r="D45" s="513" t="s">
        <v>441</v>
      </c>
      <c r="E45" s="512" t="s">
        <v>1510</v>
      </c>
      <c r="F45" s="513" t="s">
        <v>1511</v>
      </c>
      <c r="G45" s="512" t="s">
        <v>1608</v>
      </c>
      <c r="H45" s="512" t="s">
        <v>1609</v>
      </c>
      <c r="I45" s="514">
        <v>0.39666666666666667</v>
      </c>
      <c r="J45" s="514">
        <v>22500</v>
      </c>
      <c r="K45" s="515">
        <v>8955</v>
      </c>
    </row>
    <row r="46" spans="1:11" ht="14.4" customHeight="1" x14ac:dyDescent="0.3">
      <c r="A46" s="510" t="s">
        <v>426</v>
      </c>
      <c r="B46" s="511" t="s">
        <v>428</v>
      </c>
      <c r="C46" s="512" t="s">
        <v>440</v>
      </c>
      <c r="D46" s="513" t="s">
        <v>441</v>
      </c>
      <c r="E46" s="512" t="s">
        <v>1510</v>
      </c>
      <c r="F46" s="513" t="s">
        <v>1511</v>
      </c>
      <c r="G46" s="512" t="s">
        <v>1610</v>
      </c>
      <c r="H46" s="512" t="s">
        <v>1611</v>
      </c>
      <c r="I46" s="514">
        <v>27.247500000000002</v>
      </c>
      <c r="J46" s="514">
        <v>540</v>
      </c>
      <c r="K46" s="515">
        <v>14709.239999999998</v>
      </c>
    </row>
    <row r="47" spans="1:11" ht="14.4" customHeight="1" x14ac:dyDescent="0.3">
      <c r="A47" s="510" t="s">
        <v>426</v>
      </c>
      <c r="B47" s="511" t="s">
        <v>428</v>
      </c>
      <c r="C47" s="512" t="s">
        <v>440</v>
      </c>
      <c r="D47" s="513" t="s">
        <v>441</v>
      </c>
      <c r="E47" s="512" t="s">
        <v>1510</v>
      </c>
      <c r="F47" s="513" t="s">
        <v>1511</v>
      </c>
      <c r="G47" s="512" t="s">
        <v>1612</v>
      </c>
      <c r="H47" s="512" t="s">
        <v>1613</v>
      </c>
      <c r="I47" s="514">
        <v>39.741428571428564</v>
      </c>
      <c r="J47" s="514">
        <v>26</v>
      </c>
      <c r="K47" s="515">
        <v>1032.97</v>
      </c>
    </row>
    <row r="48" spans="1:11" ht="14.4" customHeight="1" x14ac:dyDescent="0.3">
      <c r="A48" s="510" t="s">
        <v>426</v>
      </c>
      <c r="B48" s="511" t="s">
        <v>428</v>
      </c>
      <c r="C48" s="512" t="s">
        <v>440</v>
      </c>
      <c r="D48" s="513" t="s">
        <v>441</v>
      </c>
      <c r="E48" s="512" t="s">
        <v>1510</v>
      </c>
      <c r="F48" s="513" t="s">
        <v>1511</v>
      </c>
      <c r="G48" s="512" t="s">
        <v>1614</v>
      </c>
      <c r="H48" s="512" t="s">
        <v>1615</v>
      </c>
      <c r="I48" s="514">
        <v>5.9083333333333323</v>
      </c>
      <c r="J48" s="514">
        <v>950</v>
      </c>
      <c r="K48" s="515">
        <v>5612.5</v>
      </c>
    </row>
    <row r="49" spans="1:11" ht="14.4" customHeight="1" x14ac:dyDescent="0.3">
      <c r="A49" s="510" t="s">
        <v>426</v>
      </c>
      <c r="B49" s="511" t="s">
        <v>428</v>
      </c>
      <c r="C49" s="512" t="s">
        <v>440</v>
      </c>
      <c r="D49" s="513" t="s">
        <v>441</v>
      </c>
      <c r="E49" s="512" t="s">
        <v>1510</v>
      </c>
      <c r="F49" s="513" t="s">
        <v>1511</v>
      </c>
      <c r="G49" s="512" t="s">
        <v>1616</v>
      </c>
      <c r="H49" s="512" t="s">
        <v>1617</v>
      </c>
      <c r="I49" s="514">
        <v>3.01</v>
      </c>
      <c r="J49" s="514">
        <v>200</v>
      </c>
      <c r="K49" s="515">
        <v>602</v>
      </c>
    </row>
    <row r="50" spans="1:11" ht="14.4" customHeight="1" x14ac:dyDescent="0.3">
      <c r="A50" s="510" t="s">
        <v>426</v>
      </c>
      <c r="B50" s="511" t="s">
        <v>428</v>
      </c>
      <c r="C50" s="512" t="s">
        <v>440</v>
      </c>
      <c r="D50" s="513" t="s">
        <v>441</v>
      </c>
      <c r="E50" s="512" t="s">
        <v>1510</v>
      </c>
      <c r="F50" s="513" t="s">
        <v>1511</v>
      </c>
      <c r="G50" s="512" t="s">
        <v>1618</v>
      </c>
      <c r="H50" s="512" t="s">
        <v>1619</v>
      </c>
      <c r="I50" s="514">
        <v>1.4224999999999999</v>
      </c>
      <c r="J50" s="514">
        <v>800</v>
      </c>
      <c r="K50" s="515">
        <v>1138.31</v>
      </c>
    </row>
    <row r="51" spans="1:11" ht="14.4" customHeight="1" x14ac:dyDescent="0.3">
      <c r="A51" s="510" t="s">
        <v>426</v>
      </c>
      <c r="B51" s="511" t="s">
        <v>428</v>
      </c>
      <c r="C51" s="512" t="s">
        <v>440</v>
      </c>
      <c r="D51" s="513" t="s">
        <v>441</v>
      </c>
      <c r="E51" s="512" t="s">
        <v>1510</v>
      </c>
      <c r="F51" s="513" t="s">
        <v>1511</v>
      </c>
      <c r="G51" s="512" t="s">
        <v>1620</v>
      </c>
      <c r="H51" s="512" t="s">
        <v>1621</v>
      </c>
      <c r="I51" s="514">
        <v>0.14000000000000001</v>
      </c>
      <c r="J51" s="514">
        <v>400</v>
      </c>
      <c r="K51" s="515">
        <v>56</v>
      </c>
    </row>
    <row r="52" spans="1:11" ht="14.4" customHeight="1" x14ac:dyDescent="0.3">
      <c r="A52" s="510" t="s">
        <v>426</v>
      </c>
      <c r="B52" s="511" t="s">
        <v>428</v>
      </c>
      <c r="C52" s="512" t="s">
        <v>440</v>
      </c>
      <c r="D52" s="513" t="s">
        <v>441</v>
      </c>
      <c r="E52" s="512" t="s">
        <v>1510</v>
      </c>
      <c r="F52" s="513" t="s">
        <v>1511</v>
      </c>
      <c r="G52" s="512" t="s">
        <v>1622</v>
      </c>
      <c r="H52" s="512" t="s">
        <v>1623</v>
      </c>
      <c r="I52" s="514">
        <v>86.381666666666661</v>
      </c>
      <c r="J52" s="514">
        <v>90</v>
      </c>
      <c r="K52" s="515">
        <v>7773.9000000000005</v>
      </c>
    </row>
    <row r="53" spans="1:11" ht="14.4" customHeight="1" x14ac:dyDescent="0.3">
      <c r="A53" s="510" t="s">
        <v>426</v>
      </c>
      <c r="B53" s="511" t="s">
        <v>428</v>
      </c>
      <c r="C53" s="512" t="s">
        <v>440</v>
      </c>
      <c r="D53" s="513" t="s">
        <v>441</v>
      </c>
      <c r="E53" s="512" t="s">
        <v>1510</v>
      </c>
      <c r="F53" s="513" t="s">
        <v>1511</v>
      </c>
      <c r="G53" s="512" t="s">
        <v>1624</v>
      </c>
      <c r="H53" s="512" t="s">
        <v>1625</v>
      </c>
      <c r="I53" s="514">
        <v>0.27250000000000002</v>
      </c>
      <c r="J53" s="514">
        <v>3500</v>
      </c>
      <c r="K53" s="515">
        <v>955</v>
      </c>
    </row>
    <row r="54" spans="1:11" ht="14.4" customHeight="1" x14ac:dyDescent="0.3">
      <c r="A54" s="510" t="s">
        <v>426</v>
      </c>
      <c r="B54" s="511" t="s">
        <v>428</v>
      </c>
      <c r="C54" s="512" t="s">
        <v>440</v>
      </c>
      <c r="D54" s="513" t="s">
        <v>441</v>
      </c>
      <c r="E54" s="512" t="s">
        <v>1510</v>
      </c>
      <c r="F54" s="513" t="s">
        <v>1511</v>
      </c>
      <c r="G54" s="512" t="s">
        <v>1626</v>
      </c>
      <c r="H54" s="512" t="s">
        <v>1627</v>
      </c>
      <c r="I54" s="514">
        <v>0.99333333333333329</v>
      </c>
      <c r="J54" s="514">
        <v>220</v>
      </c>
      <c r="K54" s="515">
        <v>218.4</v>
      </c>
    </row>
    <row r="55" spans="1:11" ht="14.4" customHeight="1" x14ac:dyDescent="0.3">
      <c r="A55" s="510" t="s">
        <v>426</v>
      </c>
      <c r="B55" s="511" t="s">
        <v>428</v>
      </c>
      <c r="C55" s="512" t="s">
        <v>440</v>
      </c>
      <c r="D55" s="513" t="s">
        <v>441</v>
      </c>
      <c r="E55" s="512" t="s">
        <v>1510</v>
      </c>
      <c r="F55" s="513" t="s">
        <v>1511</v>
      </c>
      <c r="G55" s="512" t="s">
        <v>1628</v>
      </c>
      <c r="H55" s="512" t="s">
        <v>1629</v>
      </c>
      <c r="I55" s="514">
        <v>35.979999999999997</v>
      </c>
      <c r="J55" s="514">
        <v>20</v>
      </c>
      <c r="K55" s="515">
        <v>719.6</v>
      </c>
    </row>
    <row r="56" spans="1:11" ht="14.4" customHeight="1" x14ac:dyDescent="0.3">
      <c r="A56" s="510" t="s">
        <v>426</v>
      </c>
      <c r="B56" s="511" t="s">
        <v>428</v>
      </c>
      <c r="C56" s="512" t="s">
        <v>440</v>
      </c>
      <c r="D56" s="513" t="s">
        <v>441</v>
      </c>
      <c r="E56" s="512" t="s">
        <v>1510</v>
      </c>
      <c r="F56" s="513" t="s">
        <v>1511</v>
      </c>
      <c r="G56" s="512" t="s">
        <v>1630</v>
      </c>
      <c r="H56" s="512" t="s">
        <v>1631</v>
      </c>
      <c r="I56" s="514">
        <v>0.23599999999999999</v>
      </c>
      <c r="J56" s="514">
        <v>4300</v>
      </c>
      <c r="K56" s="515">
        <v>1026</v>
      </c>
    </row>
    <row r="57" spans="1:11" ht="14.4" customHeight="1" x14ac:dyDescent="0.3">
      <c r="A57" s="510" t="s">
        <v>426</v>
      </c>
      <c r="B57" s="511" t="s">
        <v>428</v>
      </c>
      <c r="C57" s="512" t="s">
        <v>440</v>
      </c>
      <c r="D57" s="513" t="s">
        <v>441</v>
      </c>
      <c r="E57" s="512" t="s">
        <v>1510</v>
      </c>
      <c r="F57" s="513" t="s">
        <v>1511</v>
      </c>
      <c r="G57" s="512" t="s">
        <v>1632</v>
      </c>
      <c r="H57" s="512" t="s">
        <v>1633</v>
      </c>
      <c r="I57" s="514">
        <v>23.713636363636365</v>
      </c>
      <c r="J57" s="514">
        <v>380</v>
      </c>
      <c r="K57" s="515">
        <v>8823.7000000000007</v>
      </c>
    </row>
    <row r="58" spans="1:11" ht="14.4" customHeight="1" x14ac:dyDescent="0.3">
      <c r="A58" s="510" t="s">
        <v>426</v>
      </c>
      <c r="B58" s="511" t="s">
        <v>428</v>
      </c>
      <c r="C58" s="512" t="s">
        <v>440</v>
      </c>
      <c r="D58" s="513" t="s">
        <v>441</v>
      </c>
      <c r="E58" s="512" t="s">
        <v>1510</v>
      </c>
      <c r="F58" s="513" t="s">
        <v>1511</v>
      </c>
      <c r="G58" s="512" t="s">
        <v>1634</v>
      </c>
      <c r="H58" s="512" t="s">
        <v>1635</v>
      </c>
      <c r="I58" s="514">
        <v>30.168181818181825</v>
      </c>
      <c r="J58" s="514">
        <v>390</v>
      </c>
      <c r="K58" s="515">
        <v>11765.8</v>
      </c>
    </row>
    <row r="59" spans="1:11" ht="14.4" customHeight="1" x14ac:dyDescent="0.3">
      <c r="A59" s="510" t="s">
        <v>426</v>
      </c>
      <c r="B59" s="511" t="s">
        <v>428</v>
      </c>
      <c r="C59" s="512" t="s">
        <v>440</v>
      </c>
      <c r="D59" s="513" t="s">
        <v>441</v>
      </c>
      <c r="E59" s="512" t="s">
        <v>1510</v>
      </c>
      <c r="F59" s="513" t="s">
        <v>1511</v>
      </c>
      <c r="G59" s="512" t="s">
        <v>1636</v>
      </c>
      <c r="H59" s="512" t="s">
        <v>1637</v>
      </c>
      <c r="I59" s="514">
        <v>246.096</v>
      </c>
      <c r="J59" s="514">
        <v>28</v>
      </c>
      <c r="K59" s="515">
        <v>6890.6999999999989</v>
      </c>
    </row>
    <row r="60" spans="1:11" ht="14.4" customHeight="1" x14ac:dyDescent="0.3">
      <c r="A60" s="510" t="s">
        <v>426</v>
      </c>
      <c r="B60" s="511" t="s">
        <v>428</v>
      </c>
      <c r="C60" s="512" t="s">
        <v>440</v>
      </c>
      <c r="D60" s="513" t="s">
        <v>441</v>
      </c>
      <c r="E60" s="512" t="s">
        <v>1510</v>
      </c>
      <c r="F60" s="513" t="s">
        <v>1511</v>
      </c>
      <c r="G60" s="512" t="s">
        <v>1638</v>
      </c>
      <c r="H60" s="512" t="s">
        <v>1639</v>
      </c>
      <c r="I60" s="514">
        <v>1.2570000000000001</v>
      </c>
      <c r="J60" s="514">
        <v>3375</v>
      </c>
      <c r="K60" s="515">
        <v>4297.55</v>
      </c>
    </row>
    <row r="61" spans="1:11" ht="14.4" customHeight="1" x14ac:dyDescent="0.3">
      <c r="A61" s="510" t="s">
        <v>426</v>
      </c>
      <c r="B61" s="511" t="s">
        <v>428</v>
      </c>
      <c r="C61" s="512" t="s">
        <v>440</v>
      </c>
      <c r="D61" s="513" t="s">
        <v>441</v>
      </c>
      <c r="E61" s="512" t="s">
        <v>1510</v>
      </c>
      <c r="F61" s="513" t="s">
        <v>1511</v>
      </c>
      <c r="G61" s="512" t="s">
        <v>1640</v>
      </c>
      <c r="H61" s="512" t="s">
        <v>1641</v>
      </c>
      <c r="I61" s="514">
        <v>12.31</v>
      </c>
      <c r="J61" s="514">
        <v>100</v>
      </c>
      <c r="K61" s="515">
        <v>1231</v>
      </c>
    </row>
    <row r="62" spans="1:11" ht="14.4" customHeight="1" x14ac:dyDescent="0.3">
      <c r="A62" s="510" t="s">
        <v>426</v>
      </c>
      <c r="B62" s="511" t="s">
        <v>428</v>
      </c>
      <c r="C62" s="512" t="s">
        <v>440</v>
      </c>
      <c r="D62" s="513" t="s">
        <v>441</v>
      </c>
      <c r="E62" s="512" t="s">
        <v>1510</v>
      </c>
      <c r="F62" s="513" t="s">
        <v>1511</v>
      </c>
      <c r="G62" s="512" t="s">
        <v>1642</v>
      </c>
      <c r="H62" s="512" t="s">
        <v>1643</v>
      </c>
      <c r="I62" s="514">
        <v>1.5599999999999998</v>
      </c>
      <c r="J62" s="514">
        <v>950</v>
      </c>
      <c r="K62" s="515">
        <v>1481.5</v>
      </c>
    </row>
    <row r="63" spans="1:11" ht="14.4" customHeight="1" x14ac:dyDescent="0.3">
      <c r="A63" s="510" t="s">
        <v>426</v>
      </c>
      <c r="B63" s="511" t="s">
        <v>428</v>
      </c>
      <c r="C63" s="512" t="s">
        <v>440</v>
      </c>
      <c r="D63" s="513" t="s">
        <v>441</v>
      </c>
      <c r="E63" s="512" t="s">
        <v>1510</v>
      </c>
      <c r="F63" s="513" t="s">
        <v>1511</v>
      </c>
      <c r="G63" s="512" t="s">
        <v>1644</v>
      </c>
      <c r="H63" s="512" t="s">
        <v>1645</v>
      </c>
      <c r="I63" s="514">
        <v>48.22</v>
      </c>
      <c r="J63" s="514">
        <v>10</v>
      </c>
      <c r="K63" s="515">
        <v>482.18</v>
      </c>
    </row>
    <row r="64" spans="1:11" ht="14.4" customHeight="1" x14ac:dyDescent="0.3">
      <c r="A64" s="510" t="s">
        <v>426</v>
      </c>
      <c r="B64" s="511" t="s">
        <v>428</v>
      </c>
      <c r="C64" s="512" t="s">
        <v>440</v>
      </c>
      <c r="D64" s="513" t="s">
        <v>441</v>
      </c>
      <c r="E64" s="512" t="s">
        <v>1510</v>
      </c>
      <c r="F64" s="513" t="s">
        <v>1511</v>
      </c>
      <c r="G64" s="512" t="s">
        <v>1646</v>
      </c>
      <c r="H64" s="512" t="s">
        <v>1647</v>
      </c>
      <c r="I64" s="514">
        <v>3.8783333333333334</v>
      </c>
      <c r="J64" s="514">
        <v>1500</v>
      </c>
      <c r="K64" s="515">
        <v>5820.25</v>
      </c>
    </row>
    <row r="65" spans="1:11" ht="14.4" customHeight="1" x14ac:dyDescent="0.3">
      <c r="A65" s="510" t="s">
        <v>426</v>
      </c>
      <c r="B65" s="511" t="s">
        <v>428</v>
      </c>
      <c r="C65" s="512" t="s">
        <v>440</v>
      </c>
      <c r="D65" s="513" t="s">
        <v>441</v>
      </c>
      <c r="E65" s="512" t="s">
        <v>1510</v>
      </c>
      <c r="F65" s="513" t="s">
        <v>1511</v>
      </c>
      <c r="G65" s="512" t="s">
        <v>1648</v>
      </c>
      <c r="H65" s="512" t="s">
        <v>1649</v>
      </c>
      <c r="I65" s="514">
        <v>0.44</v>
      </c>
      <c r="J65" s="514">
        <v>5700</v>
      </c>
      <c r="K65" s="515">
        <v>2508</v>
      </c>
    </row>
    <row r="66" spans="1:11" ht="14.4" customHeight="1" x14ac:dyDescent="0.3">
      <c r="A66" s="510" t="s">
        <v>426</v>
      </c>
      <c r="B66" s="511" t="s">
        <v>428</v>
      </c>
      <c r="C66" s="512" t="s">
        <v>440</v>
      </c>
      <c r="D66" s="513" t="s">
        <v>441</v>
      </c>
      <c r="E66" s="512" t="s">
        <v>1510</v>
      </c>
      <c r="F66" s="513" t="s">
        <v>1511</v>
      </c>
      <c r="G66" s="512" t="s">
        <v>1650</v>
      </c>
      <c r="H66" s="512" t="s">
        <v>1651</v>
      </c>
      <c r="I66" s="514">
        <v>407.61800000000005</v>
      </c>
      <c r="J66" s="514">
        <v>10</v>
      </c>
      <c r="K66" s="515">
        <v>4076.1899999999996</v>
      </c>
    </row>
    <row r="67" spans="1:11" ht="14.4" customHeight="1" x14ac:dyDescent="0.3">
      <c r="A67" s="510" t="s">
        <v>426</v>
      </c>
      <c r="B67" s="511" t="s">
        <v>428</v>
      </c>
      <c r="C67" s="512" t="s">
        <v>440</v>
      </c>
      <c r="D67" s="513" t="s">
        <v>441</v>
      </c>
      <c r="E67" s="512" t="s">
        <v>1510</v>
      </c>
      <c r="F67" s="513" t="s">
        <v>1511</v>
      </c>
      <c r="G67" s="512" t="s">
        <v>1536</v>
      </c>
      <c r="H67" s="512" t="s">
        <v>1537</v>
      </c>
      <c r="I67" s="514">
        <v>8.5975000000000001</v>
      </c>
      <c r="J67" s="514">
        <v>240</v>
      </c>
      <c r="K67" s="515">
        <v>2063.04</v>
      </c>
    </row>
    <row r="68" spans="1:11" ht="14.4" customHeight="1" x14ac:dyDescent="0.3">
      <c r="A68" s="510" t="s">
        <v>426</v>
      </c>
      <c r="B68" s="511" t="s">
        <v>428</v>
      </c>
      <c r="C68" s="512" t="s">
        <v>440</v>
      </c>
      <c r="D68" s="513" t="s">
        <v>441</v>
      </c>
      <c r="E68" s="512" t="s">
        <v>1510</v>
      </c>
      <c r="F68" s="513" t="s">
        <v>1511</v>
      </c>
      <c r="G68" s="512" t="s">
        <v>1652</v>
      </c>
      <c r="H68" s="512" t="s">
        <v>1653</v>
      </c>
      <c r="I68" s="514">
        <v>13.059999999999999</v>
      </c>
      <c r="J68" s="514">
        <v>3</v>
      </c>
      <c r="K68" s="515">
        <v>39.14</v>
      </c>
    </row>
    <row r="69" spans="1:11" ht="14.4" customHeight="1" x14ac:dyDescent="0.3">
      <c r="A69" s="510" t="s">
        <v>426</v>
      </c>
      <c r="B69" s="511" t="s">
        <v>428</v>
      </c>
      <c r="C69" s="512" t="s">
        <v>440</v>
      </c>
      <c r="D69" s="513" t="s">
        <v>441</v>
      </c>
      <c r="E69" s="512" t="s">
        <v>1510</v>
      </c>
      <c r="F69" s="513" t="s">
        <v>1511</v>
      </c>
      <c r="G69" s="512" t="s">
        <v>1654</v>
      </c>
      <c r="H69" s="512" t="s">
        <v>1655</v>
      </c>
      <c r="I69" s="514">
        <v>26.469999999999995</v>
      </c>
      <c r="J69" s="514">
        <v>60</v>
      </c>
      <c r="K69" s="515">
        <v>1584.5</v>
      </c>
    </row>
    <row r="70" spans="1:11" ht="14.4" customHeight="1" x14ac:dyDescent="0.3">
      <c r="A70" s="510" t="s">
        <v>426</v>
      </c>
      <c r="B70" s="511" t="s">
        <v>428</v>
      </c>
      <c r="C70" s="512" t="s">
        <v>440</v>
      </c>
      <c r="D70" s="513" t="s">
        <v>441</v>
      </c>
      <c r="E70" s="512" t="s">
        <v>1510</v>
      </c>
      <c r="F70" s="513" t="s">
        <v>1511</v>
      </c>
      <c r="G70" s="512" t="s">
        <v>1656</v>
      </c>
      <c r="H70" s="512" t="s">
        <v>1657</v>
      </c>
      <c r="I70" s="514">
        <v>133.09</v>
      </c>
      <c r="J70" s="514">
        <v>15</v>
      </c>
      <c r="K70" s="515">
        <v>1996.34</v>
      </c>
    </row>
    <row r="71" spans="1:11" ht="14.4" customHeight="1" x14ac:dyDescent="0.3">
      <c r="A71" s="510" t="s">
        <v>426</v>
      </c>
      <c r="B71" s="511" t="s">
        <v>428</v>
      </c>
      <c r="C71" s="512" t="s">
        <v>440</v>
      </c>
      <c r="D71" s="513" t="s">
        <v>441</v>
      </c>
      <c r="E71" s="512" t="s">
        <v>1510</v>
      </c>
      <c r="F71" s="513" t="s">
        <v>1511</v>
      </c>
      <c r="G71" s="512" t="s">
        <v>1658</v>
      </c>
      <c r="H71" s="512" t="s">
        <v>1659</v>
      </c>
      <c r="I71" s="514">
        <v>1.2311111111111113</v>
      </c>
      <c r="J71" s="514">
        <v>11500</v>
      </c>
      <c r="K71" s="515">
        <v>14155</v>
      </c>
    </row>
    <row r="72" spans="1:11" ht="14.4" customHeight="1" x14ac:dyDescent="0.3">
      <c r="A72" s="510" t="s">
        <v>426</v>
      </c>
      <c r="B72" s="511" t="s">
        <v>428</v>
      </c>
      <c r="C72" s="512" t="s">
        <v>440</v>
      </c>
      <c r="D72" s="513" t="s">
        <v>441</v>
      </c>
      <c r="E72" s="512" t="s">
        <v>1510</v>
      </c>
      <c r="F72" s="513" t="s">
        <v>1511</v>
      </c>
      <c r="G72" s="512" t="s">
        <v>1660</v>
      </c>
      <c r="H72" s="512" t="s">
        <v>1661</v>
      </c>
      <c r="I72" s="514">
        <v>8.56</v>
      </c>
      <c r="J72" s="514">
        <v>500</v>
      </c>
      <c r="K72" s="515">
        <v>4283</v>
      </c>
    </row>
    <row r="73" spans="1:11" ht="14.4" customHeight="1" x14ac:dyDescent="0.3">
      <c r="A73" s="510" t="s">
        <v>426</v>
      </c>
      <c r="B73" s="511" t="s">
        <v>428</v>
      </c>
      <c r="C73" s="512" t="s">
        <v>440</v>
      </c>
      <c r="D73" s="513" t="s">
        <v>441</v>
      </c>
      <c r="E73" s="512" t="s">
        <v>1510</v>
      </c>
      <c r="F73" s="513" t="s">
        <v>1511</v>
      </c>
      <c r="G73" s="512" t="s">
        <v>1662</v>
      </c>
      <c r="H73" s="512" t="s">
        <v>1663</v>
      </c>
      <c r="I73" s="514">
        <v>9.9866666666666681</v>
      </c>
      <c r="J73" s="514">
        <v>480</v>
      </c>
      <c r="K73" s="515">
        <v>4793.7</v>
      </c>
    </row>
    <row r="74" spans="1:11" ht="14.4" customHeight="1" x14ac:dyDescent="0.3">
      <c r="A74" s="510" t="s">
        <v>426</v>
      </c>
      <c r="B74" s="511" t="s">
        <v>428</v>
      </c>
      <c r="C74" s="512" t="s">
        <v>440</v>
      </c>
      <c r="D74" s="513" t="s">
        <v>441</v>
      </c>
      <c r="E74" s="512" t="s">
        <v>1510</v>
      </c>
      <c r="F74" s="513" t="s">
        <v>1511</v>
      </c>
      <c r="G74" s="512" t="s">
        <v>1664</v>
      </c>
      <c r="H74" s="512" t="s">
        <v>1665</v>
      </c>
      <c r="I74" s="514">
        <v>45.886666666666663</v>
      </c>
      <c r="J74" s="514">
        <v>6</v>
      </c>
      <c r="K74" s="515">
        <v>275.32</v>
      </c>
    </row>
    <row r="75" spans="1:11" ht="14.4" customHeight="1" x14ac:dyDescent="0.3">
      <c r="A75" s="510" t="s">
        <v>426</v>
      </c>
      <c r="B75" s="511" t="s">
        <v>428</v>
      </c>
      <c r="C75" s="512" t="s">
        <v>440</v>
      </c>
      <c r="D75" s="513" t="s">
        <v>441</v>
      </c>
      <c r="E75" s="512" t="s">
        <v>1510</v>
      </c>
      <c r="F75" s="513" t="s">
        <v>1511</v>
      </c>
      <c r="G75" s="512" t="s">
        <v>1666</v>
      </c>
      <c r="H75" s="512" t="s">
        <v>1667</v>
      </c>
      <c r="I75" s="514">
        <v>98.5</v>
      </c>
      <c r="J75" s="514">
        <v>3</v>
      </c>
      <c r="K75" s="515">
        <v>295.5</v>
      </c>
    </row>
    <row r="76" spans="1:11" ht="14.4" customHeight="1" x14ac:dyDescent="0.3">
      <c r="A76" s="510" t="s">
        <v>426</v>
      </c>
      <c r="B76" s="511" t="s">
        <v>428</v>
      </c>
      <c r="C76" s="512" t="s">
        <v>440</v>
      </c>
      <c r="D76" s="513" t="s">
        <v>441</v>
      </c>
      <c r="E76" s="512" t="s">
        <v>1510</v>
      </c>
      <c r="F76" s="513" t="s">
        <v>1511</v>
      </c>
      <c r="G76" s="512" t="s">
        <v>1668</v>
      </c>
      <c r="H76" s="512" t="s">
        <v>1669</v>
      </c>
      <c r="I76" s="514">
        <v>176.33</v>
      </c>
      <c r="J76" s="514">
        <v>8</v>
      </c>
      <c r="K76" s="515">
        <v>1410.64</v>
      </c>
    </row>
    <row r="77" spans="1:11" ht="14.4" customHeight="1" x14ac:dyDescent="0.3">
      <c r="A77" s="510" t="s">
        <v>426</v>
      </c>
      <c r="B77" s="511" t="s">
        <v>428</v>
      </c>
      <c r="C77" s="512" t="s">
        <v>440</v>
      </c>
      <c r="D77" s="513" t="s">
        <v>441</v>
      </c>
      <c r="E77" s="512" t="s">
        <v>1510</v>
      </c>
      <c r="F77" s="513" t="s">
        <v>1511</v>
      </c>
      <c r="G77" s="512" t="s">
        <v>1670</v>
      </c>
      <c r="H77" s="512" t="s">
        <v>1671</v>
      </c>
      <c r="I77" s="514">
        <v>26.68</v>
      </c>
      <c r="J77" s="514">
        <v>20</v>
      </c>
      <c r="K77" s="515">
        <v>533.6</v>
      </c>
    </row>
    <row r="78" spans="1:11" ht="14.4" customHeight="1" x14ac:dyDescent="0.3">
      <c r="A78" s="510" t="s">
        <v>426</v>
      </c>
      <c r="B78" s="511" t="s">
        <v>428</v>
      </c>
      <c r="C78" s="512" t="s">
        <v>440</v>
      </c>
      <c r="D78" s="513" t="s">
        <v>441</v>
      </c>
      <c r="E78" s="512" t="s">
        <v>1510</v>
      </c>
      <c r="F78" s="513" t="s">
        <v>1511</v>
      </c>
      <c r="G78" s="512" t="s">
        <v>1672</v>
      </c>
      <c r="H78" s="512" t="s">
        <v>1673</v>
      </c>
      <c r="I78" s="514">
        <v>188.69666666666663</v>
      </c>
      <c r="J78" s="514">
        <v>30</v>
      </c>
      <c r="K78" s="515">
        <v>5660.8099999999995</v>
      </c>
    </row>
    <row r="79" spans="1:11" ht="14.4" customHeight="1" x14ac:dyDescent="0.3">
      <c r="A79" s="510" t="s">
        <v>426</v>
      </c>
      <c r="B79" s="511" t="s">
        <v>428</v>
      </c>
      <c r="C79" s="512" t="s">
        <v>440</v>
      </c>
      <c r="D79" s="513" t="s">
        <v>441</v>
      </c>
      <c r="E79" s="512" t="s">
        <v>1510</v>
      </c>
      <c r="F79" s="513" t="s">
        <v>1511</v>
      </c>
      <c r="G79" s="512" t="s">
        <v>1674</v>
      </c>
      <c r="H79" s="512" t="s">
        <v>1675</v>
      </c>
      <c r="I79" s="514">
        <v>380.88</v>
      </c>
      <c r="J79" s="514">
        <v>50</v>
      </c>
      <c r="K79" s="515">
        <v>19044.010000000002</v>
      </c>
    </row>
    <row r="80" spans="1:11" ht="14.4" customHeight="1" x14ac:dyDescent="0.3">
      <c r="A80" s="510" t="s">
        <v>426</v>
      </c>
      <c r="B80" s="511" t="s">
        <v>428</v>
      </c>
      <c r="C80" s="512" t="s">
        <v>440</v>
      </c>
      <c r="D80" s="513" t="s">
        <v>441</v>
      </c>
      <c r="E80" s="512" t="s">
        <v>1510</v>
      </c>
      <c r="F80" s="513" t="s">
        <v>1511</v>
      </c>
      <c r="G80" s="512" t="s">
        <v>1676</v>
      </c>
      <c r="H80" s="512" t="s">
        <v>1677</v>
      </c>
      <c r="I80" s="514">
        <v>106.685</v>
      </c>
      <c r="J80" s="514">
        <v>20</v>
      </c>
      <c r="K80" s="515">
        <v>2133.71</v>
      </c>
    </row>
    <row r="81" spans="1:11" ht="14.4" customHeight="1" x14ac:dyDescent="0.3">
      <c r="A81" s="510" t="s">
        <v>426</v>
      </c>
      <c r="B81" s="511" t="s">
        <v>428</v>
      </c>
      <c r="C81" s="512" t="s">
        <v>440</v>
      </c>
      <c r="D81" s="513" t="s">
        <v>441</v>
      </c>
      <c r="E81" s="512" t="s">
        <v>1510</v>
      </c>
      <c r="F81" s="513" t="s">
        <v>1511</v>
      </c>
      <c r="G81" s="512" t="s">
        <v>1678</v>
      </c>
      <c r="H81" s="512" t="s">
        <v>1679</v>
      </c>
      <c r="I81" s="514">
        <v>95.61</v>
      </c>
      <c r="J81" s="514">
        <v>5</v>
      </c>
      <c r="K81" s="515">
        <v>478.03</v>
      </c>
    </row>
    <row r="82" spans="1:11" ht="14.4" customHeight="1" x14ac:dyDescent="0.3">
      <c r="A82" s="510" t="s">
        <v>426</v>
      </c>
      <c r="B82" s="511" t="s">
        <v>428</v>
      </c>
      <c r="C82" s="512" t="s">
        <v>440</v>
      </c>
      <c r="D82" s="513" t="s">
        <v>441</v>
      </c>
      <c r="E82" s="512" t="s">
        <v>1510</v>
      </c>
      <c r="F82" s="513" t="s">
        <v>1511</v>
      </c>
      <c r="G82" s="512" t="s">
        <v>1680</v>
      </c>
      <c r="H82" s="512" t="s">
        <v>1681</v>
      </c>
      <c r="I82" s="514">
        <v>9.8800000000000008</v>
      </c>
      <c r="J82" s="514">
        <v>48</v>
      </c>
      <c r="K82" s="515">
        <v>474.24</v>
      </c>
    </row>
    <row r="83" spans="1:11" ht="14.4" customHeight="1" x14ac:dyDescent="0.3">
      <c r="A83" s="510" t="s">
        <v>426</v>
      </c>
      <c r="B83" s="511" t="s">
        <v>428</v>
      </c>
      <c r="C83" s="512" t="s">
        <v>440</v>
      </c>
      <c r="D83" s="513" t="s">
        <v>441</v>
      </c>
      <c r="E83" s="512" t="s">
        <v>1510</v>
      </c>
      <c r="F83" s="513" t="s">
        <v>1511</v>
      </c>
      <c r="G83" s="512" t="s">
        <v>1682</v>
      </c>
      <c r="H83" s="512" t="s">
        <v>1683</v>
      </c>
      <c r="I83" s="514">
        <v>7.2624999999999993</v>
      </c>
      <c r="J83" s="514">
        <v>160</v>
      </c>
      <c r="K83" s="515">
        <v>1163.3599999999999</v>
      </c>
    </row>
    <row r="84" spans="1:11" ht="14.4" customHeight="1" x14ac:dyDescent="0.3">
      <c r="A84" s="510" t="s">
        <v>426</v>
      </c>
      <c r="B84" s="511" t="s">
        <v>428</v>
      </c>
      <c r="C84" s="512" t="s">
        <v>440</v>
      </c>
      <c r="D84" s="513" t="s">
        <v>441</v>
      </c>
      <c r="E84" s="512" t="s">
        <v>1510</v>
      </c>
      <c r="F84" s="513" t="s">
        <v>1511</v>
      </c>
      <c r="G84" s="512" t="s">
        <v>1542</v>
      </c>
      <c r="H84" s="512" t="s">
        <v>1543</v>
      </c>
      <c r="I84" s="514">
        <v>0.85555555555555562</v>
      </c>
      <c r="J84" s="514">
        <v>900</v>
      </c>
      <c r="K84" s="515">
        <v>769</v>
      </c>
    </row>
    <row r="85" spans="1:11" ht="14.4" customHeight="1" x14ac:dyDescent="0.3">
      <c r="A85" s="510" t="s">
        <v>426</v>
      </c>
      <c r="B85" s="511" t="s">
        <v>428</v>
      </c>
      <c r="C85" s="512" t="s">
        <v>440</v>
      </c>
      <c r="D85" s="513" t="s">
        <v>441</v>
      </c>
      <c r="E85" s="512" t="s">
        <v>1510</v>
      </c>
      <c r="F85" s="513" t="s">
        <v>1511</v>
      </c>
      <c r="G85" s="512" t="s">
        <v>1544</v>
      </c>
      <c r="H85" s="512" t="s">
        <v>1545</v>
      </c>
      <c r="I85" s="514">
        <v>1.5125</v>
      </c>
      <c r="J85" s="514">
        <v>700</v>
      </c>
      <c r="K85" s="515">
        <v>1058</v>
      </c>
    </row>
    <row r="86" spans="1:11" ht="14.4" customHeight="1" x14ac:dyDescent="0.3">
      <c r="A86" s="510" t="s">
        <v>426</v>
      </c>
      <c r="B86" s="511" t="s">
        <v>428</v>
      </c>
      <c r="C86" s="512" t="s">
        <v>440</v>
      </c>
      <c r="D86" s="513" t="s">
        <v>441</v>
      </c>
      <c r="E86" s="512" t="s">
        <v>1510</v>
      </c>
      <c r="F86" s="513" t="s">
        <v>1511</v>
      </c>
      <c r="G86" s="512" t="s">
        <v>1546</v>
      </c>
      <c r="H86" s="512" t="s">
        <v>1547</v>
      </c>
      <c r="I86" s="514">
        <v>2.0633333333333335</v>
      </c>
      <c r="J86" s="514">
        <v>400</v>
      </c>
      <c r="K86" s="515">
        <v>825.5</v>
      </c>
    </row>
    <row r="87" spans="1:11" ht="14.4" customHeight="1" x14ac:dyDescent="0.3">
      <c r="A87" s="510" t="s">
        <v>426</v>
      </c>
      <c r="B87" s="511" t="s">
        <v>428</v>
      </c>
      <c r="C87" s="512" t="s">
        <v>440</v>
      </c>
      <c r="D87" s="513" t="s">
        <v>441</v>
      </c>
      <c r="E87" s="512" t="s">
        <v>1510</v>
      </c>
      <c r="F87" s="513" t="s">
        <v>1511</v>
      </c>
      <c r="G87" s="512" t="s">
        <v>1684</v>
      </c>
      <c r="H87" s="512" t="s">
        <v>1685</v>
      </c>
      <c r="I87" s="514">
        <v>3.36</v>
      </c>
      <c r="J87" s="514">
        <v>100</v>
      </c>
      <c r="K87" s="515">
        <v>336</v>
      </c>
    </row>
    <row r="88" spans="1:11" ht="14.4" customHeight="1" x14ac:dyDescent="0.3">
      <c r="A88" s="510" t="s">
        <v>426</v>
      </c>
      <c r="B88" s="511" t="s">
        <v>428</v>
      </c>
      <c r="C88" s="512" t="s">
        <v>440</v>
      </c>
      <c r="D88" s="513" t="s">
        <v>441</v>
      </c>
      <c r="E88" s="512" t="s">
        <v>1510</v>
      </c>
      <c r="F88" s="513" t="s">
        <v>1511</v>
      </c>
      <c r="G88" s="512" t="s">
        <v>1686</v>
      </c>
      <c r="H88" s="512" t="s">
        <v>1687</v>
      </c>
      <c r="I88" s="514">
        <v>1101.73</v>
      </c>
      <c r="J88" s="514">
        <v>1</v>
      </c>
      <c r="K88" s="515">
        <v>1101.73</v>
      </c>
    </row>
    <row r="89" spans="1:11" ht="14.4" customHeight="1" x14ac:dyDescent="0.3">
      <c r="A89" s="510" t="s">
        <v>426</v>
      </c>
      <c r="B89" s="511" t="s">
        <v>428</v>
      </c>
      <c r="C89" s="512" t="s">
        <v>440</v>
      </c>
      <c r="D89" s="513" t="s">
        <v>441</v>
      </c>
      <c r="E89" s="512" t="s">
        <v>1510</v>
      </c>
      <c r="F89" s="513" t="s">
        <v>1511</v>
      </c>
      <c r="G89" s="512" t="s">
        <v>1688</v>
      </c>
      <c r="H89" s="512" t="s">
        <v>1689</v>
      </c>
      <c r="I89" s="514">
        <v>1464.75</v>
      </c>
      <c r="J89" s="514">
        <v>2</v>
      </c>
      <c r="K89" s="515">
        <v>2929.5</v>
      </c>
    </row>
    <row r="90" spans="1:11" ht="14.4" customHeight="1" x14ac:dyDescent="0.3">
      <c r="A90" s="510" t="s">
        <v>426</v>
      </c>
      <c r="B90" s="511" t="s">
        <v>428</v>
      </c>
      <c r="C90" s="512" t="s">
        <v>440</v>
      </c>
      <c r="D90" s="513" t="s">
        <v>441</v>
      </c>
      <c r="E90" s="512" t="s">
        <v>1510</v>
      </c>
      <c r="F90" s="513" t="s">
        <v>1511</v>
      </c>
      <c r="G90" s="512" t="s">
        <v>1690</v>
      </c>
      <c r="H90" s="512" t="s">
        <v>1691</v>
      </c>
      <c r="I90" s="514">
        <v>873.60500000000002</v>
      </c>
      <c r="J90" s="514">
        <v>10</v>
      </c>
      <c r="K90" s="515">
        <v>8736</v>
      </c>
    </row>
    <row r="91" spans="1:11" ht="14.4" customHeight="1" x14ac:dyDescent="0.3">
      <c r="A91" s="510" t="s">
        <v>426</v>
      </c>
      <c r="B91" s="511" t="s">
        <v>428</v>
      </c>
      <c r="C91" s="512" t="s">
        <v>440</v>
      </c>
      <c r="D91" s="513" t="s">
        <v>441</v>
      </c>
      <c r="E91" s="512" t="s">
        <v>1510</v>
      </c>
      <c r="F91" s="513" t="s">
        <v>1511</v>
      </c>
      <c r="G91" s="512" t="s">
        <v>1692</v>
      </c>
      <c r="H91" s="512" t="s">
        <v>1693</v>
      </c>
      <c r="I91" s="514">
        <v>124.55</v>
      </c>
      <c r="J91" s="514">
        <v>70</v>
      </c>
      <c r="K91" s="515">
        <v>8718.6</v>
      </c>
    </row>
    <row r="92" spans="1:11" ht="14.4" customHeight="1" x14ac:dyDescent="0.3">
      <c r="A92" s="510" t="s">
        <v>426</v>
      </c>
      <c r="B92" s="511" t="s">
        <v>428</v>
      </c>
      <c r="C92" s="512" t="s">
        <v>440</v>
      </c>
      <c r="D92" s="513" t="s">
        <v>441</v>
      </c>
      <c r="E92" s="512" t="s">
        <v>1510</v>
      </c>
      <c r="F92" s="513" t="s">
        <v>1511</v>
      </c>
      <c r="G92" s="512" t="s">
        <v>1694</v>
      </c>
      <c r="H92" s="512" t="s">
        <v>1695</v>
      </c>
      <c r="I92" s="514">
        <v>99.71</v>
      </c>
      <c r="J92" s="514">
        <v>30</v>
      </c>
      <c r="K92" s="515">
        <v>2991.4</v>
      </c>
    </row>
    <row r="93" spans="1:11" ht="14.4" customHeight="1" x14ac:dyDescent="0.3">
      <c r="A93" s="510" t="s">
        <v>426</v>
      </c>
      <c r="B93" s="511" t="s">
        <v>428</v>
      </c>
      <c r="C93" s="512" t="s">
        <v>440</v>
      </c>
      <c r="D93" s="513" t="s">
        <v>441</v>
      </c>
      <c r="E93" s="512" t="s">
        <v>1510</v>
      </c>
      <c r="F93" s="513" t="s">
        <v>1511</v>
      </c>
      <c r="G93" s="512" t="s">
        <v>1696</v>
      </c>
      <c r="H93" s="512" t="s">
        <v>1697</v>
      </c>
      <c r="I93" s="514">
        <v>295.55</v>
      </c>
      <c r="J93" s="514">
        <v>40</v>
      </c>
      <c r="K93" s="515">
        <v>11592</v>
      </c>
    </row>
    <row r="94" spans="1:11" ht="14.4" customHeight="1" x14ac:dyDescent="0.3">
      <c r="A94" s="510" t="s">
        <v>426</v>
      </c>
      <c r="B94" s="511" t="s">
        <v>428</v>
      </c>
      <c r="C94" s="512" t="s">
        <v>440</v>
      </c>
      <c r="D94" s="513" t="s">
        <v>441</v>
      </c>
      <c r="E94" s="512" t="s">
        <v>1510</v>
      </c>
      <c r="F94" s="513" t="s">
        <v>1511</v>
      </c>
      <c r="G94" s="512" t="s">
        <v>1698</v>
      </c>
      <c r="H94" s="512" t="s">
        <v>1699</v>
      </c>
      <c r="I94" s="514">
        <v>115.1</v>
      </c>
      <c r="J94" s="514">
        <v>10</v>
      </c>
      <c r="K94" s="515">
        <v>1151.01</v>
      </c>
    </row>
    <row r="95" spans="1:11" ht="14.4" customHeight="1" x14ac:dyDescent="0.3">
      <c r="A95" s="510" t="s">
        <v>426</v>
      </c>
      <c r="B95" s="511" t="s">
        <v>428</v>
      </c>
      <c r="C95" s="512" t="s">
        <v>440</v>
      </c>
      <c r="D95" s="513" t="s">
        <v>441</v>
      </c>
      <c r="E95" s="512" t="s">
        <v>1510</v>
      </c>
      <c r="F95" s="513" t="s">
        <v>1511</v>
      </c>
      <c r="G95" s="512" t="s">
        <v>1700</v>
      </c>
      <c r="H95" s="512" t="s">
        <v>1701</v>
      </c>
      <c r="I95" s="514">
        <v>2.76</v>
      </c>
      <c r="J95" s="514">
        <v>200</v>
      </c>
      <c r="K95" s="515">
        <v>552</v>
      </c>
    </row>
    <row r="96" spans="1:11" ht="14.4" customHeight="1" x14ac:dyDescent="0.3">
      <c r="A96" s="510" t="s">
        <v>426</v>
      </c>
      <c r="B96" s="511" t="s">
        <v>428</v>
      </c>
      <c r="C96" s="512" t="s">
        <v>440</v>
      </c>
      <c r="D96" s="513" t="s">
        <v>441</v>
      </c>
      <c r="E96" s="512" t="s">
        <v>1512</v>
      </c>
      <c r="F96" s="513" t="s">
        <v>1513</v>
      </c>
      <c r="G96" s="512" t="s">
        <v>1702</v>
      </c>
      <c r="H96" s="512" t="s">
        <v>1703</v>
      </c>
      <c r="I96" s="514">
        <v>464.82</v>
      </c>
      <c r="J96" s="514">
        <v>8</v>
      </c>
      <c r="K96" s="515">
        <v>3718.56</v>
      </c>
    </row>
    <row r="97" spans="1:11" ht="14.4" customHeight="1" x14ac:dyDescent="0.3">
      <c r="A97" s="510" t="s">
        <v>426</v>
      </c>
      <c r="B97" s="511" t="s">
        <v>428</v>
      </c>
      <c r="C97" s="512" t="s">
        <v>440</v>
      </c>
      <c r="D97" s="513" t="s">
        <v>441</v>
      </c>
      <c r="E97" s="512" t="s">
        <v>1512</v>
      </c>
      <c r="F97" s="513" t="s">
        <v>1513</v>
      </c>
      <c r="G97" s="512" t="s">
        <v>1704</v>
      </c>
      <c r="H97" s="512" t="s">
        <v>1705</v>
      </c>
      <c r="I97" s="514">
        <v>285.19499999999999</v>
      </c>
      <c r="J97" s="514">
        <v>100</v>
      </c>
      <c r="K97" s="515">
        <v>27224.799999999999</v>
      </c>
    </row>
    <row r="98" spans="1:11" ht="14.4" customHeight="1" x14ac:dyDescent="0.3">
      <c r="A98" s="510" t="s">
        <v>426</v>
      </c>
      <c r="B98" s="511" t="s">
        <v>428</v>
      </c>
      <c r="C98" s="512" t="s">
        <v>440</v>
      </c>
      <c r="D98" s="513" t="s">
        <v>441</v>
      </c>
      <c r="E98" s="512" t="s">
        <v>1512</v>
      </c>
      <c r="F98" s="513" t="s">
        <v>1513</v>
      </c>
      <c r="G98" s="512" t="s">
        <v>1706</v>
      </c>
      <c r="H98" s="512" t="s">
        <v>1707</v>
      </c>
      <c r="I98" s="514">
        <v>264.87444444444441</v>
      </c>
      <c r="J98" s="514">
        <v>340</v>
      </c>
      <c r="K98" s="515">
        <v>91490.3</v>
      </c>
    </row>
    <row r="99" spans="1:11" ht="14.4" customHeight="1" x14ac:dyDescent="0.3">
      <c r="A99" s="510" t="s">
        <v>426</v>
      </c>
      <c r="B99" s="511" t="s">
        <v>428</v>
      </c>
      <c r="C99" s="512" t="s">
        <v>440</v>
      </c>
      <c r="D99" s="513" t="s">
        <v>441</v>
      </c>
      <c r="E99" s="512" t="s">
        <v>1512</v>
      </c>
      <c r="F99" s="513" t="s">
        <v>1513</v>
      </c>
      <c r="G99" s="512" t="s">
        <v>1708</v>
      </c>
      <c r="H99" s="512" t="s">
        <v>1709</v>
      </c>
      <c r="I99" s="514">
        <v>58.37</v>
      </c>
      <c r="J99" s="514">
        <v>250</v>
      </c>
      <c r="K99" s="515">
        <v>14592.5</v>
      </c>
    </row>
    <row r="100" spans="1:11" ht="14.4" customHeight="1" x14ac:dyDescent="0.3">
      <c r="A100" s="510" t="s">
        <v>426</v>
      </c>
      <c r="B100" s="511" t="s">
        <v>428</v>
      </c>
      <c r="C100" s="512" t="s">
        <v>440</v>
      </c>
      <c r="D100" s="513" t="s">
        <v>441</v>
      </c>
      <c r="E100" s="512" t="s">
        <v>1512</v>
      </c>
      <c r="F100" s="513" t="s">
        <v>1513</v>
      </c>
      <c r="G100" s="512" t="s">
        <v>1710</v>
      </c>
      <c r="H100" s="512" t="s">
        <v>1711</v>
      </c>
      <c r="I100" s="514">
        <v>5.7010000000000005</v>
      </c>
      <c r="J100" s="514">
        <v>6000</v>
      </c>
      <c r="K100" s="515">
        <v>34930</v>
      </c>
    </row>
    <row r="101" spans="1:11" ht="14.4" customHeight="1" x14ac:dyDescent="0.3">
      <c r="A101" s="510" t="s">
        <v>426</v>
      </c>
      <c r="B101" s="511" t="s">
        <v>428</v>
      </c>
      <c r="C101" s="512" t="s">
        <v>440</v>
      </c>
      <c r="D101" s="513" t="s">
        <v>441</v>
      </c>
      <c r="E101" s="512" t="s">
        <v>1512</v>
      </c>
      <c r="F101" s="513" t="s">
        <v>1513</v>
      </c>
      <c r="G101" s="512" t="s">
        <v>1712</v>
      </c>
      <c r="H101" s="512" t="s">
        <v>1713</v>
      </c>
      <c r="I101" s="514">
        <v>37.082222222222221</v>
      </c>
      <c r="J101" s="514">
        <v>1230</v>
      </c>
      <c r="K101" s="515">
        <v>45951.979999999996</v>
      </c>
    </row>
    <row r="102" spans="1:11" ht="14.4" customHeight="1" x14ac:dyDescent="0.3">
      <c r="A102" s="510" t="s">
        <v>426</v>
      </c>
      <c r="B102" s="511" t="s">
        <v>428</v>
      </c>
      <c r="C102" s="512" t="s">
        <v>440</v>
      </c>
      <c r="D102" s="513" t="s">
        <v>441</v>
      </c>
      <c r="E102" s="512" t="s">
        <v>1512</v>
      </c>
      <c r="F102" s="513" t="s">
        <v>1513</v>
      </c>
      <c r="G102" s="512" t="s">
        <v>1714</v>
      </c>
      <c r="H102" s="512" t="s">
        <v>1715</v>
      </c>
      <c r="I102" s="514">
        <v>0.21400000000000002</v>
      </c>
      <c r="J102" s="514">
        <v>500</v>
      </c>
      <c r="K102" s="515">
        <v>107</v>
      </c>
    </row>
    <row r="103" spans="1:11" ht="14.4" customHeight="1" x14ac:dyDescent="0.3">
      <c r="A103" s="510" t="s">
        <v>426</v>
      </c>
      <c r="B103" s="511" t="s">
        <v>428</v>
      </c>
      <c r="C103" s="512" t="s">
        <v>440</v>
      </c>
      <c r="D103" s="513" t="s">
        <v>441</v>
      </c>
      <c r="E103" s="512" t="s">
        <v>1512</v>
      </c>
      <c r="F103" s="513" t="s">
        <v>1513</v>
      </c>
      <c r="G103" s="512" t="s">
        <v>1552</v>
      </c>
      <c r="H103" s="512" t="s">
        <v>1553</v>
      </c>
      <c r="I103" s="514">
        <v>11.050909090909094</v>
      </c>
      <c r="J103" s="514">
        <v>2200</v>
      </c>
      <c r="K103" s="515">
        <v>24405.5</v>
      </c>
    </row>
    <row r="104" spans="1:11" ht="14.4" customHeight="1" x14ac:dyDescent="0.3">
      <c r="A104" s="510" t="s">
        <v>426</v>
      </c>
      <c r="B104" s="511" t="s">
        <v>428</v>
      </c>
      <c r="C104" s="512" t="s">
        <v>440</v>
      </c>
      <c r="D104" s="513" t="s">
        <v>441</v>
      </c>
      <c r="E104" s="512" t="s">
        <v>1512</v>
      </c>
      <c r="F104" s="513" t="s">
        <v>1513</v>
      </c>
      <c r="G104" s="512" t="s">
        <v>1716</v>
      </c>
      <c r="H104" s="512" t="s">
        <v>1717</v>
      </c>
      <c r="I104" s="514">
        <v>23.61</v>
      </c>
      <c r="J104" s="514">
        <v>5</v>
      </c>
      <c r="K104" s="515">
        <v>118.05</v>
      </c>
    </row>
    <row r="105" spans="1:11" ht="14.4" customHeight="1" x14ac:dyDescent="0.3">
      <c r="A105" s="510" t="s">
        <v>426</v>
      </c>
      <c r="B105" s="511" t="s">
        <v>428</v>
      </c>
      <c r="C105" s="512" t="s">
        <v>440</v>
      </c>
      <c r="D105" s="513" t="s">
        <v>441</v>
      </c>
      <c r="E105" s="512" t="s">
        <v>1512</v>
      </c>
      <c r="F105" s="513" t="s">
        <v>1513</v>
      </c>
      <c r="G105" s="512" t="s">
        <v>1554</v>
      </c>
      <c r="H105" s="512" t="s">
        <v>1555</v>
      </c>
      <c r="I105" s="514">
        <v>0.91799999999999993</v>
      </c>
      <c r="J105" s="514">
        <v>15800</v>
      </c>
      <c r="K105" s="515">
        <v>14509</v>
      </c>
    </row>
    <row r="106" spans="1:11" ht="14.4" customHeight="1" x14ac:dyDescent="0.3">
      <c r="A106" s="510" t="s">
        <v>426</v>
      </c>
      <c r="B106" s="511" t="s">
        <v>428</v>
      </c>
      <c r="C106" s="512" t="s">
        <v>440</v>
      </c>
      <c r="D106" s="513" t="s">
        <v>441</v>
      </c>
      <c r="E106" s="512" t="s">
        <v>1512</v>
      </c>
      <c r="F106" s="513" t="s">
        <v>1513</v>
      </c>
      <c r="G106" s="512" t="s">
        <v>1556</v>
      </c>
      <c r="H106" s="512" t="s">
        <v>1557</v>
      </c>
      <c r="I106" s="514">
        <v>1.42625</v>
      </c>
      <c r="J106" s="514">
        <v>17700</v>
      </c>
      <c r="K106" s="515">
        <v>25176</v>
      </c>
    </row>
    <row r="107" spans="1:11" ht="14.4" customHeight="1" x14ac:dyDescent="0.3">
      <c r="A107" s="510" t="s">
        <v>426</v>
      </c>
      <c r="B107" s="511" t="s">
        <v>428</v>
      </c>
      <c r="C107" s="512" t="s">
        <v>440</v>
      </c>
      <c r="D107" s="513" t="s">
        <v>441</v>
      </c>
      <c r="E107" s="512" t="s">
        <v>1512</v>
      </c>
      <c r="F107" s="513" t="s">
        <v>1513</v>
      </c>
      <c r="G107" s="512" t="s">
        <v>1718</v>
      </c>
      <c r="H107" s="512" t="s">
        <v>1719</v>
      </c>
      <c r="I107" s="514">
        <v>0.41125</v>
      </c>
      <c r="J107" s="514">
        <v>13200</v>
      </c>
      <c r="K107" s="515">
        <v>5463</v>
      </c>
    </row>
    <row r="108" spans="1:11" ht="14.4" customHeight="1" x14ac:dyDescent="0.3">
      <c r="A108" s="510" t="s">
        <v>426</v>
      </c>
      <c r="B108" s="511" t="s">
        <v>428</v>
      </c>
      <c r="C108" s="512" t="s">
        <v>440</v>
      </c>
      <c r="D108" s="513" t="s">
        <v>441</v>
      </c>
      <c r="E108" s="512" t="s">
        <v>1512</v>
      </c>
      <c r="F108" s="513" t="s">
        <v>1513</v>
      </c>
      <c r="G108" s="512" t="s">
        <v>1558</v>
      </c>
      <c r="H108" s="512" t="s">
        <v>1559</v>
      </c>
      <c r="I108" s="514">
        <v>0.5714285714285714</v>
      </c>
      <c r="J108" s="514">
        <v>7500</v>
      </c>
      <c r="K108" s="515">
        <v>4260</v>
      </c>
    </row>
    <row r="109" spans="1:11" ht="14.4" customHeight="1" x14ac:dyDescent="0.3">
      <c r="A109" s="510" t="s">
        <v>426</v>
      </c>
      <c r="B109" s="511" t="s">
        <v>428</v>
      </c>
      <c r="C109" s="512" t="s">
        <v>440</v>
      </c>
      <c r="D109" s="513" t="s">
        <v>441</v>
      </c>
      <c r="E109" s="512" t="s">
        <v>1512</v>
      </c>
      <c r="F109" s="513" t="s">
        <v>1513</v>
      </c>
      <c r="G109" s="512" t="s">
        <v>1720</v>
      </c>
      <c r="H109" s="512" t="s">
        <v>1721</v>
      </c>
      <c r="I109" s="514">
        <v>3.0800000000000005</v>
      </c>
      <c r="J109" s="514">
        <v>750</v>
      </c>
      <c r="K109" s="515">
        <v>2314.5</v>
      </c>
    </row>
    <row r="110" spans="1:11" ht="14.4" customHeight="1" x14ac:dyDescent="0.3">
      <c r="A110" s="510" t="s">
        <v>426</v>
      </c>
      <c r="B110" s="511" t="s">
        <v>428</v>
      </c>
      <c r="C110" s="512" t="s">
        <v>440</v>
      </c>
      <c r="D110" s="513" t="s">
        <v>441</v>
      </c>
      <c r="E110" s="512" t="s">
        <v>1512</v>
      </c>
      <c r="F110" s="513" t="s">
        <v>1513</v>
      </c>
      <c r="G110" s="512" t="s">
        <v>1722</v>
      </c>
      <c r="H110" s="512" t="s">
        <v>1723</v>
      </c>
      <c r="I110" s="514">
        <v>23.350000000000005</v>
      </c>
      <c r="J110" s="514">
        <v>120</v>
      </c>
      <c r="K110" s="515">
        <v>2802.36</v>
      </c>
    </row>
    <row r="111" spans="1:11" ht="14.4" customHeight="1" x14ac:dyDescent="0.3">
      <c r="A111" s="510" t="s">
        <v>426</v>
      </c>
      <c r="B111" s="511" t="s">
        <v>428</v>
      </c>
      <c r="C111" s="512" t="s">
        <v>440</v>
      </c>
      <c r="D111" s="513" t="s">
        <v>441</v>
      </c>
      <c r="E111" s="512" t="s">
        <v>1512</v>
      </c>
      <c r="F111" s="513" t="s">
        <v>1513</v>
      </c>
      <c r="G111" s="512" t="s">
        <v>1724</v>
      </c>
      <c r="H111" s="512" t="s">
        <v>1725</v>
      </c>
      <c r="I111" s="514">
        <v>6.1933333333333342</v>
      </c>
      <c r="J111" s="514">
        <v>30</v>
      </c>
      <c r="K111" s="515">
        <v>185.8</v>
      </c>
    </row>
    <row r="112" spans="1:11" ht="14.4" customHeight="1" x14ac:dyDescent="0.3">
      <c r="A112" s="510" t="s">
        <v>426</v>
      </c>
      <c r="B112" s="511" t="s">
        <v>428</v>
      </c>
      <c r="C112" s="512" t="s">
        <v>440</v>
      </c>
      <c r="D112" s="513" t="s">
        <v>441</v>
      </c>
      <c r="E112" s="512" t="s">
        <v>1512</v>
      </c>
      <c r="F112" s="513" t="s">
        <v>1513</v>
      </c>
      <c r="G112" s="512" t="s">
        <v>1726</v>
      </c>
      <c r="H112" s="512" t="s">
        <v>1727</v>
      </c>
      <c r="I112" s="514">
        <v>6.28</v>
      </c>
      <c r="J112" s="514">
        <v>10</v>
      </c>
      <c r="K112" s="515">
        <v>62.8</v>
      </c>
    </row>
    <row r="113" spans="1:11" ht="14.4" customHeight="1" x14ac:dyDescent="0.3">
      <c r="A113" s="510" t="s">
        <v>426</v>
      </c>
      <c r="B113" s="511" t="s">
        <v>428</v>
      </c>
      <c r="C113" s="512" t="s">
        <v>440</v>
      </c>
      <c r="D113" s="513" t="s">
        <v>441</v>
      </c>
      <c r="E113" s="512" t="s">
        <v>1512</v>
      </c>
      <c r="F113" s="513" t="s">
        <v>1513</v>
      </c>
      <c r="G113" s="512" t="s">
        <v>1728</v>
      </c>
      <c r="H113" s="512" t="s">
        <v>1729</v>
      </c>
      <c r="I113" s="514">
        <v>6.81</v>
      </c>
      <c r="J113" s="514">
        <v>1150</v>
      </c>
      <c r="K113" s="515">
        <v>7899.5</v>
      </c>
    </row>
    <row r="114" spans="1:11" ht="14.4" customHeight="1" x14ac:dyDescent="0.3">
      <c r="A114" s="510" t="s">
        <v>426</v>
      </c>
      <c r="B114" s="511" t="s">
        <v>428</v>
      </c>
      <c r="C114" s="512" t="s">
        <v>440</v>
      </c>
      <c r="D114" s="513" t="s">
        <v>441</v>
      </c>
      <c r="E114" s="512" t="s">
        <v>1512</v>
      </c>
      <c r="F114" s="513" t="s">
        <v>1513</v>
      </c>
      <c r="G114" s="512" t="s">
        <v>1730</v>
      </c>
      <c r="H114" s="512" t="s">
        <v>1731</v>
      </c>
      <c r="I114" s="514">
        <v>193.66571428571427</v>
      </c>
      <c r="J114" s="514">
        <v>210</v>
      </c>
      <c r="K114" s="515">
        <v>40825.9</v>
      </c>
    </row>
    <row r="115" spans="1:11" ht="14.4" customHeight="1" x14ac:dyDescent="0.3">
      <c r="A115" s="510" t="s">
        <v>426</v>
      </c>
      <c r="B115" s="511" t="s">
        <v>428</v>
      </c>
      <c r="C115" s="512" t="s">
        <v>440</v>
      </c>
      <c r="D115" s="513" t="s">
        <v>441</v>
      </c>
      <c r="E115" s="512" t="s">
        <v>1512</v>
      </c>
      <c r="F115" s="513" t="s">
        <v>1513</v>
      </c>
      <c r="G115" s="512" t="s">
        <v>1732</v>
      </c>
      <c r="H115" s="512" t="s">
        <v>1733</v>
      </c>
      <c r="I115" s="514">
        <v>81.738</v>
      </c>
      <c r="J115" s="514">
        <v>225</v>
      </c>
      <c r="K115" s="515">
        <v>18390.3</v>
      </c>
    </row>
    <row r="116" spans="1:11" ht="14.4" customHeight="1" x14ac:dyDescent="0.3">
      <c r="A116" s="510" t="s">
        <v>426</v>
      </c>
      <c r="B116" s="511" t="s">
        <v>428</v>
      </c>
      <c r="C116" s="512" t="s">
        <v>440</v>
      </c>
      <c r="D116" s="513" t="s">
        <v>441</v>
      </c>
      <c r="E116" s="512" t="s">
        <v>1512</v>
      </c>
      <c r="F116" s="513" t="s">
        <v>1513</v>
      </c>
      <c r="G116" s="512" t="s">
        <v>1734</v>
      </c>
      <c r="H116" s="512" t="s">
        <v>1735</v>
      </c>
      <c r="I116" s="514">
        <v>79.766249999999985</v>
      </c>
      <c r="J116" s="514">
        <v>352</v>
      </c>
      <c r="K116" s="515">
        <v>28039.14</v>
      </c>
    </row>
    <row r="117" spans="1:11" ht="14.4" customHeight="1" x14ac:dyDescent="0.3">
      <c r="A117" s="510" t="s">
        <v>426</v>
      </c>
      <c r="B117" s="511" t="s">
        <v>428</v>
      </c>
      <c r="C117" s="512" t="s">
        <v>440</v>
      </c>
      <c r="D117" s="513" t="s">
        <v>441</v>
      </c>
      <c r="E117" s="512" t="s">
        <v>1512</v>
      </c>
      <c r="F117" s="513" t="s">
        <v>1513</v>
      </c>
      <c r="G117" s="512" t="s">
        <v>1736</v>
      </c>
      <c r="H117" s="512" t="s">
        <v>1737</v>
      </c>
      <c r="I117" s="514">
        <v>94.38</v>
      </c>
      <c r="J117" s="514">
        <v>5</v>
      </c>
      <c r="K117" s="515">
        <v>471.9</v>
      </c>
    </row>
    <row r="118" spans="1:11" ht="14.4" customHeight="1" x14ac:dyDescent="0.3">
      <c r="A118" s="510" t="s">
        <v>426</v>
      </c>
      <c r="B118" s="511" t="s">
        <v>428</v>
      </c>
      <c r="C118" s="512" t="s">
        <v>440</v>
      </c>
      <c r="D118" s="513" t="s">
        <v>441</v>
      </c>
      <c r="E118" s="512" t="s">
        <v>1512</v>
      </c>
      <c r="F118" s="513" t="s">
        <v>1513</v>
      </c>
      <c r="G118" s="512" t="s">
        <v>1738</v>
      </c>
      <c r="H118" s="512" t="s">
        <v>1739</v>
      </c>
      <c r="I118" s="514">
        <v>5.5512500000000005</v>
      </c>
      <c r="J118" s="514">
        <v>1600</v>
      </c>
      <c r="K118" s="515">
        <v>8882</v>
      </c>
    </row>
    <row r="119" spans="1:11" ht="14.4" customHeight="1" x14ac:dyDescent="0.3">
      <c r="A119" s="510" t="s">
        <v>426</v>
      </c>
      <c r="B119" s="511" t="s">
        <v>428</v>
      </c>
      <c r="C119" s="512" t="s">
        <v>440</v>
      </c>
      <c r="D119" s="513" t="s">
        <v>441</v>
      </c>
      <c r="E119" s="512" t="s">
        <v>1512</v>
      </c>
      <c r="F119" s="513" t="s">
        <v>1513</v>
      </c>
      <c r="G119" s="512" t="s">
        <v>1740</v>
      </c>
      <c r="H119" s="512" t="s">
        <v>1741</v>
      </c>
      <c r="I119" s="514">
        <v>108.3</v>
      </c>
      <c r="J119" s="514">
        <v>40</v>
      </c>
      <c r="K119" s="515">
        <v>4331.8</v>
      </c>
    </row>
    <row r="120" spans="1:11" ht="14.4" customHeight="1" x14ac:dyDescent="0.3">
      <c r="A120" s="510" t="s">
        <v>426</v>
      </c>
      <c r="B120" s="511" t="s">
        <v>428</v>
      </c>
      <c r="C120" s="512" t="s">
        <v>440</v>
      </c>
      <c r="D120" s="513" t="s">
        <v>441</v>
      </c>
      <c r="E120" s="512" t="s">
        <v>1512</v>
      </c>
      <c r="F120" s="513" t="s">
        <v>1513</v>
      </c>
      <c r="G120" s="512" t="s">
        <v>1742</v>
      </c>
      <c r="H120" s="512" t="s">
        <v>1743</v>
      </c>
      <c r="I120" s="514">
        <v>646.77</v>
      </c>
      <c r="J120" s="514">
        <v>4</v>
      </c>
      <c r="K120" s="515">
        <v>2587.1</v>
      </c>
    </row>
    <row r="121" spans="1:11" ht="14.4" customHeight="1" x14ac:dyDescent="0.3">
      <c r="A121" s="510" t="s">
        <v>426</v>
      </c>
      <c r="B121" s="511" t="s">
        <v>428</v>
      </c>
      <c r="C121" s="512" t="s">
        <v>440</v>
      </c>
      <c r="D121" s="513" t="s">
        <v>441</v>
      </c>
      <c r="E121" s="512" t="s">
        <v>1512</v>
      </c>
      <c r="F121" s="513" t="s">
        <v>1513</v>
      </c>
      <c r="G121" s="512" t="s">
        <v>1744</v>
      </c>
      <c r="H121" s="512" t="s">
        <v>1745</v>
      </c>
      <c r="I121" s="514">
        <v>2951.19</v>
      </c>
      <c r="J121" s="514">
        <v>3</v>
      </c>
      <c r="K121" s="515">
        <v>8853.57</v>
      </c>
    </row>
    <row r="122" spans="1:11" ht="14.4" customHeight="1" x14ac:dyDescent="0.3">
      <c r="A122" s="510" t="s">
        <v>426</v>
      </c>
      <c r="B122" s="511" t="s">
        <v>428</v>
      </c>
      <c r="C122" s="512" t="s">
        <v>440</v>
      </c>
      <c r="D122" s="513" t="s">
        <v>441</v>
      </c>
      <c r="E122" s="512" t="s">
        <v>1512</v>
      </c>
      <c r="F122" s="513" t="s">
        <v>1513</v>
      </c>
      <c r="G122" s="512" t="s">
        <v>1746</v>
      </c>
      <c r="H122" s="512" t="s">
        <v>1747</v>
      </c>
      <c r="I122" s="514">
        <v>100.86444444444444</v>
      </c>
      <c r="J122" s="514">
        <v>114</v>
      </c>
      <c r="K122" s="515">
        <v>11611.740000000002</v>
      </c>
    </row>
    <row r="123" spans="1:11" ht="14.4" customHeight="1" x14ac:dyDescent="0.3">
      <c r="A123" s="510" t="s">
        <v>426</v>
      </c>
      <c r="B123" s="511" t="s">
        <v>428</v>
      </c>
      <c r="C123" s="512" t="s">
        <v>440</v>
      </c>
      <c r="D123" s="513" t="s">
        <v>441</v>
      </c>
      <c r="E123" s="512" t="s">
        <v>1512</v>
      </c>
      <c r="F123" s="513" t="s">
        <v>1513</v>
      </c>
      <c r="G123" s="512" t="s">
        <v>1748</v>
      </c>
      <c r="H123" s="512" t="s">
        <v>1749</v>
      </c>
      <c r="I123" s="514">
        <v>16.97</v>
      </c>
      <c r="J123" s="514">
        <v>10</v>
      </c>
      <c r="K123" s="515">
        <v>169.7</v>
      </c>
    </row>
    <row r="124" spans="1:11" ht="14.4" customHeight="1" x14ac:dyDescent="0.3">
      <c r="A124" s="510" t="s">
        <v>426</v>
      </c>
      <c r="B124" s="511" t="s">
        <v>428</v>
      </c>
      <c r="C124" s="512" t="s">
        <v>440</v>
      </c>
      <c r="D124" s="513" t="s">
        <v>441</v>
      </c>
      <c r="E124" s="512" t="s">
        <v>1512</v>
      </c>
      <c r="F124" s="513" t="s">
        <v>1513</v>
      </c>
      <c r="G124" s="512" t="s">
        <v>1750</v>
      </c>
      <c r="H124" s="512" t="s">
        <v>1751</v>
      </c>
      <c r="I124" s="514">
        <v>18.604999999999997</v>
      </c>
      <c r="J124" s="514">
        <v>15</v>
      </c>
      <c r="K124" s="515">
        <v>271.35000000000002</v>
      </c>
    </row>
    <row r="125" spans="1:11" ht="14.4" customHeight="1" x14ac:dyDescent="0.3">
      <c r="A125" s="510" t="s">
        <v>426</v>
      </c>
      <c r="B125" s="511" t="s">
        <v>428</v>
      </c>
      <c r="C125" s="512" t="s">
        <v>440</v>
      </c>
      <c r="D125" s="513" t="s">
        <v>441</v>
      </c>
      <c r="E125" s="512" t="s">
        <v>1512</v>
      </c>
      <c r="F125" s="513" t="s">
        <v>1513</v>
      </c>
      <c r="G125" s="512" t="s">
        <v>1752</v>
      </c>
      <c r="H125" s="512" t="s">
        <v>1753</v>
      </c>
      <c r="I125" s="514">
        <v>19.486666666666668</v>
      </c>
      <c r="J125" s="514">
        <v>15</v>
      </c>
      <c r="K125" s="515">
        <v>292.3</v>
      </c>
    </row>
    <row r="126" spans="1:11" ht="14.4" customHeight="1" x14ac:dyDescent="0.3">
      <c r="A126" s="510" t="s">
        <v>426</v>
      </c>
      <c r="B126" s="511" t="s">
        <v>428</v>
      </c>
      <c r="C126" s="512" t="s">
        <v>440</v>
      </c>
      <c r="D126" s="513" t="s">
        <v>441</v>
      </c>
      <c r="E126" s="512" t="s">
        <v>1512</v>
      </c>
      <c r="F126" s="513" t="s">
        <v>1513</v>
      </c>
      <c r="G126" s="512" t="s">
        <v>1754</v>
      </c>
      <c r="H126" s="512" t="s">
        <v>1755</v>
      </c>
      <c r="I126" s="514">
        <v>18.844999999999999</v>
      </c>
      <c r="J126" s="514">
        <v>20</v>
      </c>
      <c r="K126" s="515">
        <v>376.9</v>
      </c>
    </row>
    <row r="127" spans="1:11" ht="14.4" customHeight="1" x14ac:dyDescent="0.3">
      <c r="A127" s="510" t="s">
        <v>426</v>
      </c>
      <c r="B127" s="511" t="s">
        <v>428</v>
      </c>
      <c r="C127" s="512" t="s">
        <v>440</v>
      </c>
      <c r="D127" s="513" t="s">
        <v>441</v>
      </c>
      <c r="E127" s="512" t="s">
        <v>1512</v>
      </c>
      <c r="F127" s="513" t="s">
        <v>1513</v>
      </c>
      <c r="G127" s="512" t="s">
        <v>1756</v>
      </c>
      <c r="H127" s="512" t="s">
        <v>1757</v>
      </c>
      <c r="I127" s="514">
        <v>108.896</v>
      </c>
      <c r="J127" s="514">
        <v>50</v>
      </c>
      <c r="K127" s="515">
        <v>5444.8</v>
      </c>
    </row>
    <row r="128" spans="1:11" ht="14.4" customHeight="1" x14ac:dyDescent="0.3">
      <c r="A128" s="510" t="s">
        <v>426</v>
      </c>
      <c r="B128" s="511" t="s">
        <v>428</v>
      </c>
      <c r="C128" s="512" t="s">
        <v>440</v>
      </c>
      <c r="D128" s="513" t="s">
        <v>441</v>
      </c>
      <c r="E128" s="512" t="s">
        <v>1512</v>
      </c>
      <c r="F128" s="513" t="s">
        <v>1513</v>
      </c>
      <c r="G128" s="512" t="s">
        <v>1758</v>
      </c>
      <c r="H128" s="512" t="s">
        <v>1759</v>
      </c>
      <c r="I128" s="514">
        <v>193.66666666666666</v>
      </c>
      <c r="J128" s="514">
        <v>12</v>
      </c>
      <c r="K128" s="515">
        <v>2319.7599999999998</v>
      </c>
    </row>
    <row r="129" spans="1:11" ht="14.4" customHeight="1" x14ac:dyDescent="0.3">
      <c r="A129" s="510" t="s">
        <v>426</v>
      </c>
      <c r="B129" s="511" t="s">
        <v>428</v>
      </c>
      <c r="C129" s="512" t="s">
        <v>440</v>
      </c>
      <c r="D129" s="513" t="s">
        <v>441</v>
      </c>
      <c r="E129" s="512" t="s">
        <v>1512</v>
      </c>
      <c r="F129" s="513" t="s">
        <v>1513</v>
      </c>
      <c r="G129" s="512" t="s">
        <v>1760</v>
      </c>
      <c r="H129" s="512" t="s">
        <v>1761</v>
      </c>
      <c r="I129" s="514">
        <v>19.323999999999998</v>
      </c>
      <c r="J129" s="514">
        <v>300</v>
      </c>
      <c r="K129" s="515">
        <v>5882.6</v>
      </c>
    </row>
    <row r="130" spans="1:11" ht="14.4" customHeight="1" x14ac:dyDescent="0.3">
      <c r="A130" s="510" t="s">
        <v>426</v>
      </c>
      <c r="B130" s="511" t="s">
        <v>428</v>
      </c>
      <c r="C130" s="512" t="s">
        <v>440</v>
      </c>
      <c r="D130" s="513" t="s">
        <v>441</v>
      </c>
      <c r="E130" s="512" t="s">
        <v>1512</v>
      </c>
      <c r="F130" s="513" t="s">
        <v>1513</v>
      </c>
      <c r="G130" s="512" t="s">
        <v>1762</v>
      </c>
      <c r="H130" s="512" t="s">
        <v>1763</v>
      </c>
      <c r="I130" s="514">
        <v>159.72</v>
      </c>
      <c r="J130" s="514">
        <v>200</v>
      </c>
      <c r="K130" s="515">
        <v>31944</v>
      </c>
    </row>
    <row r="131" spans="1:11" ht="14.4" customHeight="1" x14ac:dyDescent="0.3">
      <c r="A131" s="510" t="s">
        <v>426</v>
      </c>
      <c r="B131" s="511" t="s">
        <v>428</v>
      </c>
      <c r="C131" s="512" t="s">
        <v>440</v>
      </c>
      <c r="D131" s="513" t="s">
        <v>441</v>
      </c>
      <c r="E131" s="512" t="s">
        <v>1512</v>
      </c>
      <c r="F131" s="513" t="s">
        <v>1513</v>
      </c>
      <c r="G131" s="512" t="s">
        <v>1764</v>
      </c>
      <c r="H131" s="512" t="s">
        <v>1765</v>
      </c>
      <c r="I131" s="514">
        <v>8.7100000000000009</v>
      </c>
      <c r="J131" s="514">
        <v>20</v>
      </c>
      <c r="K131" s="515">
        <v>174.2</v>
      </c>
    </row>
    <row r="132" spans="1:11" ht="14.4" customHeight="1" x14ac:dyDescent="0.3">
      <c r="A132" s="510" t="s">
        <v>426</v>
      </c>
      <c r="B132" s="511" t="s">
        <v>428</v>
      </c>
      <c r="C132" s="512" t="s">
        <v>440</v>
      </c>
      <c r="D132" s="513" t="s">
        <v>441</v>
      </c>
      <c r="E132" s="512" t="s">
        <v>1512</v>
      </c>
      <c r="F132" s="513" t="s">
        <v>1513</v>
      </c>
      <c r="G132" s="512" t="s">
        <v>1766</v>
      </c>
      <c r="H132" s="512" t="s">
        <v>1767</v>
      </c>
      <c r="I132" s="514">
        <v>115.25</v>
      </c>
      <c r="J132" s="514">
        <v>80</v>
      </c>
      <c r="K132" s="515">
        <v>9220</v>
      </c>
    </row>
    <row r="133" spans="1:11" ht="14.4" customHeight="1" x14ac:dyDescent="0.3">
      <c r="A133" s="510" t="s">
        <v>426</v>
      </c>
      <c r="B133" s="511" t="s">
        <v>428</v>
      </c>
      <c r="C133" s="512" t="s">
        <v>440</v>
      </c>
      <c r="D133" s="513" t="s">
        <v>441</v>
      </c>
      <c r="E133" s="512" t="s">
        <v>1512</v>
      </c>
      <c r="F133" s="513" t="s">
        <v>1513</v>
      </c>
      <c r="G133" s="512" t="s">
        <v>1768</v>
      </c>
      <c r="H133" s="512" t="s">
        <v>1769</v>
      </c>
      <c r="I133" s="514">
        <v>4788</v>
      </c>
      <c r="J133" s="514">
        <v>1</v>
      </c>
      <c r="K133" s="515">
        <v>4788</v>
      </c>
    </row>
    <row r="134" spans="1:11" ht="14.4" customHeight="1" x14ac:dyDescent="0.3">
      <c r="A134" s="510" t="s">
        <v>426</v>
      </c>
      <c r="B134" s="511" t="s">
        <v>428</v>
      </c>
      <c r="C134" s="512" t="s">
        <v>440</v>
      </c>
      <c r="D134" s="513" t="s">
        <v>441</v>
      </c>
      <c r="E134" s="512" t="s">
        <v>1512</v>
      </c>
      <c r="F134" s="513" t="s">
        <v>1513</v>
      </c>
      <c r="G134" s="512" t="s">
        <v>1562</v>
      </c>
      <c r="H134" s="512" t="s">
        <v>1563</v>
      </c>
      <c r="I134" s="514">
        <v>10.820833333333335</v>
      </c>
      <c r="J134" s="514">
        <v>4000</v>
      </c>
      <c r="K134" s="515">
        <v>43606</v>
      </c>
    </row>
    <row r="135" spans="1:11" ht="14.4" customHeight="1" x14ac:dyDescent="0.3">
      <c r="A135" s="510" t="s">
        <v>426</v>
      </c>
      <c r="B135" s="511" t="s">
        <v>428</v>
      </c>
      <c r="C135" s="512" t="s">
        <v>440</v>
      </c>
      <c r="D135" s="513" t="s">
        <v>441</v>
      </c>
      <c r="E135" s="512" t="s">
        <v>1512</v>
      </c>
      <c r="F135" s="513" t="s">
        <v>1513</v>
      </c>
      <c r="G135" s="512" t="s">
        <v>1770</v>
      </c>
      <c r="H135" s="512" t="s">
        <v>1771</v>
      </c>
      <c r="I135" s="514">
        <v>1.7933333333333332</v>
      </c>
      <c r="J135" s="514">
        <v>60</v>
      </c>
      <c r="K135" s="515">
        <v>107.5</v>
      </c>
    </row>
    <row r="136" spans="1:11" ht="14.4" customHeight="1" x14ac:dyDescent="0.3">
      <c r="A136" s="510" t="s">
        <v>426</v>
      </c>
      <c r="B136" s="511" t="s">
        <v>428</v>
      </c>
      <c r="C136" s="512" t="s">
        <v>440</v>
      </c>
      <c r="D136" s="513" t="s">
        <v>441</v>
      </c>
      <c r="E136" s="512" t="s">
        <v>1512</v>
      </c>
      <c r="F136" s="513" t="s">
        <v>1513</v>
      </c>
      <c r="G136" s="512" t="s">
        <v>1772</v>
      </c>
      <c r="H136" s="512" t="s">
        <v>1773</v>
      </c>
      <c r="I136" s="514">
        <v>14.46</v>
      </c>
      <c r="J136" s="514">
        <v>150</v>
      </c>
      <c r="K136" s="515">
        <v>2168.6</v>
      </c>
    </row>
    <row r="137" spans="1:11" ht="14.4" customHeight="1" x14ac:dyDescent="0.3">
      <c r="A137" s="510" t="s">
        <v>426</v>
      </c>
      <c r="B137" s="511" t="s">
        <v>428</v>
      </c>
      <c r="C137" s="512" t="s">
        <v>440</v>
      </c>
      <c r="D137" s="513" t="s">
        <v>441</v>
      </c>
      <c r="E137" s="512" t="s">
        <v>1512</v>
      </c>
      <c r="F137" s="513" t="s">
        <v>1513</v>
      </c>
      <c r="G137" s="512" t="s">
        <v>1774</v>
      </c>
      <c r="H137" s="512" t="s">
        <v>1775</v>
      </c>
      <c r="I137" s="514">
        <v>23.392999999999997</v>
      </c>
      <c r="J137" s="514">
        <v>330</v>
      </c>
      <c r="K137" s="515">
        <v>7722</v>
      </c>
    </row>
    <row r="138" spans="1:11" ht="14.4" customHeight="1" x14ac:dyDescent="0.3">
      <c r="A138" s="510" t="s">
        <v>426</v>
      </c>
      <c r="B138" s="511" t="s">
        <v>428</v>
      </c>
      <c r="C138" s="512" t="s">
        <v>440</v>
      </c>
      <c r="D138" s="513" t="s">
        <v>441</v>
      </c>
      <c r="E138" s="512" t="s">
        <v>1512</v>
      </c>
      <c r="F138" s="513" t="s">
        <v>1513</v>
      </c>
      <c r="G138" s="512" t="s">
        <v>1776</v>
      </c>
      <c r="H138" s="512" t="s">
        <v>1777</v>
      </c>
      <c r="I138" s="514">
        <v>1.7666666666666666</v>
      </c>
      <c r="J138" s="514">
        <v>150</v>
      </c>
      <c r="K138" s="515">
        <v>265</v>
      </c>
    </row>
    <row r="139" spans="1:11" ht="14.4" customHeight="1" x14ac:dyDescent="0.3">
      <c r="A139" s="510" t="s">
        <v>426</v>
      </c>
      <c r="B139" s="511" t="s">
        <v>428</v>
      </c>
      <c r="C139" s="512" t="s">
        <v>440</v>
      </c>
      <c r="D139" s="513" t="s">
        <v>441</v>
      </c>
      <c r="E139" s="512" t="s">
        <v>1512</v>
      </c>
      <c r="F139" s="513" t="s">
        <v>1513</v>
      </c>
      <c r="G139" s="512" t="s">
        <v>1778</v>
      </c>
      <c r="H139" s="512" t="s">
        <v>1779</v>
      </c>
      <c r="I139" s="514">
        <v>1.7733333333333334</v>
      </c>
      <c r="J139" s="514">
        <v>2900</v>
      </c>
      <c r="K139" s="515">
        <v>5146</v>
      </c>
    </row>
    <row r="140" spans="1:11" ht="14.4" customHeight="1" x14ac:dyDescent="0.3">
      <c r="A140" s="510" t="s">
        <v>426</v>
      </c>
      <c r="B140" s="511" t="s">
        <v>428</v>
      </c>
      <c r="C140" s="512" t="s">
        <v>440</v>
      </c>
      <c r="D140" s="513" t="s">
        <v>441</v>
      </c>
      <c r="E140" s="512" t="s">
        <v>1512</v>
      </c>
      <c r="F140" s="513" t="s">
        <v>1513</v>
      </c>
      <c r="G140" s="512" t="s">
        <v>1780</v>
      </c>
      <c r="H140" s="512" t="s">
        <v>1781</v>
      </c>
      <c r="I140" s="514">
        <v>1.768</v>
      </c>
      <c r="J140" s="514">
        <v>400</v>
      </c>
      <c r="K140" s="515">
        <v>708.5</v>
      </c>
    </row>
    <row r="141" spans="1:11" ht="14.4" customHeight="1" x14ac:dyDescent="0.3">
      <c r="A141" s="510" t="s">
        <v>426</v>
      </c>
      <c r="B141" s="511" t="s">
        <v>428</v>
      </c>
      <c r="C141" s="512" t="s">
        <v>440</v>
      </c>
      <c r="D141" s="513" t="s">
        <v>441</v>
      </c>
      <c r="E141" s="512" t="s">
        <v>1512</v>
      </c>
      <c r="F141" s="513" t="s">
        <v>1513</v>
      </c>
      <c r="G141" s="512" t="s">
        <v>1782</v>
      </c>
      <c r="H141" s="512" t="s">
        <v>1783</v>
      </c>
      <c r="I141" s="514">
        <v>2.7450000000000001</v>
      </c>
      <c r="J141" s="514">
        <v>1250</v>
      </c>
      <c r="K141" s="515">
        <v>3430.88</v>
      </c>
    </row>
    <row r="142" spans="1:11" ht="14.4" customHeight="1" x14ac:dyDescent="0.3">
      <c r="A142" s="510" t="s">
        <v>426</v>
      </c>
      <c r="B142" s="511" t="s">
        <v>428</v>
      </c>
      <c r="C142" s="512" t="s">
        <v>440</v>
      </c>
      <c r="D142" s="513" t="s">
        <v>441</v>
      </c>
      <c r="E142" s="512" t="s">
        <v>1512</v>
      </c>
      <c r="F142" s="513" t="s">
        <v>1513</v>
      </c>
      <c r="G142" s="512" t="s">
        <v>1784</v>
      </c>
      <c r="H142" s="512" t="s">
        <v>1785</v>
      </c>
      <c r="I142" s="514">
        <v>2.42</v>
      </c>
      <c r="J142" s="514">
        <v>50</v>
      </c>
      <c r="K142" s="515">
        <v>121</v>
      </c>
    </row>
    <row r="143" spans="1:11" ht="14.4" customHeight="1" x14ac:dyDescent="0.3">
      <c r="A143" s="510" t="s">
        <v>426</v>
      </c>
      <c r="B143" s="511" t="s">
        <v>428</v>
      </c>
      <c r="C143" s="512" t="s">
        <v>440</v>
      </c>
      <c r="D143" s="513" t="s">
        <v>441</v>
      </c>
      <c r="E143" s="512" t="s">
        <v>1512</v>
      </c>
      <c r="F143" s="513" t="s">
        <v>1513</v>
      </c>
      <c r="G143" s="512" t="s">
        <v>1786</v>
      </c>
      <c r="H143" s="512" t="s">
        <v>1787</v>
      </c>
      <c r="I143" s="514">
        <v>1.76</v>
      </c>
      <c r="J143" s="514">
        <v>250</v>
      </c>
      <c r="K143" s="515">
        <v>440</v>
      </c>
    </row>
    <row r="144" spans="1:11" ht="14.4" customHeight="1" x14ac:dyDescent="0.3">
      <c r="A144" s="510" t="s">
        <v>426</v>
      </c>
      <c r="B144" s="511" t="s">
        <v>428</v>
      </c>
      <c r="C144" s="512" t="s">
        <v>440</v>
      </c>
      <c r="D144" s="513" t="s">
        <v>441</v>
      </c>
      <c r="E144" s="512" t="s">
        <v>1512</v>
      </c>
      <c r="F144" s="513" t="s">
        <v>1513</v>
      </c>
      <c r="G144" s="512" t="s">
        <v>1788</v>
      </c>
      <c r="H144" s="512" t="s">
        <v>1789</v>
      </c>
      <c r="I144" s="514">
        <v>1.72</v>
      </c>
      <c r="J144" s="514">
        <v>300</v>
      </c>
      <c r="K144" s="515">
        <v>514</v>
      </c>
    </row>
    <row r="145" spans="1:11" ht="14.4" customHeight="1" x14ac:dyDescent="0.3">
      <c r="A145" s="510" t="s">
        <v>426</v>
      </c>
      <c r="B145" s="511" t="s">
        <v>428</v>
      </c>
      <c r="C145" s="512" t="s">
        <v>440</v>
      </c>
      <c r="D145" s="513" t="s">
        <v>441</v>
      </c>
      <c r="E145" s="512" t="s">
        <v>1512</v>
      </c>
      <c r="F145" s="513" t="s">
        <v>1513</v>
      </c>
      <c r="G145" s="512" t="s">
        <v>1790</v>
      </c>
      <c r="H145" s="512" t="s">
        <v>1791</v>
      </c>
      <c r="I145" s="514">
        <v>4.79</v>
      </c>
      <c r="J145" s="514">
        <v>3000</v>
      </c>
      <c r="K145" s="515">
        <v>14396</v>
      </c>
    </row>
    <row r="146" spans="1:11" ht="14.4" customHeight="1" x14ac:dyDescent="0.3">
      <c r="A146" s="510" t="s">
        <v>426</v>
      </c>
      <c r="B146" s="511" t="s">
        <v>428</v>
      </c>
      <c r="C146" s="512" t="s">
        <v>440</v>
      </c>
      <c r="D146" s="513" t="s">
        <v>441</v>
      </c>
      <c r="E146" s="512" t="s">
        <v>1512</v>
      </c>
      <c r="F146" s="513" t="s">
        <v>1513</v>
      </c>
      <c r="G146" s="512" t="s">
        <v>1792</v>
      </c>
      <c r="H146" s="512" t="s">
        <v>1793</v>
      </c>
      <c r="I146" s="514">
        <v>1.97</v>
      </c>
      <c r="J146" s="514">
        <v>250</v>
      </c>
      <c r="K146" s="515">
        <v>491.5</v>
      </c>
    </row>
    <row r="147" spans="1:11" ht="14.4" customHeight="1" x14ac:dyDescent="0.3">
      <c r="A147" s="510" t="s">
        <v>426</v>
      </c>
      <c r="B147" s="511" t="s">
        <v>428</v>
      </c>
      <c r="C147" s="512" t="s">
        <v>440</v>
      </c>
      <c r="D147" s="513" t="s">
        <v>441</v>
      </c>
      <c r="E147" s="512" t="s">
        <v>1512</v>
      </c>
      <c r="F147" s="513" t="s">
        <v>1513</v>
      </c>
      <c r="G147" s="512" t="s">
        <v>1794</v>
      </c>
      <c r="H147" s="512" t="s">
        <v>1795</v>
      </c>
      <c r="I147" s="514">
        <v>1.9825000000000004</v>
      </c>
      <c r="J147" s="514">
        <v>1400</v>
      </c>
      <c r="K147" s="515">
        <v>2779</v>
      </c>
    </row>
    <row r="148" spans="1:11" ht="14.4" customHeight="1" x14ac:dyDescent="0.3">
      <c r="A148" s="510" t="s">
        <v>426</v>
      </c>
      <c r="B148" s="511" t="s">
        <v>428</v>
      </c>
      <c r="C148" s="512" t="s">
        <v>440</v>
      </c>
      <c r="D148" s="513" t="s">
        <v>441</v>
      </c>
      <c r="E148" s="512" t="s">
        <v>1512</v>
      </c>
      <c r="F148" s="513" t="s">
        <v>1513</v>
      </c>
      <c r="G148" s="512" t="s">
        <v>1796</v>
      </c>
      <c r="H148" s="512" t="s">
        <v>1797</v>
      </c>
      <c r="I148" s="514">
        <v>2.39</v>
      </c>
      <c r="J148" s="514">
        <v>1850</v>
      </c>
      <c r="K148" s="515">
        <v>4416.5</v>
      </c>
    </row>
    <row r="149" spans="1:11" ht="14.4" customHeight="1" x14ac:dyDescent="0.3">
      <c r="A149" s="510" t="s">
        <v>426</v>
      </c>
      <c r="B149" s="511" t="s">
        <v>428</v>
      </c>
      <c r="C149" s="512" t="s">
        <v>440</v>
      </c>
      <c r="D149" s="513" t="s">
        <v>441</v>
      </c>
      <c r="E149" s="512" t="s">
        <v>1512</v>
      </c>
      <c r="F149" s="513" t="s">
        <v>1513</v>
      </c>
      <c r="G149" s="512" t="s">
        <v>1798</v>
      </c>
      <c r="H149" s="512" t="s">
        <v>1799</v>
      </c>
      <c r="I149" s="514">
        <v>4.2362500000000001</v>
      </c>
      <c r="J149" s="514">
        <v>170</v>
      </c>
      <c r="K149" s="515">
        <v>720.19999999999993</v>
      </c>
    </row>
    <row r="150" spans="1:11" ht="14.4" customHeight="1" x14ac:dyDescent="0.3">
      <c r="A150" s="510" t="s">
        <v>426</v>
      </c>
      <c r="B150" s="511" t="s">
        <v>428</v>
      </c>
      <c r="C150" s="512" t="s">
        <v>440</v>
      </c>
      <c r="D150" s="513" t="s">
        <v>441</v>
      </c>
      <c r="E150" s="512" t="s">
        <v>1512</v>
      </c>
      <c r="F150" s="513" t="s">
        <v>1513</v>
      </c>
      <c r="G150" s="512" t="s">
        <v>1800</v>
      </c>
      <c r="H150" s="512" t="s">
        <v>1801</v>
      </c>
      <c r="I150" s="514">
        <v>89.047777777777782</v>
      </c>
      <c r="J150" s="514">
        <v>450</v>
      </c>
      <c r="K150" s="515">
        <v>40071.5</v>
      </c>
    </row>
    <row r="151" spans="1:11" ht="14.4" customHeight="1" x14ac:dyDescent="0.3">
      <c r="A151" s="510" t="s">
        <v>426</v>
      </c>
      <c r="B151" s="511" t="s">
        <v>428</v>
      </c>
      <c r="C151" s="512" t="s">
        <v>440</v>
      </c>
      <c r="D151" s="513" t="s">
        <v>441</v>
      </c>
      <c r="E151" s="512" t="s">
        <v>1512</v>
      </c>
      <c r="F151" s="513" t="s">
        <v>1513</v>
      </c>
      <c r="G151" s="512" t="s">
        <v>1802</v>
      </c>
      <c r="H151" s="512" t="s">
        <v>1803</v>
      </c>
      <c r="I151" s="514">
        <v>36.5</v>
      </c>
      <c r="J151" s="514">
        <v>700</v>
      </c>
      <c r="K151" s="515">
        <v>25490</v>
      </c>
    </row>
    <row r="152" spans="1:11" ht="14.4" customHeight="1" x14ac:dyDescent="0.3">
      <c r="A152" s="510" t="s">
        <v>426</v>
      </c>
      <c r="B152" s="511" t="s">
        <v>428</v>
      </c>
      <c r="C152" s="512" t="s">
        <v>440</v>
      </c>
      <c r="D152" s="513" t="s">
        <v>441</v>
      </c>
      <c r="E152" s="512" t="s">
        <v>1512</v>
      </c>
      <c r="F152" s="513" t="s">
        <v>1513</v>
      </c>
      <c r="G152" s="512" t="s">
        <v>1804</v>
      </c>
      <c r="H152" s="512" t="s">
        <v>1805</v>
      </c>
      <c r="I152" s="514">
        <v>2.46</v>
      </c>
      <c r="J152" s="514">
        <v>2600</v>
      </c>
      <c r="K152" s="515">
        <v>6182</v>
      </c>
    </row>
    <row r="153" spans="1:11" ht="14.4" customHeight="1" x14ac:dyDescent="0.3">
      <c r="A153" s="510" t="s">
        <v>426</v>
      </c>
      <c r="B153" s="511" t="s">
        <v>428</v>
      </c>
      <c r="C153" s="512" t="s">
        <v>440</v>
      </c>
      <c r="D153" s="513" t="s">
        <v>441</v>
      </c>
      <c r="E153" s="512" t="s">
        <v>1512</v>
      </c>
      <c r="F153" s="513" t="s">
        <v>1513</v>
      </c>
      <c r="G153" s="512" t="s">
        <v>1806</v>
      </c>
      <c r="H153" s="512" t="s">
        <v>1807</v>
      </c>
      <c r="I153" s="514">
        <v>1234.2</v>
      </c>
      <c r="J153" s="514">
        <v>5</v>
      </c>
      <c r="K153" s="515">
        <v>6171</v>
      </c>
    </row>
    <row r="154" spans="1:11" ht="14.4" customHeight="1" x14ac:dyDescent="0.3">
      <c r="A154" s="510" t="s">
        <v>426</v>
      </c>
      <c r="B154" s="511" t="s">
        <v>428</v>
      </c>
      <c r="C154" s="512" t="s">
        <v>440</v>
      </c>
      <c r="D154" s="513" t="s">
        <v>441</v>
      </c>
      <c r="E154" s="512" t="s">
        <v>1512</v>
      </c>
      <c r="F154" s="513" t="s">
        <v>1513</v>
      </c>
      <c r="G154" s="512" t="s">
        <v>1808</v>
      </c>
      <c r="H154" s="512" t="s">
        <v>1809</v>
      </c>
      <c r="I154" s="514">
        <v>51.55</v>
      </c>
      <c r="J154" s="514">
        <v>180</v>
      </c>
      <c r="K154" s="515">
        <v>9278.1000000000022</v>
      </c>
    </row>
    <row r="155" spans="1:11" ht="14.4" customHeight="1" x14ac:dyDescent="0.3">
      <c r="A155" s="510" t="s">
        <v>426</v>
      </c>
      <c r="B155" s="511" t="s">
        <v>428</v>
      </c>
      <c r="C155" s="512" t="s">
        <v>440</v>
      </c>
      <c r="D155" s="513" t="s">
        <v>441</v>
      </c>
      <c r="E155" s="512" t="s">
        <v>1512</v>
      </c>
      <c r="F155" s="513" t="s">
        <v>1513</v>
      </c>
      <c r="G155" s="512" t="s">
        <v>1810</v>
      </c>
      <c r="H155" s="512" t="s">
        <v>1811</v>
      </c>
      <c r="I155" s="514">
        <v>58.917142857142871</v>
      </c>
      <c r="J155" s="514">
        <v>400</v>
      </c>
      <c r="K155" s="515">
        <v>23565.98</v>
      </c>
    </row>
    <row r="156" spans="1:11" ht="14.4" customHeight="1" x14ac:dyDescent="0.3">
      <c r="A156" s="510" t="s">
        <v>426</v>
      </c>
      <c r="B156" s="511" t="s">
        <v>428</v>
      </c>
      <c r="C156" s="512" t="s">
        <v>440</v>
      </c>
      <c r="D156" s="513" t="s">
        <v>441</v>
      </c>
      <c r="E156" s="512" t="s">
        <v>1512</v>
      </c>
      <c r="F156" s="513" t="s">
        <v>1513</v>
      </c>
      <c r="G156" s="512" t="s">
        <v>1812</v>
      </c>
      <c r="H156" s="512" t="s">
        <v>1813</v>
      </c>
      <c r="I156" s="514">
        <v>34.729999999999997</v>
      </c>
      <c r="J156" s="514">
        <v>280</v>
      </c>
      <c r="K156" s="515">
        <v>9723.6</v>
      </c>
    </row>
    <row r="157" spans="1:11" ht="14.4" customHeight="1" x14ac:dyDescent="0.3">
      <c r="A157" s="510" t="s">
        <v>426</v>
      </c>
      <c r="B157" s="511" t="s">
        <v>428</v>
      </c>
      <c r="C157" s="512" t="s">
        <v>440</v>
      </c>
      <c r="D157" s="513" t="s">
        <v>441</v>
      </c>
      <c r="E157" s="512" t="s">
        <v>1512</v>
      </c>
      <c r="F157" s="513" t="s">
        <v>1513</v>
      </c>
      <c r="G157" s="512" t="s">
        <v>1814</v>
      </c>
      <c r="H157" s="512" t="s">
        <v>1815</v>
      </c>
      <c r="I157" s="514">
        <v>29.88571428571429</v>
      </c>
      <c r="J157" s="514">
        <v>700</v>
      </c>
      <c r="K157" s="515">
        <v>20920.11</v>
      </c>
    </row>
    <row r="158" spans="1:11" ht="14.4" customHeight="1" x14ac:dyDescent="0.3">
      <c r="A158" s="510" t="s">
        <v>426</v>
      </c>
      <c r="B158" s="511" t="s">
        <v>428</v>
      </c>
      <c r="C158" s="512" t="s">
        <v>440</v>
      </c>
      <c r="D158" s="513" t="s">
        <v>441</v>
      </c>
      <c r="E158" s="512" t="s">
        <v>1512</v>
      </c>
      <c r="F158" s="513" t="s">
        <v>1513</v>
      </c>
      <c r="G158" s="512" t="s">
        <v>1816</v>
      </c>
      <c r="H158" s="512" t="s">
        <v>1817</v>
      </c>
      <c r="I158" s="514">
        <v>439.04</v>
      </c>
      <c r="J158" s="514">
        <v>6</v>
      </c>
      <c r="K158" s="515">
        <v>2634.22</v>
      </c>
    </row>
    <row r="159" spans="1:11" ht="14.4" customHeight="1" x14ac:dyDescent="0.3">
      <c r="A159" s="510" t="s">
        <v>426</v>
      </c>
      <c r="B159" s="511" t="s">
        <v>428</v>
      </c>
      <c r="C159" s="512" t="s">
        <v>440</v>
      </c>
      <c r="D159" s="513" t="s">
        <v>441</v>
      </c>
      <c r="E159" s="512" t="s">
        <v>1512</v>
      </c>
      <c r="F159" s="513" t="s">
        <v>1513</v>
      </c>
      <c r="G159" s="512" t="s">
        <v>1818</v>
      </c>
      <c r="H159" s="512" t="s">
        <v>1819</v>
      </c>
      <c r="I159" s="514">
        <v>264.01333333333338</v>
      </c>
      <c r="J159" s="514">
        <v>130</v>
      </c>
      <c r="K159" s="515">
        <v>34343.5</v>
      </c>
    </row>
    <row r="160" spans="1:11" ht="14.4" customHeight="1" x14ac:dyDescent="0.3">
      <c r="A160" s="510" t="s">
        <v>426</v>
      </c>
      <c r="B160" s="511" t="s">
        <v>428</v>
      </c>
      <c r="C160" s="512" t="s">
        <v>440</v>
      </c>
      <c r="D160" s="513" t="s">
        <v>441</v>
      </c>
      <c r="E160" s="512" t="s">
        <v>1512</v>
      </c>
      <c r="F160" s="513" t="s">
        <v>1513</v>
      </c>
      <c r="G160" s="512" t="s">
        <v>1820</v>
      </c>
      <c r="H160" s="512" t="s">
        <v>1821</v>
      </c>
      <c r="I160" s="514">
        <v>0.66875000000000007</v>
      </c>
      <c r="J160" s="514">
        <v>10200</v>
      </c>
      <c r="K160" s="515">
        <v>6824</v>
      </c>
    </row>
    <row r="161" spans="1:11" ht="14.4" customHeight="1" x14ac:dyDescent="0.3">
      <c r="A161" s="510" t="s">
        <v>426</v>
      </c>
      <c r="B161" s="511" t="s">
        <v>428</v>
      </c>
      <c r="C161" s="512" t="s">
        <v>440</v>
      </c>
      <c r="D161" s="513" t="s">
        <v>441</v>
      </c>
      <c r="E161" s="512" t="s">
        <v>1512</v>
      </c>
      <c r="F161" s="513" t="s">
        <v>1513</v>
      </c>
      <c r="G161" s="512" t="s">
        <v>1822</v>
      </c>
      <c r="H161" s="512" t="s">
        <v>1823</v>
      </c>
      <c r="I161" s="514">
        <v>1.5500000000000003</v>
      </c>
      <c r="J161" s="514">
        <v>4500</v>
      </c>
      <c r="K161" s="515">
        <v>6965</v>
      </c>
    </row>
    <row r="162" spans="1:11" ht="14.4" customHeight="1" x14ac:dyDescent="0.3">
      <c r="A162" s="510" t="s">
        <v>426</v>
      </c>
      <c r="B162" s="511" t="s">
        <v>428</v>
      </c>
      <c r="C162" s="512" t="s">
        <v>440</v>
      </c>
      <c r="D162" s="513" t="s">
        <v>441</v>
      </c>
      <c r="E162" s="512" t="s">
        <v>1512</v>
      </c>
      <c r="F162" s="513" t="s">
        <v>1513</v>
      </c>
      <c r="G162" s="512" t="s">
        <v>1824</v>
      </c>
      <c r="H162" s="512" t="s">
        <v>1825</v>
      </c>
      <c r="I162" s="514">
        <v>31.069999999999997</v>
      </c>
      <c r="J162" s="514">
        <v>500</v>
      </c>
      <c r="K162" s="515">
        <v>15536.4</v>
      </c>
    </row>
    <row r="163" spans="1:11" ht="14.4" customHeight="1" x14ac:dyDescent="0.3">
      <c r="A163" s="510" t="s">
        <v>426</v>
      </c>
      <c r="B163" s="511" t="s">
        <v>428</v>
      </c>
      <c r="C163" s="512" t="s">
        <v>440</v>
      </c>
      <c r="D163" s="513" t="s">
        <v>441</v>
      </c>
      <c r="E163" s="512" t="s">
        <v>1512</v>
      </c>
      <c r="F163" s="513" t="s">
        <v>1513</v>
      </c>
      <c r="G163" s="512" t="s">
        <v>1826</v>
      </c>
      <c r="H163" s="512" t="s">
        <v>1827</v>
      </c>
      <c r="I163" s="514">
        <v>2.7800000000000002</v>
      </c>
      <c r="J163" s="514">
        <v>60</v>
      </c>
      <c r="K163" s="515">
        <v>166.8</v>
      </c>
    </row>
    <row r="164" spans="1:11" ht="14.4" customHeight="1" x14ac:dyDescent="0.3">
      <c r="A164" s="510" t="s">
        <v>426</v>
      </c>
      <c r="B164" s="511" t="s">
        <v>428</v>
      </c>
      <c r="C164" s="512" t="s">
        <v>440</v>
      </c>
      <c r="D164" s="513" t="s">
        <v>441</v>
      </c>
      <c r="E164" s="512" t="s">
        <v>1512</v>
      </c>
      <c r="F164" s="513" t="s">
        <v>1513</v>
      </c>
      <c r="G164" s="512" t="s">
        <v>1828</v>
      </c>
      <c r="H164" s="512" t="s">
        <v>1829</v>
      </c>
      <c r="I164" s="514">
        <v>2.9</v>
      </c>
      <c r="J164" s="514">
        <v>20</v>
      </c>
      <c r="K164" s="515">
        <v>58</v>
      </c>
    </row>
    <row r="165" spans="1:11" ht="14.4" customHeight="1" x14ac:dyDescent="0.3">
      <c r="A165" s="510" t="s">
        <v>426</v>
      </c>
      <c r="B165" s="511" t="s">
        <v>428</v>
      </c>
      <c r="C165" s="512" t="s">
        <v>440</v>
      </c>
      <c r="D165" s="513" t="s">
        <v>441</v>
      </c>
      <c r="E165" s="512" t="s">
        <v>1512</v>
      </c>
      <c r="F165" s="513" t="s">
        <v>1513</v>
      </c>
      <c r="G165" s="512" t="s">
        <v>1830</v>
      </c>
      <c r="H165" s="512" t="s">
        <v>1831</v>
      </c>
      <c r="I165" s="514">
        <v>182.62</v>
      </c>
      <c r="J165" s="514">
        <v>2</v>
      </c>
      <c r="K165" s="515">
        <v>365.24</v>
      </c>
    </row>
    <row r="166" spans="1:11" ht="14.4" customHeight="1" x14ac:dyDescent="0.3">
      <c r="A166" s="510" t="s">
        <v>426</v>
      </c>
      <c r="B166" s="511" t="s">
        <v>428</v>
      </c>
      <c r="C166" s="512" t="s">
        <v>440</v>
      </c>
      <c r="D166" s="513" t="s">
        <v>441</v>
      </c>
      <c r="E166" s="512" t="s">
        <v>1512</v>
      </c>
      <c r="F166" s="513" t="s">
        <v>1513</v>
      </c>
      <c r="G166" s="512" t="s">
        <v>1566</v>
      </c>
      <c r="H166" s="512" t="s">
        <v>1567</v>
      </c>
      <c r="I166" s="514">
        <v>8.0299999999999994</v>
      </c>
      <c r="J166" s="514">
        <v>1600</v>
      </c>
      <c r="K166" s="515">
        <v>12972</v>
      </c>
    </row>
    <row r="167" spans="1:11" ht="14.4" customHeight="1" x14ac:dyDescent="0.3">
      <c r="A167" s="510" t="s">
        <v>426</v>
      </c>
      <c r="B167" s="511" t="s">
        <v>428</v>
      </c>
      <c r="C167" s="512" t="s">
        <v>440</v>
      </c>
      <c r="D167" s="513" t="s">
        <v>441</v>
      </c>
      <c r="E167" s="512" t="s">
        <v>1512</v>
      </c>
      <c r="F167" s="513" t="s">
        <v>1513</v>
      </c>
      <c r="G167" s="512" t="s">
        <v>1832</v>
      </c>
      <c r="H167" s="512" t="s">
        <v>1833</v>
      </c>
      <c r="I167" s="514">
        <v>119.52</v>
      </c>
      <c r="J167" s="514">
        <v>2</v>
      </c>
      <c r="K167" s="515">
        <v>239.04</v>
      </c>
    </row>
    <row r="168" spans="1:11" ht="14.4" customHeight="1" x14ac:dyDescent="0.3">
      <c r="A168" s="510" t="s">
        <v>426</v>
      </c>
      <c r="B168" s="511" t="s">
        <v>428</v>
      </c>
      <c r="C168" s="512" t="s">
        <v>440</v>
      </c>
      <c r="D168" s="513" t="s">
        <v>441</v>
      </c>
      <c r="E168" s="512" t="s">
        <v>1512</v>
      </c>
      <c r="F168" s="513" t="s">
        <v>1513</v>
      </c>
      <c r="G168" s="512" t="s">
        <v>1834</v>
      </c>
      <c r="H168" s="512" t="s">
        <v>1835</v>
      </c>
      <c r="I168" s="514">
        <v>87.52</v>
      </c>
      <c r="J168" s="514">
        <v>36</v>
      </c>
      <c r="K168" s="515">
        <v>3150.7</v>
      </c>
    </row>
    <row r="169" spans="1:11" ht="14.4" customHeight="1" x14ac:dyDescent="0.3">
      <c r="A169" s="510" t="s">
        <v>426</v>
      </c>
      <c r="B169" s="511" t="s">
        <v>428</v>
      </c>
      <c r="C169" s="512" t="s">
        <v>440</v>
      </c>
      <c r="D169" s="513" t="s">
        <v>441</v>
      </c>
      <c r="E169" s="512" t="s">
        <v>1512</v>
      </c>
      <c r="F169" s="513" t="s">
        <v>1513</v>
      </c>
      <c r="G169" s="512" t="s">
        <v>1836</v>
      </c>
      <c r="H169" s="512" t="s">
        <v>1837</v>
      </c>
      <c r="I169" s="514">
        <v>314.60000000000002</v>
      </c>
      <c r="J169" s="514">
        <v>10</v>
      </c>
      <c r="K169" s="515">
        <v>3146</v>
      </c>
    </row>
    <row r="170" spans="1:11" ht="14.4" customHeight="1" x14ac:dyDescent="0.3">
      <c r="A170" s="510" t="s">
        <v>426</v>
      </c>
      <c r="B170" s="511" t="s">
        <v>428</v>
      </c>
      <c r="C170" s="512" t="s">
        <v>440</v>
      </c>
      <c r="D170" s="513" t="s">
        <v>441</v>
      </c>
      <c r="E170" s="512" t="s">
        <v>1512</v>
      </c>
      <c r="F170" s="513" t="s">
        <v>1513</v>
      </c>
      <c r="G170" s="512" t="s">
        <v>1838</v>
      </c>
      <c r="H170" s="512" t="s">
        <v>1839</v>
      </c>
      <c r="I170" s="514">
        <v>59.01</v>
      </c>
      <c r="J170" s="514">
        <v>400</v>
      </c>
      <c r="K170" s="515">
        <v>23604</v>
      </c>
    </row>
    <row r="171" spans="1:11" ht="14.4" customHeight="1" x14ac:dyDescent="0.3">
      <c r="A171" s="510" t="s">
        <v>426</v>
      </c>
      <c r="B171" s="511" t="s">
        <v>428</v>
      </c>
      <c r="C171" s="512" t="s">
        <v>440</v>
      </c>
      <c r="D171" s="513" t="s">
        <v>441</v>
      </c>
      <c r="E171" s="512" t="s">
        <v>1512</v>
      </c>
      <c r="F171" s="513" t="s">
        <v>1513</v>
      </c>
      <c r="G171" s="512" t="s">
        <v>1840</v>
      </c>
      <c r="H171" s="512" t="s">
        <v>1841</v>
      </c>
      <c r="I171" s="514">
        <v>84.909999999999982</v>
      </c>
      <c r="J171" s="514">
        <v>300</v>
      </c>
      <c r="K171" s="515">
        <v>25472.030000000002</v>
      </c>
    </row>
    <row r="172" spans="1:11" ht="14.4" customHeight="1" x14ac:dyDescent="0.3">
      <c r="A172" s="510" t="s">
        <v>426</v>
      </c>
      <c r="B172" s="511" t="s">
        <v>428</v>
      </c>
      <c r="C172" s="512" t="s">
        <v>440</v>
      </c>
      <c r="D172" s="513" t="s">
        <v>441</v>
      </c>
      <c r="E172" s="512" t="s">
        <v>1512</v>
      </c>
      <c r="F172" s="513" t="s">
        <v>1513</v>
      </c>
      <c r="G172" s="512" t="s">
        <v>1842</v>
      </c>
      <c r="H172" s="512" t="s">
        <v>1843</v>
      </c>
      <c r="I172" s="514">
        <v>17.97</v>
      </c>
      <c r="J172" s="514">
        <v>150</v>
      </c>
      <c r="K172" s="515">
        <v>2695.5</v>
      </c>
    </row>
    <row r="173" spans="1:11" ht="14.4" customHeight="1" x14ac:dyDescent="0.3">
      <c r="A173" s="510" t="s">
        <v>426</v>
      </c>
      <c r="B173" s="511" t="s">
        <v>428</v>
      </c>
      <c r="C173" s="512" t="s">
        <v>440</v>
      </c>
      <c r="D173" s="513" t="s">
        <v>441</v>
      </c>
      <c r="E173" s="512" t="s">
        <v>1512</v>
      </c>
      <c r="F173" s="513" t="s">
        <v>1513</v>
      </c>
      <c r="G173" s="512" t="s">
        <v>1844</v>
      </c>
      <c r="H173" s="512" t="s">
        <v>1845</v>
      </c>
      <c r="I173" s="514">
        <v>17.882857142857141</v>
      </c>
      <c r="J173" s="514">
        <v>350</v>
      </c>
      <c r="K173" s="515">
        <v>6259</v>
      </c>
    </row>
    <row r="174" spans="1:11" ht="14.4" customHeight="1" x14ac:dyDescent="0.3">
      <c r="A174" s="510" t="s">
        <v>426</v>
      </c>
      <c r="B174" s="511" t="s">
        <v>428</v>
      </c>
      <c r="C174" s="512" t="s">
        <v>440</v>
      </c>
      <c r="D174" s="513" t="s">
        <v>441</v>
      </c>
      <c r="E174" s="512" t="s">
        <v>1512</v>
      </c>
      <c r="F174" s="513" t="s">
        <v>1513</v>
      </c>
      <c r="G174" s="512" t="s">
        <v>1846</v>
      </c>
      <c r="H174" s="512" t="s">
        <v>1847</v>
      </c>
      <c r="I174" s="514">
        <v>17.583333333333332</v>
      </c>
      <c r="J174" s="514">
        <v>150</v>
      </c>
      <c r="K174" s="515">
        <v>2637.5</v>
      </c>
    </row>
    <row r="175" spans="1:11" ht="14.4" customHeight="1" x14ac:dyDescent="0.3">
      <c r="A175" s="510" t="s">
        <v>426</v>
      </c>
      <c r="B175" s="511" t="s">
        <v>428</v>
      </c>
      <c r="C175" s="512" t="s">
        <v>440</v>
      </c>
      <c r="D175" s="513" t="s">
        <v>441</v>
      </c>
      <c r="E175" s="512" t="s">
        <v>1512</v>
      </c>
      <c r="F175" s="513" t="s">
        <v>1513</v>
      </c>
      <c r="G175" s="512" t="s">
        <v>1848</v>
      </c>
      <c r="H175" s="512" t="s">
        <v>1849</v>
      </c>
      <c r="I175" s="514">
        <v>10.29</v>
      </c>
      <c r="J175" s="514">
        <v>100</v>
      </c>
      <c r="K175" s="515">
        <v>1028.5</v>
      </c>
    </row>
    <row r="176" spans="1:11" ht="14.4" customHeight="1" x14ac:dyDescent="0.3">
      <c r="A176" s="510" t="s">
        <v>426</v>
      </c>
      <c r="B176" s="511" t="s">
        <v>428</v>
      </c>
      <c r="C176" s="512" t="s">
        <v>440</v>
      </c>
      <c r="D176" s="513" t="s">
        <v>441</v>
      </c>
      <c r="E176" s="512" t="s">
        <v>1512</v>
      </c>
      <c r="F176" s="513" t="s">
        <v>1513</v>
      </c>
      <c r="G176" s="512" t="s">
        <v>1850</v>
      </c>
      <c r="H176" s="512" t="s">
        <v>1851</v>
      </c>
      <c r="I176" s="514">
        <v>123.18</v>
      </c>
      <c r="J176" s="514">
        <v>100</v>
      </c>
      <c r="K176" s="515">
        <v>12317.91</v>
      </c>
    </row>
    <row r="177" spans="1:11" ht="14.4" customHeight="1" x14ac:dyDescent="0.3">
      <c r="A177" s="510" t="s">
        <v>426</v>
      </c>
      <c r="B177" s="511" t="s">
        <v>428</v>
      </c>
      <c r="C177" s="512" t="s">
        <v>440</v>
      </c>
      <c r="D177" s="513" t="s">
        <v>441</v>
      </c>
      <c r="E177" s="512" t="s">
        <v>1512</v>
      </c>
      <c r="F177" s="513" t="s">
        <v>1513</v>
      </c>
      <c r="G177" s="512" t="s">
        <v>1852</v>
      </c>
      <c r="H177" s="512" t="s">
        <v>1853</v>
      </c>
      <c r="I177" s="514">
        <v>14.965999999999999</v>
      </c>
      <c r="J177" s="514">
        <v>250</v>
      </c>
      <c r="K177" s="515">
        <v>3741.5</v>
      </c>
    </row>
    <row r="178" spans="1:11" ht="14.4" customHeight="1" x14ac:dyDescent="0.3">
      <c r="A178" s="510" t="s">
        <v>426</v>
      </c>
      <c r="B178" s="511" t="s">
        <v>428</v>
      </c>
      <c r="C178" s="512" t="s">
        <v>440</v>
      </c>
      <c r="D178" s="513" t="s">
        <v>441</v>
      </c>
      <c r="E178" s="512" t="s">
        <v>1512</v>
      </c>
      <c r="F178" s="513" t="s">
        <v>1513</v>
      </c>
      <c r="G178" s="512" t="s">
        <v>1854</v>
      </c>
      <c r="H178" s="512" t="s">
        <v>1855</v>
      </c>
      <c r="I178" s="514">
        <v>5693.09</v>
      </c>
      <c r="J178" s="514">
        <v>2</v>
      </c>
      <c r="K178" s="515">
        <v>11386.18</v>
      </c>
    </row>
    <row r="179" spans="1:11" ht="14.4" customHeight="1" x14ac:dyDescent="0.3">
      <c r="A179" s="510" t="s">
        <v>426</v>
      </c>
      <c r="B179" s="511" t="s">
        <v>428</v>
      </c>
      <c r="C179" s="512" t="s">
        <v>440</v>
      </c>
      <c r="D179" s="513" t="s">
        <v>441</v>
      </c>
      <c r="E179" s="512" t="s">
        <v>1512</v>
      </c>
      <c r="F179" s="513" t="s">
        <v>1513</v>
      </c>
      <c r="G179" s="512" t="s">
        <v>1856</v>
      </c>
      <c r="H179" s="512" t="s">
        <v>1857</v>
      </c>
      <c r="I179" s="514">
        <v>12.104285714285712</v>
      </c>
      <c r="J179" s="514">
        <v>550</v>
      </c>
      <c r="K179" s="515">
        <v>6657.5</v>
      </c>
    </row>
    <row r="180" spans="1:11" ht="14.4" customHeight="1" x14ac:dyDescent="0.3">
      <c r="A180" s="510" t="s">
        <v>426</v>
      </c>
      <c r="B180" s="511" t="s">
        <v>428</v>
      </c>
      <c r="C180" s="512" t="s">
        <v>440</v>
      </c>
      <c r="D180" s="513" t="s">
        <v>441</v>
      </c>
      <c r="E180" s="512" t="s">
        <v>1512</v>
      </c>
      <c r="F180" s="513" t="s">
        <v>1513</v>
      </c>
      <c r="G180" s="512" t="s">
        <v>1858</v>
      </c>
      <c r="H180" s="512" t="s">
        <v>1859</v>
      </c>
      <c r="I180" s="514">
        <v>8.9537500000000012</v>
      </c>
      <c r="J180" s="514">
        <v>2670</v>
      </c>
      <c r="K180" s="515">
        <v>23908.2</v>
      </c>
    </row>
    <row r="181" spans="1:11" ht="14.4" customHeight="1" x14ac:dyDescent="0.3">
      <c r="A181" s="510" t="s">
        <v>426</v>
      </c>
      <c r="B181" s="511" t="s">
        <v>428</v>
      </c>
      <c r="C181" s="512" t="s">
        <v>440</v>
      </c>
      <c r="D181" s="513" t="s">
        <v>441</v>
      </c>
      <c r="E181" s="512" t="s">
        <v>1512</v>
      </c>
      <c r="F181" s="513" t="s">
        <v>1513</v>
      </c>
      <c r="G181" s="512" t="s">
        <v>1860</v>
      </c>
      <c r="H181" s="512" t="s">
        <v>1861</v>
      </c>
      <c r="I181" s="514">
        <v>2.8299999999999996</v>
      </c>
      <c r="J181" s="514">
        <v>400</v>
      </c>
      <c r="K181" s="515">
        <v>1133.5</v>
      </c>
    </row>
    <row r="182" spans="1:11" ht="14.4" customHeight="1" x14ac:dyDescent="0.3">
      <c r="A182" s="510" t="s">
        <v>426</v>
      </c>
      <c r="B182" s="511" t="s">
        <v>428</v>
      </c>
      <c r="C182" s="512" t="s">
        <v>440</v>
      </c>
      <c r="D182" s="513" t="s">
        <v>441</v>
      </c>
      <c r="E182" s="512" t="s">
        <v>1512</v>
      </c>
      <c r="F182" s="513" t="s">
        <v>1513</v>
      </c>
      <c r="G182" s="512" t="s">
        <v>1570</v>
      </c>
      <c r="H182" s="512" t="s">
        <v>1571</v>
      </c>
      <c r="I182" s="514">
        <v>1.8655555555555554</v>
      </c>
      <c r="J182" s="514">
        <v>2700</v>
      </c>
      <c r="K182" s="515">
        <v>5035</v>
      </c>
    </row>
    <row r="183" spans="1:11" ht="14.4" customHeight="1" x14ac:dyDescent="0.3">
      <c r="A183" s="510" t="s">
        <v>426</v>
      </c>
      <c r="B183" s="511" t="s">
        <v>428</v>
      </c>
      <c r="C183" s="512" t="s">
        <v>440</v>
      </c>
      <c r="D183" s="513" t="s">
        <v>441</v>
      </c>
      <c r="E183" s="512" t="s">
        <v>1512</v>
      </c>
      <c r="F183" s="513" t="s">
        <v>1513</v>
      </c>
      <c r="G183" s="512" t="s">
        <v>1862</v>
      </c>
      <c r="H183" s="512" t="s">
        <v>1863</v>
      </c>
      <c r="I183" s="514">
        <v>5.5430000000000001</v>
      </c>
      <c r="J183" s="514">
        <v>4450</v>
      </c>
      <c r="K183" s="515">
        <v>24143.4</v>
      </c>
    </row>
    <row r="184" spans="1:11" ht="14.4" customHeight="1" x14ac:dyDescent="0.3">
      <c r="A184" s="510" t="s">
        <v>426</v>
      </c>
      <c r="B184" s="511" t="s">
        <v>428</v>
      </c>
      <c r="C184" s="512" t="s">
        <v>440</v>
      </c>
      <c r="D184" s="513" t="s">
        <v>441</v>
      </c>
      <c r="E184" s="512" t="s">
        <v>1512</v>
      </c>
      <c r="F184" s="513" t="s">
        <v>1513</v>
      </c>
      <c r="G184" s="512" t="s">
        <v>1864</v>
      </c>
      <c r="H184" s="512" t="s">
        <v>1865</v>
      </c>
      <c r="I184" s="514">
        <v>13.12</v>
      </c>
      <c r="J184" s="514">
        <v>30</v>
      </c>
      <c r="K184" s="515">
        <v>393.6</v>
      </c>
    </row>
    <row r="185" spans="1:11" ht="14.4" customHeight="1" x14ac:dyDescent="0.3">
      <c r="A185" s="510" t="s">
        <v>426</v>
      </c>
      <c r="B185" s="511" t="s">
        <v>428</v>
      </c>
      <c r="C185" s="512" t="s">
        <v>440</v>
      </c>
      <c r="D185" s="513" t="s">
        <v>441</v>
      </c>
      <c r="E185" s="512" t="s">
        <v>1512</v>
      </c>
      <c r="F185" s="513" t="s">
        <v>1513</v>
      </c>
      <c r="G185" s="512" t="s">
        <v>1866</v>
      </c>
      <c r="H185" s="512" t="s">
        <v>1867</v>
      </c>
      <c r="I185" s="514">
        <v>1.5516666666666667</v>
      </c>
      <c r="J185" s="514">
        <v>900</v>
      </c>
      <c r="K185" s="515">
        <v>1396.5</v>
      </c>
    </row>
    <row r="186" spans="1:11" ht="14.4" customHeight="1" x14ac:dyDescent="0.3">
      <c r="A186" s="510" t="s">
        <v>426</v>
      </c>
      <c r="B186" s="511" t="s">
        <v>428</v>
      </c>
      <c r="C186" s="512" t="s">
        <v>440</v>
      </c>
      <c r="D186" s="513" t="s">
        <v>441</v>
      </c>
      <c r="E186" s="512" t="s">
        <v>1512</v>
      </c>
      <c r="F186" s="513" t="s">
        <v>1513</v>
      </c>
      <c r="G186" s="512" t="s">
        <v>1868</v>
      </c>
      <c r="H186" s="512" t="s">
        <v>1869</v>
      </c>
      <c r="I186" s="514">
        <v>21.205000000000002</v>
      </c>
      <c r="J186" s="514">
        <v>300</v>
      </c>
      <c r="K186" s="515">
        <v>6361.47</v>
      </c>
    </row>
    <row r="187" spans="1:11" ht="14.4" customHeight="1" x14ac:dyDescent="0.3">
      <c r="A187" s="510" t="s">
        <v>426</v>
      </c>
      <c r="B187" s="511" t="s">
        <v>428</v>
      </c>
      <c r="C187" s="512" t="s">
        <v>440</v>
      </c>
      <c r="D187" s="513" t="s">
        <v>441</v>
      </c>
      <c r="E187" s="512" t="s">
        <v>1512</v>
      </c>
      <c r="F187" s="513" t="s">
        <v>1513</v>
      </c>
      <c r="G187" s="512" t="s">
        <v>1870</v>
      </c>
      <c r="H187" s="512" t="s">
        <v>1871</v>
      </c>
      <c r="I187" s="514">
        <v>21.116666666666671</v>
      </c>
      <c r="J187" s="514">
        <v>350</v>
      </c>
      <c r="K187" s="515">
        <v>7397</v>
      </c>
    </row>
    <row r="188" spans="1:11" ht="14.4" customHeight="1" x14ac:dyDescent="0.3">
      <c r="A188" s="510" t="s">
        <v>426</v>
      </c>
      <c r="B188" s="511" t="s">
        <v>428</v>
      </c>
      <c r="C188" s="512" t="s">
        <v>440</v>
      </c>
      <c r="D188" s="513" t="s">
        <v>441</v>
      </c>
      <c r="E188" s="512" t="s">
        <v>1512</v>
      </c>
      <c r="F188" s="513" t="s">
        <v>1513</v>
      </c>
      <c r="G188" s="512" t="s">
        <v>1872</v>
      </c>
      <c r="H188" s="512" t="s">
        <v>1873</v>
      </c>
      <c r="I188" s="514">
        <v>8.3116666666666656</v>
      </c>
      <c r="J188" s="514">
        <v>500</v>
      </c>
      <c r="K188" s="515">
        <v>4156</v>
      </c>
    </row>
    <row r="189" spans="1:11" ht="14.4" customHeight="1" x14ac:dyDescent="0.3">
      <c r="A189" s="510" t="s">
        <v>426</v>
      </c>
      <c r="B189" s="511" t="s">
        <v>428</v>
      </c>
      <c r="C189" s="512" t="s">
        <v>440</v>
      </c>
      <c r="D189" s="513" t="s">
        <v>441</v>
      </c>
      <c r="E189" s="512" t="s">
        <v>1512</v>
      </c>
      <c r="F189" s="513" t="s">
        <v>1513</v>
      </c>
      <c r="G189" s="512" t="s">
        <v>1874</v>
      </c>
      <c r="H189" s="512" t="s">
        <v>1875</v>
      </c>
      <c r="I189" s="514">
        <v>6.33</v>
      </c>
      <c r="J189" s="514">
        <v>10</v>
      </c>
      <c r="K189" s="515">
        <v>63.3</v>
      </c>
    </row>
    <row r="190" spans="1:11" ht="14.4" customHeight="1" x14ac:dyDescent="0.3">
      <c r="A190" s="510" t="s">
        <v>426</v>
      </c>
      <c r="B190" s="511" t="s">
        <v>428</v>
      </c>
      <c r="C190" s="512" t="s">
        <v>440</v>
      </c>
      <c r="D190" s="513" t="s">
        <v>441</v>
      </c>
      <c r="E190" s="512" t="s">
        <v>1512</v>
      </c>
      <c r="F190" s="513" t="s">
        <v>1513</v>
      </c>
      <c r="G190" s="512" t="s">
        <v>1876</v>
      </c>
      <c r="H190" s="512" t="s">
        <v>1877</v>
      </c>
      <c r="I190" s="514">
        <v>11.295</v>
      </c>
      <c r="J190" s="514">
        <v>3600</v>
      </c>
      <c r="K190" s="515">
        <v>40614</v>
      </c>
    </row>
    <row r="191" spans="1:11" ht="14.4" customHeight="1" x14ac:dyDescent="0.3">
      <c r="A191" s="510" t="s">
        <v>426</v>
      </c>
      <c r="B191" s="511" t="s">
        <v>428</v>
      </c>
      <c r="C191" s="512" t="s">
        <v>440</v>
      </c>
      <c r="D191" s="513" t="s">
        <v>441</v>
      </c>
      <c r="E191" s="512" t="s">
        <v>1512</v>
      </c>
      <c r="F191" s="513" t="s">
        <v>1513</v>
      </c>
      <c r="G191" s="512" t="s">
        <v>1878</v>
      </c>
      <c r="H191" s="512" t="s">
        <v>1879</v>
      </c>
      <c r="I191" s="514">
        <v>18.149999999999999</v>
      </c>
      <c r="J191" s="514">
        <v>100</v>
      </c>
      <c r="K191" s="515">
        <v>1815</v>
      </c>
    </row>
    <row r="192" spans="1:11" ht="14.4" customHeight="1" x14ac:dyDescent="0.3">
      <c r="A192" s="510" t="s">
        <v>426</v>
      </c>
      <c r="B192" s="511" t="s">
        <v>428</v>
      </c>
      <c r="C192" s="512" t="s">
        <v>440</v>
      </c>
      <c r="D192" s="513" t="s">
        <v>441</v>
      </c>
      <c r="E192" s="512" t="s">
        <v>1512</v>
      </c>
      <c r="F192" s="513" t="s">
        <v>1513</v>
      </c>
      <c r="G192" s="512" t="s">
        <v>1880</v>
      </c>
      <c r="H192" s="512" t="s">
        <v>1881</v>
      </c>
      <c r="I192" s="514">
        <v>6.4324999999999992</v>
      </c>
      <c r="J192" s="514">
        <v>50</v>
      </c>
      <c r="K192" s="515">
        <v>320.5</v>
      </c>
    </row>
    <row r="193" spans="1:11" ht="14.4" customHeight="1" x14ac:dyDescent="0.3">
      <c r="A193" s="510" t="s">
        <v>426</v>
      </c>
      <c r="B193" s="511" t="s">
        <v>428</v>
      </c>
      <c r="C193" s="512" t="s">
        <v>440</v>
      </c>
      <c r="D193" s="513" t="s">
        <v>441</v>
      </c>
      <c r="E193" s="512" t="s">
        <v>1512</v>
      </c>
      <c r="F193" s="513" t="s">
        <v>1513</v>
      </c>
      <c r="G193" s="512" t="s">
        <v>1882</v>
      </c>
      <c r="H193" s="512" t="s">
        <v>1883</v>
      </c>
      <c r="I193" s="514">
        <v>6.43</v>
      </c>
      <c r="J193" s="514">
        <v>35</v>
      </c>
      <c r="K193" s="515">
        <v>224.60000000000002</v>
      </c>
    </row>
    <row r="194" spans="1:11" ht="14.4" customHeight="1" x14ac:dyDescent="0.3">
      <c r="A194" s="510" t="s">
        <v>426</v>
      </c>
      <c r="B194" s="511" t="s">
        <v>428</v>
      </c>
      <c r="C194" s="512" t="s">
        <v>440</v>
      </c>
      <c r="D194" s="513" t="s">
        <v>441</v>
      </c>
      <c r="E194" s="512" t="s">
        <v>1512</v>
      </c>
      <c r="F194" s="513" t="s">
        <v>1513</v>
      </c>
      <c r="G194" s="512" t="s">
        <v>1884</v>
      </c>
      <c r="H194" s="512" t="s">
        <v>1885</v>
      </c>
      <c r="I194" s="514">
        <v>261.5</v>
      </c>
      <c r="J194" s="514">
        <v>2</v>
      </c>
      <c r="K194" s="515">
        <v>523</v>
      </c>
    </row>
    <row r="195" spans="1:11" ht="14.4" customHeight="1" x14ac:dyDescent="0.3">
      <c r="A195" s="510" t="s">
        <v>426</v>
      </c>
      <c r="B195" s="511" t="s">
        <v>428</v>
      </c>
      <c r="C195" s="512" t="s">
        <v>440</v>
      </c>
      <c r="D195" s="513" t="s">
        <v>441</v>
      </c>
      <c r="E195" s="512" t="s">
        <v>1512</v>
      </c>
      <c r="F195" s="513" t="s">
        <v>1513</v>
      </c>
      <c r="G195" s="512" t="s">
        <v>1886</v>
      </c>
      <c r="H195" s="512" t="s">
        <v>1887</v>
      </c>
      <c r="I195" s="514">
        <v>6.49</v>
      </c>
      <c r="J195" s="514">
        <v>20</v>
      </c>
      <c r="K195" s="515">
        <v>129.80000000000001</v>
      </c>
    </row>
    <row r="196" spans="1:11" ht="14.4" customHeight="1" x14ac:dyDescent="0.3">
      <c r="A196" s="510" t="s">
        <v>426</v>
      </c>
      <c r="B196" s="511" t="s">
        <v>428</v>
      </c>
      <c r="C196" s="512" t="s">
        <v>440</v>
      </c>
      <c r="D196" s="513" t="s">
        <v>441</v>
      </c>
      <c r="E196" s="512" t="s">
        <v>1512</v>
      </c>
      <c r="F196" s="513" t="s">
        <v>1513</v>
      </c>
      <c r="G196" s="512" t="s">
        <v>1888</v>
      </c>
      <c r="H196" s="512" t="s">
        <v>1889</v>
      </c>
      <c r="I196" s="514">
        <v>106.14</v>
      </c>
      <c r="J196" s="514">
        <v>350</v>
      </c>
      <c r="K196" s="515">
        <v>37149.460000000006</v>
      </c>
    </row>
    <row r="197" spans="1:11" ht="14.4" customHeight="1" x14ac:dyDescent="0.3">
      <c r="A197" s="510" t="s">
        <v>426</v>
      </c>
      <c r="B197" s="511" t="s">
        <v>428</v>
      </c>
      <c r="C197" s="512" t="s">
        <v>440</v>
      </c>
      <c r="D197" s="513" t="s">
        <v>441</v>
      </c>
      <c r="E197" s="512" t="s">
        <v>1512</v>
      </c>
      <c r="F197" s="513" t="s">
        <v>1513</v>
      </c>
      <c r="G197" s="512" t="s">
        <v>1890</v>
      </c>
      <c r="H197" s="512" t="s">
        <v>1891</v>
      </c>
      <c r="I197" s="514">
        <v>114.95</v>
      </c>
      <c r="J197" s="514">
        <v>250</v>
      </c>
      <c r="K197" s="515">
        <v>28737.5</v>
      </c>
    </row>
    <row r="198" spans="1:11" ht="14.4" customHeight="1" x14ac:dyDescent="0.3">
      <c r="A198" s="510" t="s">
        <v>426</v>
      </c>
      <c r="B198" s="511" t="s">
        <v>428</v>
      </c>
      <c r="C198" s="512" t="s">
        <v>440</v>
      </c>
      <c r="D198" s="513" t="s">
        <v>441</v>
      </c>
      <c r="E198" s="512" t="s">
        <v>1512</v>
      </c>
      <c r="F198" s="513" t="s">
        <v>1513</v>
      </c>
      <c r="G198" s="512" t="s">
        <v>1892</v>
      </c>
      <c r="H198" s="512" t="s">
        <v>1893</v>
      </c>
      <c r="I198" s="514">
        <v>0.47249999999999998</v>
      </c>
      <c r="J198" s="514">
        <v>3800</v>
      </c>
      <c r="K198" s="515">
        <v>1796</v>
      </c>
    </row>
    <row r="199" spans="1:11" ht="14.4" customHeight="1" x14ac:dyDescent="0.3">
      <c r="A199" s="510" t="s">
        <v>426</v>
      </c>
      <c r="B199" s="511" t="s">
        <v>428</v>
      </c>
      <c r="C199" s="512" t="s">
        <v>440</v>
      </c>
      <c r="D199" s="513" t="s">
        <v>441</v>
      </c>
      <c r="E199" s="512" t="s">
        <v>1512</v>
      </c>
      <c r="F199" s="513" t="s">
        <v>1513</v>
      </c>
      <c r="G199" s="512" t="s">
        <v>1894</v>
      </c>
      <c r="H199" s="512" t="s">
        <v>1895</v>
      </c>
      <c r="I199" s="514">
        <v>3.9133333333333327</v>
      </c>
      <c r="J199" s="514">
        <v>1500</v>
      </c>
      <c r="K199" s="515">
        <v>5870</v>
      </c>
    </row>
    <row r="200" spans="1:11" ht="14.4" customHeight="1" x14ac:dyDescent="0.3">
      <c r="A200" s="510" t="s">
        <v>426</v>
      </c>
      <c r="B200" s="511" t="s">
        <v>428</v>
      </c>
      <c r="C200" s="512" t="s">
        <v>440</v>
      </c>
      <c r="D200" s="513" t="s">
        <v>441</v>
      </c>
      <c r="E200" s="512" t="s">
        <v>1512</v>
      </c>
      <c r="F200" s="513" t="s">
        <v>1513</v>
      </c>
      <c r="G200" s="512" t="s">
        <v>1896</v>
      </c>
      <c r="H200" s="512" t="s">
        <v>1897</v>
      </c>
      <c r="I200" s="514">
        <v>2.5537500000000004</v>
      </c>
      <c r="J200" s="514">
        <v>950</v>
      </c>
      <c r="K200" s="515">
        <v>2430</v>
      </c>
    </row>
    <row r="201" spans="1:11" ht="14.4" customHeight="1" x14ac:dyDescent="0.3">
      <c r="A201" s="510" t="s">
        <v>426</v>
      </c>
      <c r="B201" s="511" t="s">
        <v>428</v>
      </c>
      <c r="C201" s="512" t="s">
        <v>440</v>
      </c>
      <c r="D201" s="513" t="s">
        <v>441</v>
      </c>
      <c r="E201" s="512" t="s">
        <v>1512</v>
      </c>
      <c r="F201" s="513" t="s">
        <v>1513</v>
      </c>
      <c r="G201" s="512" t="s">
        <v>1898</v>
      </c>
      <c r="H201" s="512" t="s">
        <v>1899</v>
      </c>
      <c r="I201" s="514">
        <v>2.5775000000000001</v>
      </c>
      <c r="J201" s="514">
        <v>2400</v>
      </c>
      <c r="K201" s="515">
        <v>6184.5</v>
      </c>
    </row>
    <row r="202" spans="1:11" ht="14.4" customHeight="1" x14ac:dyDescent="0.3">
      <c r="A202" s="510" t="s">
        <v>426</v>
      </c>
      <c r="B202" s="511" t="s">
        <v>428</v>
      </c>
      <c r="C202" s="512" t="s">
        <v>440</v>
      </c>
      <c r="D202" s="513" t="s">
        <v>441</v>
      </c>
      <c r="E202" s="512" t="s">
        <v>1512</v>
      </c>
      <c r="F202" s="513" t="s">
        <v>1513</v>
      </c>
      <c r="G202" s="512" t="s">
        <v>1900</v>
      </c>
      <c r="H202" s="512" t="s">
        <v>1901</v>
      </c>
      <c r="I202" s="514">
        <v>2.5625000000000004</v>
      </c>
      <c r="J202" s="514">
        <v>1550</v>
      </c>
      <c r="K202" s="515">
        <v>3971</v>
      </c>
    </row>
    <row r="203" spans="1:11" ht="14.4" customHeight="1" x14ac:dyDescent="0.3">
      <c r="A203" s="510" t="s">
        <v>426</v>
      </c>
      <c r="B203" s="511" t="s">
        <v>428</v>
      </c>
      <c r="C203" s="512" t="s">
        <v>440</v>
      </c>
      <c r="D203" s="513" t="s">
        <v>441</v>
      </c>
      <c r="E203" s="512" t="s">
        <v>1512</v>
      </c>
      <c r="F203" s="513" t="s">
        <v>1513</v>
      </c>
      <c r="G203" s="512" t="s">
        <v>1902</v>
      </c>
      <c r="H203" s="512" t="s">
        <v>1903</v>
      </c>
      <c r="I203" s="514">
        <v>2.573</v>
      </c>
      <c r="J203" s="514">
        <v>1800</v>
      </c>
      <c r="K203" s="515">
        <v>4630</v>
      </c>
    </row>
    <row r="204" spans="1:11" ht="14.4" customHeight="1" x14ac:dyDescent="0.3">
      <c r="A204" s="510" t="s">
        <v>426</v>
      </c>
      <c r="B204" s="511" t="s">
        <v>428</v>
      </c>
      <c r="C204" s="512" t="s">
        <v>440</v>
      </c>
      <c r="D204" s="513" t="s">
        <v>441</v>
      </c>
      <c r="E204" s="512" t="s">
        <v>1512</v>
      </c>
      <c r="F204" s="513" t="s">
        <v>1513</v>
      </c>
      <c r="G204" s="512" t="s">
        <v>1904</v>
      </c>
      <c r="H204" s="512" t="s">
        <v>1905</v>
      </c>
      <c r="I204" s="514">
        <v>227.48</v>
      </c>
      <c r="J204" s="514">
        <v>20</v>
      </c>
      <c r="K204" s="515">
        <v>4549.6000000000004</v>
      </c>
    </row>
    <row r="205" spans="1:11" ht="14.4" customHeight="1" x14ac:dyDescent="0.3">
      <c r="A205" s="510" t="s">
        <v>426</v>
      </c>
      <c r="B205" s="511" t="s">
        <v>428</v>
      </c>
      <c r="C205" s="512" t="s">
        <v>440</v>
      </c>
      <c r="D205" s="513" t="s">
        <v>441</v>
      </c>
      <c r="E205" s="512" t="s">
        <v>1512</v>
      </c>
      <c r="F205" s="513" t="s">
        <v>1513</v>
      </c>
      <c r="G205" s="512" t="s">
        <v>1906</v>
      </c>
      <c r="H205" s="512" t="s">
        <v>1907</v>
      </c>
      <c r="I205" s="514">
        <v>16.46</v>
      </c>
      <c r="J205" s="514">
        <v>30</v>
      </c>
      <c r="K205" s="515">
        <v>493.83000000000004</v>
      </c>
    </row>
    <row r="206" spans="1:11" ht="14.4" customHeight="1" x14ac:dyDescent="0.3">
      <c r="A206" s="510" t="s">
        <v>426</v>
      </c>
      <c r="B206" s="511" t="s">
        <v>428</v>
      </c>
      <c r="C206" s="512" t="s">
        <v>440</v>
      </c>
      <c r="D206" s="513" t="s">
        <v>441</v>
      </c>
      <c r="E206" s="512" t="s">
        <v>1512</v>
      </c>
      <c r="F206" s="513" t="s">
        <v>1513</v>
      </c>
      <c r="G206" s="512" t="s">
        <v>1908</v>
      </c>
      <c r="H206" s="512" t="s">
        <v>1909</v>
      </c>
      <c r="I206" s="514">
        <v>484.05</v>
      </c>
      <c r="J206" s="514">
        <v>4</v>
      </c>
      <c r="K206" s="515">
        <v>1936.2</v>
      </c>
    </row>
    <row r="207" spans="1:11" ht="14.4" customHeight="1" x14ac:dyDescent="0.3">
      <c r="A207" s="510" t="s">
        <v>426</v>
      </c>
      <c r="B207" s="511" t="s">
        <v>428</v>
      </c>
      <c r="C207" s="512" t="s">
        <v>440</v>
      </c>
      <c r="D207" s="513" t="s">
        <v>441</v>
      </c>
      <c r="E207" s="512" t="s">
        <v>1512</v>
      </c>
      <c r="F207" s="513" t="s">
        <v>1513</v>
      </c>
      <c r="G207" s="512" t="s">
        <v>1910</v>
      </c>
      <c r="H207" s="512" t="s">
        <v>1911</v>
      </c>
      <c r="I207" s="514">
        <v>527.97500000000002</v>
      </c>
      <c r="J207" s="514">
        <v>20</v>
      </c>
      <c r="K207" s="515">
        <v>10559.45</v>
      </c>
    </row>
    <row r="208" spans="1:11" ht="14.4" customHeight="1" x14ac:dyDescent="0.3">
      <c r="A208" s="510" t="s">
        <v>426</v>
      </c>
      <c r="B208" s="511" t="s">
        <v>428</v>
      </c>
      <c r="C208" s="512" t="s">
        <v>440</v>
      </c>
      <c r="D208" s="513" t="s">
        <v>441</v>
      </c>
      <c r="E208" s="512" t="s">
        <v>1512</v>
      </c>
      <c r="F208" s="513" t="s">
        <v>1513</v>
      </c>
      <c r="G208" s="512" t="s">
        <v>1912</v>
      </c>
      <c r="H208" s="512" t="s">
        <v>1913</v>
      </c>
      <c r="I208" s="514">
        <v>37.51</v>
      </c>
      <c r="J208" s="514">
        <v>10</v>
      </c>
      <c r="K208" s="515">
        <v>375.1</v>
      </c>
    </row>
    <row r="209" spans="1:11" ht="14.4" customHeight="1" x14ac:dyDescent="0.3">
      <c r="A209" s="510" t="s">
        <v>426</v>
      </c>
      <c r="B209" s="511" t="s">
        <v>428</v>
      </c>
      <c r="C209" s="512" t="s">
        <v>440</v>
      </c>
      <c r="D209" s="513" t="s">
        <v>441</v>
      </c>
      <c r="E209" s="512" t="s">
        <v>1512</v>
      </c>
      <c r="F209" s="513" t="s">
        <v>1513</v>
      </c>
      <c r="G209" s="512" t="s">
        <v>1914</v>
      </c>
      <c r="H209" s="512" t="s">
        <v>1915</v>
      </c>
      <c r="I209" s="514">
        <v>319.31</v>
      </c>
      <c r="J209" s="514">
        <v>6</v>
      </c>
      <c r="K209" s="515">
        <v>1915.85</v>
      </c>
    </row>
    <row r="210" spans="1:11" ht="14.4" customHeight="1" x14ac:dyDescent="0.3">
      <c r="A210" s="510" t="s">
        <v>426</v>
      </c>
      <c r="B210" s="511" t="s">
        <v>428</v>
      </c>
      <c r="C210" s="512" t="s">
        <v>440</v>
      </c>
      <c r="D210" s="513" t="s">
        <v>441</v>
      </c>
      <c r="E210" s="512" t="s">
        <v>1512</v>
      </c>
      <c r="F210" s="513" t="s">
        <v>1513</v>
      </c>
      <c r="G210" s="512" t="s">
        <v>1916</v>
      </c>
      <c r="H210" s="512" t="s">
        <v>1917</v>
      </c>
      <c r="I210" s="514">
        <v>112.655</v>
      </c>
      <c r="J210" s="514">
        <v>160</v>
      </c>
      <c r="K210" s="515">
        <v>18025.18</v>
      </c>
    </row>
    <row r="211" spans="1:11" ht="14.4" customHeight="1" x14ac:dyDescent="0.3">
      <c r="A211" s="510" t="s">
        <v>426</v>
      </c>
      <c r="B211" s="511" t="s">
        <v>428</v>
      </c>
      <c r="C211" s="512" t="s">
        <v>440</v>
      </c>
      <c r="D211" s="513" t="s">
        <v>441</v>
      </c>
      <c r="E211" s="512" t="s">
        <v>1512</v>
      </c>
      <c r="F211" s="513" t="s">
        <v>1513</v>
      </c>
      <c r="G211" s="512" t="s">
        <v>1918</v>
      </c>
      <c r="H211" s="512" t="s">
        <v>1919</v>
      </c>
      <c r="I211" s="514">
        <v>24.400000000000002</v>
      </c>
      <c r="J211" s="514">
        <v>300</v>
      </c>
      <c r="K211" s="515">
        <v>7321.2</v>
      </c>
    </row>
    <row r="212" spans="1:11" ht="14.4" customHeight="1" x14ac:dyDescent="0.3">
      <c r="A212" s="510" t="s">
        <v>426</v>
      </c>
      <c r="B212" s="511" t="s">
        <v>428</v>
      </c>
      <c r="C212" s="512" t="s">
        <v>440</v>
      </c>
      <c r="D212" s="513" t="s">
        <v>441</v>
      </c>
      <c r="E212" s="512" t="s">
        <v>1512</v>
      </c>
      <c r="F212" s="513" t="s">
        <v>1513</v>
      </c>
      <c r="G212" s="512" t="s">
        <v>1920</v>
      </c>
      <c r="H212" s="512" t="s">
        <v>1921</v>
      </c>
      <c r="I212" s="514">
        <v>1109.27</v>
      </c>
      <c r="J212" s="514">
        <v>6</v>
      </c>
      <c r="K212" s="515">
        <v>6655.6</v>
      </c>
    </row>
    <row r="213" spans="1:11" ht="14.4" customHeight="1" x14ac:dyDescent="0.3">
      <c r="A213" s="510" t="s">
        <v>426</v>
      </c>
      <c r="B213" s="511" t="s">
        <v>428</v>
      </c>
      <c r="C213" s="512" t="s">
        <v>440</v>
      </c>
      <c r="D213" s="513" t="s">
        <v>441</v>
      </c>
      <c r="E213" s="512" t="s">
        <v>1512</v>
      </c>
      <c r="F213" s="513" t="s">
        <v>1513</v>
      </c>
      <c r="G213" s="512" t="s">
        <v>1922</v>
      </c>
      <c r="H213" s="512" t="s">
        <v>1923</v>
      </c>
      <c r="I213" s="514">
        <v>484.04</v>
      </c>
      <c r="J213" s="514">
        <v>20</v>
      </c>
      <c r="K213" s="515">
        <v>9680.7999999999993</v>
      </c>
    </row>
    <row r="214" spans="1:11" ht="14.4" customHeight="1" x14ac:dyDescent="0.3">
      <c r="A214" s="510" t="s">
        <v>426</v>
      </c>
      <c r="B214" s="511" t="s">
        <v>428</v>
      </c>
      <c r="C214" s="512" t="s">
        <v>440</v>
      </c>
      <c r="D214" s="513" t="s">
        <v>441</v>
      </c>
      <c r="E214" s="512" t="s">
        <v>1512</v>
      </c>
      <c r="F214" s="513" t="s">
        <v>1513</v>
      </c>
      <c r="G214" s="512" t="s">
        <v>1924</v>
      </c>
      <c r="H214" s="512" t="s">
        <v>1925</v>
      </c>
      <c r="I214" s="514">
        <v>484.05</v>
      </c>
      <c r="J214" s="514">
        <v>14</v>
      </c>
      <c r="K214" s="515">
        <v>6776.7</v>
      </c>
    </row>
    <row r="215" spans="1:11" ht="14.4" customHeight="1" x14ac:dyDescent="0.3">
      <c r="A215" s="510" t="s">
        <v>426</v>
      </c>
      <c r="B215" s="511" t="s">
        <v>428</v>
      </c>
      <c r="C215" s="512" t="s">
        <v>440</v>
      </c>
      <c r="D215" s="513" t="s">
        <v>441</v>
      </c>
      <c r="E215" s="512" t="s">
        <v>1512</v>
      </c>
      <c r="F215" s="513" t="s">
        <v>1513</v>
      </c>
      <c r="G215" s="512" t="s">
        <v>1926</v>
      </c>
      <c r="H215" s="512" t="s">
        <v>1927</v>
      </c>
      <c r="I215" s="514">
        <v>249.44</v>
      </c>
      <c r="J215" s="514">
        <v>5</v>
      </c>
      <c r="K215" s="515">
        <v>1247.21</v>
      </c>
    </row>
    <row r="216" spans="1:11" ht="14.4" customHeight="1" x14ac:dyDescent="0.3">
      <c r="A216" s="510" t="s">
        <v>426</v>
      </c>
      <c r="B216" s="511" t="s">
        <v>428</v>
      </c>
      <c r="C216" s="512" t="s">
        <v>440</v>
      </c>
      <c r="D216" s="513" t="s">
        <v>441</v>
      </c>
      <c r="E216" s="512" t="s">
        <v>1512</v>
      </c>
      <c r="F216" s="513" t="s">
        <v>1513</v>
      </c>
      <c r="G216" s="512" t="s">
        <v>1928</v>
      </c>
      <c r="H216" s="512" t="s">
        <v>1929</v>
      </c>
      <c r="I216" s="514">
        <v>3115.8</v>
      </c>
      <c r="J216" s="514">
        <v>1</v>
      </c>
      <c r="K216" s="515">
        <v>3115.8</v>
      </c>
    </row>
    <row r="217" spans="1:11" ht="14.4" customHeight="1" x14ac:dyDescent="0.3">
      <c r="A217" s="510" t="s">
        <v>426</v>
      </c>
      <c r="B217" s="511" t="s">
        <v>428</v>
      </c>
      <c r="C217" s="512" t="s">
        <v>440</v>
      </c>
      <c r="D217" s="513" t="s">
        <v>441</v>
      </c>
      <c r="E217" s="512" t="s">
        <v>1512</v>
      </c>
      <c r="F217" s="513" t="s">
        <v>1513</v>
      </c>
      <c r="G217" s="512" t="s">
        <v>1930</v>
      </c>
      <c r="H217" s="512" t="s">
        <v>1931</v>
      </c>
      <c r="I217" s="514">
        <v>4.59</v>
      </c>
      <c r="J217" s="514">
        <v>5</v>
      </c>
      <c r="K217" s="515">
        <v>22.95</v>
      </c>
    </row>
    <row r="218" spans="1:11" ht="14.4" customHeight="1" x14ac:dyDescent="0.3">
      <c r="A218" s="510" t="s">
        <v>426</v>
      </c>
      <c r="B218" s="511" t="s">
        <v>428</v>
      </c>
      <c r="C218" s="512" t="s">
        <v>440</v>
      </c>
      <c r="D218" s="513" t="s">
        <v>441</v>
      </c>
      <c r="E218" s="512" t="s">
        <v>1512</v>
      </c>
      <c r="F218" s="513" t="s">
        <v>1513</v>
      </c>
      <c r="G218" s="512" t="s">
        <v>1932</v>
      </c>
      <c r="H218" s="512" t="s">
        <v>1933</v>
      </c>
      <c r="I218" s="514">
        <v>484.04666666666668</v>
      </c>
      <c r="J218" s="514">
        <v>30</v>
      </c>
      <c r="K218" s="515">
        <v>14521.349999999999</v>
      </c>
    </row>
    <row r="219" spans="1:11" ht="14.4" customHeight="1" x14ac:dyDescent="0.3">
      <c r="A219" s="510" t="s">
        <v>426</v>
      </c>
      <c r="B219" s="511" t="s">
        <v>428</v>
      </c>
      <c r="C219" s="512" t="s">
        <v>440</v>
      </c>
      <c r="D219" s="513" t="s">
        <v>441</v>
      </c>
      <c r="E219" s="512" t="s">
        <v>1512</v>
      </c>
      <c r="F219" s="513" t="s">
        <v>1513</v>
      </c>
      <c r="G219" s="512" t="s">
        <v>1934</v>
      </c>
      <c r="H219" s="512" t="s">
        <v>1935</v>
      </c>
      <c r="I219" s="514">
        <v>1672</v>
      </c>
      <c r="J219" s="514">
        <v>1</v>
      </c>
      <c r="K219" s="515">
        <v>1672</v>
      </c>
    </row>
    <row r="220" spans="1:11" ht="14.4" customHeight="1" x14ac:dyDescent="0.3">
      <c r="A220" s="510" t="s">
        <v>426</v>
      </c>
      <c r="B220" s="511" t="s">
        <v>428</v>
      </c>
      <c r="C220" s="512" t="s">
        <v>440</v>
      </c>
      <c r="D220" s="513" t="s">
        <v>441</v>
      </c>
      <c r="E220" s="512" t="s">
        <v>1512</v>
      </c>
      <c r="F220" s="513" t="s">
        <v>1513</v>
      </c>
      <c r="G220" s="512" t="s">
        <v>1936</v>
      </c>
      <c r="H220" s="512" t="s">
        <v>1937</v>
      </c>
      <c r="I220" s="514">
        <v>158.38</v>
      </c>
      <c r="J220" s="514">
        <v>10</v>
      </c>
      <c r="K220" s="515">
        <v>1583.8</v>
      </c>
    </row>
    <row r="221" spans="1:11" ht="14.4" customHeight="1" x14ac:dyDescent="0.3">
      <c r="A221" s="510" t="s">
        <v>426</v>
      </c>
      <c r="B221" s="511" t="s">
        <v>428</v>
      </c>
      <c r="C221" s="512" t="s">
        <v>440</v>
      </c>
      <c r="D221" s="513" t="s">
        <v>441</v>
      </c>
      <c r="E221" s="512" t="s">
        <v>1512</v>
      </c>
      <c r="F221" s="513" t="s">
        <v>1513</v>
      </c>
      <c r="G221" s="512" t="s">
        <v>1938</v>
      </c>
      <c r="H221" s="512" t="s">
        <v>1939</v>
      </c>
      <c r="I221" s="514">
        <v>22.33</v>
      </c>
      <c r="J221" s="514">
        <v>20</v>
      </c>
      <c r="K221" s="515">
        <v>446.5</v>
      </c>
    </row>
    <row r="222" spans="1:11" ht="14.4" customHeight="1" x14ac:dyDescent="0.3">
      <c r="A222" s="510" t="s">
        <v>426</v>
      </c>
      <c r="B222" s="511" t="s">
        <v>428</v>
      </c>
      <c r="C222" s="512" t="s">
        <v>440</v>
      </c>
      <c r="D222" s="513" t="s">
        <v>441</v>
      </c>
      <c r="E222" s="512" t="s">
        <v>1512</v>
      </c>
      <c r="F222" s="513" t="s">
        <v>1513</v>
      </c>
      <c r="G222" s="512" t="s">
        <v>1940</v>
      </c>
      <c r="H222" s="512" t="s">
        <v>1941</v>
      </c>
      <c r="I222" s="514">
        <v>37.51</v>
      </c>
      <c r="J222" s="514">
        <v>10</v>
      </c>
      <c r="K222" s="515">
        <v>375.1</v>
      </c>
    </row>
    <row r="223" spans="1:11" ht="14.4" customHeight="1" x14ac:dyDescent="0.3">
      <c r="A223" s="510" t="s">
        <v>426</v>
      </c>
      <c r="B223" s="511" t="s">
        <v>428</v>
      </c>
      <c r="C223" s="512" t="s">
        <v>440</v>
      </c>
      <c r="D223" s="513" t="s">
        <v>441</v>
      </c>
      <c r="E223" s="512" t="s">
        <v>1512</v>
      </c>
      <c r="F223" s="513" t="s">
        <v>1513</v>
      </c>
      <c r="G223" s="512" t="s">
        <v>1942</v>
      </c>
      <c r="H223" s="512" t="s">
        <v>1943</v>
      </c>
      <c r="I223" s="514">
        <v>185.97</v>
      </c>
      <c r="J223" s="514">
        <v>5</v>
      </c>
      <c r="K223" s="515">
        <v>929.85</v>
      </c>
    </row>
    <row r="224" spans="1:11" ht="14.4" customHeight="1" x14ac:dyDescent="0.3">
      <c r="A224" s="510" t="s">
        <v>426</v>
      </c>
      <c r="B224" s="511" t="s">
        <v>428</v>
      </c>
      <c r="C224" s="512" t="s">
        <v>440</v>
      </c>
      <c r="D224" s="513" t="s">
        <v>441</v>
      </c>
      <c r="E224" s="512" t="s">
        <v>1512</v>
      </c>
      <c r="F224" s="513" t="s">
        <v>1513</v>
      </c>
      <c r="G224" s="512" t="s">
        <v>1944</v>
      </c>
      <c r="H224" s="512" t="s">
        <v>1945</v>
      </c>
      <c r="I224" s="514">
        <v>2400.64</v>
      </c>
      <c r="J224" s="514">
        <v>1</v>
      </c>
      <c r="K224" s="515">
        <v>2400.64</v>
      </c>
    </row>
    <row r="225" spans="1:11" ht="14.4" customHeight="1" x14ac:dyDescent="0.3">
      <c r="A225" s="510" t="s">
        <v>426</v>
      </c>
      <c r="B225" s="511" t="s">
        <v>428</v>
      </c>
      <c r="C225" s="512" t="s">
        <v>440</v>
      </c>
      <c r="D225" s="513" t="s">
        <v>441</v>
      </c>
      <c r="E225" s="512" t="s">
        <v>1512</v>
      </c>
      <c r="F225" s="513" t="s">
        <v>1513</v>
      </c>
      <c r="G225" s="512" t="s">
        <v>1946</v>
      </c>
      <c r="H225" s="512" t="s">
        <v>1947</v>
      </c>
      <c r="I225" s="514">
        <v>1264.46</v>
      </c>
      <c r="J225" s="514">
        <v>2</v>
      </c>
      <c r="K225" s="515">
        <v>2528.92</v>
      </c>
    </row>
    <row r="226" spans="1:11" ht="14.4" customHeight="1" x14ac:dyDescent="0.3">
      <c r="A226" s="510" t="s">
        <v>426</v>
      </c>
      <c r="B226" s="511" t="s">
        <v>428</v>
      </c>
      <c r="C226" s="512" t="s">
        <v>440</v>
      </c>
      <c r="D226" s="513" t="s">
        <v>441</v>
      </c>
      <c r="E226" s="512" t="s">
        <v>1512</v>
      </c>
      <c r="F226" s="513" t="s">
        <v>1513</v>
      </c>
      <c r="G226" s="512" t="s">
        <v>1948</v>
      </c>
      <c r="H226" s="512" t="s">
        <v>1949</v>
      </c>
      <c r="I226" s="514">
        <v>37.51</v>
      </c>
      <c r="J226" s="514">
        <v>10</v>
      </c>
      <c r="K226" s="515">
        <v>375.1</v>
      </c>
    </row>
    <row r="227" spans="1:11" ht="14.4" customHeight="1" x14ac:dyDescent="0.3">
      <c r="A227" s="510" t="s">
        <v>426</v>
      </c>
      <c r="B227" s="511" t="s">
        <v>428</v>
      </c>
      <c r="C227" s="512" t="s">
        <v>440</v>
      </c>
      <c r="D227" s="513" t="s">
        <v>441</v>
      </c>
      <c r="E227" s="512" t="s">
        <v>1512</v>
      </c>
      <c r="F227" s="513" t="s">
        <v>1513</v>
      </c>
      <c r="G227" s="512" t="s">
        <v>1950</v>
      </c>
      <c r="H227" s="512" t="s">
        <v>1951</v>
      </c>
      <c r="I227" s="514">
        <v>273.12</v>
      </c>
      <c r="J227" s="514">
        <v>10</v>
      </c>
      <c r="K227" s="515">
        <v>2731.2</v>
      </c>
    </row>
    <row r="228" spans="1:11" ht="14.4" customHeight="1" x14ac:dyDescent="0.3">
      <c r="A228" s="510" t="s">
        <v>426</v>
      </c>
      <c r="B228" s="511" t="s">
        <v>428</v>
      </c>
      <c r="C228" s="512" t="s">
        <v>440</v>
      </c>
      <c r="D228" s="513" t="s">
        <v>441</v>
      </c>
      <c r="E228" s="512" t="s">
        <v>1512</v>
      </c>
      <c r="F228" s="513" t="s">
        <v>1513</v>
      </c>
      <c r="G228" s="512" t="s">
        <v>1952</v>
      </c>
      <c r="H228" s="512" t="s">
        <v>1953</v>
      </c>
      <c r="I228" s="514">
        <v>1300</v>
      </c>
      <c r="J228" s="514">
        <v>1</v>
      </c>
      <c r="K228" s="515">
        <v>1300</v>
      </c>
    </row>
    <row r="229" spans="1:11" ht="14.4" customHeight="1" x14ac:dyDescent="0.3">
      <c r="A229" s="510" t="s">
        <v>426</v>
      </c>
      <c r="B229" s="511" t="s">
        <v>428</v>
      </c>
      <c r="C229" s="512" t="s">
        <v>440</v>
      </c>
      <c r="D229" s="513" t="s">
        <v>441</v>
      </c>
      <c r="E229" s="512" t="s">
        <v>1512</v>
      </c>
      <c r="F229" s="513" t="s">
        <v>1513</v>
      </c>
      <c r="G229" s="512" t="s">
        <v>1954</v>
      </c>
      <c r="H229" s="512" t="s">
        <v>1955</v>
      </c>
      <c r="I229" s="514">
        <v>88.045000000000002</v>
      </c>
      <c r="J229" s="514">
        <v>42</v>
      </c>
      <c r="K229" s="515">
        <v>3688.41</v>
      </c>
    </row>
    <row r="230" spans="1:11" ht="14.4" customHeight="1" x14ac:dyDescent="0.3">
      <c r="A230" s="510" t="s">
        <v>426</v>
      </c>
      <c r="B230" s="511" t="s">
        <v>428</v>
      </c>
      <c r="C230" s="512" t="s">
        <v>440</v>
      </c>
      <c r="D230" s="513" t="s">
        <v>441</v>
      </c>
      <c r="E230" s="512" t="s">
        <v>1512</v>
      </c>
      <c r="F230" s="513" t="s">
        <v>1513</v>
      </c>
      <c r="G230" s="512" t="s">
        <v>1956</v>
      </c>
      <c r="H230" s="512" t="s">
        <v>1957</v>
      </c>
      <c r="I230" s="514">
        <v>845.8</v>
      </c>
      <c r="J230" s="514">
        <v>5</v>
      </c>
      <c r="K230" s="515">
        <v>4019.33</v>
      </c>
    </row>
    <row r="231" spans="1:11" ht="14.4" customHeight="1" x14ac:dyDescent="0.3">
      <c r="A231" s="510" t="s">
        <v>426</v>
      </c>
      <c r="B231" s="511" t="s">
        <v>428</v>
      </c>
      <c r="C231" s="512" t="s">
        <v>440</v>
      </c>
      <c r="D231" s="513" t="s">
        <v>441</v>
      </c>
      <c r="E231" s="512" t="s">
        <v>1512</v>
      </c>
      <c r="F231" s="513" t="s">
        <v>1513</v>
      </c>
      <c r="G231" s="512" t="s">
        <v>1958</v>
      </c>
      <c r="H231" s="512" t="s">
        <v>1959</v>
      </c>
      <c r="I231" s="514">
        <v>646.76</v>
      </c>
      <c r="J231" s="514">
        <v>2</v>
      </c>
      <c r="K231" s="515">
        <v>1293.52</v>
      </c>
    </row>
    <row r="232" spans="1:11" ht="14.4" customHeight="1" x14ac:dyDescent="0.3">
      <c r="A232" s="510" t="s">
        <v>426</v>
      </c>
      <c r="B232" s="511" t="s">
        <v>428</v>
      </c>
      <c r="C232" s="512" t="s">
        <v>440</v>
      </c>
      <c r="D232" s="513" t="s">
        <v>441</v>
      </c>
      <c r="E232" s="512" t="s">
        <v>1512</v>
      </c>
      <c r="F232" s="513" t="s">
        <v>1513</v>
      </c>
      <c r="G232" s="512" t="s">
        <v>1960</v>
      </c>
      <c r="H232" s="512" t="s">
        <v>1961</v>
      </c>
      <c r="I232" s="514">
        <v>68.64</v>
      </c>
      <c r="J232" s="514">
        <v>20</v>
      </c>
      <c r="K232" s="515">
        <v>1372.76</v>
      </c>
    </row>
    <row r="233" spans="1:11" ht="14.4" customHeight="1" x14ac:dyDescent="0.3">
      <c r="A233" s="510" t="s">
        <v>426</v>
      </c>
      <c r="B233" s="511" t="s">
        <v>428</v>
      </c>
      <c r="C233" s="512" t="s">
        <v>440</v>
      </c>
      <c r="D233" s="513" t="s">
        <v>441</v>
      </c>
      <c r="E233" s="512" t="s">
        <v>1512</v>
      </c>
      <c r="F233" s="513" t="s">
        <v>1513</v>
      </c>
      <c r="G233" s="512" t="s">
        <v>1962</v>
      </c>
      <c r="H233" s="512" t="s">
        <v>1963</v>
      </c>
      <c r="I233" s="514">
        <v>172.56</v>
      </c>
      <c r="J233" s="514">
        <v>30</v>
      </c>
      <c r="K233" s="515">
        <v>5176.7699999999995</v>
      </c>
    </row>
    <row r="234" spans="1:11" ht="14.4" customHeight="1" x14ac:dyDescent="0.3">
      <c r="A234" s="510" t="s">
        <v>426</v>
      </c>
      <c r="B234" s="511" t="s">
        <v>428</v>
      </c>
      <c r="C234" s="512" t="s">
        <v>440</v>
      </c>
      <c r="D234" s="513" t="s">
        <v>441</v>
      </c>
      <c r="E234" s="512" t="s">
        <v>1512</v>
      </c>
      <c r="F234" s="513" t="s">
        <v>1513</v>
      </c>
      <c r="G234" s="512" t="s">
        <v>1964</v>
      </c>
      <c r="H234" s="512" t="s">
        <v>1965</v>
      </c>
      <c r="I234" s="514">
        <v>172.56</v>
      </c>
      <c r="J234" s="514">
        <v>15</v>
      </c>
      <c r="K234" s="515">
        <v>2588.39</v>
      </c>
    </row>
    <row r="235" spans="1:11" ht="14.4" customHeight="1" x14ac:dyDescent="0.3">
      <c r="A235" s="510" t="s">
        <v>426</v>
      </c>
      <c r="B235" s="511" t="s">
        <v>428</v>
      </c>
      <c r="C235" s="512" t="s">
        <v>440</v>
      </c>
      <c r="D235" s="513" t="s">
        <v>441</v>
      </c>
      <c r="E235" s="512" t="s">
        <v>1512</v>
      </c>
      <c r="F235" s="513" t="s">
        <v>1513</v>
      </c>
      <c r="G235" s="512" t="s">
        <v>1966</v>
      </c>
      <c r="H235" s="512" t="s">
        <v>1967</v>
      </c>
      <c r="I235" s="514">
        <v>271.98</v>
      </c>
      <c r="J235" s="514">
        <v>13</v>
      </c>
      <c r="K235" s="515">
        <v>3535.6</v>
      </c>
    </row>
    <row r="236" spans="1:11" ht="14.4" customHeight="1" x14ac:dyDescent="0.3">
      <c r="A236" s="510" t="s">
        <v>426</v>
      </c>
      <c r="B236" s="511" t="s">
        <v>428</v>
      </c>
      <c r="C236" s="512" t="s">
        <v>440</v>
      </c>
      <c r="D236" s="513" t="s">
        <v>441</v>
      </c>
      <c r="E236" s="512" t="s">
        <v>1514</v>
      </c>
      <c r="F236" s="513" t="s">
        <v>1515</v>
      </c>
      <c r="G236" s="512" t="s">
        <v>1968</v>
      </c>
      <c r="H236" s="512" t="s">
        <v>1969</v>
      </c>
      <c r="I236" s="514">
        <v>159.3857142857143</v>
      </c>
      <c r="J236" s="514">
        <v>10</v>
      </c>
      <c r="K236" s="515">
        <v>1603.1</v>
      </c>
    </row>
    <row r="237" spans="1:11" ht="14.4" customHeight="1" x14ac:dyDescent="0.3">
      <c r="A237" s="510" t="s">
        <v>426</v>
      </c>
      <c r="B237" s="511" t="s">
        <v>428</v>
      </c>
      <c r="C237" s="512" t="s">
        <v>440</v>
      </c>
      <c r="D237" s="513" t="s">
        <v>441</v>
      </c>
      <c r="E237" s="512" t="s">
        <v>1516</v>
      </c>
      <c r="F237" s="513" t="s">
        <v>1517</v>
      </c>
      <c r="G237" s="512" t="s">
        <v>1970</v>
      </c>
      <c r="H237" s="512" t="s">
        <v>1971</v>
      </c>
      <c r="I237" s="514">
        <v>928.2</v>
      </c>
      <c r="J237" s="514">
        <v>10</v>
      </c>
      <c r="K237" s="515">
        <v>9282.0300000000007</v>
      </c>
    </row>
    <row r="238" spans="1:11" ht="14.4" customHeight="1" x14ac:dyDescent="0.3">
      <c r="A238" s="510" t="s">
        <v>426</v>
      </c>
      <c r="B238" s="511" t="s">
        <v>428</v>
      </c>
      <c r="C238" s="512" t="s">
        <v>440</v>
      </c>
      <c r="D238" s="513" t="s">
        <v>441</v>
      </c>
      <c r="E238" s="512" t="s">
        <v>1516</v>
      </c>
      <c r="F238" s="513" t="s">
        <v>1517</v>
      </c>
      <c r="G238" s="512" t="s">
        <v>1972</v>
      </c>
      <c r="H238" s="512" t="s">
        <v>1973</v>
      </c>
      <c r="I238" s="514">
        <v>319.91000000000003</v>
      </c>
      <c r="J238" s="514">
        <v>120</v>
      </c>
      <c r="K238" s="515">
        <v>38389.429999999993</v>
      </c>
    </row>
    <row r="239" spans="1:11" ht="14.4" customHeight="1" x14ac:dyDescent="0.3">
      <c r="A239" s="510" t="s">
        <v>426</v>
      </c>
      <c r="B239" s="511" t="s">
        <v>428</v>
      </c>
      <c r="C239" s="512" t="s">
        <v>440</v>
      </c>
      <c r="D239" s="513" t="s">
        <v>441</v>
      </c>
      <c r="E239" s="512" t="s">
        <v>1516</v>
      </c>
      <c r="F239" s="513" t="s">
        <v>1517</v>
      </c>
      <c r="G239" s="512" t="s">
        <v>1974</v>
      </c>
      <c r="H239" s="512" t="s">
        <v>1975</v>
      </c>
      <c r="I239" s="514">
        <v>19400</v>
      </c>
      <c r="J239" s="514">
        <v>1</v>
      </c>
      <c r="K239" s="515">
        <v>19400</v>
      </c>
    </row>
    <row r="240" spans="1:11" ht="14.4" customHeight="1" x14ac:dyDescent="0.3">
      <c r="A240" s="510" t="s">
        <v>426</v>
      </c>
      <c r="B240" s="511" t="s">
        <v>428</v>
      </c>
      <c r="C240" s="512" t="s">
        <v>440</v>
      </c>
      <c r="D240" s="513" t="s">
        <v>441</v>
      </c>
      <c r="E240" s="512" t="s">
        <v>1516</v>
      </c>
      <c r="F240" s="513" t="s">
        <v>1517</v>
      </c>
      <c r="G240" s="512" t="s">
        <v>1976</v>
      </c>
      <c r="H240" s="512" t="s">
        <v>1977</v>
      </c>
      <c r="I240" s="514">
        <v>568.78666666666663</v>
      </c>
      <c r="J240" s="514">
        <v>30</v>
      </c>
      <c r="K240" s="515">
        <v>17063.54</v>
      </c>
    </row>
    <row r="241" spans="1:11" ht="14.4" customHeight="1" x14ac:dyDescent="0.3">
      <c r="A241" s="510" t="s">
        <v>426</v>
      </c>
      <c r="B241" s="511" t="s">
        <v>428</v>
      </c>
      <c r="C241" s="512" t="s">
        <v>440</v>
      </c>
      <c r="D241" s="513" t="s">
        <v>441</v>
      </c>
      <c r="E241" s="512" t="s">
        <v>1516</v>
      </c>
      <c r="F241" s="513" t="s">
        <v>1517</v>
      </c>
      <c r="G241" s="512" t="s">
        <v>1978</v>
      </c>
      <c r="H241" s="512" t="s">
        <v>1979</v>
      </c>
      <c r="I241" s="514">
        <v>267.77999999999997</v>
      </c>
      <c r="J241" s="514">
        <v>20</v>
      </c>
      <c r="K241" s="515">
        <v>5355.7</v>
      </c>
    </row>
    <row r="242" spans="1:11" ht="14.4" customHeight="1" x14ac:dyDescent="0.3">
      <c r="A242" s="510" t="s">
        <v>426</v>
      </c>
      <c r="B242" s="511" t="s">
        <v>428</v>
      </c>
      <c r="C242" s="512" t="s">
        <v>440</v>
      </c>
      <c r="D242" s="513" t="s">
        <v>441</v>
      </c>
      <c r="E242" s="512" t="s">
        <v>1516</v>
      </c>
      <c r="F242" s="513" t="s">
        <v>1517</v>
      </c>
      <c r="G242" s="512" t="s">
        <v>1980</v>
      </c>
      <c r="H242" s="512" t="s">
        <v>1981</v>
      </c>
      <c r="I242" s="514">
        <v>442.39</v>
      </c>
      <c r="J242" s="514">
        <v>38</v>
      </c>
      <c r="K242" s="515">
        <v>16810.77</v>
      </c>
    </row>
    <row r="243" spans="1:11" ht="14.4" customHeight="1" x14ac:dyDescent="0.3">
      <c r="A243" s="510" t="s">
        <v>426</v>
      </c>
      <c r="B243" s="511" t="s">
        <v>428</v>
      </c>
      <c r="C243" s="512" t="s">
        <v>440</v>
      </c>
      <c r="D243" s="513" t="s">
        <v>441</v>
      </c>
      <c r="E243" s="512" t="s">
        <v>1518</v>
      </c>
      <c r="F243" s="513" t="s">
        <v>1519</v>
      </c>
      <c r="G243" s="512" t="s">
        <v>1982</v>
      </c>
      <c r="H243" s="512" t="s">
        <v>1983</v>
      </c>
      <c r="I243" s="514">
        <v>2299</v>
      </c>
      <c r="J243" s="514">
        <v>1</v>
      </c>
      <c r="K243" s="515">
        <v>2299</v>
      </c>
    </row>
    <row r="244" spans="1:11" ht="14.4" customHeight="1" x14ac:dyDescent="0.3">
      <c r="A244" s="510" t="s">
        <v>426</v>
      </c>
      <c r="B244" s="511" t="s">
        <v>428</v>
      </c>
      <c r="C244" s="512" t="s">
        <v>440</v>
      </c>
      <c r="D244" s="513" t="s">
        <v>441</v>
      </c>
      <c r="E244" s="512" t="s">
        <v>1518</v>
      </c>
      <c r="F244" s="513" t="s">
        <v>1519</v>
      </c>
      <c r="G244" s="512" t="s">
        <v>1576</v>
      </c>
      <c r="H244" s="512" t="s">
        <v>1577</v>
      </c>
      <c r="I244" s="514">
        <v>8.0533333333333328</v>
      </c>
      <c r="J244" s="514">
        <v>4900</v>
      </c>
      <c r="K244" s="515">
        <v>39519</v>
      </c>
    </row>
    <row r="245" spans="1:11" ht="14.4" customHeight="1" x14ac:dyDescent="0.3">
      <c r="A245" s="510" t="s">
        <v>426</v>
      </c>
      <c r="B245" s="511" t="s">
        <v>428</v>
      </c>
      <c r="C245" s="512" t="s">
        <v>440</v>
      </c>
      <c r="D245" s="513" t="s">
        <v>441</v>
      </c>
      <c r="E245" s="512" t="s">
        <v>1518</v>
      </c>
      <c r="F245" s="513" t="s">
        <v>1519</v>
      </c>
      <c r="G245" s="512" t="s">
        <v>1984</v>
      </c>
      <c r="H245" s="512" t="s">
        <v>1985</v>
      </c>
      <c r="I245" s="514">
        <v>12.4175</v>
      </c>
      <c r="J245" s="514">
        <v>900</v>
      </c>
      <c r="K245" s="515">
        <v>11187</v>
      </c>
    </row>
    <row r="246" spans="1:11" ht="14.4" customHeight="1" x14ac:dyDescent="0.3">
      <c r="A246" s="510" t="s">
        <v>426</v>
      </c>
      <c r="B246" s="511" t="s">
        <v>428</v>
      </c>
      <c r="C246" s="512" t="s">
        <v>440</v>
      </c>
      <c r="D246" s="513" t="s">
        <v>441</v>
      </c>
      <c r="E246" s="512" t="s">
        <v>1518</v>
      </c>
      <c r="F246" s="513" t="s">
        <v>1519</v>
      </c>
      <c r="G246" s="512" t="s">
        <v>1578</v>
      </c>
      <c r="H246" s="512" t="s">
        <v>1579</v>
      </c>
      <c r="I246" s="514">
        <v>169.4</v>
      </c>
      <c r="J246" s="514">
        <v>90</v>
      </c>
      <c r="K246" s="515">
        <v>15246</v>
      </c>
    </row>
    <row r="247" spans="1:11" ht="14.4" customHeight="1" x14ac:dyDescent="0.3">
      <c r="A247" s="510" t="s">
        <v>426</v>
      </c>
      <c r="B247" s="511" t="s">
        <v>428</v>
      </c>
      <c r="C247" s="512" t="s">
        <v>440</v>
      </c>
      <c r="D247" s="513" t="s">
        <v>441</v>
      </c>
      <c r="E247" s="512" t="s">
        <v>1518</v>
      </c>
      <c r="F247" s="513" t="s">
        <v>1519</v>
      </c>
      <c r="G247" s="512" t="s">
        <v>1986</v>
      </c>
      <c r="H247" s="512" t="s">
        <v>1987</v>
      </c>
      <c r="I247" s="514">
        <v>183.23</v>
      </c>
      <c r="J247" s="514">
        <v>30</v>
      </c>
      <c r="K247" s="515">
        <v>5496.91</v>
      </c>
    </row>
    <row r="248" spans="1:11" ht="14.4" customHeight="1" x14ac:dyDescent="0.3">
      <c r="A248" s="510" t="s">
        <v>426</v>
      </c>
      <c r="B248" s="511" t="s">
        <v>428</v>
      </c>
      <c r="C248" s="512" t="s">
        <v>440</v>
      </c>
      <c r="D248" s="513" t="s">
        <v>441</v>
      </c>
      <c r="E248" s="512" t="s">
        <v>1518</v>
      </c>
      <c r="F248" s="513" t="s">
        <v>1519</v>
      </c>
      <c r="G248" s="512" t="s">
        <v>1988</v>
      </c>
      <c r="H248" s="512" t="s">
        <v>1989</v>
      </c>
      <c r="I248" s="514">
        <v>7.0066666666666668</v>
      </c>
      <c r="J248" s="514">
        <v>600</v>
      </c>
      <c r="K248" s="515">
        <v>4204</v>
      </c>
    </row>
    <row r="249" spans="1:11" ht="14.4" customHeight="1" x14ac:dyDescent="0.3">
      <c r="A249" s="510" t="s">
        <v>426</v>
      </c>
      <c r="B249" s="511" t="s">
        <v>428</v>
      </c>
      <c r="C249" s="512" t="s">
        <v>440</v>
      </c>
      <c r="D249" s="513" t="s">
        <v>441</v>
      </c>
      <c r="E249" s="512" t="s">
        <v>1520</v>
      </c>
      <c r="F249" s="513" t="s">
        <v>1521</v>
      </c>
      <c r="G249" s="512" t="s">
        <v>1990</v>
      </c>
      <c r="H249" s="512" t="s">
        <v>1991</v>
      </c>
      <c r="I249" s="514">
        <v>27.49</v>
      </c>
      <c r="J249" s="514">
        <v>72</v>
      </c>
      <c r="K249" s="515">
        <v>1979.54</v>
      </c>
    </row>
    <row r="250" spans="1:11" ht="14.4" customHeight="1" x14ac:dyDescent="0.3">
      <c r="A250" s="510" t="s">
        <v>426</v>
      </c>
      <c r="B250" s="511" t="s">
        <v>428</v>
      </c>
      <c r="C250" s="512" t="s">
        <v>440</v>
      </c>
      <c r="D250" s="513" t="s">
        <v>441</v>
      </c>
      <c r="E250" s="512" t="s">
        <v>1520</v>
      </c>
      <c r="F250" s="513" t="s">
        <v>1521</v>
      </c>
      <c r="G250" s="512" t="s">
        <v>1992</v>
      </c>
      <c r="H250" s="512" t="s">
        <v>1993</v>
      </c>
      <c r="I250" s="514">
        <v>41.234999999999999</v>
      </c>
      <c r="J250" s="514">
        <v>108</v>
      </c>
      <c r="K250" s="515">
        <v>4340.1000000000004</v>
      </c>
    </row>
    <row r="251" spans="1:11" ht="14.4" customHeight="1" x14ac:dyDescent="0.3">
      <c r="A251" s="510" t="s">
        <v>426</v>
      </c>
      <c r="B251" s="511" t="s">
        <v>428</v>
      </c>
      <c r="C251" s="512" t="s">
        <v>440</v>
      </c>
      <c r="D251" s="513" t="s">
        <v>441</v>
      </c>
      <c r="E251" s="512" t="s">
        <v>1520</v>
      </c>
      <c r="F251" s="513" t="s">
        <v>1521</v>
      </c>
      <c r="G251" s="512" t="s">
        <v>1994</v>
      </c>
      <c r="H251" s="512" t="s">
        <v>1995</v>
      </c>
      <c r="I251" s="514">
        <v>32.520000000000003</v>
      </c>
      <c r="J251" s="514">
        <v>108</v>
      </c>
      <c r="K251" s="515">
        <v>3512.01</v>
      </c>
    </row>
    <row r="252" spans="1:11" ht="14.4" customHeight="1" x14ac:dyDescent="0.3">
      <c r="A252" s="510" t="s">
        <v>426</v>
      </c>
      <c r="B252" s="511" t="s">
        <v>428</v>
      </c>
      <c r="C252" s="512" t="s">
        <v>440</v>
      </c>
      <c r="D252" s="513" t="s">
        <v>441</v>
      </c>
      <c r="E252" s="512" t="s">
        <v>1520</v>
      </c>
      <c r="F252" s="513" t="s">
        <v>1521</v>
      </c>
      <c r="G252" s="512" t="s">
        <v>1996</v>
      </c>
      <c r="H252" s="512" t="s">
        <v>1997</v>
      </c>
      <c r="I252" s="514">
        <v>40.19</v>
      </c>
      <c r="J252" s="514">
        <v>72</v>
      </c>
      <c r="K252" s="515">
        <v>2893.4</v>
      </c>
    </row>
    <row r="253" spans="1:11" ht="14.4" customHeight="1" x14ac:dyDescent="0.3">
      <c r="A253" s="510" t="s">
        <v>426</v>
      </c>
      <c r="B253" s="511" t="s">
        <v>428</v>
      </c>
      <c r="C253" s="512" t="s">
        <v>440</v>
      </c>
      <c r="D253" s="513" t="s">
        <v>441</v>
      </c>
      <c r="E253" s="512" t="s">
        <v>1522</v>
      </c>
      <c r="F253" s="513" t="s">
        <v>1523</v>
      </c>
      <c r="G253" s="512" t="s">
        <v>1998</v>
      </c>
      <c r="H253" s="512" t="s">
        <v>1999</v>
      </c>
      <c r="I253" s="514">
        <v>0.29249999999999998</v>
      </c>
      <c r="J253" s="514">
        <v>3100</v>
      </c>
      <c r="K253" s="515">
        <v>919</v>
      </c>
    </row>
    <row r="254" spans="1:11" ht="14.4" customHeight="1" x14ac:dyDescent="0.3">
      <c r="A254" s="510" t="s">
        <v>426</v>
      </c>
      <c r="B254" s="511" t="s">
        <v>428</v>
      </c>
      <c r="C254" s="512" t="s">
        <v>440</v>
      </c>
      <c r="D254" s="513" t="s">
        <v>441</v>
      </c>
      <c r="E254" s="512" t="s">
        <v>1522</v>
      </c>
      <c r="F254" s="513" t="s">
        <v>1523</v>
      </c>
      <c r="G254" s="512" t="s">
        <v>2000</v>
      </c>
      <c r="H254" s="512" t="s">
        <v>2001</v>
      </c>
      <c r="I254" s="514">
        <v>0.29000000000000004</v>
      </c>
      <c r="J254" s="514">
        <v>2800</v>
      </c>
      <c r="K254" s="515">
        <v>829</v>
      </c>
    </row>
    <row r="255" spans="1:11" ht="14.4" customHeight="1" x14ac:dyDescent="0.3">
      <c r="A255" s="510" t="s">
        <v>426</v>
      </c>
      <c r="B255" s="511" t="s">
        <v>428</v>
      </c>
      <c r="C255" s="512" t="s">
        <v>440</v>
      </c>
      <c r="D255" s="513" t="s">
        <v>441</v>
      </c>
      <c r="E255" s="512" t="s">
        <v>1522</v>
      </c>
      <c r="F255" s="513" t="s">
        <v>1523</v>
      </c>
      <c r="G255" s="512" t="s">
        <v>2002</v>
      </c>
      <c r="H255" s="512" t="s">
        <v>2003</v>
      </c>
      <c r="I255" s="514">
        <v>0.3</v>
      </c>
      <c r="J255" s="514">
        <v>8000</v>
      </c>
      <c r="K255" s="515">
        <v>2393</v>
      </c>
    </row>
    <row r="256" spans="1:11" ht="14.4" customHeight="1" x14ac:dyDescent="0.3">
      <c r="A256" s="510" t="s">
        <v>426</v>
      </c>
      <c r="B256" s="511" t="s">
        <v>428</v>
      </c>
      <c r="C256" s="512" t="s">
        <v>440</v>
      </c>
      <c r="D256" s="513" t="s">
        <v>441</v>
      </c>
      <c r="E256" s="512" t="s">
        <v>1522</v>
      </c>
      <c r="F256" s="513" t="s">
        <v>1523</v>
      </c>
      <c r="G256" s="512" t="s">
        <v>2004</v>
      </c>
      <c r="H256" s="512" t="s">
        <v>2005</v>
      </c>
      <c r="I256" s="514">
        <v>0.28000000000000003</v>
      </c>
      <c r="J256" s="514">
        <v>500</v>
      </c>
      <c r="K256" s="515">
        <v>140</v>
      </c>
    </row>
    <row r="257" spans="1:11" ht="14.4" customHeight="1" x14ac:dyDescent="0.3">
      <c r="A257" s="510" t="s">
        <v>426</v>
      </c>
      <c r="B257" s="511" t="s">
        <v>428</v>
      </c>
      <c r="C257" s="512" t="s">
        <v>440</v>
      </c>
      <c r="D257" s="513" t="s">
        <v>441</v>
      </c>
      <c r="E257" s="512" t="s">
        <v>1522</v>
      </c>
      <c r="F257" s="513" t="s">
        <v>1523</v>
      </c>
      <c r="G257" s="512" t="s">
        <v>1584</v>
      </c>
      <c r="H257" s="512" t="s">
        <v>1585</v>
      </c>
      <c r="I257" s="514">
        <v>0.29899999999999993</v>
      </c>
      <c r="J257" s="514">
        <v>22000</v>
      </c>
      <c r="K257" s="515">
        <v>6590</v>
      </c>
    </row>
    <row r="258" spans="1:11" ht="14.4" customHeight="1" x14ac:dyDescent="0.3">
      <c r="A258" s="510" t="s">
        <v>426</v>
      </c>
      <c r="B258" s="511" t="s">
        <v>428</v>
      </c>
      <c r="C258" s="512" t="s">
        <v>440</v>
      </c>
      <c r="D258" s="513" t="s">
        <v>441</v>
      </c>
      <c r="E258" s="512" t="s">
        <v>1522</v>
      </c>
      <c r="F258" s="513" t="s">
        <v>1523</v>
      </c>
      <c r="G258" s="512" t="s">
        <v>2006</v>
      </c>
      <c r="H258" s="512" t="s">
        <v>2007</v>
      </c>
      <c r="I258" s="514">
        <v>10.99</v>
      </c>
      <c r="J258" s="514">
        <v>20</v>
      </c>
      <c r="K258" s="515">
        <v>219.74</v>
      </c>
    </row>
    <row r="259" spans="1:11" ht="14.4" customHeight="1" x14ac:dyDescent="0.3">
      <c r="A259" s="510" t="s">
        <v>426</v>
      </c>
      <c r="B259" s="511" t="s">
        <v>428</v>
      </c>
      <c r="C259" s="512" t="s">
        <v>440</v>
      </c>
      <c r="D259" s="513" t="s">
        <v>441</v>
      </c>
      <c r="E259" s="512" t="s">
        <v>1522</v>
      </c>
      <c r="F259" s="513" t="s">
        <v>1523</v>
      </c>
      <c r="G259" s="512" t="s">
        <v>2008</v>
      </c>
      <c r="H259" s="512" t="s">
        <v>2009</v>
      </c>
      <c r="I259" s="514">
        <v>10.16</v>
      </c>
      <c r="J259" s="514">
        <v>20</v>
      </c>
      <c r="K259" s="515">
        <v>203.28</v>
      </c>
    </row>
    <row r="260" spans="1:11" ht="14.4" customHeight="1" x14ac:dyDescent="0.3">
      <c r="A260" s="510" t="s">
        <v>426</v>
      </c>
      <c r="B260" s="511" t="s">
        <v>428</v>
      </c>
      <c r="C260" s="512" t="s">
        <v>440</v>
      </c>
      <c r="D260" s="513" t="s">
        <v>441</v>
      </c>
      <c r="E260" s="512" t="s">
        <v>1524</v>
      </c>
      <c r="F260" s="513" t="s">
        <v>1525</v>
      </c>
      <c r="G260" s="512" t="s">
        <v>2010</v>
      </c>
      <c r="H260" s="512" t="s">
        <v>2011</v>
      </c>
      <c r="I260" s="514">
        <v>0.78583333333333349</v>
      </c>
      <c r="J260" s="514">
        <v>93000</v>
      </c>
      <c r="K260" s="515">
        <v>73755</v>
      </c>
    </row>
    <row r="261" spans="1:11" ht="14.4" customHeight="1" x14ac:dyDescent="0.3">
      <c r="A261" s="510" t="s">
        <v>426</v>
      </c>
      <c r="B261" s="511" t="s">
        <v>428</v>
      </c>
      <c r="C261" s="512" t="s">
        <v>440</v>
      </c>
      <c r="D261" s="513" t="s">
        <v>441</v>
      </c>
      <c r="E261" s="512" t="s">
        <v>1524</v>
      </c>
      <c r="F261" s="513" t="s">
        <v>1525</v>
      </c>
      <c r="G261" s="512" t="s">
        <v>2012</v>
      </c>
      <c r="H261" s="512" t="s">
        <v>2013</v>
      </c>
      <c r="I261" s="514">
        <v>0.65</v>
      </c>
      <c r="J261" s="514">
        <v>9000</v>
      </c>
      <c r="K261" s="515">
        <v>5850</v>
      </c>
    </row>
    <row r="262" spans="1:11" ht="14.4" customHeight="1" x14ac:dyDescent="0.3">
      <c r="A262" s="510" t="s">
        <v>426</v>
      </c>
      <c r="B262" s="511" t="s">
        <v>428</v>
      </c>
      <c r="C262" s="512" t="s">
        <v>440</v>
      </c>
      <c r="D262" s="513" t="s">
        <v>441</v>
      </c>
      <c r="E262" s="512" t="s">
        <v>1524</v>
      </c>
      <c r="F262" s="513" t="s">
        <v>1525</v>
      </c>
      <c r="G262" s="512" t="s">
        <v>2014</v>
      </c>
      <c r="H262" s="512" t="s">
        <v>2015</v>
      </c>
      <c r="I262" s="514">
        <v>0.65</v>
      </c>
      <c r="J262" s="514">
        <v>9000</v>
      </c>
      <c r="K262" s="515">
        <v>5850</v>
      </c>
    </row>
    <row r="263" spans="1:11" ht="14.4" customHeight="1" x14ac:dyDescent="0.3">
      <c r="A263" s="510" t="s">
        <v>426</v>
      </c>
      <c r="B263" s="511" t="s">
        <v>428</v>
      </c>
      <c r="C263" s="512" t="s">
        <v>440</v>
      </c>
      <c r="D263" s="513" t="s">
        <v>441</v>
      </c>
      <c r="E263" s="512" t="s">
        <v>1524</v>
      </c>
      <c r="F263" s="513" t="s">
        <v>1525</v>
      </c>
      <c r="G263" s="512" t="s">
        <v>2016</v>
      </c>
      <c r="H263" s="512" t="s">
        <v>2017</v>
      </c>
      <c r="I263" s="514">
        <v>7.07</v>
      </c>
      <c r="J263" s="514">
        <v>50</v>
      </c>
      <c r="K263" s="515">
        <v>353.5</v>
      </c>
    </row>
    <row r="264" spans="1:11" ht="14.4" customHeight="1" x14ac:dyDescent="0.3">
      <c r="A264" s="510" t="s">
        <v>426</v>
      </c>
      <c r="B264" s="511" t="s">
        <v>428</v>
      </c>
      <c r="C264" s="512" t="s">
        <v>440</v>
      </c>
      <c r="D264" s="513" t="s">
        <v>441</v>
      </c>
      <c r="E264" s="512" t="s">
        <v>1524</v>
      </c>
      <c r="F264" s="513" t="s">
        <v>1525</v>
      </c>
      <c r="G264" s="512" t="s">
        <v>1588</v>
      </c>
      <c r="H264" s="512" t="s">
        <v>1589</v>
      </c>
      <c r="I264" s="514">
        <v>7.5</v>
      </c>
      <c r="J264" s="514">
        <v>50</v>
      </c>
      <c r="K264" s="515">
        <v>375</v>
      </c>
    </row>
    <row r="265" spans="1:11" ht="14.4" customHeight="1" x14ac:dyDescent="0.3">
      <c r="A265" s="510" t="s">
        <v>426</v>
      </c>
      <c r="B265" s="511" t="s">
        <v>428</v>
      </c>
      <c r="C265" s="512" t="s">
        <v>440</v>
      </c>
      <c r="D265" s="513" t="s">
        <v>441</v>
      </c>
      <c r="E265" s="512" t="s">
        <v>1524</v>
      </c>
      <c r="F265" s="513" t="s">
        <v>1525</v>
      </c>
      <c r="G265" s="512" t="s">
        <v>2018</v>
      </c>
      <c r="H265" s="512" t="s">
        <v>2019</v>
      </c>
      <c r="I265" s="514">
        <v>7.49</v>
      </c>
      <c r="J265" s="514">
        <v>50</v>
      </c>
      <c r="K265" s="515">
        <v>374.5</v>
      </c>
    </row>
    <row r="266" spans="1:11" ht="14.4" customHeight="1" x14ac:dyDescent="0.3">
      <c r="A266" s="510" t="s">
        <v>426</v>
      </c>
      <c r="B266" s="511" t="s">
        <v>428</v>
      </c>
      <c r="C266" s="512" t="s">
        <v>440</v>
      </c>
      <c r="D266" s="513" t="s">
        <v>441</v>
      </c>
      <c r="E266" s="512" t="s">
        <v>1524</v>
      </c>
      <c r="F266" s="513" t="s">
        <v>1525</v>
      </c>
      <c r="G266" s="512" t="s">
        <v>2020</v>
      </c>
      <c r="H266" s="512" t="s">
        <v>2021</v>
      </c>
      <c r="I266" s="514">
        <v>11</v>
      </c>
      <c r="J266" s="514">
        <v>40</v>
      </c>
      <c r="K266" s="515">
        <v>440</v>
      </c>
    </row>
    <row r="267" spans="1:11" ht="14.4" customHeight="1" x14ac:dyDescent="0.3">
      <c r="A267" s="510" t="s">
        <v>426</v>
      </c>
      <c r="B267" s="511" t="s">
        <v>428</v>
      </c>
      <c r="C267" s="512" t="s">
        <v>440</v>
      </c>
      <c r="D267" s="513" t="s">
        <v>441</v>
      </c>
      <c r="E267" s="512" t="s">
        <v>1524</v>
      </c>
      <c r="F267" s="513" t="s">
        <v>1525</v>
      </c>
      <c r="G267" s="512" t="s">
        <v>2022</v>
      </c>
      <c r="H267" s="512" t="s">
        <v>2023</v>
      </c>
      <c r="I267" s="514">
        <v>11</v>
      </c>
      <c r="J267" s="514">
        <v>90</v>
      </c>
      <c r="K267" s="515">
        <v>989.9</v>
      </c>
    </row>
    <row r="268" spans="1:11" ht="14.4" customHeight="1" x14ac:dyDescent="0.3">
      <c r="A268" s="510" t="s">
        <v>426</v>
      </c>
      <c r="B268" s="511" t="s">
        <v>428</v>
      </c>
      <c r="C268" s="512" t="s">
        <v>440</v>
      </c>
      <c r="D268" s="513" t="s">
        <v>441</v>
      </c>
      <c r="E268" s="512" t="s">
        <v>1524</v>
      </c>
      <c r="F268" s="513" t="s">
        <v>1525</v>
      </c>
      <c r="G268" s="512" t="s">
        <v>2024</v>
      </c>
      <c r="H268" s="512" t="s">
        <v>2025</v>
      </c>
      <c r="I268" s="514">
        <v>11</v>
      </c>
      <c r="J268" s="514">
        <v>150</v>
      </c>
      <c r="K268" s="515">
        <v>1650.5</v>
      </c>
    </row>
    <row r="269" spans="1:11" ht="14.4" customHeight="1" thickBot="1" x14ac:dyDescent="0.35">
      <c r="A269" s="516" t="s">
        <v>426</v>
      </c>
      <c r="B269" s="517" t="s">
        <v>428</v>
      </c>
      <c r="C269" s="518" t="s">
        <v>440</v>
      </c>
      <c r="D269" s="519" t="s">
        <v>441</v>
      </c>
      <c r="E269" s="518" t="s">
        <v>1524</v>
      </c>
      <c r="F269" s="519" t="s">
        <v>1525</v>
      </c>
      <c r="G269" s="518" t="s">
        <v>2026</v>
      </c>
      <c r="H269" s="518" t="s">
        <v>2027</v>
      </c>
      <c r="I269" s="520">
        <v>0.78166666666666662</v>
      </c>
      <c r="J269" s="520">
        <v>6000</v>
      </c>
      <c r="K269" s="521">
        <v>4690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6"/>
  <sheetViews>
    <sheetView showGridLines="0" showRowColHeaders="0" workbookViewId="0">
      <pane ySplit="4" topLeftCell="A5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69" bestFit="1" customWidth="1"/>
    <col min="2" max="2" width="7.77734375" style="310" customWidth="1"/>
    <col min="3" max="3" width="5.44140625" style="69" hidden="1" customWidth="1"/>
    <col min="4" max="4" width="7.77734375" style="310" customWidth="1"/>
    <col min="5" max="5" width="5.44140625" style="69" hidden="1" customWidth="1"/>
    <col min="6" max="6" width="7.77734375" style="310" customWidth="1"/>
    <col min="7" max="7" width="7.77734375" style="91" customWidth="1"/>
    <col min="8" max="8" width="7.77734375" style="310" customWidth="1"/>
    <col min="9" max="9" width="5.44140625" style="69" hidden="1" customWidth="1"/>
    <col min="10" max="10" width="7.77734375" style="310" customWidth="1"/>
    <col min="11" max="11" width="5.44140625" style="69" hidden="1" customWidth="1"/>
    <col min="12" max="12" width="7.77734375" style="310" customWidth="1"/>
    <col min="13" max="13" width="7.77734375" style="91" customWidth="1"/>
    <col min="14" max="14" width="7.77734375" style="310" customWidth="1"/>
    <col min="15" max="15" width="5" style="69" hidden="1" customWidth="1"/>
    <col min="16" max="16" width="7.77734375" style="310" customWidth="1"/>
    <col min="17" max="17" width="5" style="69" hidden="1" customWidth="1"/>
    <col min="18" max="18" width="7.77734375" style="310" customWidth="1"/>
    <col min="19" max="19" width="7.77734375" style="91" customWidth="1"/>
    <col min="20" max="16384" width="8.88671875" style="69"/>
  </cols>
  <sheetData>
    <row r="1" spans="1:19" ht="18.600000000000001" customHeight="1" thickBot="1" x14ac:dyDescent="0.4">
      <c r="A1" s="398" t="s">
        <v>195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</row>
    <row r="2" spans="1:19" ht="14.4" customHeight="1" thickBot="1" x14ac:dyDescent="0.35">
      <c r="A2" s="464" t="s">
        <v>238</v>
      </c>
      <c r="B2" s="309"/>
      <c r="C2" s="110"/>
      <c r="D2" s="309"/>
      <c r="E2" s="110"/>
      <c r="F2" s="309"/>
      <c r="G2" s="311"/>
      <c r="H2" s="309"/>
      <c r="I2" s="110"/>
      <c r="J2" s="309"/>
      <c r="K2" s="110"/>
      <c r="L2" s="309"/>
      <c r="M2" s="311"/>
      <c r="N2" s="309"/>
      <c r="O2" s="110"/>
      <c r="P2" s="309"/>
      <c r="Q2" s="110"/>
      <c r="R2" s="309"/>
      <c r="S2" s="311"/>
    </row>
    <row r="3" spans="1:19" ht="14.4" customHeight="1" x14ac:dyDescent="0.3">
      <c r="A3" s="399" t="s">
        <v>162</v>
      </c>
      <c r="B3" s="400" t="s">
        <v>163</v>
      </c>
      <c r="C3" s="401"/>
      <c r="D3" s="401"/>
      <c r="E3" s="401"/>
      <c r="F3" s="401"/>
      <c r="G3" s="402"/>
      <c r="H3" s="400" t="s">
        <v>164</v>
      </c>
      <c r="I3" s="401"/>
      <c r="J3" s="401"/>
      <c r="K3" s="401"/>
      <c r="L3" s="401"/>
      <c r="M3" s="402"/>
      <c r="N3" s="400" t="s">
        <v>165</v>
      </c>
      <c r="O3" s="401"/>
      <c r="P3" s="401"/>
      <c r="Q3" s="401"/>
      <c r="R3" s="401"/>
      <c r="S3" s="402"/>
    </row>
    <row r="4" spans="1:19" ht="14.4" customHeight="1" thickBot="1" x14ac:dyDescent="0.35">
      <c r="A4" s="582"/>
      <c r="B4" s="583">
        <v>2011</v>
      </c>
      <c r="C4" s="584"/>
      <c r="D4" s="584">
        <v>2012</v>
      </c>
      <c r="E4" s="584"/>
      <c r="F4" s="584">
        <v>2013</v>
      </c>
      <c r="G4" s="585" t="s">
        <v>5</v>
      </c>
      <c r="H4" s="583">
        <v>2011</v>
      </c>
      <c r="I4" s="584"/>
      <c r="J4" s="584">
        <v>2012</v>
      </c>
      <c r="K4" s="584"/>
      <c r="L4" s="584">
        <v>2013</v>
      </c>
      <c r="M4" s="585" t="s">
        <v>5</v>
      </c>
      <c r="N4" s="583">
        <v>2011</v>
      </c>
      <c r="O4" s="584"/>
      <c r="P4" s="584">
        <v>2012</v>
      </c>
      <c r="Q4" s="584"/>
      <c r="R4" s="584">
        <v>2013</v>
      </c>
      <c r="S4" s="585" t="s">
        <v>5</v>
      </c>
    </row>
    <row r="5" spans="1:19" ht="14.4" customHeight="1" thickBot="1" x14ac:dyDescent="0.35">
      <c r="A5" s="533" t="s">
        <v>2028</v>
      </c>
      <c r="B5" s="586">
        <v>385266</v>
      </c>
      <c r="C5" s="501">
        <v>1</v>
      </c>
      <c r="D5" s="586">
        <v>398452</v>
      </c>
      <c r="E5" s="501">
        <v>1.0342257037994529</v>
      </c>
      <c r="F5" s="586">
        <v>508458</v>
      </c>
      <c r="G5" s="526">
        <v>1.3197582968650232</v>
      </c>
      <c r="H5" s="586"/>
      <c r="I5" s="501"/>
      <c r="J5" s="586"/>
      <c r="K5" s="501"/>
      <c r="L5" s="586"/>
      <c r="M5" s="526"/>
      <c r="N5" s="586"/>
      <c r="O5" s="501"/>
      <c r="P5" s="586"/>
      <c r="Q5" s="501"/>
      <c r="R5" s="586"/>
      <c r="S5" s="558"/>
    </row>
    <row r="6" spans="1:19" ht="14.4" customHeight="1" thickBot="1" x14ac:dyDescent="0.35">
      <c r="A6" s="529" t="s">
        <v>6</v>
      </c>
      <c r="B6" s="588">
        <v>385266</v>
      </c>
      <c r="C6" s="589">
        <v>1</v>
      </c>
      <c r="D6" s="588">
        <v>398452</v>
      </c>
      <c r="E6" s="589">
        <v>1.0342257037994529</v>
      </c>
      <c r="F6" s="588">
        <v>508458</v>
      </c>
      <c r="G6" s="531">
        <v>1.3197582968650232</v>
      </c>
      <c r="H6" s="588"/>
      <c r="I6" s="589"/>
      <c r="J6" s="588"/>
      <c r="K6" s="589"/>
      <c r="L6" s="588"/>
      <c r="M6" s="531"/>
      <c r="N6" s="588"/>
      <c r="O6" s="589"/>
      <c r="P6" s="588"/>
      <c r="Q6" s="589"/>
      <c r="R6" s="588"/>
      <c r="S6" s="590"/>
    </row>
  </sheetData>
  <mergeCells count="5">
    <mergeCell ref="A1:S1"/>
    <mergeCell ref="A3:A4"/>
    <mergeCell ref="B3:G3"/>
    <mergeCell ref="H3:M3"/>
    <mergeCell ref="N3:S3"/>
  </mergeCells>
  <conditionalFormatting sqref="G3:G1048576">
    <cfRule type="cellIs" dxfId="18" priority="1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11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69" bestFit="1" customWidth="1"/>
    <col min="2" max="2" width="2.109375" style="69" bestFit="1" customWidth="1"/>
    <col min="3" max="3" width="8" style="69" bestFit="1" customWidth="1"/>
    <col min="4" max="4" width="50.88671875" style="69" bestFit="1" customWidth="1"/>
    <col min="5" max="6" width="11.109375" style="98" customWidth="1"/>
    <col min="7" max="8" width="9.33203125" style="69" hidden="1" customWidth="1"/>
    <col min="9" max="10" width="11.109375" style="98" customWidth="1"/>
    <col min="11" max="12" width="9.33203125" style="69" hidden="1" customWidth="1"/>
    <col min="13" max="14" width="11.109375" style="98" customWidth="1"/>
    <col min="15" max="15" width="11.109375" style="91" customWidth="1"/>
    <col min="16" max="16" width="11.109375" style="98" customWidth="1"/>
    <col min="17" max="16384" width="8.88671875" style="69"/>
  </cols>
  <sheetData>
    <row r="1" spans="1:16" ht="18.600000000000001" customHeight="1" thickBot="1" x14ac:dyDescent="0.4">
      <c r="A1" s="335" t="s">
        <v>196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</row>
    <row r="2" spans="1:16" ht="14.4" customHeight="1" thickBot="1" x14ac:dyDescent="0.4">
      <c r="A2" s="464" t="s">
        <v>238</v>
      </c>
      <c r="B2" s="111"/>
      <c r="C2" s="111"/>
      <c r="D2" s="111"/>
      <c r="E2" s="312"/>
      <c r="F2" s="312"/>
      <c r="G2" s="111"/>
      <c r="H2" s="111"/>
      <c r="I2" s="312"/>
      <c r="J2" s="312"/>
      <c r="K2" s="111"/>
      <c r="L2" s="111"/>
      <c r="M2" s="312"/>
      <c r="N2" s="312"/>
      <c r="O2" s="316"/>
      <c r="P2" s="312"/>
    </row>
    <row r="3" spans="1:16" ht="14.4" customHeight="1" thickBot="1" x14ac:dyDescent="0.35">
      <c r="D3" s="166" t="s">
        <v>201</v>
      </c>
      <c r="E3" s="313">
        <f t="shared" ref="E3:N3" si="0">SUBTOTAL(9,E6:E1048576)</f>
        <v>1627</v>
      </c>
      <c r="F3" s="314">
        <f t="shared" si="0"/>
        <v>385266</v>
      </c>
      <c r="G3" s="112"/>
      <c r="H3" s="112"/>
      <c r="I3" s="314">
        <f t="shared" si="0"/>
        <v>745</v>
      </c>
      <c r="J3" s="314">
        <f t="shared" si="0"/>
        <v>398452</v>
      </c>
      <c r="K3" s="112"/>
      <c r="L3" s="112"/>
      <c r="M3" s="314">
        <f t="shared" si="0"/>
        <v>665</v>
      </c>
      <c r="N3" s="314">
        <f t="shared" si="0"/>
        <v>508458</v>
      </c>
      <c r="O3" s="113">
        <f>IF(F3=0,0,N3/F3)</f>
        <v>1.3197582968650232</v>
      </c>
      <c r="P3" s="315">
        <f>IF(M3=0,0,N3/M3)</f>
        <v>764.59849624060155</v>
      </c>
    </row>
    <row r="4" spans="1:16" ht="14.4" customHeight="1" x14ac:dyDescent="0.3">
      <c r="A4" s="404" t="s">
        <v>158</v>
      </c>
      <c r="B4" s="405" t="s">
        <v>159</v>
      </c>
      <c r="C4" s="406" t="s">
        <v>160</v>
      </c>
      <c r="D4" s="407" t="s">
        <v>119</v>
      </c>
      <c r="E4" s="408">
        <v>2011</v>
      </c>
      <c r="F4" s="409"/>
      <c r="G4" s="308"/>
      <c r="H4" s="308"/>
      <c r="I4" s="408">
        <v>2012</v>
      </c>
      <c r="J4" s="409"/>
      <c r="K4" s="308"/>
      <c r="L4" s="308"/>
      <c r="M4" s="408">
        <v>2013</v>
      </c>
      <c r="N4" s="409"/>
      <c r="O4" s="410" t="s">
        <v>5</v>
      </c>
      <c r="P4" s="403" t="s">
        <v>161</v>
      </c>
    </row>
    <row r="5" spans="1:16" ht="14.4" customHeight="1" thickBot="1" x14ac:dyDescent="0.35">
      <c r="A5" s="591"/>
      <c r="B5" s="592"/>
      <c r="C5" s="593"/>
      <c r="D5" s="594"/>
      <c r="E5" s="595" t="s">
        <v>129</v>
      </c>
      <c r="F5" s="596" t="s">
        <v>17</v>
      </c>
      <c r="G5" s="597"/>
      <c r="H5" s="597"/>
      <c r="I5" s="595" t="s">
        <v>129</v>
      </c>
      <c r="J5" s="596" t="s">
        <v>17</v>
      </c>
      <c r="K5" s="597"/>
      <c r="L5" s="597"/>
      <c r="M5" s="595" t="s">
        <v>129</v>
      </c>
      <c r="N5" s="596" t="s">
        <v>17</v>
      </c>
      <c r="O5" s="598"/>
      <c r="P5" s="599"/>
    </row>
    <row r="6" spans="1:16" ht="14.4" customHeight="1" x14ac:dyDescent="0.3">
      <c r="A6" s="504" t="s">
        <v>2029</v>
      </c>
      <c r="B6" s="505" t="s">
        <v>2030</v>
      </c>
      <c r="C6" s="505" t="s">
        <v>2031</v>
      </c>
      <c r="D6" s="505" t="s">
        <v>2032</v>
      </c>
      <c r="E6" s="508">
        <v>227</v>
      </c>
      <c r="F6" s="508">
        <v>74910</v>
      </c>
      <c r="G6" s="505">
        <v>1</v>
      </c>
      <c r="H6" s="505">
        <v>330</v>
      </c>
      <c r="I6" s="508">
        <v>112</v>
      </c>
      <c r="J6" s="508">
        <v>37184</v>
      </c>
      <c r="K6" s="505">
        <v>0.49638232545721533</v>
      </c>
      <c r="L6" s="505">
        <v>332</v>
      </c>
      <c r="M6" s="508">
        <v>26</v>
      </c>
      <c r="N6" s="508">
        <v>8710</v>
      </c>
      <c r="O6" s="527">
        <v>0.11627286076625283</v>
      </c>
      <c r="P6" s="509">
        <v>335</v>
      </c>
    </row>
    <row r="7" spans="1:16" ht="14.4" customHeight="1" x14ac:dyDescent="0.3">
      <c r="A7" s="510" t="s">
        <v>2029</v>
      </c>
      <c r="B7" s="511" t="s">
        <v>2030</v>
      </c>
      <c r="C7" s="511" t="s">
        <v>2033</v>
      </c>
      <c r="D7" s="511" t="s">
        <v>2034</v>
      </c>
      <c r="E7" s="514">
        <v>230</v>
      </c>
      <c r="F7" s="514">
        <v>21620</v>
      </c>
      <c r="G7" s="511">
        <v>1</v>
      </c>
      <c r="H7" s="511">
        <v>94</v>
      </c>
      <c r="I7" s="514">
        <v>117</v>
      </c>
      <c r="J7" s="514">
        <v>11115</v>
      </c>
      <c r="K7" s="511">
        <v>0.51410730804810356</v>
      </c>
      <c r="L7" s="511">
        <v>95</v>
      </c>
      <c r="M7" s="514">
        <v>25</v>
      </c>
      <c r="N7" s="514">
        <v>2400</v>
      </c>
      <c r="O7" s="534">
        <v>0.11100832562442182</v>
      </c>
      <c r="P7" s="515">
        <v>96</v>
      </c>
    </row>
    <row r="8" spans="1:16" ht="14.4" customHeight="1" x14ac:dyDescent="0.3">
      <c r="A8" s="510" t="s">
        <v>2029</v>
      </c>
      <c r="B8" s="511" t="s">
        <v>2030</v>
      </c>
      <c r="C8" s="511" t="s">
        <v>2035</v>
      </c>
      <c r="D8" s="511" t="s">
        <v>2036</v>
      </c>
      <c r="E8" s="514">
        <v>43</v>
      </c>
      <c r="F8" s="514">
        <v>1462</v>
      </c>
      <c r="G8" s="511">
        <v>1</v>
      </c>
      <c r="H8" s="511">
        <v>34</v>
      </c>
      <c r="I8" s="514">
        <v>53</v>
      </c>
      <c r="J8" s="514">
        <v>1802</v>
      </c>
      <c r="K8" s="511">
        <v>1.2325581395348837</v>
      </c>
      <c r="L8" s="511">
        <v>34</v>
      </c>
      <c r="M8" s="514">
        <v>12</v>
      </c>
      <c r="N8" s="514">
        <v>408</v>
      </c>
      <c r="O8" s="534">
        <v>0.27906976744186046</v>
      </c>
      <c r="P8" s="515">
        <v>34</v>
      </c>
    </row>
    <row r="9" spans="1:16" ht="14.4" customHeight="1" x14ac:dyDescent="0.3">
      <c r="A9" s="510" t="s">
        <v>2029</v>
      </c>
      <c r="B9" s="511" t="s">
        <v>2030</v>
      </c>
      <c r="C9" s="511" t="s">
        <v>2037</v>
      </c>
      <c r="D9" s="511" t="s">
        <v>2038</v>
      </c>
      <c r="E9" s="514"/>
      <c r="F9" s="514"/>
      <c r="G9" s="511"/>
      <c r="H9" s="511"/>
      <c r="I9" s="514">
        <v>71</v>
      </c>
      <c r="J9" s="514">
        <v>254606</v>
      </c>
      <c r="K9" s="511"/>
      <c r="L9" s="511">
        <v>3586</v>
      </c>
      <c r="M9" s="514">
        <v>104</v>
      </c>
      <c r="N9" s="514">
        <v>372944</v>
      </c>
      <c r="O9" s="534"/>
      <c r="P9" s="515">
        <v>3586</v>
      </c>
    </row>
    <row r="10" spans="1:16" ht="14.4" customHeight="1" x14ac:dyDescent="0.3">
      <c r="A10" s="510" t="s">
        <v>2029</v>
      </c>
      <c r="B10" s="511" t="s">
        <v>2030</v>
      </c>
      <c r="C10" s="511" t="s">
        <v>2039</v>
      </c>
      <c r="D10" s="511" t="s">
        <v>2040</v>
      </c>
      <c r="E10" s="514">
        <v>877</v>
      </c>
      <c r="F10" s="514">
        <v>229774</v>
      </c>
      <c r="G10" s="511">
        <v>1</v>
      </c>
      <c r="H10" s="511">
        <v>262</v>
      </c>
      <c r="I10" s="514">
        <v>103</v>
      </c>
      <c r="J10" s="514">
        <v>26986</v>
      </c>
      <c r="K10" s="511">
        <v>0.11744583808437856</v>
      </c>
      <c r="L10" s="511">
        <v>262</v>
      </c>
      <c r="M10" s="514">
        <v>282</v>
      </c>
      <c r="N10" s="514">
        <v>73884</v>
      </c>
      <c r="O10" s="534">
        <v>0.32155074116305588</v>
      </c>
      <c r="P10" s="515">
        <v>262</v>
      </c>
    </row>
    <row r="11" spans="1:16" ht="14.4" customHeight="1" thickBot="1" x14ac:dyDescent="0.35">
      <c r="A11" s="516" t="s">
        <v>2029</v>
      </c>
      <c r="B11" s="517" t="s">
        <v>2030</v>
      </c>
      <c r="C11" s="517" t="s">
        <v>2041</v>
      </c>
      <c r="D11" s="517" t="s">
        <v>2042</v>
      </c>
      <c r="E11" s="520">
        <v>250</v>
      </c>
      <c r="F11" s="520">
        <v>57500</v>
      </c>
      <c r="G11" s="517">
        <v>1</v>
      </c>
      <c r="H11" s="517">
        <v>230</v>
      </c>
      <c r="I11" s="520">
        <v>289</v>
      </c>
      <c r="J11" s="520">
        <v>66759</v>
      </c>
      <c r="K11" s="517">
        <v>1.1610260869565217</v>
      </c>
      <c r="L11" s="517">
        <v>231</v>
      </c>
      <c r="M11" s="520">
        <v>216</v>
      </c>
      <c r="N11" s="520">
        <v>50112</v>
      </c>
      <c r="O11" s="528">
        <v>0.87151304347826086</v>
      </c>
      <c r="P11" s="521">
        <v>232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1"/>
  <sheetViews>
    <sheetView showGridLines="0" showRowColHeaders="0" workbookViewId="0">
      <pane ySplit="4" topLeftCell="A5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69" bestFit="1" customWidth="1"/>
    <col min="2" max="2" width="7.77734375" style="310" customWidth="1"/>
    <col min="3" max="3" width="0.109375" style="69" hidden="1" customWidth="1"/>
    <col min="4" max="4" width="7.77734375" style="310" customWidth="1"/>
    <col min="5" max="5" width="5.44140625" style="69" hidden="1" customWidth="1"/>
    <col min="6" max="6" width="7.77734375" style="310" customWidth="1"/>
    <col min="7" max="7" width="7.77734375" style="91" customWidth="1"/>
    <col min="8" max="8" width="7.77734375" style="310" customWidth="1"/>
    <col min="9" max="9" width="5.44140625" style="69" hidden="1" customWidth="1"/>
    <col min="10" max="10" width="7.77734375" style="310" customWidth="1"/>
    <col min="11" max="11" width="5.44140625" style="69" hidden="1" customWidth="1"/>
    <col min="12" max="12" width="7.77734375" style="310" customWidth="1"/>
    <col min="13" max="13" width="7.77734375" style="91" customWidth="1"/>
    <col min="14" max="14" width="7.77734375" style="310" customWidth="1"/>
    <col min="15" max="15" width="5" style="69" hidden="1" customWidth="1"/>
    <col min="16" max="16" width="7.77734375" style="310" customWidth="1"/>
    <col min="17" max="17" width="5" style="69" hidden="1" customWidth="1"/>
    <col min="18" max="18" width="7.77734375" style="310" customWidth="1"/>
    <col min="19" max="19" width="7.77734375" style="91" customWidth="1"/>
    <col min="20" max="16384" width="8.88671875" style="69"/>
  </cols>
  <sheetData>
    <row r="1" spans="1:19" ht="18.600000000000001" customHeight="1" thickBot="1" x14ac:dyDescent="0.4">
      <c r="A1" s="347" t="s">
        <v>197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</row>
    <row r="2" spans="1:19" ht="14.4" customHeight="1" thickBot="1" x14ac:dyDescent="0.35">
      <c r="A2" s="464" t="s">
        <v>238</v>
      </c>
      <c r="B2" s="298"/>
      <c r="C2" s="149"/>
      <c r="D2" s="298"/>
      <c r="E2" s="149"/>
      <c r="F2" s="298"/>
      <c r="G2" s="269"/>
      <c r="H2" s="298"/>
      <c r="I2" s="149"/>
      <c r="J2" s="298"/>
      <c r="K2" s="149"/>
      <c r="L2" s="298"/>
      <c r="M2" s="269"/>
      <c r="N2" s="298"/>
      <c r="O2" s="149"/>
      <c r="P2" s="298"/>
      <c r="Q2" s="149"/>
      <c r="R2" s="298"/>
      <c r="S2" s="269"/>
    </row>
    <row r="3" spans="1:19" ht="14.4" customHeight="1" x14ac:dyDescent="0.3">
      <c r="A3" s="399" t="s">
        <v>171</v>
      </c>
      <c r="B3" s="400" t="s">
        <v>163</v>
      </c>
      <c r="C3" s="401"/>
      <c r="D3" s="401"/>
      <c r="E3" s="401"/>
      <c r="F3" s="401"/>
      <c r="G3" s="402"/>
      <c r="H3" s="400" t="s">
        <v>164</v>
      </c>
      <c r="I3" s="401"/>
      <c r="J3" s="401"/>
      <c r="K3" s="401"/>
      <c r="L3" s="401"/>
      <c r="M3" s="402"/>
      <c r="N3" s="400" t="s">
        <v>165</v>
      </c>
      <c r="O3" s="401"/>
      <c r="P3" s="401"/>
      <c r="Q3" s="401"/>
      <c r="R3" s="401"/>
      <c r="S3" s="402"/>
    </row>
    <row r="4" spans="1:19" ht="14.4" customHeight="1" thickBot="1" x14ac:dyDescent="0.35">
      <c r="A4" s="582"/>
      <c r="B4" s="583">
        <v>2011</v>
      </c>
      <c r="C4" s="584"/>
      <c r="D4" s="584">
        <v>2012</v>
      </c>
      <c r="E4" s="584"/>
      <c r="F4" s="584">
        <v>2013</v>
      </c>
      <c r="G4" s="585" t="s">
        <v>5</v>
      </c>
      <c r="H4" s="583">
        <v>2011</v>
      </c>
      <c r="I4" s="584"/>
      <c r="J4" s="584">
        <v>2012</v>
      </c>
      <c r="K4" s="584"/>
      <c r="L4" s="584">
        <v>2013</v>
      </c>
      <c r="M4" s="585" t="s">
        <v>5</v>
      </c>
      <c r="N4" s="583">
        <v>2011</v>
      </c>
      <c r="O4" s="584"/>
      <c r="P4" s="584">
        <v>2012</v>
      </c>
      <c r="Q4" s="584"/>
      <c r="R4" s="584">
        <v>2013</v>
      </c>
      <c r="S4" s="585" t="s">
        <v>5</v>
      </c>
    </row>
    <row r="5" spans="1:19" ht="14.4" customHeight="1" x14ac:dyDescent="0.3">
      <c r="A5" s="538" t="s">
        <v>2043</v>
      </c>
      <c r="B5" s="587"/>
      <c r="C5" s="505"/>
      <c r="D5" s="587">
        <v>231</v>
      </c>
      <c r="E5" s="505"/>
      <c r="F5" s="587">
        <v>464</v>
      </c>
      <c r="G5" s="527"/>
      <c r="H5" s="587"/>
      <c r="I5" s="505"/>
      <c r="J5" s="587"/>
      <c r="K5" s="505"/>
      <c r="L5" s="587"/>
      <c r="M5" s="527"/>
      <c r="N5" s="587"/>
      <c r="O5" s="505"/>
      <c r="P5" s="587"/>
      <c r="Q5" s="505"/>
      <c r="R5" s="587"/>
      <c r="S5" s="559"/>
    </row>
    <row r="6" spans="1:19" ht="14.4" customHeight="1" x14ac:dyDescent="0.3">
      <c r="A6" s="539" t="s">
        <v>2044</v>
      </c>
      <c r="B6" s="600">
        <v>1150</v>
      </c>
      <c r="C6" s="511">
        <v>1</v>
      </c>
      <c r="D6" s="600">
        <v>1617</v>
      </c>
      <c r="E6" s="511">
        <v>1.4060869565217391</v>
      </c>
      <c r="F6" s="600">
        <v>2552</v>
      </c>
      <c r="G6" s="534">
        <v>2.2191304347826089</v>
      </c>
      <c r="H6" s="600"/>
      <c r="I6" s="511"/>
      <c r="J6" s="600"/>
      <c r="K6" s="511"/>
      <c r="L6" s="600"/>
      <c r="M6" s="534"/>
      <c r="N6" s="600"/>
      <c r="O6" s="511"/>
      <c r="P6" s="600"/>
      <c r="Q6" s="511"/>
      <c r="R6" s="600"/>
      <c r="S6" s="560"/>
    </row>
    <row r="7" spans="1:19" ht="14.4" customHeight="1" x14ac:dyDescent="0.3">
      <c r="A7" s="539" t="s">
        <v>2045</v>
      </c>
      <c r="B7" s="600">
        <v>690</v>
      </c>
      <c r="C7" s="511">
        <v>1</v>
      </c>
      <c r="D7" s="600"/>
      <c r="E7" s="511"/>
      <c r="F7" s="600">
        <v>1392</v>
      </c>
      <c r="G7" s="534">
        <v>2.017391304347826</v>
      </c>
      <c r="H7" s="600"/>
      <c r="I7" s="511"/>
      <c r="J7" s="600"/>
      <c r="K7" s="511"/>
      <c r="L7" s="600"/>
      <c r="M7" s="534"/>
      <c r="N7" s="600"/>
      <c r="O7" s="511"/>
      <c r="P7" s="600"/>
      <c r="Q7" s="511"/>
      <c r="R7" s="600"/>
      <c r="S7" s="560"/>
    </row>
    <row r="8" spans="1:19" ht="14.4" customHeight="1" x14ac:dyDescent="0.3">
      <c r="A8" s="539" t="s">
        <v>2046</v>
      </c>
      <c r="B8" s="600">
        <v>1840</v>
      </c>
      <c r="C8" s="511">
        <v>1</v>
      </c>
      <c r="D8" s="600">
        <v>2079</v>
      </c>
      <c r="E8" s="511">
        <v>1.129891304347826</v>
      </c>
      <c r="F8" s="600">
        <v>2784</v>
      </c>
      <c r="G8" s="534">
        <v>1.5130434782608695</v>
      </c>
      <c r="H8" s="600"/>
      <c r="I8" s="511"/>
      <c r="J8" s="600"/>
      <c r="K8" s="511"/>
      <c r="L8" s="600"/>
      <c r="M8" s="534"/>
      <c r="N8" s="600"/>
      <c r="O8" s="511"/>
      <c r="P8" s="600"/>
      <c r="Q8" s="511"/>
      <c r="R8" s="600"/>
      <c r="S8" s="560"/>
    </row>
    <row r="9" spans="1:19" ht="14.4" customHeight="1" x14ac:dyDescent="0.3">
      <c r="A9" s="539" t="s">
        <v>2047</v>
      </c>
      <c r="B9" s="600"/>
      <c r="C9" s="511"/>
      <c r="D9" s="600">
        <v>231</v>
      </c>
      <c r="E9" s="511"/>
      <c r="F9" s="600"/>
      <c r="G9" s="534"/>
      <c r="H9" s="600"/>
      <c r="I9" s="511"/>
      <c r="J9" s="600"/>
      <c r="K9" s="511"/>
      <c r="L9" s="600"/>
      <c r="M9" s="534"/>
      <c r="N9" s="600"/>
      <c r="O9" s="511"/>
      <c r="P9" s="600"/>
      <c r="Q9" s="511"/>
      <c r="R9" s="600"/>
      <c r="S9" s="560"/>
    </row>
    <row r="10" spans="1:19" ht="14.4" customHeight="1" x14ac:dyDescent="0.3">
      <c r="A10" s="539" t="s">
        <v>2048</v>
      </c>
      <c r="B10" s="600">
        <v>264</v>
      </c>
      <c r="C10" s="511">
        <v>1</v>
      </c>
      <c r="D10" s="600"/>
      <c r="E10" s="511"/>
      <c r="F10" s="600"/>
      <c r="G10" s="534"/>
      <c r="H10" s="600"/>
      <c r="I10" s="511"/>
      <c r="J10" s="600"/>
      <c r="K10" s="511"/>
      <c r="L10" s="600"/>
      <c r="M10" s="534"/>
      <c r="N10" s="600"/>
      <c r="O10" s="511"/>
      <c r="P10" s="600"/>
      <c r="Q10" s="511"/>
      <c r="R10" s="600"/>
      <c r="S10" s="560"/>
    </row>
    <row r="11" spans="1:19" ht="14.4" customHeight="1" x14ac:dyDescent="0.3">
      <c r="A11" s="539" t="s">
        <v>2049</v>
      </c>
      <c r="B11" s="600">
        <v>230</v>
      </c>
      <c r="C11" s="511">
        <v>1</v>
      </c>
      <c r="D11" s="600"/>
      <c r="E11" s="511"/>
      <c r="F11" s="600">
        <v>232</v>
      </c>
      <c r="G11" s="534">
        <v>1.008695652173913</v>
      </c>
      <c r="H11" s="600"/>
      <c r="I11" s="511"/>
      <c r="J11" s="600"/>
      <c r="K11" s="511"/>
      <c r="L11" s="600"/>
      <c r="M11" s="534"/>
      <c r="N11" s="600"/>
      <c r="O11" s="511"/>
      <c r="P11" s="600"/>
      <c r="Q11" s="511"/>
      <c r="R11" s="600"/>
      <c r="S11" s="560"/>
    </row>
    <row r="12" spans="1:19" ht="14.4" customHeight="1" x14ac:dyDescent="0.3">
      <c r="A12" s="539" t="s">
        <v>2050</v>
      </c>
      <c r="B12" s="600">
        <v>230</v>
      </c>
      <c r="C12" s="511">
        <v>1</v>
      </c>
      <c r="D12" s="600"/>
      <c r="E12" s="511"/>
      <c r="F12" s="600"/>
      <c r="G12" s="534"/>
      <c r="H12" s="600"/>
      <c r="I12" s="511"/>
      <c r="J12" s="600"/>
      <c r="K12" s="511"/>
      <c r="L12" s="600"/>
      <c r="M12" s="534"/>
      <c r="N12" s="600"/>
      <c r="O12" s="511"/>
      <c r="P12" s="600"/>
      <c r="Q12" s="511"/>
      <c r="R12" s="600"/>
      <c r="S12" s="560"/>
    </row>
    <row r="13" spans="1:19" ht="14.4" customHeight="1" x14ac:dyDescent="0.3">
      <c r="A13" s="539" t="s">
        <v>2051</v>
      </c>
      <c r="B13" s="600">
        <v>230</v>
      </c>
      <c r="C13" s="511">
        <v>1</v>
      </c>
      <c r="D13" s="600">
        <v>231</v>
      </c>
      <c r="E13" s="511">
        <v>1.0043478260869565</v>
      </c>
      <c r="F13" s="600">
        <v>232</v>
      </c>
      <c r="G13" s="534">
        <v>1.008695652173913</v>
      </c>
      <c r="H13" s="600"/>
      <c r="I13" s="511"/>
      <c r="J13" s="600"/>
      <c r="K13" s="511"/>
      <c r="L13" s="600"/>
      <c r="M13" s="534"/>
      <c r="N13" s="600"/>
      <c r="O13" s="511"/>
      <c r="P13" s="600"/>
      <c r="Q13" s="511"/>
      <c r="R13" s="600"/>
      <c r="S13" s="560"/>
    </row>
    <row r="14" spans="1:19" ht="14.4" customHeight="1" x14ac:dyDescent="0.3">
      <c r="A14" s="539" t="s">
        <v>2052</v>
      </c>
      <c r="B14" s="600"/>
      <c r="C14" s="511"/>
      <c r="D14" s="600">
        <v>231</v>
      </c>
      <c r="E14" s="511"/>
      <c r="F14" s="600"/>
      <c r="G14" s="534"/>
      <c r="H14" s="600"/>
      <c r="I14" s="511"/>
      <c r="J14" s="600"/>
      <c r="K14" s="511"/>
      <c r="L14" s="600"/>
      <c r="M14" s="534"/>
      <c r="N14" s="600"/>
      <c r="O14" s="511"/>
      <c r="P14" s="600"/>
      <c r="Q14" s="511"/>
      <c r="R14" s="600"/>
      <c r="S14" s="560"/>
    </row>
    <row r="15" spans="1:19" ht="14.4" customHeight="1" x14ac:dyDescent="0.3">
      <c r="A15" s="539" t="s">
        <v>2053</v>
      </c>
      <c r="B15" s="600">
        <v>230</v>
      </c>
      <c r="C15" s="511">
        <v>1</v>
      </c>
      <c r="D15" s="600">
        <v>496</v>
      </c>
      <c r="E15" s="511">
        <v>2.1565217391304348</v>
      </c>
      <c r="F15" s="600"/>
      <c r="G15" s="534"/>
      <c r="H15" s="600"/>
      <c r="I15" s="511"/>
      <c r="J15" s="600"/>
      <c r="K15" s="511"/>
      <c r="L15" s="600"/>
      <c r="M15" s="534"/>
      <c r="N15" s="600"/>
      <c r="O15" s="511"/>
      <c r="P15" s="600"/>
      <c r="Q15" s="511"/>
      <c r="R15" s="600"/>
      <c r="S15" s="560"/>
    </row>
    <row r="16" spans="1:19" ht="14.4" customHeight="1" x14ac:dyDescent="0.3">
      <c r="A16" s="539" t="s">
        <v>2054</v>
      </c>
      <c r="B16" s="600"/>
      <c r="C16" s="511"/>
      <c r="D16" s="600"/>
      <c r="E16" s="511"/>
      <c r="F16" s="600">
        <v>464</v>
      </c>
      <c r="G16" s="534"/>
      <c r="H16" s="600"/>
      <c r="I16" s="511"/>
      <c r="J16" s="600"/>
      <c r="K16" s="511"/>
      <c r="L16" s="600"/>
      <c r="M16" s="534"/>
      <c r="N16" s="600"/>
      <c r="O16" s="511"/>
      <c r="P16" s="600"/>
      <c r="Q16" s="511"/>
      <c r="R16" s="600"/>
      <c r="S16" s="560"/>
    </row>
    <row r="17" spans="1:19" ht="14.4" customHeight="1" x14ac:dyDescent="0.3">
      <c r="A17" s="539" t="s">
        <v>2055</v>
      </c>
      <c r="B17" s="600">
        <v>1150</v>
      </c>
      <c r="C17" s="511">
        <v>1</v>
      </c>
      <c r="D17" s="600">
        <v>1155</v>
      </c>
      <c r="E17" s="511">
        <v>1.0043478260869565</v>
      </c>
      <c r="F17" s="600">
        <v>696</v>
      </c>
      <c r="G17" s="534">
        <v>0.60521739130434782</v>
      </c>
      <c r="H17" s="600"/>
      <c r="I17" s="511"/>
      <c r="J17" s="600"/>
      <c r="K17" s="511"/>
      <c r="L17" s="600"/>
      <c r="M17" s="534"/>
      <c r="N17" s="600"/>
      <c r="O17" s="511"/>
      <c r="P17" s="600"/>
      <c r="Q17" s="511"/>
      <c r="R17" s="600"/>
      <c r="S17" s="560"/>
    </row>
    <row r="18" spans="1:19" ht="14.4" customHeight="1" x14ac:dyDescent="0.3">
      <c r="A18" s="539" t="s">
        <v>2056</v>
      </c>
      <c r="B18" s="600"/>
      <c r="C18" s="511"/>
      <c r="D18" s="600">
        <v>462</v>
      </c>
      <c r="E18" s="511"/>
      <c r="F18" s="600"/>
      <c r="G18" s="534"/>
      <c r="H18" s="600"/>
      <c r="I18" s="511"/>
      <c r="J18" s="600"/>
      <c r="K18" s="511"/>
      <c r="L18" s="600"/>
      <c r="M18" s="534"/>
      <c r="N18" s="600"/>
      <c r="O18" s="511"/>
      <c r="P18" s="600"/>
      <c r="Q18" s="511"/>
      <c r="R18" s="600"/>
      <c r="S18" s="560"/>
    </row>
    <row r="19" spans="1:19" ht="14.4" customHeight="1" x14ac:dyDescent="0.3">
      <c r="A19" s="539" t="s">
        <v>2057</v>
      </c>
      <c r="B19" s="600">
        <v>230</v>
      </c>
      <c r="C19" s="511">
        <v>1</v>
      </c>
      <c r="D19" s="600"/>
      <c r="E19" s="511"/>
      <c r="F19" s="600">
        <v>232</v>
      </c>
      <c r="G19" s="534">
        <v>1.008695652173913</v>
      </c>
      <c r="H19" s="600"/>
      <c r="I19" s="511"/>
      <c r="J19" s="600"/>
      <c r="K19" s="511"/>
      <c r="L19" s="600"/>
      <c r="M19" s="534"/>
      <c r="N19" s="600"/>
      <c r="O19" s="511"/>
      <c r="P19" s="600"/>
      <c r="Q19" s="511"/>
      <c r="R19" s="600"/>
      <c r="S19" s="560"/>
    </row>
    <row r="20" spans="1:19" ht="14.4" customHeight="1" thickBot="1" x14ac:dyDescent="0.35">
      <c r="A20" s="540" t="s">
        <v>2058</v>
      </c>
      <c r="B20" s="601">
        <v>25615749</v>
      </c>
      <c r="C20" s="602">
        <v>1</v>
      </c>
      <c r="D20" s="601">
        <v>23717624</v>
      </c>
      <c r="E20" s="602">
        <v>0.92590007811210207</v>
      </c>
      <c r="F20" s="601">
        <v>28627886</v>
      </c>
      <c r="G20" s="536">
        <v>1.1175892612002092</v>
      </c>
      <c r="H20" s="601">
        <v>3498286.9700000007</v>
      </c>
      <c r="I20" s="602">
        <v>1</v>
      </c>
      <c r="J20" s="601">
        <v>2923387.7999999993</v>
      </c>
      <c r="K20" s="602">
        <v>0.83566266148828805</v>
      </c>
      <c r="L20" s="601">
        <v>3536383.6800000006</v>
      </c>
      <c r="M20" s="536">
        <v>1.0108901043072518</v>
      </c>
      <c r="N20" s="601"/>
      <c r="O20" s="602"/>
      <c r="P20" s="601"/>
      <c r="Q20" s="602"/>
      <c r="R20" s="601"/>
      <c r="S20" s="603"/>
    </row>
    <row r="21" spans="1:19" ht="14.4" customHeight="1" thickBot="1" x14ac:dyDescent="0.35">
      <c r="A21" s="529" t="s">
        <v>6</v>
      </c>
      <c r="B21" s="588">
        <v>25621993</v>
      </c>
      <c r="C21" s="589">
        <v>1</v>
      </c>
      <c r="D21" s="588">
        <v>23724357</v>
      </c>
      <c r="E21" s="589">
        <v>0.92593722119899102</v>
      </c>
      <c r="F21" s="588">
        <v>28636934</v>
      </c>
      <c r="G21" s="531">
        <v>1.1176700422953048</v>
      </c>
      <c r="H21" s="588">
        <v>3498286.9700000007</v>
      </c>
      <c r="I21" s="589">
        <v>1</v>
      </c>
      <c r="J21" s="588">
        <v>2923387.7999999993</v>
      </c>
      <c r="K21" s="589">
        <v>0.83566266148828805</v>
      </c>
      <c r="L21" s="588">
        <v>3536383.6800000006</v>
      </c>
      <c r="M21" s="531">
        <v>1.0108901043072518</v>
      </c>
      <c r="N21" s="588"/>
      <c r="O21" s="589"/>
      <c r="P21" s="588"/>
      <c r="Q21" s="589"/>
      <c r="R21" s="588"/>
      <c r="S21" s="590"/>
    </row>
  </sheetData>
  <mergeCells count="5">
    <mergeCell ref="A1:S1"/>
    <mergeCell ref="A3:A4"/>
    <mergeCell ref="B3:G3"/>
    <mergeCell ref="H3:M3"/>
    <mergeCell ref="N3:S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5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1.5546875" style="69" bestFit="1" customWidth="1"/>
    <col min="2" max="4" width="8.88671875" style="69" customWidth="1"/>
    <col min="5" max="5" width="2.44140625" style="69" customWidth="1"/>
    <col min="6" max="6" width="8.88671875" style="69" customWidth="1"/>
    <col min="7" max="7" width="9.44140625" style="69" bestFit="1" customWidth="1"/>
    <col min="8" max="16384" width="8.88671875" style="69"/>
  </cols>
  <sheetData>
    <row r="1" spans="1:7" ht="18.600000000000001" customHeight="1" thickBot="1" x14ac:dyDescent="0.4">
      <c r="A1" s="335" t="s">
        <v>215</v>
      </c>
      <c r="B1" s="335"/>
      <c r="C1" s="335"/>
      <c r="D1" s="335"/>
      <c r="E1" s="335"/>
      <c r="F1" s="335"/>
      <c r="G1" s="335"/>
    </row>
    <row r="2" spans="1:7" ht="14.4" customHeight="1" thickBot="1" x14ac:dyDescent="0.35">
      <c r="A2" s="464" t="s">
        <v>238</v>
      </c>
      <c r="B2" s="70"/>
      <c r="C2" s="70"/>
      <c r="D2" s="70"/>
      <c r="E2" s="70"/>
      <c r="F2" s="70"/>
      <c r="G2" s="70"/>
    </row>
    <row r="3" spans="1:7" ht="14.4" customHeight="1" x14ac:dyDescent="0.3">
      <c r="A3" s="338"/>
      <c r="B3" s="340" t="s">
        <v>132</v>
      </c>
      <c r="C3" s="341"/>
      <c r="D3" s="342"/>
      <c r="E3" s="14"/>
      <c r="F3" s="52" t="s">
        <v>133</v>
      </c>
      <c r="G3" s="53" t="s">
        <v>134</v>
      </c>
    </row>
    <row r="4" spans="1:7" ht="14.4" customHeight="1" thickBot="1" x14ac:dyDescent="0.35">
      <c r="A4" s="339"/>
      <c r="B4" s="59">
        <v>2011</v>
      </c>
      <c r="C4" s="50">
        <v>2012</v>
      </c>
      <c r="D4" s="51">
        <v>2013</v>
      </c>
      <c r="E4" s="14"/>
      <c r="F4" s="343">
        <v>2013</v>
      </c>
      <c r="G4" s="344"/>
    </row>
    <row r="5" spans="1:7" ht="14.4" customHeight="1" x14ac:dyDescent="0.3">
      <c r="A5" s="1" t="s">
        <v>212</v>
      </c>
      <c r="B5" s="37">
        <v>4069.4616933965099</v>
      </c>
      <c r="C5" s="38">
        <v>3581.6106399999999</v>
      </c>
      <c r="D5" s="39">
        <v>4371.04727</v>
      </c>
      <c r="E5" s="15"/>
      <c r="F5" s="16">
        <v>4451</v>
      </c>
      <c r="G5" s="17">
        <f>IF(F5&lt;0.00000001,"",D5/F5)</f>
        <v>0.9820371309818019</v>
      </c>
    </row>
    <row r="6" spans="1:7" ht="14.4" customHeight="1" x14ac:dyDescent="0.3">
      <c r="A6" s="1" t="s">
        <v>213</v>
      </c>
      <c r="B6" s="18">
        <v>1653.46240262285</v>
      </c>
      <c r="C6" s="40">
        <v>1672.12231</v>
      </c>
      <c r="D6" s="41">
        <v>2066.2660799999999</v>
      </c>
      <c r="E6" s="15"/>
      <c r="F6" s="18">
        <v>2196</v>
      </c>
      <c r="G6" s="19">
        <f>IF(F6&lt;0.00000001,"",D6/F6)</f>
        <v>0.94092262295081963</v>
      </c>
    </row>
    <row r="7" spans="1:7" ht="14.4" customHeight="1" x14ac:dyDescent="0.3">
      <c r="A7" s="1" t="s">
        <v>214</v>
      </c>
      <c r="B7" s="18">
        <v>15106.321617154101</v>
      </c>
      <c r="C7" s="40">
        <v>15755.730970000001</v>
      </c>
      <c r="D7" s="41">
        <v>18091.6999</v>
      </c>
      <c r="E7" s="15"/>
      <c r="F7" s="18">
        <v>17416</v>
      </c>
      <c r="G7" s="19">
        <f>IF(F7&lt;0.00000001,"",D7/F7)</f>
        <v>1.0387976515847497</v>
      </c>
    </row>
    <row r="8" spans="1:7" ht="14.4" customHeight="1" thickBot="1" x14ac:dyDescent="0.35">
      <c r="A8" s="1" t="s">
        <v>135</v>
      </c>
      <c r="B8" s="20">
        <v>4707.3464151190101</v>
      </c>
      <c r="C8" s="42">
        <v>5017.1340300000002</v>
      </c>
      <c r="D8" s="43">
        <v>4516.6064099999903</v>
      </c>
      <c r="E8" s="15"/>
      <c r="F8" s="20">
        <v>4497</v>
      </c>
      <c r="G8" s="21">
        <f>IF(F8&lt;0.00000001,"",D8/F8)</f>
        <v>1.0043598865910586</v>
      </c>
    </row>
    <row r="9" spans="1:7" ht="14.4" customHeight="1" thickBot="1" x14ac:dyDescent="0.35">
      <c r="A9" s="2" t="s">
        <v>136</v>
      </c>
      <c r="B9" s="3">
        <v>25536.592128292501</v>
      </c>
      <c r="C9" s="44">
        <v>26026.597949999999</v>
      </c>
      <c r="D9" s="45">
        <v>29045.61966</v>
      </c>
      <c r="E9" s="15"/>
      <c r="F9" s="3">
        <v>28560</v>
      </c>
      <c r="G9" s="4">
        <f>IF(F9&lt;0.00000001,"",D9/F9)</f>
        <v>1.0170034894957984</v>
      </c>
    </row>
    <row r="10" spans="1:7" ht="14.4" customHeight="1" thickBot="1" x14ac:dyDescent="0.35">
      <c r="A10" s="22"/>
      <c r="B10" s="22"/>
      <c r="C10" s="22"/>
      <c r="D10" s="22"/>
      <c r="E10" s="15"/>
      <c r="F10" s="22"/>
      <c r="G10" s="23"/>
    </row>
    <row r="11" spans="1:7" ht="14.4" customHeight="1" x14ac:dyDescent="0.3">
      <c r="A11" s="153" t="s">
        <v>138</v>
      </c>
      <c r="B11" s="16">
        <f>IF(ISERROR(VLOOKUP("Celkem",'ZV Vykáz.-A'!A:F,2,0)),0,VLOOKUP("Celkem",'ZV Vykáz.-A'!A:F,2,0)/1000)</f>
        <v>385.26600000000002</v>
      </c>
      <c r="C11" s="38">
        <f>IF(ISERROR(VLOOKUP("Celkem",'ZV Vykáz.-A'!A:F,4,0)),0,VLOOKUP("Celkem",'ZV Vykáz.-A'!A:F,4,0)/1000)</f>
        <v>398.452</v>
      </c>
      <c r="D11" s="39">
        <f>IF(ISERROR(VLOOKUP("Celkem",'ZV Vykáz.-A'!A:F,6,0)),0,VLOOKUP("Celkem",'ZV Vykáz.-A'!A:F,6,0)/1000)</f>
        <v>508.45800000000003</v>
      </c>
      <c r="E11" s="15"/>
      <c r="F11" s="16">
        <f>B11*0.98</f>
        <v>377.56067999999999</v>
      </c>
      <c r="G11" s="17">
        <f>IF(F11=0,"",D11/F11)</f>
        <v>1.346692139658187</v>
      </c>
    </row>
    <row r="12" spans="1:7" ht="14.4" customHeight="1" thickBot="1" x14ac:dyDescent="0.35">
      <c r="A12" s="154" t="s">
        <v>137</v>
      </c>
      <c r="B12" s="20">
        <f>IF(ISERROR(VLOOKUP("Celkem",CaseMix!A:D,2,0)),0,VLOOKUP("Celkem",CaseMix!A:D,2,0)*29.5)</f>
        <v>9504.7820000000011</v>
      </c>
      <c r="C12" s="42">
        <f>IF(ISERROR(VLOOKUP("Celkem",CaseMix!A:D,3,0)),0,VLOOKUP("Celkem",CaseMix!A:D,3,0)*29.5)</f>
        <v>6675.1419999999998</v>
      </c>
      <c r="D12" s="43">
        <f>IF(ISERROR(VLOOKUP("Celkem",CaseMix!A:D,4,0)),0,VLOOKUP("Celkem",CaseMix!A:D,4,0)*29.5)</f>
        <v>6649.6244999999999</v>
      </c>
      <c r="E12" s="15"/>
      <c r="F12" s="20">
        <f>B12*0.95</f>
        <v>9029.5429000000004</v>
      </c>
      <c r="G12" s="21">
        <f>IF(F12=0,"",D12/F12)</f>
        <v>0.73642980310775197</v>
      </c>
    </row>
    <row r="13" spans="1:7" ht="14.4" customHeight="1" thickBot="1" x14ac:dyDescent="0.35">
      <c r="A13" s="5" t="s">
        <v>139</v>
      </c>
      <c r="B13" s="10">
        <f>SUM(B11:B12)</f>
        <v>9890.0480000000007</v>
      </c>
      <c r="C13" s="46">
        <f>SUM(C11:C12)</f>
        <v>7073.5940000000001</v>
      </c>
      <c r="D13" s="47">
        <f>SUM(D11:D12)</f>
        <v>7158.0824999999995</v>
      </c>
      <c r="E13" s="15"/>
      <c r="F13" s="10">
        <f>SUM(F11:F12)</f>
        <v>9407.1035800000009</v>
      </c>
      <c r="G13" s="11">
        <f>IF(F13=0,"",D13/F13)</f>
        <v>0.7609231087046241</v>
      </c>
    </row>
    <row r="14" spans="1:7" ht="14.4" customHeight="1" thickBot="1" x14ac:dyDescent="0.35">
      <c r="A14" s="22"/>
      <c r="B14" s="22"/>
      <c r="C14" s="22"/>
      <c r="D14" s="22"/>
      <c r="E14" s="15"/>
      <c r="F14" s="22"/>
      <c r="G14" s="23"/>
    </row>
    <row r="15" spans="1:7" ht="14.4" customHeight="1" thickBot="1" x14ac:dyDescent="0.35">
      <c r="A15" s="152" t="s">
        <v>140</v>
      </c>
      <c r="B15" s="12">
        <f>IF(B9=0,"",B13/B9)</f>
        <v>0.38728926515776624</v>
      </c>
      <c r="C15" s="48">
        <f>IF(C9=0,"",C13/C9)</f>
        <v>0.27178327392574181</v>
      </c>
      <c r="D15" s="49">
        <f>IF(D9=0,"",D13/D9)</f>
        <v>0.24644275397772661</v>
      </c>
      <c r="E15" s="15"/>
      <c r="F15" s="12">
        <f>IF(F9=0,"",F13/F9)</f>
        <v>0.32938037745098042</v>
      </c>
      <c r="G15" s="13">
        <f>IF(OR(F15=0,F15=""),"",D15/F15)</f>
        <v>0.74820107950845705</v>
      </c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72" priority="6" operator="greaterThan">
      <formula>1</formula>
    </cfRule>
  </conditionalFormatting>
  <conditionalFormatting sqref="G11:G15">
    <cfRule type="cellIs" dxfId="71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40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69" bestFit="1" customWidth="1"/>
    <col min="2" max="2" width="8.6640625" style="69" bestFit="1" customWidth="1"/>
    <col min="3" max="3" width="2.109375" style="69" bestFit="1" customWidth="1"/>
    <col min="4" max="4" width="8" style="69" bestFit="1" customWidth="1"/>
    <col min="5" max="5" width="52.88671875" style="69" bestFit="1" customWidth="1"/>
    <col min="6" max="7" width="11.109375" style="98" customWidth="1"/>
    <col min="8" max="9" width="9.33203125" style="98" hidden="1" customWidth="1"/>
    <col min="10" max="11" width="11.109375" style="98" customWidth="1"/>
    <col min="12" max="13" width="9.33203125" style="98" hidden="1" customWidth="1"/>
    <col min="14" max="15" width="11.109375" style="98" customWidth="1"/>
    <col min="16" max="16" width="11.109375" style="91" customWidth="1"/>
    <col min="17" max="17" width="11.109375" style="98" customWidth="1"/>
    <col min="18" max="16384" width="8.88671875" style="69"/>
  </cols>
  <sheetData>
    <row r="1" spans="1:17" ht="18.600000000000001" customHeight="1" thickBot="1" x14ac:dyDescent="0.4">
      <c r="A1" s="335" t="s">
        <v>198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</row>
    <row r="2" spans="1:17" ht="14.4" customHeight="1" thickBot="1" x14ac:dyDescent="0.4">
      <c r="A2" s="464" t="s">
        <v>238</v>
      </c>
      <c r="B2" s="111"/>
      <c r="C2" s="111"/>
      <c r="D2" s="111"/>
      <c r="E2" s="111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6"/>
      <c r="Q2" s="312"/>
    </row>
    <row r="3" spans="1:17" ht="14.4" customHeight="1" thickBot="1" x14ac:dyDescent="0.35">
      <c r="E3" s="166" t="s">
        <v>201</v>
      </c>
      <c r="F3" s="313">
        <f t="shared" ref="F3:O3" si="0">SUBTOTAL(9,F6:F1048576)</f>
        <v>6692.5499999999993</v>
      </c>
      <c r="G3" s="314">
        <f t="shared" si="0"/>
        <v>29120279.969999999</v>
      </c>
      <c r="H3" s="314"/>
      <c r="I3" s="314"/>
      <c r="J3" s="314">
        <f t="shared" si="0"/>
        <v>7026.16</v>
      </c>
      <c r="K3" s="314">
        <f t="shared" si="0"/>
        <v>26647744.800000001</v>
      </c>
      <c r="L3" s="314"/>
      <c r="M3" s="314"/>
      <c r="N3" s="314">
        <f t="shared" si="0"/>
        <v>8249.65</v>
      </c>
      <c r="O3" s="314">
        <f t="shared" si="0"/>
        <v>32173317.68</v>
      </c>
      <c r="P3" s="113">
        <f>IF(G3=0,0,O3/G3)</f>
        <v>1.1048423199620769</v>
      </c>
      <c r="Q3" s="315">
        <f>IF(N3=0,0,O3/N3)</f>
        <v>3899.9615353378631</v>
      </c>
    </row>
    <row r="4" spans="1:17" ht="14.4" customHeight="1" x14ac:dyDescent="0.3">
      <c r="A4" s="405" t="s">
        <v>110</v>
      </c>
      <c r="B4" s="404" t="s">
        <v>158</v>
      </c>
      <c r="C4" s="405" t="s">
        <v>159</v>
      </c>
      <c r="D4" s="406" t="s">
        <v>160</v>
      </c>
      <c r="E4" s="407" t="s">
        <v>119</v>
      </c>
      <c r="F4" s="411">
        <v>2011</v>
      </c>
      <c r="G4" s="412"/>
      <c r="H4" s="317"/>
      <c r="I4" s="317"/>
      <c r="J4" s="411">
        <v>2012</v>
      </c>
      <c r="K4" s="412"/>
      <c r="L4" s="317"/>
      <c r="M4" s="317"/>
      <c r="N4" s="411">
        <v>2013</v>
      </c>
      <c r="O4" s="412"/>
      <c r="P4" s="413" t="s">
        <v>5</v>
      </c>
      <c r="Q4" s="403" t="s">
        <v>161</v>
      </c>
    </row>
    <row r="5" spans="1:17" ht="14.4" customHeight="1" thickBot="1" x14ac:dyDescent="0.35">
      <c r="A5" s="592"/>
      <c r="B5" s="591"/>
      <c r="C5" s="592"/>
      <c r="D5" s="593"/>
      <c r="E5" s="594"/>
      <c r="F5" s="604" t="s">
        <v>129</v>
      </c>
      <c r="G5" s="605" t="s">
        <v>17</v>
      </c>
      <c r="H5" s="606"/>
      <c r="I5" s="606"/>
      <c r="J5" s="604" t="s">
        <v>129</v>
      </c>
      <c r="K5" s="605" t="s">
        <v>17</v>
      </c>
      <c r="L5" s="606"/>
      <c r="M5" s="606"/>
      <c r="N5" s="604" t="s">
        <v>129</v>
      </c>
      <c r="O5" s="605" t="s">
        <v>17</v>
      </c>
      <c r="P5" s="607"/>
      <c r="Q5" s="599"/>
    </row>
    <row r="6" spans="1:17" ht="14.4" customHeight="1" x14ac:dyDescent="0.3">
      <c r="A6" s="504" t="s">
        <v>2059</v>
      </c>
      <c r="B6" s="505" t="s">
        <v>2029</v>
      </c>
      <c r="C6" s="505" t="s">
        <v>2030</v>
      </c>
      <c r="D6" s="505" t="s">
        <v>2041</v>
      </c>
      <c r="E6" s="505" t="s">
        <v>2042</v>
      </c>
      <c r="F6" s="508"/>
      <c r="G6" s="508"/>
      <c r="H6" s="508"/>
      <c r="I6" s="508"/>
      <c r="J6" s="508">
        <v>1</v>
      </c>
      <c r="K6" s="508">
        <v>231</v>
      </c>
      <c r="L6" s="508"/>
      <c r="M6" s="508">
        <v>231</v>
      </c>
      <c r="N6" s="508">
        <v>2</v>
      </c>
      <c r="O6" s="508">
        <v>464</v>
      </c>
      <c r="P6" s="527"/>
      <c r="Q6" s="509">
        <v>232</v>
      </c>
    </row>
    <row r="7" spans="1:17" ht="14.4" customHeight="1" x14ac:dyDescent="0.3">
      <c r="A7" s="510" t="s">
        <v>2060</v>
      </c>
      <c r="B7" s="511" t="s">
        <v>2029</v>
      </c>
      <c r="C7" s="511" t="s">
        <v>2030</v>
      </c>
      <c r="D7" s="511" t="s">
        <v>2041</v>
      </c>
      <c r="E7" s="511" t="s">
        <v>2042</v>
      </c>
      <c r="F7" s="514">
        <v>5</v>
      </c>
      <c r="G7" s="514">
        <v>1150</v>
      </c>
      <c r="H7" s="514">
        <v>1</v>
      </c>
      <c r="I7" s="514">
        <v>230</v>
      </c>
      <c r="J7" s="514">
        <v>7</v>
      </c>
      <c r="K7" s="514">
        <v>1617</v>
      </c>
      <c r="L7" s="514">
        <v>1.4060869565217391</v>
      </c>
      <c r="M7" s="514">
        <v>231</v>
      </c>
      <c r="N7" s="514">
        <v>11</v>
      </c>
      <c r="O7" s="514">
        <v>2552</v>
      </c>
      <c r="P7" s="534">
        <v>2.2191304347826089</v>
      </c>
      <c r="Q7" s="515">
        <v>232</v>
      </c>
    </row>
    <row r="8" spans="1:17" ht="14.4" customHeight="1" x14ac:dyDescent="0.3">
      <c r="A8" s="510" t="s">
        <v>2061</v>
      </c>
      <c r="B8" s="511" t="s">
        <v>2029</v>
      </c>
      <c r="C8" s="511" t="s">
        <v>2030</v>
      </c>
      <c r="D8" s="511" t="s">
        <v>2041</v>
      </c>
      <c r="E8" s="511" t="s">
        <v>2042</v>
      </c>
      <c r="F8" s="514">
        <v>3</v>
      </c>
      <c r="G8" s="514">
        <v>690</v>
      </c>
      <c r="H8" s="514">
        <v>1</v>
      </c>
      <c r="I8" s="514">
        <v>230</v>
      </c>
      <c r="J8" s="514"/>
      <c r="K8" s="514"/>
      <c r="L8" s="514"/>
      <c r="M8" s="514"/>
      <c r="N8" s="514">
        <v>6</v>
      </c>
      <c r="O8" s="514">
        <v>1392</v>
      </c>
      <c r="P8" s="534">
        <v>2.017391304347826</v>
      </c>
      <c r="Q8" s="515">
        <v>232</v>
      </c>
    </row>
    <row r="9" spans="1:17" ht="14.4" customHeight="1" x14ac:dyDescent="0.3">
      <c r="A9" s="510" t="s">
        <v>2062</v>
      </c>
      <c r="B9" s="511" t="s">
        <v>2029</v>
      </c>
      <c r="C9" s="511" t="s">
        <v>2030</v>
      </c>
      <c r="D9" s="511" t="s">
        <v>2041</v>
      </c>
      <c r="E9" s="511" t="s">
        <v>2042</v>
      </c>
      <c r="F9" s="514">
        <v>7</v>
      </c>
      <c r="G9" s="514">
        <v>1610</v>
      </c>
      <c r="H9" s="514">
        <v>1</v>
      </c>
      <c r="I9" s="514">
        <v>230</v>
      </c>
      <c r="J9" s="514">
        <v>9</v>
      </c>
      <c r="K9" s="514">
        <v>2079</v>
      </c>
      <c r="L9" s="514">
        <v>1.2913043478260871</v>
      </c>
      <c r="M9" s="514">
        <v>231</v>
      </c>
      <c r="N9" s="514">
        <v>12</v>
      </c>
      <c r="O9" s="514">
        <v>2784</v>
      </c>
      <c r="P9" s="534">
        <v>1.7291925465838509</v>
      </c>
      <c r="Q9" s="515">
        <v>232</v>
      </c>
    </row>
    <row r="10" spans="1:17" ht="14.4" customHeight="1" x14ac:dyDescent="0.3">
      <c r="A10" s="510" t="s">
        <v>2062</v>
      </c>
      <c r="B10" s="511" t="s">
        <v>2063</v>
      </c>
      <c r="C10" s="511" t="s">
        <v>2030</v>
      </c>
      <c r="D10" s="511" t="s">
        <v>2041</v>
      </c>
      <c r="E10" s="511" t="s">
        <v>2042</v>
      </c>
      <c r="F10" s="514">
        <v>1</v>
      </c>
      <c r="G10" s="514">
        <v>230</v>
      </c>
      <c r="H10" s="514">
        <v>1</v>
      </c>
      <c r="I10" s="514">
        <v>230</v>
      </c>
      <c r="J10" s="514"/>
      <c r="K10" s="514"/>
      <c r="L10" s="514"/>
      <c r="M10" s="514"/>
      <c r="N10" s="514"/>
      <c r="O10" s="514"/>
      <c r="P10" s="534"/>
      <c r="Q10" s="515"/>
    </row>
    <row r="11" spans="1:17" ht="14.4" customHeight="1" x14ac:dyDescent="0.3">
      <c r="A11" s="510" t="s">
        <v>2064</v>
      </c>
      <c r="B11" s="511" t="s">
        <v>2029</v>
      </c>
      <c r="C11" s="511" t="s">
        <v>2030</v>
      </c>
      <c r="D11" s="511" t="s">
        <v>2041</v>
      </c>
      <c r="E11" s="511" t="s">
        <v>2042</v>
      </c>
      <c r="F11" s="514"/>
      <c r="G11" s="514"/>
      <c r="H11" s="514"/>
      <c r="I11" s="514"/>
      <c r="J11" s="514">
        <v>1</v>
      </c>
      <c r="K11" s="514">
        <v>231</v>
      </c>
      <c r="L11" s="514"/>
      <c r="M11" s="514">
        <v>231</v>
      </c>
      <c r="N11" s="514"/>
      <c r="O11" s="514"/>
      <c r="P11" s="534"/>
      <c r="Q11" s="515"/>
    </row>
    <row r="12" spans="1:17" ht="14.4" customHeight="1" x14ac:dyDescent="0.3">
      <c r="A12" s="510" t="s">
        <v>2065</v>
      </c>
      <c r="B12" s="511" t="s">
        <v>2029</v>
      </c>
      <c r="C12" s="511" t="s">
        <v>2030</v>
      </c>
      <c r="D12" s="511" t="s">
        <v>2035</v>
      </c>
      <c r="E12" s="511" t="s">
        <v>2036</v>
      </c>
      <c r="F12" s="514">
        <v>1</v>
      </c>
      <c r="G12" s="514">
        <v>34</v>
      </c>
      <c r="H12" s="514">
        <v>1</v>
      </c>
      <c r="I12" s="514">
        <v>34</v>
      </c>
      <c r="J12" s="514"/>
      <c r="K12" s="514"/>
      <c r="L12" s="514"/>
      <c r="M12" s="514"/>
      <c r="N12" s="514"/>
      <c r="O12" s="514"/>
      <c r="P12" s="534"/>
      <c r="Q12" s="515"/>
    </row>
    <row r="13" spans="1:17" ht="14.4" customHeight="1" x14ac:dyDescent="0.3">
      <c r="A13" s="510" t="s">
        <v>2065</v>
      </c>
      <c r="B13" s="511" t="s">
        <v>2029</v>
      </c>
      <c r="C13" s="511" t="s">
        <v>2030</v>
      </c>
      <c r="D13" s="511" t="s">
        <v>2041</v>
      </c>
      <c r="E13" s="511" t="s">
        <v>2042</v>
      </c>
      <c r="F13" s="514">
        <v>1</v>
      </c>
      <c r="G13" s="514">
        <v>230</v>
      </c>
      <c r="H13" s="514">
        <v>1</v>
      </c>
      <c r="I13" s="514">
        <v>230</v>
      </c>
      <c r="J13" s="514"/>
      <c r="K13" s="514"/>
      <c r="L13" s="514"/>
      <c r="M13" s="514"/>
      <c r="N13" s="514"/>
      <c r="O13" s="514"/>
      <c r="P13" s="534"/>
      <c r="Q13" s="515"/>
    </row>
    <row r="14" spans="1:17" ht="14.4" customHeight="1" x14ac:dyDescent="0.3">
      <c r="A14" s="510" t="s">
        <v>2066</v>
      </c>
      <c r="B14" s="511" t="s">
        <v>2029</v>
      </c>
      <c r="C14" s="511" t="s">
        <v>2030</v>
      </c>
      <c r="D14" s="511" t="s">
        <v>2041</v>
      </c>
      <c r="E14" s="511" t="s">
        <v>2042</v>
      </c>
      <c r="F14" s="514">
        <v>1</v>
      </c>
      <c r="G14" s="514">
        <v>230</v>
      </c>
      <c r="H14" s="514">
        <v>1</v>
      </c>
      <c r="I14" s="514">
        <v>230</v>
      </c>
      <c r="J14" s="514"/>
      <c r="K14" s="514"/>
      <c r="L14" s="514"/>
      <c r="M14" s="514"/>
      <c r="N14" s="514">
        <v>1</v>
      </c>
      <c r="O14" s="514">
        <v>232</v>
      </c>
      <c r="P14" s="534">
        <v>1.008695652173913</v>
      </c>
      <c r="Q14" s="515">
        <v>232</v>
      </c>
    </row>
    <row r="15" spans="1:17" ht="14.4" customHeight="1" x14ac:dyDescent="0.3">
      <c r="A15" s="510" t="s">
        <v>2067</v>
      </c>
      <c r="B15" s="511" t="s">
        <v>2029</v>
      </c>
      <c r="C15" s="511" t="s">
        <v>2030</v>
      </c>
      <c r="D15" s="511" t="s">
        <v>2041</v>
      </c>
      <c r="E15" s="511" t="s">
        <v>2042</v>
      </c>
      <c r="F15" s="514">
        <v>1</v>
      </c>
      <c r="G15" s="514">
        <v>230</v>
      </c>
      <c r="H15" s="514">
        <v>1</v>
      </c>
      <c r="I15" s="514">
        <v>230</v>
      </c>
      <c r="J15" s="514"/>
      <c r="K15" s="514"/>
      <c r="L15" s="514"/>
      <c r="M15" s="514"/>
      <c r="N15" s="514"/>
      <c r="O15" s="514"/>
      <c r="P15" s="534"/>
      <c r="Q15" s="515"/>
    </row>
    <row r="16" spans="1:17" ht="14.4" customHeight="1" x14ac:dyDescent="0.3">
      <c r="A16" s="510" t="s">
        <v>2068</v>
      </c>
      <c r="B16" s="511" t="s">
        <v>2029</v>
      </c>
      <c r="C16" s="511" t="s">
        <v>2030</v>
      </c>
      <c r="D16" s="511" t="s">
        <v>2041</v>
      </c>
      <c r="E16" s="511" t="s">
        <v>2042</v>
      </c>
      <c r="F16" s="514">
        <v>1</v>
      </c>
      <c r="G16" s="514">
        <v>230</v>
      </c>
      <c r="H16" s="514">
        <v>1</v>
      </c>
      <c r="I16" s="514">
        <v>230</v>
      </c>
      <c r="J16" s="514">
        <v>1</v>
      </c>
      <c r="K16" s="514">
        <v>231</v>
      </c>
      <c r="L16" s="514">
        <v>1.0043478260869565</v>
      </c>
      <c r="M16" s="514">
        <v>231</v>
      </c>
      <c r="N16" s="514">
        <v>1</v>
      </c>
      <c r="O16" s="514">
        <v>232</v>
      </c>
      <c r="P16" s="534">
        <v>1.008695652173913</v>
      </c>
      <c r="Q16" s="515">
        <v>232</v>
      </c>
    </row>
    <row r="17" spans="1:17" ht="14.4" customHeight="1" x14ac:dyDescent="0.3">
      <c r="A17" s="510" t="s">
        <v>2069</v>
      </c>
      <c r="B17" s="511" t="s">
        <v>2029</v>
      </c>
      <c r="C17" s="511" t="s">
        <v>2030</v>
      </c>
      <c r="D17" s="511" t="s">
        <v>2041</v>
      </c>
      <c r="E17" s="511" t="s">
        <v>2042</v>
      </c>
      <c r="F17" s="514"/>
      <c r="G17" s="514"/>
      <c r="H17" s="514"/>
      <c r="I17" s="514"/>
      <c r="J17" s="514">
        <v>1</v>
      </c>
      <c r="K17" s="514">
        <v>231</v>
      </c>
      <c r="L17" s="514"/>
      <c r="M17" s="514">
        <v>231</v>
      </c>
      <c r="N17" s="514"/>
      <c r="O17" s="514"/>
      <c r="P17" s="534"/>
      <c r="Q17" s="515"/>
    </row>
    <row r="18" spans="1:17" ht="14.4" customHeight="1" x14ac:dyDescent="0.3">
      <c r="A18" s="510" t="s">
        <v>2070</v>
      </c>
      <c r="B18" s="511" t="s">
        <v>2029</v>
      </c>
      <c r="C18" s="511" t="s">
        <v>2030</v>
      </c>
      <c r="D18" s="511" t="s">
        <v>2035</v>
      </c>
      <c r="E18" s="511" t="s">
        <v>2036</v>
      </c>
      <c r="F18" s="514"/>
      <c r="G18" s="514"/>
      <c r="H18" s="514"/>
      <c r="I18" s="514"/>
      <c r="J18" s="514">
        <v>1</v>
      </c>
      <c r="K18" s="514">
        <v>34</v>
      </c>
      <c r="L18" s="514"/>
      <c r="M18" s="514">
        <v>34</v>
      </c>
      <c r="N18" s="514"/>
      <c r="O18" s="514"/>
      <c r="P18" s="534"/>
      <c r="Q18" s="515"/>
    </row>
    <row r="19" spans="1:17" ht="14.4" customHeight="1" x14ac:dyDescent="0.3">
      <c r="A19" s="510" t="s">
        <v>2070</v>
      </c>
      <c r="B19" s="511" t="s">
        <v>2029</v>
      </c>
      <c r="C19" s="511" t="s">
        <v>2030</v>
      </c>
      <c r="D19" s="511" t="s">
        <v>2041</v>
      </c>
      <c r="E19" s="511" t="s">
        <v>2042</v>
      </c>
      <c r="F19" s="514">
        <v>1</v>
      </c>
      <c r="G19" s="514">
        <v>230</v>
      </c>
      <c r="H19" s="514">
        <v>1</v>
      </c>
      <c r="I19" s="514">
        <v>230</v>
      </c>
      <c r="J19" s="514">
        <v>2</v>
      </c>
      <c r="K19" s="514">
        <v>462</v>
      </c>
      <c r="L19" s="514">
        <v>2.008695652173913</v>
      </c>
      <c r="M19" s="514">
        <v>231</v>
      </c>
      <c r="N19" s="514"/>
      <c r="O19" s="514"/>
      <c r="P19" s="534"/>
      <c r="Q19" s="515"/>
    </row>
    <row r="20" spans="1:17" ht="14.4" customHeight="1" x14ac:dyDescent="0.3">
      <c r="A20" s="510" t="s">
        <v>2071</v>
      </c>
      <c r="B20" s="511" t="s">
        <v>2029</v>
      </c>
      <c r="C20" s="511" t="s">
        <v>2030</v>
      </c>
      <c r="D20" s="511" t="s">
        <v>2041</v>
      </c>
      <c r="E20" s="511" t="s">
        <v>2042</v>
      </c>
      <c r="F20" s="514"/>
      <c r="G20" s="514"/>
      <c r="H20" s="514"/>
      <c r="I20" s="514"/>
      <c r="J20" s="514"/>
      <c r="K20" s="514"/>
      <c r="L20" s="514"/>
      <c r="M20" s="514"/>
      <c r="N20" s="514">
        <v>2</v>
      </c>
      <c r="O20" s="514">
        <v>464</v>
      </c>
      <c r="P20" s="534"/>
      <c r="Q20" s="515">
        <v>232</v>
      </c>
    </row>
    <row r="21" spans="1:17" ht="14.4" customHeight="1" x14ac:dyDescent="0.3">
      <c r="A21" s="510" t="s">
        <v>2072</v>
      </c>
      <c r="B21" s="511" t="s">
        <v>2029</v>
      </c>
      <c r="C21" s="511" t="s">
        <v>2030</v>
      </c>
      <c r="D21" s="511" t="s">
        <v>2041</v>
      </c>
      <c r="E21" s="511" t="s">
        <v>2042</v>
      </c>
      <c r="F21" s="514">
        <v>5</v>
      </c>
      <c r="G21" s="514">
        <v>1150</v>
      </c>
      <c r="H21" s="514">
        <v>1</v>
      </c>
      <c r="I21" s="514">
        <v>230</v>
      </c>
      <c r="J21" s="514">
        <v>5</v>
      </c>
      <c r="K21" s="514">
        <v>1155</v>
      </c>
      <c r="L21" s="514">
        <v>1.0043478260869565</v>
      </c>
      <c r="M21" s="514">
        <v>231</v>
      </c>
      <c r="N21" s="514">
        <v>3</v>
      </c>
      <c r="O21" s="514">
        <v>696</v>
      </c>
      <c r="P21" s="534">
        <v>0.60521739130434782</v>
      </c>
      <c r="Q21" s="515">
        <v>232</v>
      </c>
    </row>
    <row r="22" spans="1:17" ht="14.4" customHeight="1" x14ac:dyDescent="0.3">
      <c r="A22" s="510" t="s">
        <v>2073</v>
      </c>
      <c r="B22" s="511" t="s">
        <v>2029</v>
      </c>
      <c r="C22" s="511" t="s">
        <v>2030</v>
      </c>
      <c r="D22" s="511" t="s">
        <v>2041</v>
      </c>
      <c r="E22" s="511" t="s">
        <v>2042</v>
      </c>
      <c r="F22" s="514"/>
      <c r="G22" s="514"/>
      <c r="H22" s="514"/>
      <c r="I22" s="514"/>
      <c r="J22" s="514">
        <v>2</v>
      </c>
      <c r="K22" s="514">
        <v>462</v>
      </c>
      <c r="L22" s="514"/>
      <c r="M22" s="514">
        <v>231</v>
      </c>
      <c r="N22" s="514"/>
      <c r="O22" s="514"/>
      <c r="P22" s="534"/>
      <c r="Q22" s="515"/>
    </row>
    <row r="23" spans="1:17" ht="14.4" customHeight="1" x14ac:dyDescent="0.3">
      <c r="A23" s="510" t="s">
        <v>2074</v>
      </c>
      <c r="B23" s="511" t="s">
        <v>2029</v>
      </c>
      <c r="C23" s="511" t="s">
        <v>2030</v>
      </c>
      <c r="D23" s="511" t="s">
        <v>2041</v>
      </c>
      <c r="E23" s="511" t="s">
        <v>2042</v>
      </c>
      <c r="F23" s="514">
        <v>1</v>
      </c>
      <c r="G23" s="514">
        <v>230</v>
      </c>
      <c r="H23" s="514">
        <v>1</v>
      </c>
      <c r="I23" s="514">
        <v>230</v>
      </c>
      <c r="J23" s="514"/>
      <c r="K23" s="514"/>
      <c r="L23" s="514"/>
      <c r="M23" s="514"/>
      <c r="N23" s="514">
        <v>1</v>
      </c>
      <c r="O23" s="514">
        <v>232</v>
      </c>
      <c r="P23" s="534">
        <v>1.008695652173913</v>
      </c>
      <c r="Q23" s="515">
        <v>232</v>
      </c>
    </row>
    <row r="24" spans="1:17" ht="14.4" customHeight="1" x14ac:dyDescent="0.3">
      <c r="A24" s="510" t="s">
        <v>426</v>
      </c>
      <c r="B24" s="511" t="s">
        <v>2075</v>
      </c>
      <c r="C24" s="511" t="s">
        <v>2030</v>
      </c>
      <c r="D24" s="511" t="s">
        <v>2076</v>
      </c>
      <c r="E24" s="511" t="s">
        <v>2077</v>
      </c>
      <c r="F24" s="514"/>
      <c r="G24" s="514"/>
      <c r="H24" s="514"/>
      <c r="I24" s="514"/>
      <c r="J24" s="514">
        <v>1</v>
      </c>
      <c r="K24" s="514">
        <v>1040</v>
      </c>
      <c r="L24" s="514"/>
      <c r="M24" s="514">
        <v>1040</v>
      </c>
      <c r="N24" s="514"/>
      <c r="O24" s="514"/>
      <c r="P24" s="534"/>
      <c r="Q24" s="515"/>
    </row>
    <row r="25" spans="1:17" ht="14.4" customHeight="1" x14ac:dyDescent="0.3">
      <c r="A25" s="510" t="s">
        <v>426</v>
      </c>
      <c r="B25" s="511" t="s">
        <v>2075</v>
      </c>
      <c r="C25" s="511" t="s">
        <v>2030</v>
      </c>
      <c r="D25" s="511" t="s">
        <v>2078</v>
      </c>
      <c r="E25" s="511" t="s">
        <v>2079</v>
      </c>
      <c r="F25" s="514"/>
      <c r="G25" s="514"/>
      <c r="H25" s="514"/>
      <c r="I25" s="514"/>
      <c r="J25" s="514">
        <v>1</v>
      </c>
      <c r="K25" s="514">
        <v>1703</v>
      </c>
      <c r="L25" s="514"/>
      <c r="M25" s="514">
        <v>1703</v>
      </c>
      <c r="N25" s="514"/>
      <c r="O25" s="514"/>
      <c r="P25" s="534"/>
      <c r="Q25" s="515"/>
    </row>
    <row r="26" spans="1:17" ht="14.4" customHeight="1" x14ac:dyDescent="0.3">
      <c r="A26" s="510" t="s">
        <v>426</v>
      </c>
      <c r="B26" s="511" t="s">
        <v>2075</v>
      </c>
      <c r="C26" s="511" t="s">
        <v>2030</v>
      </c>
      <c r="D26" s="511" t="s">
        <v>2080</v>
      </c>
      <c r="E26" s="511" t="s">
        <v>2081</v>
      </c>
      <c r="F26" s="514"/>
      <c r="G26" s="514"/>
      <c r="H26" s="514"/>
      <c r="I26" s="514"/>
      <c r="J26" s="514"/>
      <c r="K26" s="514"/>
      <c r="L26" s="514"/>
      <c r="M26" s="514"/>
      <c r="N26" s="514">
        <v>1</v>
      </c>
      <c r="O26" s="514">
        <v>10204</v>
      </c>
      <c r="P26" s="534"/>
      <c r="Q26" s="515">
        <v>10204</v>
      </c>
    </row>
    <row r="27" spans="1:17" ht="14.4" customHeight="1" x14ac:dyDescent="0.3">
      <c r="A27" s="510" t="s">
        <v>426</v>
      </c>
      <c r="B27" s="511" t="s">
        <v>2075</v>
      </c>
      <c r="C27" s="511" t="s">
        <v>2030</v>
      </c>
      <c r="D27" s="511" t="s">
        <v>2082</v>
      </c>
      <c r="E27" s="511" t="s">
        <v>2083</v>
      </c>
      <c r="F27" s="514"/>
      <c r="G27" s="514"/>
      <c r="H27" s="514"/>
      <c r="I27" s="514"/>
      <c r="J27" s="514"/>
      <c r="K27" s="514"/>
      <c r="L27" s="514"/>
      <c r="M27" s="514"/>
      <c r="N27" s="514">
        <v>1</v>
      </c>
      <c r="O27" s="514">
        <v>3571</v>
      </c>
      <c r="P27" s="534"/>
      <c r="Q27" s="515">
        <v>3571</v>
      </c>
    </row>
    <row r="28" spans="1:17" ht="14.4" customHeight="1" x14ac:dyDescent="0.3">
      <c r="A28" s="510" t="s">
        <v>426</v>
      </c>
      <c r="B28" s="511" t="s">
        <v>2075</v>
      </c>
      <c r="C28" s="511" t="s">
        <v>2030</v>
      </c>
      <c r="D28" s="511" t="s">
        <v>2084</v>
      </c>
      <c r="E28" s="511" t="s">
        <v>2085</v>
      </c>
      <c r="F28" s="514"/>
      <c r="G28" s="514"/>
      <c r="H28" s="514"/>
      <c r="I28" s="514"/>
      <c r="J28" s="514">
        <v>1</v>
      </c>
      <c r="K28" s="514">
        <v>3963</v>
      </c>
      <c r="L28" s="514"/>
      <c r="M28" s="514">
        <v>3963</v>
      </c>
      <c r="N28" s="514">
        <v>1</v>
      </c>
      <c r="O28" s="514">
        <v>3975</v>
      </c>
      <c r="P28" s="534"/>
      <c r="Q28" s="515">
        <v>3975</v>
      </c>
    </row>
    <row r="29" spans="1:17" ht="14.4" customHeight="1" x14ac:dyDescent="0.3">
      <c r="A29" s="510" t="s">
        <v>426</v>
      </c>
      <c r="B29" s="511" t="s">
        <v>2075</v>
      </c>
      <c r="C29" s="511" t="s">
        <v>2030</v>
      </c>
      <c r="D29" s="511" t="s">
        <v>2086</v>
      </c>
      <c r="E29" s="511" t="s">
        <v>2087</v>
      </c>
      <c r="F29" s="514"/>
      <c r="G29" s="514"/>
      <c r="H29" s="514"/>
      <c r="I29" s="514"/>
      <c r="J29" s="514"/>
      <c r="K29" s="514"/>
      <c r="L29" s="514"/>
      <c r="M29" s="514"/>
      <c r="N29" s="514">
        <v>1</v>
      </c>
      <c r="O29" s="514">
        <v>7097</v>
      </c>
      <c r="P29" s="534"/>
      <c r="Q29" s="515">
        <v>7097</v>
      </c>
    </row>
    <row r="30" spans="1:17" ht="14.4" customHeight="1" x14ac:dyDescent="0.3">
      <c r="A30" s="510" t="s">
        <v>426</v>
      </c>
      <c r="B30" s="511" t="s">
        <v>2075</v>
      </c>
      <c r="C30" s="511" t="s">
        <v>2030</v>
      </c>
      <c r="D30" s="511" t="s">
        <v>2088</v>
      </c>
      <c r="E30" s="511" t="s">
        <v>2089</v>
      </c>
      <c r="F30" s="514"/>
      <c r="G30" s="514"/>
      <c r="H30" s="514"/>
      <c r="I30" s="514"/>
      <c r="J30" s="514">
        <v>6</v>
      </c>
      <c r="K30" s="514">
        <v>16026</v>
      </c>
      <c r="L30" s="514"/>
      <c r="M30" s="514">
        <v>2671</v>
      </c>
      <c r="N30" s="514">
        <v>20</v>
      </c>
      <c r="O30" s="514">
        <v>53560</v>
      </c>
      <c r="P30" s="534"/>
      <c r="Q30" s="515">
        <v>2678</v>
      </c>
    </row>
    <row r="31" spans="1:17" ht="14.4" customHeight="1" x14ac:dyDescent="0.3">
      <c r="A31" s="510" t="s">
        <v>426</v>
      </c>
      <c r="B31" s="511" t="s">
        <v>2075</v>
      </c>
      <c r="C31" s="511" t="s">
        <v>2030</v>
      </c>
      <c r="D31" s="511" t="s">
        <v>2090</v>
      </c>
      <c r="E31" s="511" t="s">
        <v>2091</v>
      </c>
      <c r="F31" s="514"/>
      <c r="G31" s="514"/>
      <c r="H31" s="514"/>
      <c r="I31" s="514"/>
      <c r="J31" s="514"/>
      <c r="K31" s="514"/>
      <c r="L31" s="514"/>
      <c r="M31" s="514"/>
      <c r="N31" s="514">
        <v>3</v>
      </c>
      <c r="O31" s="514">
        <v>15294</v>
      </c>
      <c r="P31" s="534"/>
      <c r="Q31" s="515">
        <v>5098</v>
      </c>
    </row>
    <row r="32" spans="1:17" ht="14.4" customHeight="1" x14ac:dyDescent="0.3">
      <c r="A32" s="510" t="s">
        <v>426</v>
      </c>
      <c r="B32" s="511" t="s">
        <v>2075</v>
      </c>
      <c r="C32" s="511" t="s">
        <v>2030</v>
      </c>
      <c r="D32" s="511" t="s">
        <v>2092</v>
      </c>
      <c r="E32" s="511" t="s">
        <v>2093</v>
      </c>
      <c r="F32" s="514"/>
      <c r="G32" s="514"/>
      <c r="H32" s="514"/>
      <c r="I32" s="514"/>
      <c r="J32" s="514">
        <v>2</v>
      </c>
      <c r="K32" s="514">
        <v>6396</v>
      </c>
      <c r="L32" s="514"/>
      <c r="M32" s="514">
        <v>3198</v>
      </c>
      <c r="N32" s="514">
        <v>6</v>
      </c>
      <c r="O32" s="514">
        <v>19230</v>
      </c>
      <c r="P32" s="534"/>
      <c r="Q32" s="515">
        <v>3205</v>
      </c>
    </row>
    <row r="33" spans="1:17" ht="14.4" customHeight="1" x14ac:dyDescent="0.3">
      <c r="A33" s="510" t="s">
        <v>426</v>
      </c>
      <c r="B33" s="511" t="s">
        <v>2075</v>
      </c>
      <c r="C33" s="511" t="s">
        <v>2030</v>
      </c>
      <c r="D33" s="511" t="s">
        <v>2094</v>
      </c>
      <c r="E33" s="511" t="s">
        <v>2095</v>
      </c>
      <c r="F33" s="514"/>
      <c r="G33" s="514"/>
      <c r="H33" s="514"/>
      <c r="I33" s="514"/>
      <c r="J33" s="514"/>
      <c r="K33" s="514"/>
      <c r="L33" s="514"/>
      <c r="M33" s="514"/>
      <c r="N33" s="514">
        <v>3</v>
      </c>
      <c r="O33" s="514">
        <v>17820</v>
      </c>
      <c r="P33" s="534"/>
      <c r="Q33" s="515">
        <v>5940</v>
      </c>
    </row>
    <row r="34" spans="1:17" ht="14.4" customHeight="1" x14ac:dyDescent="0.3">
      <c r="A34" s="510" t="s">
        <v>426</v>
      </c>
      <c r="B34" s="511" t="s">
        <v>2075</v>
      </c>
      <c r="C34" s="511" t="s">
        <v>2030</v>
      </c>
      <c r="D34" s="511" t="s">
        <v>2096</v>
      </c>
      <c r="E34" s="511" t="s">
        <v>2097</v>
      </c>
      <c r="F34" s="514"/>
      <c r="G34" s="514"/>
      <c r="H34" s="514"/>
      <c r="I34" s="514"/>
      <c r="J34" s="514">
        <v>1</v>
      </c>
      <c r="K34" s="514">
        <v>7990</v>
      </c>
      <c r="L34" s="514"/>
      <c r="M34" s="514">
        <v>7990</v>
      </c>
      <c r="N34" s="514"/>
      <c r="O34" s="514"/>
      <c r="P34" s="534"/>
      <c r="Q34" s="515"/>
    </row>
    <row r="35" spans="1:17" ht="14.4" customHeight="1" x14ac:dyDescent="0.3">
      <c r="A35" s="510" t="s">
        <v>426</v>
      </c>
      <c r="B35" s="511" t="s">
        <v>2075</v>
      </c>
      <c r="C35" s="511" t="s">
        <v>2030</v>
      </c>
      <c r="D35" s="511" t="s">
        <v>2098</v>
      </c>
      <c r="E35" s="511" t="s">
        <v>2099</v>
      </c>
      <c r="F35" s="514"/>
      <c r="G35" s="514"/>
      <c r="H35" s="514"/>
      <c r="I35" s="514"/>
      <c r="J35" s="514"/>
      <c r="K35" s="514"/>
      <c r="L35" s="514"/>
      <c r="M35" s="514"/>
      <c r="N35" s="514">
        <v>2</v>
      </c>
      <c r="O35" s="514">
        <v>3784</v>
      </c>
      <c r="P35" s="534"/>
      <c r="Q35" s="515">
        <v>1892</v>
      </c>
    </row>
    <row r="36" spans="1:17" ht="14.4" customHeight="1" x14ac:dyDescent="0.3">
      <c r="A36" s="510" t="s">
        <v>426</v>
      </c>
      <c r="B36" s="511" t="s">
        <v>2075</v>
      </c>
      <c r="C36" s="511" t="s">
        <v>2030</v>
      </c>
      <c r="D36" s="511" t="s">
        <v>2100</v>
      </c>
      <c r="E36" s="511" t="s">
        <v>2101</v>
      </c>
      <c r="F36" s="514"/>
      <c r="G36" s="514"/>
      <c r="H36" s="514"/>
      <c r="I36" s="514"/>
      <c r="J36" s="514">
        <v>3</v>
      </c>
      <c r="K36" s="514">
        <v>8079</v>
      </c>
      <c r="L36" s="514"/>
      <c r="M36" s="514">
        <v>2693</v>
      </c>
      <c r="N36" s="514">
        <v>2</v>
      </c>
      <c r="O36" s="514">
        <v>5404</v>
      </c>
      <c r="P36" s="534"/>
      <c r="Q36" s="515">
        <v>2702</v>
      </c>
    </row>
    <row r="37" spans="1:17" ht="14.4" customHeight="1" x14ac:dyDescent="0.3">
      <c r="A37" s="510" t="s">
        <v>426</v>
      </c>
      <c r="B37" s="511" t="s">
        <v>2075</v>
      </c>
      <c r="C37" s="511" t="s">
        <v>2030</v>
      </c>
      <c r="D37" s="511" t="s">
        <v>2102</v>
      </c>
      <c r="E37" s="511" t="s">
        <v>2103</v>
      </c>
      <c r="F37" s="514"/>
      <c r="G37" s="514"/>
      <c r="H37" s="514"/>
      <c r="I37" s="514"/>
      <c r="J37" s="514"/>
      <c r="K37" s="514"/>
      <c r="L37" s="514"/>
      <c r="M37" s="514"/>
      <c r="N37" s="514">
        <v>1</v>
      </c>
      <c r="O37" s="514">
        <v>3171</v>
      </c>
      <c r="P37" s="534"/>
      <c r="Q37" s="515">
        <v>3171</v>
      </c>
    </row>
    <row r="38" spans="1:17" ht="14.4" customHeight="1" x14ac:dyDescent="0.3">
      <c r="A38" s="510" t="s">
        <v>426</v>
      </c>
      <c r="B38" s="511" t="s">
        <v>2075</v>
      </c>
      <c r="C38" s="511" t="s">
        <v>2030</v>
      </c>
      <c r="D38" s="511" t="s">
        <v>2104</v>
      </c>
      <c r="E38" s="511" t="s">
        <v>2105</v>
      </c>
      <c r="F38" s="514"/>
      <c r="G38" s="514"/>
      <c r="H38" s="514"/>
      <c r="I38" s="514"/>
      <c r="J38" s="514">
        <v>1</v>
      </c>
      <c r="K38" s="514">
        <v>8712</v>
      </c>
      <c r="L38" s="514"/>
      <c r="M38" s="514">
        <v>8712</v>
      </c>
      <c r="N38" s="514"/>
      <c r="O38" s="514"/>
      <c r="P38" s="534"/>
      <c r="Q38" s="515"/>
    </row>
    <row r="39" spans="1:17" ht="14.4" customHeight="1" x14ac:dyDescent="0.3">
      <c r="A39" s="510" t="s">
        <v>426</v>
      </c>
      <c r="B39" s="511" t="s">
        <v>2075</v>
      </c>
      <c r="C39" s="511" t="s">
        <v>2030</v>
      </c>
      <c r="D39" s="511" t="s">
        <v>2106</v>
      </c>
      <c r="E39" s="511" t="s">
        <v>2107</v>
      </c>
      <c r="F39" s="514"/>
      <c r="G39" s="514"/>
      <c r="H39" s="514"/>
      <c r="I39" s="514"/>
      <c r="J39" s="514">
        <v>3</v>
      </c>
      <c r="K39" s="514">
        <v>7089</v>
      </c>
      <c r="L39" s="514"/>
      <c r="M39" s="514">
        <v>2363</v>
      </c>
      <c r="N39" s="514">
        <v>2</v>
      </c>
      <c r="O39" s="514">
        <v>4740</v>
      </c>
      <c r="P39" s="534"/>
      <c r="Q39" s="515">
        <v>2370</v>
      </c>
    </row>
    <row r="40" spans="1:17" ht="14.4" customHeight="1" x14ac:dyDescent="0.3">
      <c r="A40" s="510" t="s">
        <v>426</v>
      </c>
      <c r="B40" s="511" t="s">
        <v>2075</v>
      </c>
      <c r="C40" s="511" t="s">
        <v>2030</v>
      </c>
      <c r="D40" s="511" t="s">
        <v>2108</v>
      </c>
      <c r="E40" s="511" t="s">
        <v>2109</v>
      </c>
      <c r="F40" s="514">
        <v>1</v>
      </c>
      <c r="G40" s="514">
        <v>5167</v>
      </c>
      <c r="H40" s="514">
        <v>1</v>
      </c>
      <c r="I40" s="514">
        <v>5167</v>
      </c>
      <c r="J40" s="514">
        <v>1</v>
      </c>
      <c r="K40" s="514">
        <v>5182</v>
      </c>
      <c r="L40" s="514">
        <v>1.0029030385136444</v>
      </c>
      <c r="M40" s="514">
        <v>5182</v>
      </c>
      <c r="N40" s="514"/>
      <c r="O40" s="514"/>
      <c r="P40" s="534"/>
      <c r="Q40" s="515"/>
    </row>
    <row r="41" spans="1:17" ht="14.4" customHeight="1" x14ac:dyDescent="0.3">
      <c r="A41" s="510" t="s">
        <v>426</v>
      </c>
      <c r="B41" s="511" t="s">
        <v>2075</v>
      </c>
      <c r="C41" s="511" t="s">
        <v>2030</v>
      </c>
      <c r="D41" s="511" t="s">
        <v>2110</v>
      </c>
      <c r="E41" s="511" t="s">
        <v>2111</v>
      </c>
      <c r="F41" s="514"/>
      <c r="G41" s="514"/>
      <c r="H41" s="514"/>
      <c r="I41" s="514"/>
      <c r="J41" s="514">
        <v>5</v>
      </c>
      <c r="K41" s="514">
        <v>17230</v>
      </c>
      <c r="L41" s="514"/>
      <c r="M41" s="514">
        <v>3446</v>
      </c>
      <c r="N41" s="514">
        <v>4</v>
      </c>
      <c r="O41" s="514">
        <v>13836</v>
      </c>
      <c r="P41" s="534"/>
      <c r="Q41" s="515">
        <v>3459</v>
      </c>
    </row>
    <row r="42" spans="1:17" ht="14.4" customHeight="1" x14ac:dyDescent="0.3">
      <c r="A42" s="510" t="s">
        <v>426</v>
      </c>
      <c r="B42" s="511" t="s">
        <v>2075</v>
      </c>
      <c r="C42" s="511" t="s">
        <v>2030</v>
      </c>
      <c r="D42" s="511" t="s">
        <v>2112</v>
      </c>
      <c r="E42" s="511" t="s">
        <v>2113</v>
      </c>
      <c r="F42" s="514"/>
      <c r="G42" s="514"/>
      <c r="H42" s="514"/>
      <c r="I42" s="514"/>
      <c r="J42" s="514"/>
      <c r="K42" s="514"/>
      <c r="L42" s="514"/>
      <c r="M42" s="514"/>
      <c r="N42" s="514">
        <v>1</v>
      </c>
      <c r="O42" s="514">
        <v>4218</v>
      </c>
      <c r="P42" s="534"/>
      <c r="Q42" s="515">
        <v>4218</v>
      </c>
    </row>
    <row r="43" spans="1:17" ht="14.4" customHeight="1" x14ac:dyDescent="0.3">
      <c r="A43" s="510" t="s">
        <v>426</v>
      </c>
      <c r="B43" s="511" t="s">
        <v>2075</v>
      </c>
      <c r="C43" s="511" t="s">
        <v>2030</v>
      </c>
      <c r="D43" s="511" t="s">
        <v>2114</v>
      </c>
      <c r="E43" s="511" t="s">
        <v>2115</v>
      </c>
      <c r="F43" s="514">
        <v>1</v>
      </c>
      <c r="G43" s="514">
        <v>2040</v>
      </c>
      <c r="H43" s="514">
        <v>1</v>
      </c>
      <c r="I43" s="514">
        <v>2040</v>
      </c>
      <c r="J43" s="514">
        <v>9</v>
      </c>
      <c r="K43" s="514">
        <v>18414</v>
      </c>
      <c r="L43" s="514">
        <v>9.0264705882352949</v>
      </c>
      <c r="M43" s="514">
        <v>2046</v>
      </c>
      <c r="N43" s="514">
        <v>18</v>
      </c>
      <c r="O43" s="514">
        <v>36954</v>
      </c>
      <c r="P43" s="534">
        <v>18.11470588235294</v>
      </c>
      <c r="Q43" s="515">
        <v>2053</v>
      </c>
    </row>
    <row r="44" spans="1:17" ht="14.4" customHeight="1" x14ac:dyDescent="0.3">
      <c r="A44" s="510" t="s">
        <v>426</v>
      </c>
      <c r="B44" s="511" t="s">
        <v>2075</v>
      </c>
      <c r="C44" s="511" t="s">
        <v>2030</v>
      </c>
      <c r="D44" s="511" t="s">
        <v>2116</v>
      </c>
      <c r="E44" s="511" t="s">
        <v>2117</v>
      </c>
      <c r="F44" s="514"/>
      <c r="G44" s="514"/>
      <c r="H44" s="514"/>
      <c r="I44" s="514"/>
      <c r="J44" s="514">
        <v>2</v>
      </c>
      <c r="K44" s="514">
        <v>4430</v>
      </c>
      <c r="L44" s="514"/>
      <c r="M44" s="514">
        <v>2215</v>
      </c>
      <c r="N44" s="514">
        <v>3</v>
      </c>
      <c r="O44" s="514">
        <v>6666</v>
      </c>
      <c r="P44" s="534"/>
      <c r="Q44" s="515">
        <v>2222</v>
      </c>
    </row>
    <row r="45" spans="1:17" ht="14.4" customHeight="1" x14ac:dyDescent="0.3">
      <c r="A45" s="510" t="s">
        <v>426</v>
      </c>
      <c r="B45" s="511" t="s">
        <v>2075</v>
      </c>
      <c r="C45" s="511" t="s">
        <v>2030</v>
      </c>
      <c r="D45" s="511" t="s">
        <v>2118</v>
      </c>
      <c r="E45" s="511" t="s">
        <v>2119</v>
      </c>
      <c r="F45" s="514"/>
      <c r="G45" s="514"/>
      <c r="H45" s="514"/>
      <c r="I45" s="514"/>
      <c r="J45" s="514">
        <v>2</v>
      </c>
      <c r="K45" s="514">
        <v>1482</v>
      </c>
      <c r="L45" s="514"/>
      <c r="M45" s="514">
        <v>741</v>
      </c>
      <c r="N45" s="514">
        <v>4</v>
      </c>
      <c r="O45" s="514">
        <v>2980</v>
      </c>
      <c r="P45" s="534"/>
      <c r="Q45" s="515">
        <v>745</v>
      </c>
    </row>
    <row r="46" spans="1:17" ht="14.4" customHeight="1" x14ac:dyDescent="0.3">
      <c r="A46" s="510" t="s">
        <v>426</v>
      </c>
      <c r="B46" s="511" t="s">
        <v>2075</v>
      </c>
      <c r="C46" s="511" t="s">
        <v>2030</v>
      </c>
      <c r="D46" s="511" t="s">
        <v>2120</v>
      </c>
      <c r="E46" s="511" t="s">
        <v>2121</v>
      </c>
      <c r="F46" s="514"/>
      <c r="G46" s="514"/>
      <c r="H46" s="514"/>
      <c r="I46" s="514"/>
      <c r="J46" s="514">
        <v>1</v>
      </c>
      <c r="K46" s="514">
        <v>2670</v>
      </c>
      <c r="L46" s="514"/>
      <c r="M46" s="514">
        <v>2670</v>
      </c>
      <c r="N46" s="514">
        <v>2</v>
      </c>
      <c r="O46" s="514">
        <v>5354</v>
      </c>
      <c r="P46" s="534"/>
      <c r="Q46" s="515">
        <v>2677</v>
      </c>
    </row>
    <row r="47" spans="1:17" ht="14.4" customHeight="1" x14ac:dyDescent="0.3">
      <c r="A47" s="510" t="s">
        <v>426</v>
      </c>
      <c r="B47" s="511" t="s">
        <v>2075</v>
      </c>
      <c r="C47" s="511" t="s">
        <v>2030</v>
      </c>
      <c r="D47" s="511" t="s">
        <v>2122</v>
      </c>
      <c r="E47" s="511" t="s">
        <v>2123</v>
      </c>
      <c r="F47" s="514"/>
      <c r="G47" s="514"/>
      <c r="H47" s="514"/>
      <c r="I47" s="514"/>
      <c r="J47" s="514"/>
      <c r="K47" s="514"/>
      <c r="L47" s="514"/>
      <c r="M47" s="514"/>
      <c r="N47" s="514">
        <v>1</v>
      </c>
      <c r="O47" s="514">
        <v>3498</v>
      </c>
      <c r="P47" s="534"/>
      <c r="Q47" s="515">
        <v>3498</v>
      </c>
    </row>
    <row r="48" spans="1:17" ht="14.4" customHeight="1" x14ac:dyDescent="0.3">
      <c r="A48" s="510" t="s">
        <v>426</v>
      </c>
      <c r="B48" s="511" t="s">
        <v>2075</v>
      </c>
      <c r="C48" s="511" t="s">
        <v>2030</v>
      </c>
      <c r="D48" s="511" t="s">
        <v>2124</v>
      </c>
      <c r="E48" s="511" t="s">
        <v>2125</v>
      </c>
      <c r="F48" s="514"/>
      <c r="G48" s="514"/>
      <c r="H48" s="514"/>
      <c r="I48" s="514"/>
      <c r="J48" s="514"/>
      <c r="K48" s="514"/>
      <c r="L48" s="514"/>
      <c r="M48" s="514"/>
      <c r="N48" s="514">
        <v>2</v>
      </c>
      <c r="O48" s="514">
        <v>4746</v>
      </c>
      <c r="P48" s="534"/>
      <c r="Q48" s="515">
        <v>2373</v>
      </c>
    </row>
    <row r="49" spans="1:17" ht="14.4" customHeight="1" x14ac:dyDescent="0.3">
      <c r="A49" s="510" t="s">
        <v>426</v>
      </c>
      <c r="B49" s="511" t="s">
        <v>2075</v>
      </c>
      <c r="C49" s="511" t="s">
        <v>2030</v>
      </c>
      <c r="D49" s="511" t="s">
        <v>2126</v>
      </c>
      <c r="E49" s="511" t="s">
        <v>2127</v>
      </c>
      <c r="F49" s="514"/>
      <c r="G49" s="514"/>
      <c r="H49" s="514"/>
      <c r="I49" s="514"/>
      <c r="J49" s="514">
        <v>2</v>
      </c>
      <c r="K49" s="514">
        <v>10296</v>
      </c>
      <c r="L49" s="514"/>
      <c r="M49" s="514">
        <v>5148</v>
      </c>
      <c r="N49" s="514">
        <v>3</v>
      </c>
      <c r="O49" s="514">
        <v>15444</v>
      </c>
      <c r="P49" s="534"/>
      <c r="Q49" s="515">
        <v>5148</v>
      </c>
    </row>
    <row r="50" spans="1:17" ht="14.4" customHeight="1" x14ac:dyDescent="0.3">
      <c r="A50" s="510" t="s">
        <v>426</v>
      </c>
      <c r="B50" s="511" t="s">
        <v>2075</v>
      </c>
      <c r="C50" s="511" t="s">
        <v>2030</v>
      </c>
      <c r="D50" s="511" t="s">
        <v>2128</v>
      </c>
      <c r="E50" s="511" t="s">
        <v>2129</v>
      </c>
      <c r="F50" s="514"/>
      <c r="G50" s="514"/>
      <c r="H50" s="514"/>
      <c r="I50" s="514"/>
      <c r="J50" s="514">
        <v>1</v>
      </c>
      <c r="K50" s="514">
        <v>176</v>
      </c>
      <c r="L50" s="514"/>
      <c r="M50" s="514">
        <v>176</v>
      </c>
      <c r="N50" s="514">
        <v>1</v>
      </c>
      <c r="O50" s="514">
        <v>177</v>
      </c>
      <c r="P50" s="534"/>
      <c r="Q50" s="515">
        <v>177</v>
      </c>
    </row>
    <row r="51" spans="1:17" ht="14.4" customHeight="1" x14ac:dyDescent="0.3">
      <c r="A51" s="510" t="s">
        <v>426</v>
      </c>
      <c r="B51" s="511" t="s">
        <v>2075</v>
      </c>
      <c r="C51" s="511" t="s">
        <v>2030</v>
      </c>
      <c r="D51" s="511" t="s">
        <v>2130</v>
      </c>
      <c r="E51" s="511" t="s">
        <v>2131</v>
      </c>
      <c r="F51" s="514"/>
      <c r="G51" s="514"/>
      <c r="H51" s="514"/>
      <c r="I51" s="514"/>
      <c r="J51" s="514"/>
      <c r="K51" s="514"/>
      <c r="L51" s="514"/>
      <c r="M51" s="514"/>
      <c r="N51" s="514">
        <v>2</v>
      </c>
      <c r="O51" s="514">
        <v>1362</v>
      </c>
      <c r="P51" s="534"/>
      <c r="Q51" s="515">
        <v>681</v>
      </c>
    </row>
    <row r="52" spans="1:17" ht="14.4" customHeight="1" x14ac:dyDescent="0.3">
      <c r="A52" s="510" t="s">
        <v>426</v>
      </c>
      <c r="B52" s="511" t="s">
        <v>2075</v>
      </c>
      <c r="C52" s="511" t="s">
        <v>2030</v>
      </c>
      <c r="D52" s="511" t="s">
        <v>2132</v>
      </c>
      <c r="E52" s="511" t="s">
        <v>2133</v>
      </c>
      <c r="F52" s="514"/>
      <c r="G52" s="514"/>
      <c r="H52" s="514"/>
      <c r="I52" s="514"/>
      <c r="J52" s="514"/>
      <c r="K52" s="514"/>
      <c r="L52" s="514"/>
      <c r="M52" s="514"/>
      <c r="N52" s="514">
        <v>1</v>
      </c>
      <c r="O52" s="514">
        <v>628</v>
      </c>
      <c r="P52" s="534"/>
      <c r="Q52" s="515">
        <v>628</v>
      </c>
    </row>
    <row r="53" spans="1:17" ht="14.4" customHeight="1" x14ac:dyDescent="0.3">
      <c r="A53" s="510" t="s">
        <v>426</v>
      </c>
      <c r="B53" s="511" t="s">
        <v>2075</v>
      </c>
      <c r="C53" s="511" t="s">
        <v>2030</v>
      </c>
      <c r="D53" s="511" t="s">
        <v>2134</v>
      </c>
      <c r="E53" s="511" t="s">
        <v>2135</v>
      </c>
      <c r="F53" s="514"/>
      <c r="G53" s="514"/>
      <c r="H53" s="514"/>
      <c r="I53" s="514"/>
      <c r="J53" s="514"/>
      <c r="K53" s="514"/>
      <c r="L53" s="514"/>
      <c r="M53" s="514"/>
      <c r="N53" s="514">
        <v>1</v>
      </c>
      <c r="O53" s="514">
        <v>431</v>
      </c>
      <c r="P53" s="534"/>
      <c r="Q53" s="515">
        <v>431</v>
      </c>
    </row>
    <row r="54" spans="1:17" ht="14.4" customHeight="1" x14ac:dyDescent="0.3">
      <c r="A54" s="510" t="s">
        <v>426</v>
      </c>
      <c r="B54" s="511" t="s">
        <v>2075</v>
      </c>
      <c r="C54" s="511" t="s">
        <v>2030</v>
      </c>
      <c r="D54" s="511" t="s">
        <v>2136</v>
      </c>
      <c r="E54" s="511" t="s">
        <v>2137</v>
      </c>
      <c r="F54" s="514"/>
      <c r="G54" s="514"/>
      <c r="H54" s="514"/>
      <c r="I54" s="514"/>
      <c r="J54" s="514">
        <v>1</v>
      </c>
      <c r="K54" s="514">
        <v>14860</v>
      </c>
      <c r="L54" s="514"/>
      <c r="M54" s="514">
        <v>14860</v>
      </c>
      <c r="N54" s="514"/>
      <c r="O54" s="514"/>
      <c r="P54" s="534"/>
      <c r="Q54" s="515"/>
    </row>
    <row r="55" spans="1:17" ht="14.4" customHeight="1" x14ac:dyDescent="0.3">
      <c r="A55" s="510" t="s">
        <v>426</v>
      </c>
      <c r="B55" s="511" t="s">
        <v>2075</v>
      </c>
      <c r="C55" s="511" t="s">
        <v>2030</v>
      </c>
      <c r="D55" s="511" t="s">
        <v>2138</v>
      </c>
      <c r="E55" s="511" t="s">
        <v>2139</v>
      </c>
      <c r="F55" s="514"/>
      <c r="G55" s="514"/>
      <c r="H55" s="514"/>
      <c r="I55" s="514"/>
      <c r="J55" s="514">
        <v>10</v>
      </c>
      <c r="K55" s="514">
        <v>8420</v>
      </c>
      <c r="L55" s="514"/>
      <c r="M55" s="514">
        <v>842</v>
      </c>
      <c r="N55" s="514"/>
      <c r="O55" s="514"/>
      <c r="P55" s="534"/>
      <c r="Q55" s="515"/>
    </row>
    <row r="56" spans="1:17" ht="14.4" customHeight="1" x14ac:dyDescent="0.3">
      <c r="A56" s="510" t="s">
        <v>426</v>
      </c>
      <c r="B56" s="511" t="s">
        <v>2075</v>
      </c>
      <c r="C56" s="511" t="s">
        <v>2030</v>
      </c>
      <c r="D56" s="511" t="s">
        <v>2140</v>
      </c>
      <c r="E56" s="511" t="s">
        <v>2141</v>
      </c>
      <c r="F56" s="514"/>
      <c r="G56" s="514"/>
      <c r="H56" s="514"/>
      <c r="I56" s="514"/>
      <c r="J56" s="514">
        <v>2</v>
      </c>
      <c r="K56" s="514">
        <v>30622</v>
      </c>
      <c r="L56" s="514"/>
      <c r="M56" s="514">
        <v>15311</v>
      </c>
      <c r="N56" s="514">
        <v>1</v>
      </c>
      <c r="O56" s="514">
        <v>15368</v>
      </c>
      <c r="P56" s="534"/>
      <c r="Q56" s="515">
        <v>15368</v>
      </c>
    </row>
    <row r="57" spans="1:17" ht="14.4" customHeight="1" x14ac:dyDescent="0.3">
      <c r="A57" s="510" t="s">
        <v>426</v>
      </c>
      <c r="B57" s="511" t="s">
        <v>2075</v>
      </c>
      <c r="C57" s="511" t="s">
        <v>2030</v>
      </c>
      <c r="D57" s="511" t="s">
        <v>2142</v>
      </c>
      <c r="E57" s="511" t="s">
        <v>2143</v>
      </c>
      <c r="F57" s="514"/>
      <c r="G57" s="514"/>
      <c r="H57" s="514"/>
      <c r="I57" s="514"/>
      <c r="J57" s="514">
        <v>1</v>
      </c>
      <c r="K57" s="514">
        <v>6076</v>
      </c>
      <c r="L57" s="514"/>
      <c r="M57" s="514">
        <v>6076</v>
      </c>
      <c r="N57" s="514">
        <v>1</v>
      </c>
      <c r="O57" s="514">
        <v>6105</v>
      </c>
      <c r="P57" s="534"/>
      <c r="Q57" s="515">
        <v>6105</v>
      </c>
    </row>
    <row r="58" spans="1:17" ht="14.4" customHeight="1" x14ac:dyDescent="0.3">
      <c r="A58" s="510" t="s">
        <v>426</v>
      </c>
      <c r="B58" s="511" t="s">
        <v>2075</v>
      </c>
      <c r="C58" s="511" t="s">
        <v>2030</v>
      </c>
      <c r="D58" s="511" t="s">
        <v>2144</v>
      </c>
      <c r="E58" s="511" t="s">
        <v>2145</v>
      </c>
      <c r="F58" s="514"/>
      <c r="G58" s="514"/>
      <c r="H58" s="514"/>
      <c r="I58" s="514"/>
      <c r="J58" s="514">
        <v>2</v>
      </c>
      <c r="K58" s="514">
        <v>18000</v>
      </c>
      <c r="L58" s="514"/>
      <c r="M58" s="514">
        <v>9000</v>
      </c>
      <c r="N58" s="514">
        <v>5</v>
      </c>
      <c r="O58" s="514">
        <v>45170</v>
      </c>
      <c r="P58" s="534"/>
      <c r="Q58" s="515">
        <v>9034</v>
      </c>
    </row>
    <row r="59" spans="1:17" ht="14.4" customHeight="1" x14ac:dyDescent="0.3">
      <c r="A59" s="510" t="s">
        <v>426</v>
      </c>
      <c r="B59" s="511" t="s">
        <v>2075</v>
      </c>
      <c r="C59" s="511" t="s">
        <v>2030</v>
      </c>
      <c r="D59" s="511" t="s">
        <v>2146</v>
      </c>
      <c r="E59" s="511" t="s">
        <v>2147</v>
      </c>
      <c r="F59" s="514"/>
      <c r="G59" s="514"/>
      <c r="H59" s="514"/>
      <c r="I59" s="514"/>
      <c r="J59" s="514">
        <v>2</v>
      </c>
      <c r="K59" s="514">
        <v>21118</v>
      </c>
      <c r="L59" s="514"/>
      <c r="M59" s="514">
        <v>10559</v>
      </c>
      <c r="N59" s="514"/>
      <c r="O59" s="514"/>
      <c r="P59" s="534"/>
      <c r="Q59" s="515"/>
    </row>
    <row r="60" spans="1:17" ht="14.4" customHeight="1" x14ac:dyDescent="0.3">
      <c r="A60" s="510" t="s">
        <v>426</v>
      </c>
      <c r="B60" s="511" t="s">
        <v>2075</v>
      </c>
      <c r="C60" s="511" t="s">
        <v>2030</v>
      </c>
      <c r="D60" s="511" t="s">
        <v>2148</v>
      </c>
      <c r="E60" s="511" t="s">
        <v>2149</v>
      </c>
      <c r="F60" s="514"/>
      <c r="G60" s="514"/>
      <c r="H60" s="514"/>
      <c r="I60" s="514"/>
      <c r="J60" s="514"/>
      <c r="K60" s="514"/>
      <c r="L60" s="514"/>
      <c r="M60" s="514"/>
      <c r="N60" s="514">
        <v>2</v>
      </c>
      <c r="O60" s="514">
        <v>13588</v>
      </c>
      <c r="P60" s="534"/>
      <c r="Q60" s="515">
        <v>6794</v>
      </c>
    </row>
    <row r="61" spans="1:17" ht="14.4" customHeight="1" x14ac:dyDescent="0.3">
      <c r="A61" s="510" t="s">
        <v>426</v>
      </c>
      <c r="B61" s="511" t="s">
        <v>2075</v>
      </c>
      <c r="C61" s="511" t="s">
        <v>2030</v>
      </c>
      <c r="D61" s="511" t="s">
        <v>2150</v>
      </c>
      <c r="E61" s="511" t="s">
        <v>2151</v>
      </c>
      <c r="F61" s="514"/>
      <c r="G61" s="514"/>
      <c r="H61" s="514"/>
      <c r="I61" s="514"/>
      <c r="J61" s="514">
        <v>1</v>
      </c>
      <c r="K61" s="514">
        <v>6016</v>
      </c>
      <c r="L61" s="514"/>
      <c r="M61" s="514">
        <v>6016</v>
      </c>
      <c r="N61" s="514">
        <v>3</v>
      </c>
      <c r="O61" s="514">
        <v>18135</v>
      </c>
      <c r="P61" s="534"/>
      <c r="Q61" s="515">
        <v>6045</v>
      </c>
    </row>
    <row r="62" spans="1:17" ht="14.4" customHeight="1" x14ac:dyDescent="0.3">
      <c r="A62" s="510" t="s">
        <v>426</v>
      </c>
      <c r="B62" s="511" t="s">
        <v>2075</v>
      </c>
      <c r="C62" s="511" t="s">
        <v>2030</v>
      </c>
      <c r="D62" s="511" t="s">
        <v>2152</v>
      </c>
      <c r="E62" s="511" t="s">
        <v>2153</v>
      </c>
      <c r="F62" s="514"/>
      <c r="G62" s="514"/>
      <c r="H62" s="514"/>
      <c r="I62" s="514"/>
      <c r="J62" s="514">
        <v>2</v>
      </c>
      <c r="K62" s="514">
        <v>9188</v>
      </c>
      <c r="L62" s="514"/>
      <c r="M62" s="514">
        <v>4594</v>
      </c>
      <c r="N62" s="514">
        <v>10</v>
      </c>
      <c r="O62" s="514">
        <v>46170</v>
      </c>
      <c r="P62" s="534"/>
      <c r="Q62" s="515">
        <v>4617</v>
      </c>
    </row>
    <row r="63" spans="1:17" ht="14.4" customHeight="1" x14ac:dyDescent="0.3">
      <c r="A63" s="510" t="s">
        <v>426</v>
      </c>
      <c r="B63" s="511" t="s">
        <v>2075</v>
      </c>
      <c r="C63" s="511" t="s">
        <v>2030</v>
      </c>
      <c r="D63" s="511" t="s">
        <v>2154</v>
      </c>
      <c r="E63" s="511" t="s">
        <v>2155</v>
      </c>
      <c r="F63" s="514"/>
      <c r="G63" s="514"/>
      <c r="H63" s="514"/>
      <c r="I63" s="514"/>
      <c r="J63" s="514"/>
      <c r="K63" s="514"/>
      <c r="L63" s="514"/>
      <c r="M63" s="514"/>
      <c r="N63" s="514">
        <v>1</v>
      </c>
      <c r="O63" s="514">
        <v>3525</v>
      </c>
      <c r="P63" s="534"/>
      <c r="Q63" s="515">
        <v>3525</v>
      </c>
    </row>
    <row r="64" spans="1:17" ht="14.4" customHeight="1" x14ac:dyDescent="0.3">
      <c r="A64" s="510" t="s">
        <v>426</v>
      </c>
      <c r="B64" s="511" t="s">
        <v>2075</v>
      </c>
      <c r="C64" s="511" t="s">
        <v>2030</v>
      </c>
      <c r="D64" s="511" t="s">
        <v>2156</v>
      </c>
      <c r="E64" s="511" t="s">
        <v>2157</v>
      </c>
      <c r="F64" s="514"/>
      <c r="G64" s="514"/>
      <c r="H64" s="514"/>
      <c r="I64" s="514"/>
      <c r="J64" s="514">
        <v>1</v>
      </c>
      <c r="K64" s="514">
        <v>794</v>
      </c>
      <c r="L64" s="514"/>
      <c r="M64" s="514">
        <v>794</v>
      </c>
      <c r="N64" s="514">
        <v>5</v>
      </c>
      <c r="O64" s="514">
        <v>4000</v>
      </c>
      <c r="P64" s="534"/>
      <c r="Q64" s="515">
        <v>800</v>
      </c>
    </row>
    <row r="65" spans="1:17" ht="14.4" customHeight="1" x14ac:dyDescent="0.3">
      <c r="A65" s="510" t="s">
        <v>426</v>
      </c>
      <c r="B65" s="511" t="s">
        <v>2075</v>
      </c>
      <c r="C65" s="511" t="s">
        <v>2030</v>
      </c>
      <c r="D65" s="511" t="s">
        <v>2158</v>
      </c>
      <c r="E65" s="511" t="s">
        <v>2159</v>
      </c>
      <c r="F65" s="514"/>
      <c r="G65" s="514"/>
      <c r="H65" s="514"/>
      <c r="I65" s="514"/>
      <c r="J65" s="514">
        <v>1</v>
      </c>
      <c r="K65" s="514">
        <v>3506</v>
      </c>
      <c r="L65" s="514"/>
      <c r="M65" s="514">
        <v>3506</v>
      </c>
      <c r="N65" s="514"/>
      <c r="O65" s="514"/>
      <c r="P65" s="534"/>
      <c r="Q65" s="515"/>
    </row>
    <row r="66" spans="1:17" ht="14.4" customHeight="1" x14ac:dyDescent="0.3">
      <c r="A66" s="510" t="s">
        <v>426</v>
      </c>
      <c r="B66" s="511" t="s">
        <v>2075</v>
      </c>
      <c r="C66" s="511" t="s">
        <v>2030</v>
      </c>
      <c r="D66" s="511" t="s">
        <v>2160</v>
      </c>
      <c r="E66" s="511" t="s">
        <v>2161</v>
      </c>
      <c r="F66" s="514"/>
      <c r="G66" s="514"/>
      <c r="H66" s="514"/>
      <c r="I66" s="514"/>
      <c r="J66" s="514"/>
      <c r="K66" s="514"/>
      <c r="L66" s="514"/>
      <c r="M66" s="514"/>
      <c r="N66" s="514">
        <v>1</v>
      </c>
      <c r="O66" s="514">
        <v>8930</v>
      </c>
      <c r="P66" s="534"/>
      <c r="Q66" s="515">
        <v>8930</v>
      </c>
    </row>
    <row r="67" spans="1:17" ht="14.4" customHeight="1" x14ac:dyDescent="0.3">
      <c r="A67" s="510" t="s">
        <v>426</v>
      </c>
      <c r="B67" s="511" t="s">
        <v>2075</v>
      </c>
      <c r="C67" s="511" t="s">
        <v>2030</v>
      </c>
      <c r="D67" s="511" t="s">
        <v>2162</v>
      </c>
      <c r="E67" s="511" t="s">
        <v>2163</v>
      </c>
      <c r="F67" s="514"/>
      <c r="G67" s="514"/>
      <c r="H67" s="514"/>
      <c r="I67" s="514"/>
      <c r="J67" s="514"/>
      <c r="K67" s="514"/>
      <c r="L67" s="514"/>
      <c r="M67" s="514"/>
      <c r="N67" s="514">
        <v>1</v>
      </c>
      <c r="O67" s="514">
        <v>8058</v>
      </c>
      <c r="P67" s="534"/>
      <c r="Q67" s="515">
        <v>8058</v>
      </c>
    </row>
    <row r="68" spans="1:17" ht="14.4" customHeight="1" x14ac:dyDescent="0.3">
      <c r="A68" s="510" t="s">
        <v>426</v>
      </c>
      <c r="B68" s="511" t="s">
        <v>2075</v>
      </c>
      <c r="C68" s="511" t="s">
        <v>2030</v>
      </c>
      <c r="D68" s="511" t="s">
        <v>2164</v>
      </c>
      <c r="E68" s="511" t="s">
        <v>2165</v>
      </c>
      <c r="F68" s="514"/>
      <c r="G68" s="514"/>
      <c r="H68" s="514"/>
      <c r="I68" s="514"/>
      <c r="J68" s="514"/>
      <c r="K68" s="514"/>
      <c r="L68" s="514"/>
      <c r="M68" s="514"/>
      <c r="N68" s="514">
        <v>1</v>
      </c>
      <c r="O68" s="514">
        <v>8963</v>
      </c>
      <c r="P68" s="534"/>
      <c r="Q68" s="515">
        <v>8963</v>
      </c>
    </row>
    <row r="69" spans="1:17" ht="14.4" customHeight="1" x14ac:dyDescent="0.3">
      <c r="A69" s="510" t="s">
        <v>426</v>
      </c>
      <c r="B69" s="511" t="s">
        <v>2075</v>
      </c>
      <c r="C69" s="511" t="s">
        <v>2030</v>
      </c>
      <c r="D69" s="511" t="s">
        <v>2166</v>
      </c>
      <c r="E69" s="511" t="s">
        <v>2167</v>
      </c>
      <c r="F69" s="514"/>
      <c r="G69" s="514"/>
      <c r="H69" s="514"/>
      <c r="I69" s="514"/>
      <c r="J69" s="514"/>
      <c r="K69" s="514"/>
      <c r="L69" s="514"/>
      <c r="M69" s="514"/>
      <c r="N69" s="514">
        <v>1</v>
      </c>
      <c r="O69" s="514">
        <v>6077</v>
      </c>
      <c r="P69" s="534"/>
      <c r="Q69" s="515">
        <v>6077</v>
      </c>
    </row>
    <row r="70" spans="1:17" ht="14.4" customHeight="1" x14ac:dyDescent="0.3">
      <c r="A70" s="510" t="s">
        <v>426</v>
      </c>
      <c r="B70" s="511" t="s">
        <v>2075</v>
      </c>
      <c r="C70" s="511" t="s">
        <v>2030</v>
      </c>
      <c r="D70" s="511" t="s">
        <v>2168</v>
      </c>
      <c r="E70" s="511" t="s">
        <v>2169</v>
      </c>
      <c r="F70" s="514"/>
      <c r="G70" s="514"/>
      <c r="H70" s="514"/>
      <c r="I70" s="514"/>
      <c r="J70" s="514">
        <v>1</v>
      </c>
      <c r="K70" s="514">
        <v>4738</v>
      </c>
      <c r="L70" s="514"/>
      <c r="M70" s="514">
        <v>4738</v>
      </c>
      <c r="N70" s="514"/>
      <c r="O70" s="514"/>
      <c r="P70" s="534"/>
      <c r="Q70" s="515"/>
    </row>
    <row r="71" spans="1:17" ht="14.4" customHeight="1" x14ac:dyDescent="0.3">
      <c r="A71" s="510" t="s">
        <v>426</v>
      </c>
      <c r="B71" s="511" t="s">
        <v>2075</v>
      </c>
      <c r="C71" s="511" t="s">
        <v>2030</v>
      </c>
      <c r="D71" s="511" t="s">
        <v>2170</v>
      </c>
      <c r="E71" s="511" t="s">
        <v>2171</v>
      </c>
      <c r="F71" s="514"/>
      <c r="G71" s="514"/>
      <c r="H71" s="514"/>
      <c r="I71" s="514"/>
      <c r="J71" s="514"/>
      <c r="K71" s="514"/>
      <c r="L71" s="514"/>
      <c r="M71" s="514"/>
      <c r="N71" s="514">
        <v>1</v>
      </c>
      <c r="O71" s="514">
        <v>668</v>
      </c>
      <c r="P71" s="534"/>
      <c r="Q71" s="515">
        <v>668</v>
      </c>
    </row>
    <row r="72" spans="1:17" ht="14.4" customHeight="1" x14ac:dyDescent="0.3">
      <c r="A72" s="510" t="s">
        <v>426</v>
      </c>
      <c r="B72" s="511" t="s">
        <v>2075</v>
      </c>
      <c r="C72" s="511" t="s">
        <v>2030</v>
      </c>
      <c r="D72" s="511" t="s">
        <v>2172</v>
      </c>
      <c r="E72" s="511" t="s">
        <v>2173</v>
      </c>
      <c r="F72" s="514"/>
      <c r="G72" s="514"/>
      <c r="H72" s="514"/>
      <c r="I72" s="514"/>
      <c r="J72" s="514"/>
      <c r="K72" s="514"/>
      <c r="L72" s="514"/>
      <c r="M72" s="514"/>
      <c r="N72" s="514">
        <v>1</v>
      </c>
      <c r="O72" s="514">
        <v>4236</v>
      </c>
      <c r="P72" s="534"/>
      <c r="Q72" s="515">
        <v>4236</v>
      </c>
    </row>
    <row r="73" spans="1:17" ht="14.4" customHeight="1" x14ac:dyDescent="0.3">
      <c r="A73" s="510" t="s">
        <v>426</v>
      </c>
      <c r="B73" s="511" t="s">
        <v>2075</v>
      </c>
      <c r="C73" s="511" t="s">
        <v>2030</v>
      </c>
      <c r="D73" s="511" t="s">
        <v>2174</v>
      </c>
      <c r="E73" s="511" t="s">
        <v>2175</v>
      </c>
      <c r="F73" s="514"/>
      <c r="G73" s="514"/>
      <c r="H73" s="514"/>
      <c r="I73" s="514"/>
      <c r="J73" s="514"/>
      <c r="K73" s="514"/>
      <c r="L73" s="514"/>
      <c r="M73" s="514"/>
      <c r="N73" s="514">
        <v>4</v>
      </c>
      <c r="O73" s="514">
        <v>7052</v>
      </c>
      <c r="P73" s="534"/>
      <c r="Q73" s="515">
        <v>1763</v>
      </c>
    </row>
    <row r="74" spans="1:17" ht="14.4" customHeight="1" x14ac:dyDescent="0.3">
      <c r="A74" s="510" t="s">
        <v>426</v>
      </c>
      <c r="B74" s="511" t="s">
        <v>2075</v>
      </c>
      <c r="C74" s="511" t="s">
        <v>2030</v>
      </c>
      <c r="D74" s="511" t="s">
        <v>2176</v>
      </c>
      <c r="E74" s="511" t="s">
        <v>2177</v>
      </c>
      <c r="F74" s="514"/>
      <c r="G74" s="514"/>
      <c r="H74" s="514"/>
      <c r="I74" s="514"/>
      <c r="J74" s="514"/>
      <c r="K74" s="514"/>
      <c r="L74" s="514"/>
      <c r="M74" s="514"/>
      <c r="N74" s="514">
        <v>1</v>
      </c>
      <c r="O74" s="514">
        <v>659</v>
      </c>
      <c r="P74" s="534"/>
      <c r="Q74" s="515">
        <v>659</v>
      </c>
    </row>
    <row r="75" spans="1:17" ht="14.4" customHeight="1" x14ac:dyDescent="0.3">
      <c r="A75" s="510" t="s">
        <v>426</v>
      </c>
      <c r="B75" s="511" t="s">
        <v>2075</v>
      </c>
      <c r="C75" s="511" t="s">
        <v>2030</v>
      </c>
      <c r="D75" s="511" t="s">
        <v>2178</v>
      </c>
      <c r="E75" s="511" t="s">
        <v>2179</v>
      </c>
      <c r="F75" s="514"/>
      <c r="G75" s="514"/>
      <c r="H75" s="514"/>
      <c r="I75" s="514"/>
      <c r="J75" s="514"/>
      <c r="K75" s="514"/>
      <c r="L75" s="514"/>
      <c r="M75" s="514"/>
      <c r="N75" s="514">
        <v>1</v>
      </c>
      <c r="O75" s="514">
        <v>1354</v>
      </c>
      <c r="P75" s="534"/>
      <c r="Q75" s="515">
        <v>1354</v>
      </c>
    </row>
    <row r="76" spans="1:17" ht="14.4" customHeight="1" x14ac:dyDescent="0.3">
      <c r="A76" s="510" t="s">
        <v>426</v>
      </c>
      <c r="B76" s="511" t="s">
        <v>2075</v>
      </c>
      <c r="C76" s="511" t="s">
        <v>2030</v>
      </c>
      <c r="D76" s="511" t="s">
        <v>2180</v>
      </c>
      <c r="E76" s="511" t="s">
        <v>2181</v>
      </c>
      <c r="F76" s="514"/>
      <c r="G76" s="514"/>
      <c r="H76" s="514"/>
      <c r="I76" s="514"/>
      <c r="J76" s="514">
        <v>1</v>
      </c>
      <c r="K76" s="514">
        <v>349</v>
      </c>
      <c r="L76" s="514"/>
      <c r="M76" s="514">
        <v>349</v>
      </c>
      <c r="N76" s="514"/>
      <c r="O76" s="514"/>
      <c r="P76" s="534"/>
      <c r="Q76" s="515"/>
    </row>
    <row r="77" spans="1:17" ht="14.4" customHeight="1" x14ac:dyDescent="0.3">
      <c r="A77" s="510" t="s">
        <v>426</v>
      </c>
      <c r="B77" s="511" t="s">
        <v>2075</v>
      </c>
      <c r="C77" s="511" t="s">
        <v>2030</v>
      </c>
      <c r="D77" s="511" t="s">
        <v>2182</v>
      </c>
      <c r="E77" s="511" t="s">
        <v>2183</v>
      </c>
      <c r="F77" s="514"/>
      <c r="G77" s="514"/>
      <c r="H77" s="514"/>
      <c r="I77" s="514"/>
      <c r="J77" s="514"/>
      <c r="K77" s="514"/>
      <c r="L77" s="514"/>
      <c r="M77" s="514"/>
      <c r="N77" s="514">
        <v>1</v>
      </c>
      <c r="O77" s="514">
        <v>907</v>
      </c>
      <c r="P77" s="534"/>
      <c r="Q77" s="515">
        <v>907</v>
      </c>
    </row>
    <row r="78" spans="1:17" ht="14.4" customHeight="1" x14ac:dyDescent="0.3">
      <c r="A78" s="510" t="s">
        <v>426</v>
      </c>
      <c r="B78" s="511" t="s">
        <v>2075</v>
      </c>
      <c r="C78" s="511" t="s">
        <v>2030</v>
      </c>
      <c r="D78" s="511" t="s">
        <v>2184</v>
      </c>
      <c r="E78" s="511" t="s">
        <v>2185</v>
      </c>
      <c r="F78" s="514"/>
      <c r="G78" s="514"/>
      <c r="H78" s="514"/>
      <c r="I78" s="514"/>
      <c r="J78" s="514">
        <v>4</v>
      </c>
      <c r="K78" s="514">
        <v>17280</v>
      </c>
      <c r="L78" s="514"/>
      <c r="M78" s="514">
        <v>4320</v>
      </c>
      <c r="N78" s="514">
        <v>4</v>
      </c>
      <c r="O78" s="514">
        <v>17360</v>
      </c>
      <c r="P78" s="534"/>
      <c r="Q78" s="515">
        <v>4340</v>
      </c>
    </row>
    <row r="79" spans="1:17" ht="14.4" customHeight="1" x14ac:dyDescent="0.3">
      <c r="A79" s="510" t="s">
        <v>426</v>
      </c>
      <c r="B79" s="511" t="s">
        <v>2075</v>
      </c>
      <c r="C79" s="511" t="s">
        <v>2030</v>
      </c>
      <c r="D79" s="511" t="s">
        <v>2186</v>
      </c>
      <c r="E79" s="511" t="s">
        <v>2187</v>
      </c>
      <c r="F79" s="514"/>
      <c r="G79" s="514"/>
      <c r="H79" s="514"/>
      <c r="I79" s="514"/>
      <c r="J79" s="514">
        <v>2</v>
      </c>
      <c r="K79" s="514">
        <v>3826</v>
      </c>
      <c r="L79" s="514"/>
      <c r="M79" s="514">
        <v>1913</v>
      </c>
      <c r="N79" s="514">
        <v>2</v>
      </c>
      <c r="O79" s="514">
        <v>3840</v>
      </c>
      <c r="P79" s="534"/>
      <c r="Q79" s="515">
        <v>1920</v>
      </c>
    </row>
    <row r="80" spans="1:17" ht="14.4" customHeight="1" x14ac:dyDescent="0.3">
      <c r="A80" s="510" t="s">
        <v>426</v>
      </c>
      <c r="B80" s="511" t="s">
        <v>2075</v>
      </c>
      <c r="C80" s="511" t="s">
        <v>2030</v>
      </c>
      <c r="D80" s="511" t="s">
        <v>2188</v>
      </c>
      <c r="E80" s="511" t="s">
        <v>2189</v>
      </c>
      <c r="F80" s="514"/>
      <c r="G80" s="514"/>
      <c r="H80" s="514"/>
      <c r="I80" s="514"/>
      <c r="J80" s="514">
        <v>6</v>
      </c>
      <c r="K80" s="514">
        <v>4800</v>
      </c>
      <c r="L80" s="514"/>
      <c r="M80" s="514">
        <v>800</v>
      </c>
      <c r="N80" s="514">
        <v>20</v>
      </c>
      <c r="O80" s="514">
        <v>16120</v>
      </c>
      <c r="P80" s="534"/>
      <c r="Q80" s="515">
        <v>806</v>
      </c>
    </row>
    <row r="81" spans="1:17" ht="14.4" customHeight="1" x14ac:dyDescent="0.3">
      <c r="A81" s="510" t="s">
        <v>426</v>
      </c>
      <c r="B81" s="511" t="s">
        <v>2190</v>
      </c>
      <c r="C81" s="511" t="s">
        <v>2030</v>
      </c>
      <c r="D81" s="511" t="s">
        <v>2118</v>
      </c>
      <c r="E81" s="511" t="s">
        <v>2119</v>
      </c>
      <c r="F81" s="514"/>
      <c r="G81" s="514"/>
      <c r="H81" s="514"/>
      <c r="I81" s="514"/>
      <c r="J81" s="514"/>
      <c r="K81" s="514"/>
      <c r="L81" s="514"/>
      <c r="M81" s="514"/>
      <c r="N81" s="514">
        <v>1</v>
      </c>
      <c r="O81" s="514">
        <v>745</v>
      </c>
      <c r="P81" s="534"/>
      <c r="Q81" s="515">
        <v>745</v>
      </c>
    </row>
    <row r="82" spans="1:17" ht="14.4" customHeight="1" x14ac:dyDescent="0.3">
      <c r="A82" s="510" t="s">
        <v>426</v>
      </c>
      <c r="B82" s="511" t="s">
        <v>2190</v>
      </c>
      <c r="C82" s="511" t="s">
        <v>2030</v>
      </c>
      <c r="D82" s="511" t="s">
        <v>2120</v>
      </c>
      <c r="E82" s="511" t="s">
        <v>2121</v>
      </c>
      <c r="F82" s="514"/>
      <c r="G82" s="514"/>
      <c r="H82" s="514"/>
      <c r="I82" s="514"/>
      <c r="J82" s="514"/>
      <c r="K82" s="514"/>
      <c r="L82" s="514"/>
      <c r="M82" s="514"/>
      <c r="N82" s="514">
        <v>1</v>
      </c>
      <c r="O82" s="514">
        <v>2677</v>
      </c>
      <c r="P82" s="534"/>
      <c r="Q82" s="515">
        <v>2677</v>
      </c>
    </row>
    <row r="83" spans="1:17" ht="14.4" customHeight="1" x14ac:dyDescent="0.3">
      <c r="A83" s="510" t="s">
        <v>426</v>
      </c>
      <c r="B83" s="511" t="s">
        <v>2190</v>
      </c>
      <c r="C83" s="511" t="s">
        <v>2030</v>
      </c>
      <c r="D83" s="511" t="s">
        <v>2130</v>
      </c>
      <c r="E83" s="511" t="s">
        <v>2131</v>
      </c>
      <c r="F83" s="514"/>
      <c r="G83" s="514"/>
      <c r="H83" s="514"/>
      <c r="I83" s="514"/>
      <c r="J83" s="514">
        <v>2</v>
      </c>
      <c r="K83" s="514">
        <v>1350</v>
      </c>
      <c r="L83" s="514"/>
      <c r="M83" s="514">
        <v>675</v>
      </c>
      <c r="N83" s="514">
        <v>2</v>
      </c>
      <c r="O83" s="514">
        <v>1362</v>
      </c>
      <c r="P83" s="534"/>
      <c r="Q83" s="515">
        <v>681</v>
      </c>
    </row>
    <row r="84" spans="1:17" ht="14.4" customHeight="1" x14ac:dyDescent="0.3">
      <c r="A84" s="510" t="s">
        <v>426</v>
      </c>
      <c r="B84" s="511" t="s">
        <v>2190</v>
      </c>
      <c r="C84" s="511" t="s">
        <v>2030</v>
      </c>
      <c r="D84" s="511" t="s">
        <v>2134</v>
      </c>
      <c r="E84" s="511" t="s">
        <v>2135</v>
      </c>
      <c r="F84" s="514"/>
      <c r="G84" s="514"/>
      <c r="H84" s="514"/>
      <c r="I84" s="514"/>
      <c r="J84" s="514"/>
      <c r="K84" s="514"/>
      <c r="L84" s="514"/>
      <c r="M84" s="514"/>
      <c r="N84" s="514">
        <v>1</v>
      </c>
      <c r="O84" s="514">
        <v>431</v>
      </c>
      <c r="P84" s="534"/>
      <c r="Q84" s="515">
        <v>431</v>
      </c>
    </row>
    <row r="85" spans="1:17" ht="14.4" customHeight="1" x14ac:dyDescent="0.3">
      <c r="A85" s="510" t="s">
        <v>426</v>
      </c>
      <c r="B85" s="511" t="s">
        <v>2190</v>
      </c>
      <c r="C85" s="511" t="s">
        <v>2030</v>
      </c>
      <c r="D85" s="511" t="s">
        <v>2138</v>
      </c>
      <c r="E85" s="511" t="s">
        <v>2139</v>
      </c>
      <c r="F85" s="514"/>
      <c r="G85" s="514"/>
      <c r="H85" s="514"/>
      <c r="I85" s="514"/>
      <c r="J85" s="514"/>
      <c r="K85" s="514"/>
      <c r="L85" s="514"/>
      <c r="M85" s="514"/>
      <c r="N85" s="514">
        <v>4</v>
      </c>
      <c r="O85" s="514">
        <v>3380</v>
      </c>
      <c r="P85" s="534"/>
      <c r="Q85" s="515">
        <v>845</v>
      </c>
    </row>
    <row r="86" spans="1:17" ht="14.4" customHeight="1" x14ac:dyDescent="0.3">
      <c r="A86" s="510" t="s">
        <v>426</v>
      </c>
      <c r="B86" s="511" t="s">
        <v>2190</v>
      </c>
      <c r="C86" s="511" t="s">
        <v>2030</v>
      </c>
      <c r="D86" s="511" t="s">
        <v>2191</v>
      </c>
      <c r="E86" s="511" t="s">
        <v>2192</v>
      </c>
      <c r="F86" s="514"/>
      <c r="G86" s="514"/>
      <c r="H86" s="514"/>
      <c r="I86" s="514"/>
      <c r="J86" s="514">
        <v>5</v>
      </c>
      <c r="K86" s="514">
        <v>800</v>
      </c>
      <c r="L86" s="514"/>
      <c r="M86" s="514">
        <v>160</v>
      </c>
      <c r="N86" s="514">
        <v>3</v>
      </c>
      <c r="O86" s="514">
        <v>483</v>
      </c>
      <c r="P86" s="534"/>
      <c r="Q86" s="515">
        <v>161</v>
      </c>
    </row>
    <row r="87" spans="1:17" ht="14.4" customHeight="1" x14ac:dyDescent="0.3">
      <c r="A87" s="510" t="s">
        <v>426</v>
      </c>
      <c r="B87" s="511" t="s">
        <v>2190</v>
      </c>
      <c r="C87" s="511" t="s">
        <v>2030</v>
      </c>
      <c r="D87" s="511" t="s">
        <v>2193</v>
      </c>
      <c r="E87" s="511" t="s">
        <v>2194</v>
      </c>
      <c r="F87" s="514"/>
      <c r="G87" s="514"/>
      <c r="H87" s="514"/>
      <c r="I87" s="514"/>
      <c r="J87" s="514"/>
      <c r="K87" s="514"/>
      <c r="L87" s="514"/>
      <c r="M87" s="514"/>
      <c r="N87" s="514">
        <v>2</v>
      </c>
      <c r="O87" s="514">
        <v>182</v>
      </c>
      <c r="P87" s="534"/>
      <c r="Q87" s="515">
        <v>91</v>
      </c>
    </row>
    <row r="88" spans="1:17" ht="14.4" customHeight="1" x14ac:dyDescent="0.3">
      <c r="A88" s="510" t="s">
        <v>426</v>
      </c>
      <c r="B88" s="511" t="s">
        <v>2190</v>
      </c>
      <c r="C88" s="511" t="s">
        <v>2030</v>
      </c>
      <c r="D88" s="511" t="s">
        <v>2195</v>
      </c>
      <c r="E88" s="511" t="s">
        <v>2196</v>
      </c>
      <c r="F88" s="514"/>
      <c r="G88" s="514"/>
      <c r="H88" s="514"/>
      <c r="I88" s="514"/>
      <c r="J88" s="514">
        <v>1</v>
      </c>
      <c r="K88" s="514">
        <v>221</v>
      </c>
      <c r="L88" s="514"/>
      <c r="M88" s="514">
        <v>221</v>
      </c>
      <c r="N88" s="514"/>
      <c r="O88" s="514"/>
      <c r="P88" s="534"/>
      <c r="Q88" s="515"/>
    </row>
    <row r="89" spans="1:17" ht="14.4" customHeight="1" x14ac:dyDescent="0.3">
      <c r="A89" s="510" t="s">
        <v>426</v>
      </c>
      <c r="B89" s="511" t="s">
        <v>2190</v>
      </c>
      <c r="C89" s="511" t="s">
        <v>2030</v>
      </c>
      <c r="D89" s="511" t="s">
        <v>2197</v>
      </c>
      <c r="E89" s="511" t="s">
        <v>2198</v>
      </c>
      <c r="F89" s="514"/>
      <c r="G89" s="514"/>
      <c r="H89" s="514"/>
      <c r="I89" s="514"/>
      <c r="J89" s="514"/>
      <c r="K89" s="514"/>
      <c r="L89" s="514"/>
      <c r="M89" s="514"/>
      <c r="N89" s="514">
        <v>1</v>
      </c>
      <c r="O89" s="514">
        <v>2510</v>
      </c>
      <c r="P89" s="534"/>
      <c r="Q89" s="515">
        <v>2510</v>
      </c>
    </row>
    <row r="90" spans="1:17" ht="14.4" customHeight="1" x14ac:dyDescent="0.3">
      <c r="A90" s="510" t="s">
        <v>426</v>
      </c>
      <c r="B90" s="511" t="s">
        <v>2190</v>
      </c>
      <c r="C90" s="511" t="s">
        <v>2030</v>
      </c>
      <c r="D90" s="511" t="s">
        <v>2199</v>
      </c>
      <c r="E90" s="511" t="s">
        <v>2200</v>
      </c>
      <c r="F90" s="514"/>
      <c r="G90" s="514"/>
      <c r="H90" s="514"/>
      <c r="I90" s="514"/>
      <c r="J90" s="514"/>
      <c r="K90" s="514"/>
      <c r="L90" s="514"/>
      <c r="M90" s="514"/>
      <c r="N90" s="514">
        <v>1</v>
      </c>
      <c r="O90" s="514">
        <v>2443</v>
      </c>
      <c r="P90" s="534"/>
      <c r="Q90" s="515">
        <v>2443</v>
      </c>
    </row>
    <row r="91" spans="1:17" ht="14.4" customHeight="1" x14ac:dyDescent="0.3">
      <c r="A91" s="510" t="s">
        <v>426</v>
      </c>
      <c r="B91" s="511" t="s">
        <v>2190</v>
      </c>
      <c r="C91" s="511" t="s">
        <v>2030</v>
      </c>
      <c r="D91" s="511" t="s">
        <v>2201</v>
      </c>
      <c r="E91" s="511" t="s">
        <v>2202</v>
      </c>
      <c r="F91" s="514">
        <v>1</v>
      </c>
      <c r="G91" s="514">
        <v>2944</v>
      </c>
      <c r="H91" s="514">
        <v>1</v>
      </c>
      <c r="I91" s="514">
        <v>2944</v>
      </c>
      <c r="J91" s="514"/>
      <c r="K91" s="514"/>
      <c r="L91" s="514"/>
      <c r="M91" s="514"/>
      <c r="N91" s="514"/>
      <c r="O91" s="514"/>
      <c r="P91" s="534"/>
      <c r="Q91" s="515"/>
    </row>
    <row r="92" spans="1:17" ht="14.4" customHeight="1" x14ac:dyDescent="0.3">
      <c r="A92" s="510" t="s">
        <v>426</v>
      </c>
      <c r="B92" s="511" t="s">
        <v>2190</v>
      </c>
      <c r="C92" s="511" t="s">
        <v>2030</v>
      </c>
      <c r="D92" s="511" t="s">
        <v>2203</v>
      </c>
      <c r="E92" s="511" t="s">
        <v>2204</v>
      </c>
      <c r="F92" s="514">
        <v>1</v>
      </c>
      <c r="G92" s="514">
        <v>4587</v>
      </c>
      <c r="H92" s="514">
        <v>1</v>
      </c>
      <c r="I92" s="514">
        <v>4587</v>
      </c>
      <c r="J92" s="514"/>
      <c r="K92" s="514"/>
      <c r="L92" s="514"/>
      <c r="M92" s="514"/>
      <c r="N92" s="514"/>
      <c r="O92" s="514"/>
      <c r="P92" s="534"/>
      <c r="Q92" s="515"/>
    </row>
    <row r="93" spans="1:17" ht="14.4" customHeight="1" x14ac:dyDescent="0.3">
      <c r="A93" s="510" t="s">
        <v>426</v>
      </c>
      <c r="B93" s="511" t="s">
        <v>2190</v>
      </c>
      <c r="C93" s="511" t="s">
        <v>2030</v>
      </c>
      <c r="D93" s="511" t="s">
        <v>2205</v>
      </c>
      <c r="E93" s="511" t="s">
        <v>2206</v>
      </c>
      <c r="F93" s="514"/>
      <c r="G93" s="514"/>
      <c r="H93" s="514"/>
      <c r="I93" s="514"/>
      <c r="J93" s="514"/>
      <c r="K93" s="514"/>
      <c r="L93" s="514"/>
      <c r="M93" s="514"/>
      <c r="N93" s="514">
        <v>1</v>
      </c>
      <c r="O93" s="514">
        <v>112</v>
      </c>
      <c r="P93" s="534"/>
      <c r="Q93" s="515">
        <v>112</v>
      </c>
    </row>
    <row r="94" spans="1:17" ht="14.4" customHeight="1" x14ac:dyDescent="0.3">
      <c r="A94" s="510" t="s">
        <v>426</v>
      </c>
      <c r="B94" s="511" t="s">
        <v>2190</v>
      </c>
      <c r="C94" s="511" t="s">
        <v>2030</v>
      </c>
      <c r="D94" s="511" t="s">
        <v>2207</v>
      </c>
      <c r="E94" s="511" t="s">
        <v>2208</v>
      </c>
      <c r="F94" s="514"/>
      <c r="G94" s="514"/>
      <c r="H94" s="514"/>
      <c r="I94" s="514"/>
      <c r="J94" s="514"/>
      <c r="K94" s="514"/>
      <c r="L94" s="514"/>
      <c r="M94" s="514"/>
      <c r="N94" s="514">
        <v>1</v>
      </c>
      <c r="O94" s="514">
        <v>4284</v>
      </c>
      <c r="P94" s="534"/>
      <c r="Q94" s="515">
        <v>4284</v>
      </c>
    </row>
    <row r="95" spans="1:17" ht="14.4" customHeight="1" x14ac:dyDescent="0.3">
      <c r="A95" s="510" t="s">
        <v>426</v>
      </c>
      <c r="B95" s="511" t="s">
        <v>2190</v>
      </c>
      <c r="C95" s="511" t="s">
        <v>2030</v>
      </c>
      <c r="D95" s="511" t="s">
        <v>2209</v>
      </c>
      <c r="E95" s="511" t="s">
        <v>2210</v>
      </c>
      <c r="F95" s="514"/>
      <c r="G95" s="514"/>
      <c r="H95" s="514"/>
      <c r="I95" s="514"/>
      <c r="J95" s="514">
        <v>1</v>
      </c>
      <c r="K95" s="514">
        <v>2315</v>
      </c>
      <c r="L95" s="514"/>
      <c r="M95" s="514">
        <v>2315</v>
      </c>
      <c r="N95" s="514"/>
      <c r="O95" s="514"/>
      <c r="P95" s="534"/>
      <c r="Q95" s="515"/>
    </row>
    <row r="96" spans="1:17" ht="14.4" customHeight="1" x14ac:dyDescent="0.3">
      <c r="A96" s="510" t="s">
        <v>426</v>
      </c>
      <c r="B96" s="511" t="s">
        <v>2190</v>
      </c>
      <c r="C96" s="511" t="s">
        <v>2030</v>
      </c>
      <c r="D96" s="511" t="s">
        <v>2211</v>
      </c>
      <c r="E96" s="511" t="s">
        <v>2212</v>
      </c>
      <c r="F96" s="514"/>
      <c r="G96" s="514"/>
      <c r="H96" s="514"/>
      <c r="I96" s="514"/>
      <c r="J96" s="514"/>
      <c r="K96" s="514"/>
      <c r="L96" s="514"/>
      <c r="M96" s="514"/>
      <c r="N96" s="514">
        <v>1</v>
      </c>
      <c r="O96" s="514">
        <v>5323</v>
      </c>
      <c r="P96" s="534"/>
      <c r="Q96" s="515">
        <v>5323</v>
      </c>
    </row>
    <row r="97" spans="1:17" ht="14.4" customHeight="1" x14ac:dyDescent="0.3">
      <c r="A97" s="510" t="s">
        <v>426</v>
      </c>
      <c r="B97" s="511" t="s">
        <v>2190</v>
      </c>
      <c r="C97" s="511" t="s">
        <v>2030</v>
      </c>
      <c r="D97" s="511" t="s">
        <v>2213</v>
      </c>
      <c r="E97" s="511" t="s">
        <v>2214</v>
      </c>
      <c r="F97" s="514"/>
      <c r="G97" s="514"/>
      <c r="H97" s="514"/>
      <c r="I97" s="514"/>
      <c r="J97" s="514">
        <v>1</v>
      </c>
      <c r="K97" s="514">
        <v>2798</v>
      </c>
      <c r="L97" s="514"/>
      <c r="M97" s="514">
        <v>2798</v>
      </c>
      <c r="N97" s="514">
        <v>2</v>
      </c>
      <c r="O97" s="514">
        <v>5628</v>
      </c>
      <c r="P97" s="534"/>
      <c r="Q97" s="515">
        <v>2814</v>
      </c>
    </row>
    <row r="98" spans="1:17" ht="14.4" customHeight="1" x14ac:dyDescent="0.3">
      <c r="A98" s="510" t="s">
        <v>426</v>
      </c>
      <c r="B98" s="511" t="s">
        <v>2190</v>
      </c>
      <c r="C98" s="511" t="s">
        <v>2030</v>
      </c>
      <c r="D98" s="511" t="s">
        <v>2215</v>
      </c>
      <c r="E98" s="511" t="s">
        <v>2216</v>
      </c>
      <c r="F98" s="514"/>
      <c r="G98" s="514"/>
      <c r="H98" s="514"/>
      <c r="I98" s="514"/>
      <c r="J98" s="514"/>
      <c r="K98" s="514"/>
      <c r="L98" s="514"/>
      <c r="M98" s="514"/>
      <c r="N98" s="514">
        <v>5</v>
      </c>
      <c r="O98" s="514">
        <v>4810</v>
      </c>
      <c r="P98" s="534"/>
      <c r="Q98" s="515">
        <v>962</v>
      </c>
    </row>
    <row r="99" spans="1:17" ht="14.4" customHeight="1" x14ac:dyDescent="0.3">
      <c r="A99" s="510" t="s">
        <v>426</v>
      </c>
      <c r="B99" s="511" t="s">
        <v>2190</v>
      </c>
      <c r="C99" s="511" t="s">
        <v>2030</v>
      </c>
      <c r="D99" s="511" t="s">
        <v>2170</v>
      </c>
      <c r="E99" s="511" t="s">
        <v>2171</v>
      </c>
      <c r="F99" s="514"/>
      <c r="G99" s="514"/>
      <c r="H99" s="514"/>
      <c r="I99" s="514"/>
      <c r="J99" s="514">
        <v>1</v>
      </c>
      <c r="K99" s="514">
        <v>665</v>
      </c>
      <c r="L99" s="514"/>
      <c r="M99" s="514">
        <v>665</v>
      </c>
      <c r="N99" s="514"/>
      <c r="O99" s="514"/>
      <c r="P99" s="534"/>
      <c r="Q99" s="515"/>
    </row>
    <row r="100" spans="1:17" ht="14.4" customHeight="1" x14ac:dyDescent="0.3">
      <c r="A100" s="510" t="s">
        <v>426</v>
      </c>
      <c r="B100" s="511" t="s">
        <v>2190</v>
      </c>
      <c r="C100" s="511" t="s">
        <v>2030</v>
      </c>
      <c r="D100" s="511" t="s">
        <v>2217</v>
      </c>
      <c r="E100" s="511" t="s">
        <v>2218</v>
      </c>
      <c r="F100" s="514">
        <v>1</v>
      </c>
      <c r="G100" s="514">
        <v>110</v>
      </c>
      <c r="H100" s="514">
        <v>1</v>
      </c>
      <c r="I100" s="514">
        <v>110</v>
      </c>
      <c r="J100" s="514">
        <v>3</v>
      </c>
      <c r="K100" s="514">
        <v>333</v>
      </c>
      <c r="L100" s="514">
        <v>3.0272727272727273</v>
      </c>
      <c r="M100" s="514">
        <v>111</v>
      </c>
      <c r="N100" s="514">
        <v>5</v>
      </c>
      <c r="O100" s="514">
        <v>560</v>
      </c>
      <c r="P100" s="534">
        <v>5.0909090909090908</v>
      </c>
      <c r="Q100" s="515">
        <v>112</v>
      </c>
    </row>
    <row r="101" spans="1:17" ht="14.4" customHeight="1" x14ac:dyDescent="0.3">
      <c r="A101" s="510" t="s">
        <v>426</v>
      </c>
      <c r="B101" s="511" t="s">
        <v>2190</v>
      </c>
      <c r="C101" s="511" t="s">
        <v>2030</v>
      </c>
      <c r="D101" s="511" t="s">
        <v>2219</v>
      </c>
      <c r="E101" s="511" t="s">
        <v>2220</v>
      </c>
      <c r="F101" s="514">
        <v>1</v>
      </c>
      <c r="G101" s="514">
        <v>2427</v>
      </c>
      <c r="H101" s="514">
        <v>1</v>
      </c>
      <c r="I101" s="514">
        <v>2427</v>
      </c>
      <c r="J101" s="514"/>
      <c r="K101" s="514"/>
      <c r="L101" s="514"/>
      <c r="M101" s="514"/>
      <c r="N101" s="514"/>
      <c r="O101" s="514"/>
      <c r="P101" s="534"/>
      <c r="Q101" s="515"/>
    </row>
    <row r="102" spans="1:17" ht="14.4" customHeight="1" x14ac:dyDescent="0.3">
      <c r="A102" s="510" t="s">
        <v>426</v>
      </c>
      <c r="B102" s="511" t="s">
        <v>2190</v>
      </c>
      <c r="C102" s="511" t="s">
        <v>2030</v>
      </c>
      <c r="D102" s="511" t="s">
        <v>2221</v>
      </c>
      <c r="E102" s="511" t="s">
        <v>2222</v>
      </c>
      <c r="F102" s="514"/>
      <c r="G102" s="514"/>
      <c r="H102" s="514"/>
      <c r="I102" s="514"/>
      <c r="J102" s="514"/>
      <c r="K102" s="514"/>
      <c r="L102" s="514"/>
      <c r="M102" s="514"/>
      <c r="N102" s="514">
        <v>1</v>
      </c>
      <c r="O102" s="514">
        <v>4259</v>
      </c>
      <c r="P102" s="534"/>
      <c r="Q102" s="515">
        <v>4259</v>
      </c>
    </row>
    <row r="103" spans="1:17" ht="14.4" customHeight="1" x14ac:dyDescent="0.3">
      <c r="A103" s="510" t="s">
        <v>426</v>
      </c>
      <c r="B103" s="511" t="s">
        <v>2190</v>
      </c>
      <c r="C103" s="511" t="s">
        <v>2030</v>
      </c>
      <c r="D103" s="511" t="s">
        <v>2223</v>
      </c>
      <c r="E103" s="511" t="s">
        <v>2224</v>
      </c>
      <c r="F103" s="514"/>
      <c r="G103" s="514"/>
      <c r="H103" s="514"/>
      <c r="I103" s="514"/>
      <c r="J103" s="514"/>
      <c r="K103" s="514"/>
      <c r="L103" s="514"/>
      <c r="M103" s="514"/>
      <c r="N103" s="514">
        <v>1</v>
      </c>
      <c r="O103" s="514">
        <v>4033</v>
      </c>
      <c r="P103" s="534"/>
      <c r="Q103" s="515">
        <v>4033</v>
      </c>
    </row>
    <row r="104" spans="1:17" ht="14.4" customHeight="1" x14ac:dyDescent="0.3">
      <c r="A104" s="510" t="s">
        <v>426</v>
      </c>
      <c r="B104" s="511" t="s">
        <v>2190</v>
      </c>
      <c r="C104" s="511" t="s">
        <v>2030</v>
      </c>
      <c r="D104" s="511" t="s">
        <v>2225</v>
      </c>
      <c r="E104" s="511" t="s">
        <v>2226</v>
      </c>
      <c r="F104" s="514">
        <v>1</v>
      </c>
      <c r="G104" s="514">
        <v>306</v>
      </c>
      <c r="H104" s="514">
        <v>1</v>
      </c>
      <c r="I104" s="514">
        <v>306</v>
      </c>
      <c r="J104" s="514"/>
      <c r="K104" s="514"/>
      <c r="L104" s="514"/>
      <c r="M104" s="514"/>
      <c r="N104" s="514">
        <v>1</v>
      </c>
      <c r="O104" s="514">
        <v>311</v>
      </c>
      <c r="P104" s="534">
        <v>1.0163398692810457</v>
      </c>
      <c r="Q104" s="515">
        <v>311</v>
      </c>
    </row>
    <row r="105" spans="1:17" ht="14.4" customHeight="1" x14ac:dyDescent="0.3">
      <c r="A105" s="510" t="s">
        <v>426</v>
      </c>
      <c r="B105" s="511" t="s">
        <v>2227</v>
      </c>
      <c r="C105" s="511" t="s">
        <v>2030</v>
      </c>
      <c r="D105" s="511" t="s">
        <v>2138</v>
      </c>
      <c r="E105" s="511" t="s">
        <v>2139</v>
      </c>
      <c r="F105" s="514"/>
      <c r="G105" s="514"/>
      <c r="H105" s="514"/>
      <c r="I105" s="514"/>
      <c r="J105" s="514">
        <v>1</v>
      </c>
      <c r="K105" s="514">
        <v>842</v>
      </c>
      <c r="L105" s="514"/>
      <c r="M105" s="514">
        <v>842</v>
      </c>
      <c r="N105" s="514"/>
      <c r="O105" s="514"/>
      <c r="P105" s="534"/>
      <c r="Q105" s="515"/>
    </row>
    <row r="106" spans="1:17" ht="14.4" customHeight="1" x14ac:dyDescent="0.3">
      <c r="A106" s="510" t="s">
        <v>426</v>
      </c>
      <c r="B106" s="511" t="s">
        <v>2228</v>
      </c>
      <c r="C106" s="511" t="s">
        <v>2030</v>
      </c>
      <c r="D106" s="511" t="s">
        <v>2229</v>
      </c>
      <c r="E106" s="511" t="s">
        <v>2230</v>
      </c>
      <c r="F106" s="514"/>
      <c r="G106" s="514"/>
      <c r="H106" s="514"/>
      <c r="I106" s="514"/>
      <c r="J106" s="514">
        <v>1</v>
      </c>
      <c r="K106" s="514">
        <v>4340</v>
      </c>
      <c r="L106" s="514"/>
      <c r="M106" s="514">
        <v>4340</v>
      </c>
      <c r="N106" s="514">
        <v>1</v>
      </c>
      <c r="O106" s="514">
        <v>4366</v>
      </c>
      <c r="P106" s="534"/>
      <c r="Q106" s="515">
        <v>4366</v>
      </c>
    </row>
    <row r="107" spans="1:17" ht="14.4" customHeight="1" x14ac:dyDescent="0.3">
      <c r="A107" s="510" t="s">
        <v>426</v>
      </c>
      <c r="B107" s="511" t="s">
        <v>2228</v>
      </c>
      <c r="C107" s="511" t="s">
        <v>2030</v>
      </c>
      <c r="D107" s="511" t="s">
        <v>2231</v>
      </c>
      <c r="E107" s="511" t="s">
        <v>2232</v>
      </c>
      <c r="F107" s="514"/>
      <c r="G107" s="514"/>
      <c r="H107" s="514"/>
      <c r="I107" s="514"/>
      <c r="J107" s="514">
        <v>1</v>
      </c>
      <c r="K107" s="514">
        <v>5359</v>
      </c>
      <c r="L107" s="514"/>
      <c r="M107" s="514">
        <v>5359</v>
      </c>
      <c r="N107" s="514"/>
      <c r="O107" s="514"/>
      <c r="P107" s="534"/>
      <c r="Q107" s="515"/>
    </row>
    <row r="108" spans="1:17" ht="14.4" customHeight="1" x14ac:dyDescent="0.3">
      <c r="A108" s="510" t="s">
        <v>426</v>
      </c>
      <c r="B108" s="511" t="s">
        <v>2228</v>
      </c>
      <c r="C108" s="511" t="s">
        <v>2030</v>
      </c>
      <c r="D108" s="511" t="s">
        <v>2233</v>
      </c>
      <c r="E108" s="511" t="s">
        <v>2234</v>
      </c>
      <c r="F108" s="514"/>
      <c r="G108" s="514"/>
      <c r="H108" s="514"/>
      <c r="I108" s="514"/>
      <c r="J108" s="514">
        <v>1</v>
      </c>
      <c r="K108" s="514">
        <v>4183</v>
      </c>
      <c r="L108" s="514"/>
      <c r="M108" s="514">
        <v>4183</v>
      </c>
      <c r="N108" s="514">
        <v>1</v>
      </c>
      <c r="O108" s="514">
        <v>4206</v>
      </c>
      <c r="P108" s="534"/>
      <c r="Q108" s="515">
        <v>4206</v>
      </c>
    </row>
    <row r="109" spans="1:17" ht="14.4" customHeight="1" x14ac:dyDescent="0.3">
      <c r="A109" s="510" t="s">
        <v>426</v>
      </c>
      <c r="B109" s="511" t="s">
        <v>2228</v>
      </c>
      <c r="C109" s="511" t="s">
        <v>2030</v>
      </c>
      <c r="D109" s="511" t="s">
        <v>2235</v>
      </c>
      <c r="E109" s="511" t="s">
        <v>2236</v>
      </c>
      <c r="F109" s="514"/>
      <c r="G109" s="514"/>
      <c r="H109" s="514"/>
      <c r="I109" s="514"/>
      <c r="J109" s="514">
        <v>1</v>
      </c>
      <c r="K109" s="514">
        <v>6661</v>
      </c>
      <c r="L109" s="514"/>
      <c r="M109" s="514">
        <v>6661</v>
      </c>
      <c r="N109" s="514"/>
      <c r="O109" s="514"/>
      <c r="P109" s="534"/>
      <c r="Q109" s="515"/>
    </row>
    <row r="110" spans="1:17" ht="14.4" customHeight="1" x14ac:dyDescent="0.3">
      <c r="A110" s="510" t="s">
        <v>426</v>
      </c>
      <c r="B110" s="511" t="s">
        <v>2228</v>
      </c>
      <c r="C110" s="511" t="s">
        <v>2030</v>
      </c>
      <c r="D110" s="511" t="s">
        <v>2237</v>
      </c>
      <c r="E110" s="511" t="s">
        <v>2238</v>
      </c>
      <c r="F110" s="514"/>
      <c r="G110" s="514"/>
      <c r="H110" s="514"/>
      <c r="I110" s="514"/>
      <c r="J110" s="514">
        <v>2</v>
      </c>
      <c r="K110" s="514">
        <v>7824</v>
      </c>
      <c r="L110" s="514"/>
      <c r="M110" s="514">
        <v>3912</v>
      </c>
      <c r="N110" s="514"/>
      <c r="O110" s="514"/>
      <c r="P110" s="534"/>
      <c r="Q110" s="515"/>
    </row>
    <row r="111" spans="1:17" ht="14.4" customHeight="1" x14ac:dyDescent="0.3">
      <c r="A111" s="510" t="s">
        <v>426</v>
      </c>
      <c r="B111" s="511" t="s">
        <v>2228</v>
      </c>
      <c r="C111" s="511" t="s">
        <v>2030</v>
      </c>
      <c r="D111" s="511" t="s">
        <v>2239</v>
      </c>
      <c r="E111" s="511" t="s">
        <v>2240</v>
      </c>
      <c r="F111" s="514"/>
      <c r="G111" s="514"/>
      <c r="H111" s="514"/>
      <c r="I111" s="514"/>
      <c r="J111" s="514"/>
      <c r="K111" s="514"/>
      <c r="L111" s="514"/>
      <c r="M111" s="514"/>
      <c r="N111" s="514">
        <v>1</v>
      </c>
      <c r="O111" s="514">
        <v>12393</v>
      </c>
      <c r="P111" s="534"/>
      <c r="Q111" s="515">
        <v>12393</v>
      </c>
    </row>
    <row r="112" spans="1:17" ht="14.4" customHeight="1" x14ac:dyDescent="0.3">
      <c r="A112" s="510" t="s">
        <v>426</v>
      </c>
      <c r="B112" s="511" t="s">
        <v>2228</v>
      </c>
      <c r="C112" s="511" t="s">
        <v>2030</v>
      </c>
      <c r="D112" s="511" t="s">
        <v>2241</v>
      </c>
      <c r="E112" s="511" t="s">
        <v>2242</v>
      </c>
      <c r="F112" s="514"/>
      <c r="G112" s="514"/>
      <c r="H112" s="514"/>
      <c r="I112" s="514"/>
      <c r="J112" s="514">
        <v>2</v>
      </c>
      <c r="K112" s="514">
        <v>342</v>
      </c>
      <c r="L112" s="514"/>
      <c r="M112" s="514">
        <v>171</v>
      </c>
      <c r="N112" s="514">
        <v>8</v>
      </c>
      <c r="O112" s="514">
        <v>1376</v>
      </c>
      <c r="P112" s="534"/>
      <c r="Q112" s="515">
        <v>172</v>
      </c>
    </row>
    <row r="113" spans="1:17" ht="14.4" customHeight="1" x14ac:dyDescent="0.3">
      <c r="A113" s="510" t="s">
        <v>426</v>
      </c>
      <c r="B113" s="511" t="s">
        <v>2228</v>
      </c>
      <c r="C113" s="511" t="s">
        <v>2030</v>
      </c>
      <c r="D113" s="511" t="s">
        <v>2243</v>
      </c>
      <c r="E113" s="511" t="s">
        <v>2244</v>
      </c>
      <c r="F113" s="514"/>
      <c r="G113" s="514"/>
      <c r="H113" s="514"/>
      <c r="I113" s="514"/>
      <c r="J113" s="514">
        <v>2</v>
      </c>
      <c r="K113" s="514">
        <v>10384</v>
      </c>
      <c r="L113" s="514"/>
      <c r="M113" s="514">
        <v>5192</v>
      </c>
      <c r="N113" s="514">
        <v>1</v>
      </c>
      <c r="O113" s="514">
        <v>5226</v>
      </c>
      <c r="P113" s="534"/>
      <c r="Q113" s="515">
        <v>5226</v>
      </c>
    </row>
    <row r="114" spans="1:17" ht="14.4" customHeight="1" x14ac:dyDescent="0.3">
      <c r="A114" s="510" t="s">
        <v>426</v>
      </c>
      <c r="B114" s="511" t="s">
        <v>2228</v>
      </c>
      <c r="C114" s="511" t="s">
        <v>2030</v>
      </c>
      <c r="D114" s="511" t="s">
        <v>2245</v>
      </c>
      <c r="E114" s="511" t="s">
        <v>2246</v>
      </c>
      <c r="F114" s="514"/>
      <c r="G114" s="514"/>
      <c r="H114" s="514"/>
      <c r="I114" s="514"/>
      <c r="J114" s="514">
        <v>1</v>
      </c>
      <c r="K114" s="514">
        <v>1762</v>
      </c>
      <c r="L114" s="514"/>
      <c r="M114" s="514">
        <v>1762</v>
      </c>
      <c r="N114" s="514"/>
      <c r="O114" s="514"/>
      <c r="P114" s="534"/>
      <c r="Q114" s="515"/>
    </row>
    <row r="115" spans="1:17" ht="14.4" customHeight="1" x14ac:dyDescent="0.3">
      <c r="A115" s="510" t="s">
        <v>426</v>
      </c>
      <c r="B115" s="511" t="s">
        <v>2247</v>
      </c>
      <c r="C115" s="511" t="s">
        <v>2030</v>
      </c>
      <c r="D115" s="511" t="s">
        <v>2076</v>
      </c>
      <c r="E115" s="511" t="s">
        <v>2077</v>
      </c>
      <c r="F115" s="514"/>
      <c r="G115" s="514"/>
      <c r="H115" s="514"/>
      <c r="I115" s="514"/>
      <c r="J115" s="514">
        <v>1</v>
      </c>
      <c r="K115" s="514">
        <v>1040</v>
      </c>
      <c r="L115" s="514"/>
      <c r="M115" s="514">
        <v>1040</v>
      </c>
      <c r="N115" s="514"/>
      <c r="O115" s="514"/>
      <c r="P115" s="534"/>
      <c r="Q115" s="515"/>
    </row>
    <row r="116" spans="1:17" ht="14.4" customHeight="1" x14ac:dyDescent="0.3">
      <c r="A116" s="510" t="s">
        <v>426</v>
      </c>
      <c r="B116" s="511" t="s">
        <v>2247</v>
      </c>
      <c r="C116" s="511" t="s">
        <v>2030</v>
      </c>
      <c r="D116" s="511" t="s">
        <v>2248</v>
      </c>
      <c r="E116" s="511" t="s">
        <v>2249</v>
      </c>
      <c r="F116" s="514"/>
      <c r="G116" s="514"/>
      <c r="H116" s="514"/>
      <c r="I116" s="514"/>
      <c r="J116" s="514">
        <v>1</v>
      </c>
      <c r="K116" s="514">
        <v>1647</v>
      </c>
      <c r="L116" s="514"/>
      <c r="M116" s="514">
        <v>1647</v>
      </c>
      <c r="N116" s="514"/>
      <c r="O116" s="514"/>
      <c r="P116" s="534"/>
      <c r="Q116" s="515"/>
    </row>
    <row r="117" spans="1:17" ht="14.4" customHeight="1" x14ac:dyDescent="0.3">
      <c r="A117" s="510" t="s">
        <v>426</v>
      </c>
      <c r="B117" s="511" t="s">
        <v>2250</v>
      </c>
      <c r="C117" s="511" t="s">
        <v>2030</v>
      </c>
      <c r="D117" s="511" t="s">
        <v>2251</v>
      </c>
      <c r="E117" s="511" t="s">
        <v>2252</v>
      </c>
      <c r="F117" s="514"/>
      <c r="G117" s="514"/>
      <c r="H117" s="514"/>
      <c r="I117" s="514"/>
      <c r="J117" s="514"/>
      <c r="K117" s="514"/>
      <c r="L117" s="514"/>
      <c r="M117" s="514"/>
      <c r="N117" s="514">
        <v>1</v>
      </c>
      <c r="O117" s="514">
        <v>1019</v>
      </c>
      <c r="P117" s="534"/>
      <c r="Q117" s="515">
        <v>1019</v>
      </c>
    </row>
    <row r="118" spans="1:17" ht="14.4" customHeight="1" x14ac:dyDescent="0.3">
      <c r="A118" s="510" t="s">
        <v>426</v>
      </c>
      <c r="B118" s="511" t="s">
        <v>2250</v>
      </c>
      <c r="C118" s="511" t="s">
        <v>2030</v>
      </c>
      <c r="D118" s="511" t="s">
        <v>2128</v>
      </c>
      <c r="E118" s="511" t="s">
        <v>2129</v>
      </c>
      <c r="F118" s="514"/>
      <c r="G118" s="514"/>
      <c r="H118" s="514"/>
      <c r="I118" s="514"/>
      <c r="J118" s="514">
        <v>1</v>
      </c>
      <c r="K118" s="514">
        <v>176</v>
      </c>
      <c r="L118" s="514"/>
      <c r="M118" s="514">
        <v>176</v>
      </c>
      <c r="N118" s="514"/>
      <c r="O118" s="514"/>
      <c r="P118" s="534"/>
      <c r="Q118" s="515"/>
    </row>
    <row r="119" spans="1:17" ht="14.4" customHeight="1" x14ac:dyDescent="0.3">
      <c r="A119" s="510" t="s">
        <v>426</v>
      </c>
      <c r="B119" s="511" t="s">
        <v>2253</v>
      </c>
      <c r="C119" s="511" t="s">
        <v>2030</v>
      </c>
      <c r="D119" s="511" t="s">
        <v>2254</v>
      </c>
      <c r="E119" s="511" t="s">
        <v>2255</v>
      </c>
      <c r="F119" s="514"/>
      <c r="G119" s="514"/>
      <c r="H119" s="514"/>
      <c r="I119" s="514"/>
      <c r="J119" s="514">
        <v>1</v>
      </c>
      <c r="K119" s="514">
        <v>335</v>
      </c>
      <c r="L119" s="514"/>
      <c r="M119" s="514">
        <v>335</v>
      </c>
      <c r="N119" s="514"/>
      <c r="O119" s="514"/>
      <c r="P119" s="534"/>
      <c r="Q119" s="515"/>
    </row>
    <row r="120" spans="1:17" ht="14.4" customHeight="1" x14ac:dyDescent="0.3">
      <c r="A120" s="510" t="s">
        <v>426</v>
      </c>
      <c r="B120" s="511" t="s">
        <v>2253</v>
      </c>
      <c r="C120" s="511" t="s">
        <v>2030</v>
      </c>
      <c r="D120" s="511" t="s">
        <v>2256</v>
      </c>
      <c r="E120" s="511" t="s">
        <v>2257</v>
      </c>
      <c r="F120" s="514"/>
      <c r="G120" s="514"/>
      <c r="H120" s="514"/>
      <c r="I120" s="514"/>
      <c r="J120" s="514">
        <v>2</v>
      </c>
      <c r="K120" s="514">
        <v>686</v>
      </c>
      <c r="L120" s="514"/>
      <c r="M120" s="514">
        <v>343</v>
      </c>
      <c r="N120" s="514"/>
      <c r="O120" s="514"/>
      <c r="P120" s="534"/>
      <c r="Q120" s="515"/>
    </row>
    <row r="121" spans="1:17" ht="14.4" customHeight="1" x14ac:dyDescent="0.3">
      <c r="A121" s="510" t="s">
        <v>426</v>
      </c>
      <c r="B121" s="511" t="s">
        <v>2253</v>
      </c>
      <c r="C121" s="511" t="s">
        <v>2030</v>
      </c>
      <c r="D121" s="511" t="s">
        <v>2258</v>
      </c>
      <c r="E121" s="511" t="s">
        <v>2259</v>
      </c>
      <c r="F121" s="514"/>
      <c r="G121" s="514"/>
      <c r="H121" s="514"/>
      <c r="I121" s="514"/>
      <c r="J121" s="514">
        <v>2</v>
      </c>
      <c r="K121" s="514">
        <v>1814</v>
      </c>
      <c r="L121" s="514"/>
      <c r="M121" s="514">
        <v>907</v>
      </c>
      <c r="N121" s="514"/>
      <c r="O121" s="514"/>
      <c r="P121" s="534"/>
      <c r="Q121" s="515"/>
    </row>
    <row r="122" spans="1:17" ht="14.4" customHeight="1" x14ac:dyDescent="0.3">
      <c r="A122" s="510" t="s">
        <v>426</v>
      </c>
      <c r="B122" s="511" t="s">
        <v>2253</v>
      </c>
      <c r="C122" s="511" t="s">
        <v>2030</v>
      </c>
      <c r="D122" s="511" t="s">
        <v>2260</v>
      </c>
      <c r="E122" s="511" t="s">
        <v>2261</v>
      </c>
      <c r="F122" s="514"/>
      <c r="G122" s="514"/>
      <c r="H122" s="514"/>
      <c r="I122" s="514"/>
      <c r="J122" s="514">
        <v>2</v>
      </c>
      <c r="K122" s="514">
        <v>698</v>
      </c>
      <c r="L122" s="514"/>
      <c r="M122" s="514">
        <v>349</v>
      </c>
      <c r="N122" s="514"/>
      <c r="O122" s="514"/>
      <c r="P122" s="534"/>
      <c r="Q122" s="515"/>
    </row>
    <row r="123" spans="1:17" ht="14.4" customHeight="1" x14ac:dyDescent="0.3">
      <c r="A123" s="510" t="s">
        <v>426</v>
      </c>
      <c r="B123" s="511" t="s">
        <v>2253</v>
      </c>
      <c r="C123" s="511" t="s">
        <v>2030</v>
      </c>
      <c r="D123" s="511" t="s">
        <v>2170</v>
      </c>
      <c r="E123" s="511" t="s">
        <v>2171</v>
      </c>
      <c r="F123" s="514"/>
      <c r="G123" s="514"/>
      <c r="H123" s="514"/>
      <c r="I123" s="514"/>
      <c r="J123" s="514">
        <v>4</v>
      </c>
      <c r="K123" s="514">
        <v>2660</v>
      </c>
      <c r="L123" s="514"/>
      <c r="M123" s="514">
        <v>665</v>
      </c>
      <c r="N123" s="514"/>
      <c r="O123" s="514"/>
      <c r="P123" s="534"/>
      <c r="Q123" s="515"/>
    </row>
    <row r="124" spans="1:17" ht="14.4" customHeight="1" x14ac:dyDescent="0.3">
      <c r="A124" s="510" t="s">
        <v>426</v>
      </c>
      <c r="B124" s="511" t="s">
        <v>2253</v>
      </c>
      <c r="C124" s="511" t="s">
        <v>2030</v>
      </c>
      <c r="D124" s="511" t="s">
        <v>2262</v>
      </c>
      <c r="E124" s="511" t="s">
        <v>2263</v>
      </c>
      <c r="F124" s="514"/>
      <c r="G124" s="514"/>
      <c r="H124" s="514"/>
      <c r="I124" s="514"/>
      <c r="J124" s="514">
        <v>5</v>
      </c>
      <c r="K124" s="514">
        <v>11955</v>
      </c>
      <c r="L124" s="514"/>
      <c r="M124" s="514">
        <v>2391</v>
      </c>
      <c r="N124" s="514"/>
      <c r="O124" s="514"/>
      <c r="P124" s="534"/>
      <c r="Q124" s="515"/>
    </row>
    <row r="125" spans="1:17" ht="14.4" customHeight="1" x14ac:dyDescent="0.3">
      <c r="A125" s="510" t="s">
        <v>426</v>
      </c>
      <c r="B125" s="511" t="s">
        <v>2253</v>
      </c>
      <c r="C125" s="511" t="s">
        <v>2030</v>
      </c>
      <c r="D125" s="511" t="s">
        <v>2264</v>
      </c>
      <c r="E125" s="511" t="s">
        <v>2265</v>
      </c>
      <c r="F125" s="514"/>
      <c r="G125" s="514"/>
      <c r="H125" s="514"/>
      <c r="I125" s="514"/>
      <c r="J125" s="514">
        <v>4</v>
      </c>
      <c r="K125" s="514">
        <v>2372</v>
      </c>
      <c r="L125" s="514"/>
      <c r="M125" s="514">
        <v>593</v>
      </c>
      <c r="N125" s="514"/>
      <c r="O125" s="514"/>
      <c r="P125" s="534"/>
      <c r="Q125" s="515"/>
    </row>
    <row r="126" spans="1:17" ht="14.4" customHeight="1" x14ac:dyDescent="0.3">
      <c r="A126" s="510" t="s">
        <v>426</v>
      </c>
      <c r="B126" s="511" t="s">
        <v>2253</v>
      </c>
      <c r="C126" s="511" t="s">
        <v>2030</v>
      </c>
      <c r="D126" s="511" t="s">
        <v>2266</v>
      </c>
      <c r="E126" s="511" t="s">
        <v>2267</v>
      </c>
      <c r="F126" s="514"/>
      <c r="G126" s="514"/>
      <c r="H126" s="514"/>
      <c r="I126" s="514"/>
      <c r="J126" s="514"/>
      <c r="K126" s="514"/>
      <c r="L126" s="514"/>
      <c r="M126" s="514"/>
      <c r="N126" s="514">
        <v>1</v>
      </c>
      <c r="O126" s="514">
        <v>1753</v>
      </c>
      <c r="P126" s="534"/>
      <c r="Q126" s="515">
        <v>1753</v>
      </c>
    </row>
    <row r="127" spans="1:17" ht="14.4" customHeight="1" x14ac:dyDescent="0.3">
      <c r="A127" s="510" t="s">
        <v>426</v>
      </c>
      <c r="B127" s="511" t="s">
        <v>2253</v>
      </c>
      <c r="C127" s="511" t="s">
        <v>2030</v>
      </c>
      <c r="D127" s="511" t="s">
        <v>2268</v>
      </c>
      <c r="E127" s="511" t="s">
        <v>2269</v>
      </c>
      <c r="F127" s="514"/>
      <c r="G127" s="514"/>
      <c r="H127" s="514"/>
      <c r="I127" s="514"/>
      <c r="J127" s="514">
        <v>2</v>
      </c>
      <c r="K127" s="514">
        <v>5780</v>
      </c>
      <c r="L127" s="514"/>
      <c r="M127" s="514">
        <v>2890</v>
      </c>
      <c r="N127" s="514"/>
      <c r="O127" s="514"/>
      <c r="P127" s="534"/>
      <c r="Q127" s="515"/>
    </row>
    <row r="128" spans="1:17" ht="14.4" customHeight="1" x14ac:dyDescent="0.3">
      <c r="A128" s="510" t="s">
        <v>426</v>
      </c>
      <c r="B128" s="511" t="s">
        <v>2253</v>
      </c>
      <c r="C128" s="511" t="s">
        <v>2030</v>
      </c>
      <c r="D128" s="511" t="s">
        <v>2270</v>
      </c>
      <c r="E128" s="511" t="s">
        <v>2271</v>
      </c>
      <c r="F128" s="514"/>
      <c r="G128" s="514"/>
      <c r="H128" s="514"/>
      <c r="I128" s="514"/>
      <c r="J128" s="514">
        <v>1</v>
      </c>
      <c r="K128" s="514">
        <v>311</v>
      </c>
      <c r="L128" s="514"/>
      <c r="M128" s="514">
        <v>311</v>
      </c>
      <c r="N128" s="514"/>
      <c r="O128" s="514"/>
      <c r="P128" s="534"/>
      <c r="Q128" s="515"/>
    </row>
    <row r="129" spans="1:17" ht="14.4" customHeight="1" x14ac:dyDescent="0.3">
      <c r="A129" s="510" t="s">
        <v>426</v>
      </c>
      <c r="B129" s="511" t="s">
        <v>2253</v>
      </c>
      <c r="C129" s="511" t="s">
        <v>2030</v>
      </c>
      <c r="D129" s="511" t="s">
        <v>2188</v>
      </c>
      <c r="E129" s="511" t="s">
        <v>2189</v>
      </c>
      <c r="F129" s="514"/>
      <c r="G129" s="514"/>
      <c r="H129" s="514"/>
      <c r="I129" s="514"/>
      <c r="J129" s="514">
        <v>1</v>
      </c>
      <c r="K129" s="514">
        <v>800</v>
      </c>
      <c r="L129" s="514"/>
      <c r="M129" s="514">
        <v>800</v>
      </c>
      <c r="N129" s="514">
        <v>1</v>
      </c>
      <c r="O129" s="514">
        <v>806</v>
      </c>
      <c r="P129" s="534"/>
      <c r="Q129" s="515">
        <v>806</v>
      </c>
    </row>
    <row r="130" spans="1:17" ht="14.4" customHeight="1" x14ac:dyDescent="0.3">
      <c r="A130" s="510" t="s">
        <v>426</v>
      </c>
      <c r="B130" s="511" t="s">
        <v>2253</v>
      </c>
      <c r="C130" s="511" t="s">
        <v>2030</v>
      </c>
      <c r="D130" s="511" t="s">
        <v>2272</v>
      </c>
      <c r="E130" s="511" t="s">
        <v>2273</v>
      </c>
      <c r="F130" s="514"/>
      <c r="G130" s="514"/>
      <c r="H130" s="514"/>
      <c r="I130" s="514"/>
      <c r="J130" s="514">
        <v>1</v>
      </c>
      <c r="K130" s="514">
        <v>3108</v>
      </c>
      <c r="L130" s="514"/>
      <c r="M130" s="514">
        <v>3108</v>
      </c>
      <c r="N130" s="514"/>
      <c r="O130" s="514"/>
      <c r="P130" s="534"/>
      <c r="Q130" s="515"/>
    </row>
    <row r="131" spans="1:17" ht="14.4" customHeight="1" x14ac:dyDescent="0.3">
      <c r="A131" s="510" t="s">
        <v>426</v>
      </c>
      <c r="B131" s="511" t="s">
        <v>2274</v>
      </c>
      <c r="C131" s="511" t="s">
        <v>2030</v>
      </c>
      <c r="D131" s="511" t="s">
        <v>2275</v>
      </c>
      <c r="E131" s="511" t="s">
        <v>2276</v>
      </c>
      <c r="F131" s="514"/>
      <c r="G131" s="514"/>
      <c r="H131" s="514"/>
      <c r="I131" s="514"/>
      <c r="J131" s="514"/>
      <c r="K131" s="514"/>
      <c r="L131" s="514"/>
      <c r="M131" s="514"/>
      <c r="N131" s="514">
        <v>2</v>
      </c>
      <c r="O131" s="514">
        <v>484</v>
      </c>
      <c r="P131" s="534"/>
      <c r="Q131" s="515">
        <v>242</v>
      </c>
    </row>
    <row r="132" spans="1:17" ht="14.4" customHeight="1" x14ac:dyDescent="0.3">
      <c r="A132" s="510" t="s">
        <v>426</v>
      </c>
      <c r="B132" s="511" t="s">
        <v>2029</v>
      </c>
      <c r="C132" s="511" t="s">
        <v>2030</v>
      </c>
      <c r="D132" s="511" t="s">
        <v>2035</v>
      </c>
      <c r="E132" s="511" t="s">
        <v>2036</v>
      </c>
      <c r="F132" s="514">
        <v>2</v>
      </c>
      <c r="G132" s="514">
        <v>68</v>
      </c>
      <c r="H132" s="514">
        <v>1</v>
      </c>
      <c r="I132" s="514">
        <v>34</v>
      </c>
      <c r="J132" s="514"/>
      <c r="K132" s="514"/>
      <c r="L132" s="514"/>
      <c r="M132" s="514"/>
      <c r="N132" s="514"/>
      <c r="O132" s="514"/>
      <c r="P132" s="534"/>
      <c r="Q132" s="515"/>
    </row>
    <row r="133" spans="1:17" ht="14.4" customHeight="1" x14ac:dyDescent="0.3">
      <c r="A133" s="510" t="s">
        <v>426</v>
      </c>
      <c r="B133" s="511" t="s">
        <v>2029</v>
      </c>
      <c r="C133" s="511" t="s">
        <v>2030</v>
      </c>
      <c r="D133" s="511" t="s">
        <v>2041</v>
      </c>
      <c r="E133" s="511" t="s">
        <v>2042</v>
      </c>
      <c r="F133" s="514"/>
      <c r="G133" s="514"/>
      <c r="H133" s="514"/>
      <c r="I133" s="514"/>
      <c r="J133" s="514"/>
      <c r="K133" s="514"/>
      <c r="L133" s="514"/>
      <c r="M133" s="514"/>
      <c r="N133" s="514">
        <v>1</v>
      </c>
      <c r="O133" s="514">
        <v>232</v>
      </c>
      <c r="P133" s="534"/>
      <c r="Q133" s="515">
        <v>232</v>
      </c>
    </row>
    <row r="134" spans="1:17" ht="14.4" customHeight="1" x14ac:dyDescent="0.3">
      <c r="A134" s="510" t="s">
        <v>426</v>
      </c>
      <c r="B134" s="511" t="s">
        <v>2277</v>
      </c>
      <c r="C134" s="511" t="s">
        <v>2030</v>
      </c>
      <c r="D134" s="511" t="s">
        <v>2278</v>
      </c>
      <c r="E134" s="511" t="s">
        <v>2279</v>
      </c>
      <c r="F134" s="514"/>
      <c r="G134" s="514"/>
      <c r="H134" s="514"/>
      <c r="I134" s="514"/>
      <c r="J134" s="514"/>
      <c r="K134" s="514"/>
      <c r="L134" s="514"/>
      <c r="M134" s="514"/>
      <c r="N134" s="514">
        <v>1</v>
      </c>
      <c r="O134" s="514">
        <v>412</v>
      </c>
      <c r="P134" s="534"/>
      <c r="Q134" s="515">
        <v>412</v>
      </c>
    </row>
    <row r="135" spans="1:17" ht="14.4" customHeight="1" x14ac:dyDescent="0.3">
      <c r="A135" s="510" t="s">
        <v>426</v>
      </c>
      <c r="B135" s="511" t="s">
        <v>2277</v>
      </c>
      <c r="C135" s="511" t="s">
        <v>2030</v>
      </c>
      <c r="D135" s="511" t="s">
        <v>2280</v>
      </c>
      <c r="E135" s="511" t="s">
        <v>2281</v>
      </c>
      <c r="F135" s="514"/>
      <c r="G135" s="514"/>
      <c r="H135" s="514"/>
      <c r="I135" s="514"/>
      <c r="J135" s="514">
        <v>1</v>
      </c>
      <c r="K135" s="514">
        <v>245</v>
      </c>
      <c r="L135" s="514"/>
      <c r="M135" s="514">
        <v>245</v>
      </c>
      <c r="N135" s="514">
        <v>1</v>
      </c>
      <c r="O135" s="514">
        <v>248</v>
      </c>
      <c r="P135" s="534"/>
      <c r="Q135" s="515">
        <v>248</v>
      </c>
    </row>
    <row r="136" spans="1:17" ht="14.4" customHeight="1" x14ac:dyDescent="0.3">
      <c r="A136" s="510" t="s">
        <v>426</v>
      </c>
      <c r="B136" s="511" t="s">
        <v>2277</v>
      </c>
      <c r="C136" s="511" t="s">
        <v>2030</v>
      </c>
      <c r="D136" s="511" t="s">
        <v>2282</v>
      </c>
      <c r="E136" s="511" t="s">
        <v>2283</v>
      </c>
      <c r="F136" s="514"/>
      <c r="G136" s="514"/>
      <c r="H136" s="514"/>
      <c r="I136" s="514"/>
      <c r="J136" s="514"/>
      <c r="K136" s="514"/>
      <c r="L136" s="514"/>
      <c r="M136" s="514"/>
      <c r="N136" s="514">
        <v>1</v>
      </c>
      <c r="O136" s="514">
        <v>587</v>
      </c>
      <c r="P136" s="534"/>
      <c r="Q136" s="515">
        <v>587</v>
      </c>
    </row>
    <row r="137" spans="1:17" ht="14.4" customHeight="1" x14ac:dyDescent="0.3">
      <c r="A137" s="510" t="s">
        <v>426</v>
      </c>
      <c r="B137" s="511" t="s">
        <v>2277</v>
      </c>
      <c r="C137" s="511" t="s">
        <v>2030</v>
      </c>
      <c r="D137" s="511" t="s">
        <v>2284</v>
      </c>
      <c r="E137" s="511" t="s">
        <v>2285</v>
      </c>
      <c r="F137" s="514"/>
      <c r="G137" s="514"/>
      <c r="H137" s="514"/>
      <c r="I137" s="514"/>
      <c r="J137" s="514"/>
      <c r="K137" s="514"/>
      <c r="L137" s="514"/>
      <c r="M137" s="514"/>
      <c r="N137" s="514">
        <v>1</v>
      </c>
      <c r="O137" s="514">
        <v>1418</v>
      </c>
      <c r="P137" s="534"/>
      <c r="Q137" s="515">
        <v>1418</v>
      </c>
    </row>
    <row r="138" spans="1:17" ht="14.4" customHeight="1" x14ac:dyDescent="0.3">
      <c r="A138" s="510" t="s">
        <v>426</v>
      </c>
      <c r="B138" s="511" t="s">
        <v>2277</v>
      </c>
      <c r="C138" s="511" t="s">
        <v>2030</v>
      </c>
      <c r="D138" s="511" t="s">
        <v>2286</v>
      </c>
      <c r="E138" s="511" t="s">
        <v>2287</v>
      </c>
      <c r="F138" s="514"/>
      <c r="G138" s="514"/>
      <c r="H138" s="514"/>
      <c r="I138" s="514"/>
      <c r="J138" s="514"/>
      <c r="K138" s="514"/>
      <c r="L138" s="514"/>
      <c r="M138" s="514"/>
      <c r="N138" s="514">
        <v>1</v>
      </c>
      <c r="O138" s="514">
        <v>1500</v>
      </c>
      <c r="P138" s="534"/>
      <c r="Q138" s="515">
        <v>1500</v>
      </c>
    </row>
    <row r="139" spans="1:17" ht="14.4" customHeight="1" x14ac:dyDescent="0.3">
      <c r="A139" s="510" t="s">
        <v>426</v>
      </c>
      <c r="B139" s="511" t="s">
        <v>2277</v>
      </c>
      <c r="C139" s="511" t="s">
        <v>2030</v>
      </c>
      <c r="D139" s="511" t="s">
        <v>2288</v>
      </c>
      <c r="E139" s="511" t="s">
        <v>2289</v>
      </c>
      <c r="F139" s="514"/>
      <c r="G139" s="514"/>
      <c r="H139" s="514"/>
      <c r="I139" s="514"/>
      <c r="J139" s="514"/>
      <c r="K139" s="514"/>
      <c r="L139" s="514"/>
      <c r="M139" s="514"/>
      <c r="N139" s="514">
        <v>1</v>
      </c>
      <c r="O139" s="514">
        <v>1834</v>
      </c>
      <c r="P139" s="534"/>
      <c r="Q139" s="515">
        <v>1834</v>
      </c>
    </row>
    <row r="140" spans="1:17" ht="14.4" customHeight="1" x14ac:dyDescent="0.3">
      <c r="A140" s="510" t="s">
        <v>426</v>
      </c>
      <c r="B140" s="511" t="s">
        <v>2277</v>
      </c>
      <c r="C140" s="511" t="s">
        <v>2030</v>
      </c>
      <c r="D140" s="511" t="s">
        <v>2290</v>
      </c>
      <c r="E140" s="511" t="s">
        <v>2291</v>
      </c>
      <c r="F140" s="514"/>
      <c r="G140" s="514"/>
      <c r="H140" s="514"/>
      <c r="I140" s="514"/>
      <c r="J140" s="514"/>
      <c r="K140" s="514"/>
      <c r="L140" s="514"/>
      <c r="M140" s="514"/>
      <c r="N140" s="514">
        <v>1</v>
      </c>
      <c r="O140" s="514">
        <v>3035</v>
      </c>
      <c r="P140" s="534"/>
      <c r="Q140" s="515">
        <v>3035</v>
      </c>
    </row>
    <row r="141" spans="1:17" ht="14.4" customHeight="1" x14ac:dyDescent="0.3">
      <c r="A141" s="510" t="s">
        <v>426</v>
      </c>
      <c r="B141" s="511" t="s">
        <v>2277</v>
      </c>
      <c r="C141" s="511" t="s">
        <v>2030</v>
      </c>
      <c r="D141" s="511" t="s">
        <v>2188</v>
      </c>
      <c r="E141" s="511" t="s">
        <v>2189</v>
      </c>
      <c r="F141" s="514"/>
      <c r="G141" s="514"/>
      <c r="H141" s="514"/>
      <c r="I141" s="514"/>
      <c r="J141" s="514"/>
      <c r="K141" s="514"/>
      <c r="L141" s="514"/>
      <c r="M141" s="514"/>
      <c r="N141" s="514">
        <v>3</v>
      </c>
      <c r="O141" s="514">
        <v>2418</v>
      </c>
      <c r="P141" s="534"/>
      <c r="Q141" s="515">
        <v>806</v>
      </c>
    </row>
    <row r="142" spans="1:17" ht="14.4" customHeight="1" x14ac:dyDescent="0.3">
      <c r="A142" s="510" t="s">
        <v>426</v>
      </c>
      <c r="B142" s="511" t="s">
        <v>2277</v>
      </c>
      <c r="C142" s="511" t="s">
        <v>2030</v>
      </c>
      <c r="D142" s="511" t="s">
        <v>2292</v>
      </c>
      <c r="E142" s="511" t="s">
        <v>2293</v>
      </c>
      <c r="F142" s="514"/>
      <c r="G142" s="514"/>
      <c r="H142" s="514"/>
      <c r="I142" s="514"/>
      <c r="J142" s="514">
        <v>1</v>
      </c>
      <c r="K142" s="514">
        <v>1174</v>
      </c>
      <c r="L142" s="514"/>
      <c r="M142" s="514">
        <v>1174</v>
      </c>
      <c r="N142" s="514"/>
      <c r="O142" s="514"/>
      <c r="P142" s="534"/>
      <c r="Q142" s="515"/>
    </row>
    <row r="143" spans="1:17" ht="14.4" customHeight="1" x14ac:dyDescent="0.3">
      <c r="A143" s="510" t="s">
        <v>426</v>
      </c>
      <c r="B143" s="511" t="s">
        <v>2294</v>
      </c>
      <c r="C143" s="511" t="s">
        <v>2030</v>
      </c>
      <c r="D143" s="511" t="s">
        <v>2295</v>
      </c>
      <c r="E143" s="511" t="s">
        <v>2296</v>
      </c>
      <c r="F143" s="514"/>
      <c r="G143" s="514"/>
      <c r="H143" s="514"/>
      <c r="I143" s="514"/>
      <c r="J143" s="514"/>
      <c r="K143" s="514"/>
      <c r="L143" s="514"/>
      <c r="M143" s="514"/>
      <c r="N143" s="514">
        <v>1</v>
      </c>
      <c r="O143" s="514">
        <v>1839</v>
      </c>
      <c r="P143" s="534"/>
      <c r="Q143" s="515">
        <v>1839</v>
      </c>
    </row>
    <row r="144" spans="1:17" ht="14.4" customHeight="1" x14ac:dyDescent="0.3">
      <c r="A144" s="510" t="s">
        <v>426</v>
      </c>
      <c r="B144" s="511" t="s">
        <v>2297</v>
      </c>
      <c r="C144" s="511" t="s">
        <v>2030</v>
      </c>
      <c r="D144" s="511" t="s">
        <v>2114</v>
      </c>
      <c r="E144" s="511" t="s">
        <v>2115</v>
      </c>
      <c r="F144" s="514"/>
      <c r="G144" s="514"/>
      <c r="H144" s="514"/>
      <c r="I144" s="514"/>
      <c r="J144" s="514"/>
      <c r="K144" s="514"/>
      <c r="L144" s="514"/>
      <c r="M144" s="514"/>
      <c r="N144" s="514">
        <v>3</v>
      </c>
      <c r="O144" s="514">
        <v>6159</v>
      </c>
      <c r="P144" s="534"/>
      <c r="Q144" s="515">
        <v>2053</v>
      </c>
    </row>
    <row r="145" spans="1:17" ht="14.4" customHeight="1" x14ac:dyDescent="0.3">
      <c r="A145" s="510" t="s">
        <v>426</v>
      </c>
      <c r="B145" s="511" t="s">
        <v>2297</v>
      </c>
      <c r="C145" s="511" t="s">
        <v>2030</v>
      </c>
      <c r="D145" s="511" t="s">
        <v>2298</v>
      </c>
      <c r="E145" s="511" t="s">
        <v>2299</v>
      </c>
      <c r="F145" s="514"/>
      <c r="G145" s="514"/>
      <c r="H145" s="514"/>
      <c r="I145" s="514"/>
      <c r="J145" s="514">
        <v>1</v>
      </c>
      <c r="K145" s="514">
        <v>1611</v>
      </c>
      <c r="L145" s="514"/>
      <c r="M145" s="514">
        <v>1611</v>
      </c>
      <c r="N145" s="514"/>
      <c r="O145" s="514"/>
      <c r="P145" s="534"/>
      <c r="Q145" s="515"/>
    </row>
    <row r="146" spans="1:17" ht="14.4" customHeight="1" x14ac:dyDescent="0.3">
      <c r="A146" s="510" t="s">
        <v>426</v>
      </c>
      <c r="B146" s="511" t="s">
        <v>2297</v>
      </c>
      <c r="C146" s="511" t="s">
        <v>2030</v>
      </c>
      <c r="D146" s="511" t="s">
        <v>2300</v>
      </c>
      <c r="E146" s="511" t="s">
        <v>2301</v>
      </c>
      <c r="F146" s="514">
        <v>1</v>
      </c>
      <c r="G146" s="514">
        <v>2981</v>
      </c>
      <c r="H146" s="514">
        <v>1</v>
      </c>
      <c r="I146" s="514">
        <v>2981</v>
      </c>
      <c r="J146" s="514">
        <v>1</v>
      </c>
      <c r="K146" s="514">
        <v>2990</v>
      </c>
      <c r="L146" s="514">
        <v>1.0030191211003019</v>
      </c>
      <c r="M146" s="514">
        <v>2990</v>
      </c>
      <c r="N146" s="514">
        <v>1</v>
      </c>
      <c r="O146" s="514">
        <v>3002</v>
      </c>
      <c r="P146" s="534">
        <v>1.0070446159007045</v>
      </c>
      <c r="Q146" s="515">
        <v>3002</v>
      </c>
    </row>
    <row r="147" spans="1:17" ht="14.4" customHeight="1" x14ac:dyDescent="0.3">
      <c r="A147" s="510" t="s">
        <v>426</v>
      </c>
      <c r="B147" s="511" t="s">
        <v>2297</v>
      </c>
      <c r="C147" s="511" t="s">
        <v>2030</v>
      </c>
      <c r="D147" s="511" t="s">
        <v>2302</v>
      </c>
      <c r="E147" s="511" t="s">
        <v>2303</v>
      </c>
      <c r="F147" s="514"/>
      <c r="G147" s="514"/>
      <c r="H147" s="514"/>
      <c r="I147" s="514"/>
      <c r="J147" s="514"/>
      <c r="K147" s="514"/>
      <c r="L147" s="514"/>
      <c r="M147" s="514"/>
      <c r="N147" s="514">
        <v>1</v>
      </c>
      <c r="O147" s="514">
        <v>303</v>
      </c>
      <c r="P147" s="534"/>
      <c r="Q147" s="515">
        <v>303</v>
      </c>
    </row>
    <row r="148" spans="1:17" ht="14.4" customHeight="1" x14ac:dyDescent="0.3">
      <c r="A148" s="510" t="s">
        <v>426</v>
      </c>
      <c r="B148" s="511" t="s">
        <v>2297</v>
      </c>
      <c r="C148" s="511" t="s">
        <v>2030</v>
      </c>
      <c r="D148" s="511" t="s">
        <v>2304</v>
      </c>
      <c r="E148" s="511" t="s">
        <v>2305</v>
      </c>
      <c r="F148" s="514"/>
      <c r="G148" s="514"/>
      <c r="H148" s="514"/>
      <c r="I148" s="514"/>
      <c r="J148" s="514">
        <v>1</v>
      </c>
      <c r="K148" s="514">
        <v>3859</v>
      </c>
      <c r="L148" s="514"/>
      <c r="M148" s="514">
        <v>3859</v>
      </c>
      <c r="N148" s="514"/>
      <c r="O148" s="514"/>
      <c r="P148" s="534"/>
      <c r="Q148" s="515"/>
    </row>
    <row r="149" spans="1:17" ht="14.4" customHeight="1" x14ac:dyDescent="0.3">
      <c r="A149" s="510" t="s">
        <v>426</v>
      </c>
      <c r="B149" s="511" t="s">
        <v>2297</v>
      </c>
      <c r="C149" s="511" t="s">
        <v>2030</v>
      </c>
      <c r="D149" s="511" t="s">
        <v>2306</v>
      </c>
      <c r="E149" s="511" t="s">
        <v>2307</v>
      </c>
      <c r="F149" s="514"/>
      <c r="G149" s="514"/>
      <c r="H149" s="514"/>
      <c r="I149" s="514"/>
      <c r="J149" s="514"/>
      <c r="K149" s="514"/>
      <c r="L149" s="514"/>
      <c r="M149" s="514"/>
      <c r="N149" s="514">
        <v>1</v>
      </c>
      <c r="O149" s="514">
        <v>6363</v>
      </c>
      <c r="P149" s="534"/>
      <c r="Q149" s="515">
        <v>6363</v>
      </c>
    </row>
    <row r="150" spans="1:17" ht="14.4" customHeight="1" x14ac:dyDescent="0.3">
      <c r="A150" s="510" t="s">
        <v>426</v>
      </c>
      <c r="B150" s="511" t="s">
        <v>2063</v>
      </c>
      <c r="C150" s="511" t="s">
        <v>2308</v>
      </c>
      <c r="D150" s="511" t="s">
        <v>2309</v>
      </c>
      <c r="E150" s="511" t="s">
        <v>2310</v>
      </c>
      <c r="F150" s="514">
        <v>41</v>
      </c>
      <c r="G150" s="514">
        <v>6358.89</v>
      </c>
      <c r="H150" s="514">
        <v>1</v>
      </c>
      <c r="I150" s="514">
        <v>155.09487804878049</v>
      </c>
      <c r="J150" s="514">
        <v>25</v>
      </c>
      <c r="K150" s="514">
        <v>3349.7799999999997</v>
      </c>
      <c r="L150" s="514">
        <v>0.52678690777792969</v>
      </c>
      <c r="M150" s="514">
        <v>133.99119999999999</v>
      </c>
      <c r="N150" s="514">
        <v>26</v>
      </c>
      <c r="O150" s="514">
        <v>2165.7999999999997</v>
      </c>
      <c r="P150" s="534">
        <v>0.34059403449344139</v>
      </c>
      <c r="Q150" s="515">
        <v>83.299999999999983</v>
      </c>
    </row>
    <row r="151" spans="1:17" ht="14.4" customHeight="1" x14ac:dyDescent="0.3">
      <c r="A151" s="510" t="s">
        <v>426</v>
      </c>
      <c r="B151" s="511" t="s">
        <v>2063</v>
      </c>
      <c r="C151" s="511" t="s">
        <v>2308</v>
      </c>
      <c r="D151" s="511" t="s">
        <v>2311</v>
      </c>
      <c r="E151" s="511" t="s">
        <v>2312</v>
      </c>
      <c r="F151" s="514"/>
      <c r="G151" s="514"/>
      <c r="H151" s="514"/>
      <c r="I151" s="514"/>
      <c r="J151" s="514"/>
      <c r="K151" s="514"/>
      <c r="L151" s="514"/>
      <c r="M151" s="514"/>
      <c r="N151" s="514">
        <v>6</v>
      </c>
      <c r="O151" s="514">
        <v>497.52</v>
      </c>
      <c r="P151" s="534"/>
      <c r="Q151" s="515">
        <v>82.92</v>
      </c>
    </row>
    <row r="152" spans="1:17" ht="14.4" customHeight="1" x14ac:dyDescent="0.3">
      <c r="A152" s="510" t="s">
        <v>426</v>
      </c>
      <c r="B152" s="511" t="s">
        <v>2063</v>
      </c>
      <c r="C152" s="511" t="s">
        <v>2308</v>
      </c>
      <c r="D152" s="511" t="s">
        <v>2313</v>
      </c>
      <c r="E152" s="511" t="s">
        <v>2314</v>
      </c>
      <c r="F152" s="514"/>
      <c r="G152" s="514"/>
      <c r="H152" s="514"/>
      <c r="I152" s="514"/>
      <c r="J152" s="514">
        <v>9</v>
      </c>
      <c r="K152" s="514">
        <v>16028.28</v>
      </c>
      <c r="L152" s="514"/>
      <c r="M152" s="514">
        <v>1780.92</v>
      </c>
      <c r="N152" s="514"/>
      <c r="O152" s="514"/>
      <c r="P152" s="534"/>
      <c r="Q152" s="515"/>
    </row>
    <row r="153" spans="1:17" ht="14.4" customHeight="1" x14ac:dyDescent="0.3">
      <c r="A153" s="510" t="s">
        <v>426</v>
      </c>
      <c r="B153" s="511" t="s">
        <v>2063</v>
      </c>
      <c r="C153" s="511" t="s">
        <v>2308</v>
      </c>
      <c r="D153" s="511" t="s">
        <v>2315</v>
      </c>
      <c r="E153" s="511" t="s">
        <v>2316</v>
      </c>
      <c r="F153" s="514">
        <v>6</v>
      </c>
      <c r="G153" s="514">
        <v>23755.38</v>
      </c>
      <c r="H153" s="514">
        <v>1</v>
      </c>
      <c r="I153" s="514">
        <v>3959.23</v>
      </c>
      <c r="J153" s="514"/>
      <c r="K153" s="514"/>
      <c r="L153" s="514"/>
      <c r="M153" s="514"/>
      <c r="N153" s="514">
        <v>14</v>
      </c>
      <c r="O153" s="514">
        <v>73007.48</v>
      </c>
      <c r="P153" s="534">
        <v>3.0733029738947555</v>
      </c>
      <c r="Q153" s="515">
        <v>5214.82</v>
      </c>
    </row>
    <row r="154" spans="1:17" ht="14.4" customHeight="1" x14ac:dyDescent="0.3">
      <c r="A154" s="510" t="s">
        <v>426</v>
      </c>
      <c r="B154" s="511" t="s">
        <v>2063</v>
      </c>
      <c r="C154" s="511" t="s">
        <v>2308</v>
      </c>
      <c r="D154" s="511" t="s">
        <v>2317</v>
      </c>
      <c r="E154" s="511" t="s">
        <v>2312</v>
      </c>
      <c r="F154" s="514">
        <v>98</v>
      </c>
      <c r="G154" s="514">
        <v>12699.739999999998</v>
      </c>
      <c r="H154" s="514">
        <v>1</v>
      </c>
      <c r="I154" s="514">
        <v>129.58918367346936</v>
      </c>
      <c r="J154" s="514">
        <v>64</v>
      </c>
      <c r="K154" s="514">
        <v>8832.93</v>
      </c>
      <c r="L154" s="514">
        <v>0.69552053821574311</v>
      </c>
      <c r="M154" s="514">
        <v>138.01453125</v>
      </c>
      <c r="N154" s="514">
        <v>115</v>
      </c>
      <c r="O154" s="514">
        <v>14582.52</v>
      </c>
      <c r="P154" s="534">
        <v>1.1482534288103539</v>
      </c>
      <c r="Q154" s="515">
        <v>126.80452173913044</v>
      </c>
    </row>
    <row r="155" spans="1:17" ht="14.4" customHeight="1" x14ac:dyDescent="0.3">
      <c r="A155" s="510" t="s">
        <v>426</v>
      </c>
      <c r="B155" s="511" t="s">
        <v>2063</v>
      </c>
      <c r="C155" s="511" t="s">
        <v>2308</v>
      </c>
      <c r="D155" s="511" t="s">
        <v>2318</v>
      </c>
      <c r="E155" s="511" t="s">
        <v>2312</v>
      </c>
      <c r="F155" s="514"/>
      <c r="G155" s="514"/>
      <c r="H155" s="514"/>
      <c r="I155" s="514"/>
      <c r="J155" s="514">
        <v>14</v>
      </c>
      <c r="K155" s="514">
        <v>3148.74</v>
      </c>
      <c r="L155" s="514"/>
      <c r="M155" s="514">
        <v>224.91</v>
      </c>
      <c r="N155" s="514">
        <v>51</v>
      </c>
      <c r="O155" s="514">
        <v>6121.2899999999991</v>
      </c>
      <c r="P155" s="534"/>
      <c r="Q155" s="515">
        <v>120.02529411764704</v>
      </c>
    </row>
    <row r="156" spans="1:17" ht="14.4" customHeight="1" x14ac:dyDescent="0.3">
      <c r="A156" s="510" t="s">
        <v>426</v>
      </c>
      <c r="B156" s="511" t="s">
        <v>2063</v>
      </c>
      <c r="C156" s="511" t="s">
        <v>2308</v>
      </c>
      <c r="D156" s="511" t="s">
        <v>2319</v>
      </c>
      <c r="E156" s="511" t="s">
        <v>2320</v>
      </c>
      <c r="F156" s="514"/>
      <c r="G156" s="514"/>
      <c r="H156" s="514"/>
      <c r="I156" s="514"/>
      <c r="J156" s="514">
        <v>12.2</v>
      </c>
      <c r="K156" s="514">
        <v>7427.74</v>
      </c>
      <c r="L156" s="514"/>
      <c r="M156" s="514">
        <v>608.83114754098358</v>
      </c>
      <c r="N156" s="514">
        <v>59.5</v>
      </c>
      <c r="O156" s="514">
        <v>37107.620000000003</v>
      </c>
      <c r="P156" s="534"/>
      <c r="Q156" s="515">
        <v>623.65747899159669</v>
      </c>
    </row>
    <row r="157" spans="1:17" ht="14.4" customHeight="1" x14ac:dyDescent="0.3">
      <c r="A157" s="510" t="s">
        <v>426</v>
      </c>
      <c r="B157" s="511" t="s">
        <v>2063</v>
      </c>
      <c r="C157" s="511" t="s">
        <v>2308</v>
      </c>
      <c r="D157" s="511" t="s">
        <v>2321</v>
      </c>
      <c r="E157" s="511" t="s">
        <v>2320</v>
      </c>
      <c r="F157" s="514">
        <v>30.999999999999996</v>
      </c>
      <c r="G157" s="514">
        <v>16800.989999999998</v>
      </c>
      <c r="H157" s="514">
        <v>1</v>
      </c>
      <c r="I157" s="514">
        <v>541.96741935483874</v>
      </c>
      <c r="J157" s="514">
        <v>15.6</v>
      </c>
      <c r="K157" s="514">
        <v>9062.2000000000007</v>
      </c>
      <c r="L157" s="514">
        <v>0.5393848814861506</v>
      </c>
      <c r="M157" s="514">
        <v>580.91025641025647</v>
      </c>
      <c r="N157" s="514"/>
      <c r="O157" s="514"/>
      <c r="P157" s="534"/>
      <c r="Q157" s="515"/>
    </row>
    <row r="158" spans="1:17" ht="14.4" customHeight="1" x14ac:dyDescent="0.3">
      <c r="A158" s="510" t="s">
        <v>426</v>
      </c>
      <c r="B158" s="511" t="s">
        <v>2063</v>
      </c>
      <c r="C158" s="511" t="s">
        <v>2308</v>
      </c>
      <c r="D158" s="511" t="s">
        <v>2322</v>
      </c>
      <c r="E158" s="511" t="s">
        <v>2323</v>
      </c>
      <c r="F158" s="514">
        <v>47.5</v>
      </c>
      <c r="G158" s="514">
        <v>14524.37</v>
      </c>
      <c r="H158" s="514">
        <v>1</v>
      </c>
      <c r="I158" s="514">
        <v>305.77621052631582</v>
      </c>
      <c r="J158" s="514">
        <v>47</v>
      </c>
      <c r="K158" s="514">
        <v>10771.24</v>
      </c>
      <c r="L158" s="514">
        <v>0.74159774227728981</v>
      </c>
      <c r="M158" s="514">
        <v>229.17531914893615</v>
      </c>
      <c r="N158" s="514">
        <v>152.5</v>
      </c>
      <c r="O158" s="514">
        <v>12822.2</v>
      </c>
      <c r="P158" s="534">
        <v>0.88280593237434735</v>
      </c>
      <c r="Q158" s="515">
        <v>84.08</v>
      </c>
    </row>
    <row r="159" spans="1:17" ht="14.4" customHeight="1" x14ac:dyDescent="0.3">
      <c r="A159" s="510" t="s">
        <v>426</v>
      </c>
      <c r="B159" s="511" t="s">
        <v>2063</v>
      </c>
      <c r="C159" s="511" t="s">
        <v>2308</v>
      </c>
      <c r="D159" s="511" t="s">
        <v>2324</v>
      </c>
      <c r="E159" s="511" t="s">
        <v>2325</v>
      </c>
      <c r="F159" s="514">
        <v>51.6</v>
      </c>
      <c r="G159" s="514">
        <v>132145.24</v>
      </c>
      <c r="H159" s="514">
        <v>1</v>
      </c>
      <c r="I159" s="514">
        <v>2560.9542635658913</v>
      </c>
      <c r="J159" s="514">
        <v>31.6</v>
      </c>
      <c r="K159" s="514">
        <v>34138.43</v>
      </c>
      <c r="L159" s="514">
        <v>0.25834021717316497</v>
      </c>
      <c r="M159" s="514">
        <v>1080.3300632911391</v>
      </c>
      <c r="N159" s="514">
        <v>27.2</v>
      </c>
      <c r="O159" s="514">
        <v>29357.35</v>
      </c>
      <c r="P159" s="534">
        <v>0.22215972364952383</v>
      </c>
      <c r="Q159" s="515">
        <v>1079.3143382352941</v>
      </c>
    </row>
    <row r="160" spans="1:17" ht="14.4" customHeight="1" x14ac:dyDescent="0.3">
      <c r="A160" s="510" t="s">
        <v>426</v>
      </c>
      <c r="B160" s="511" t="s">
        <v>2063</v>
      </c>
      <c r="C160" s="511" t="s">
        <v>2308</v>
      </c>
      <c r="D160" s="511" t="s">
        <v>2326</v>
      </c>
      <c r="E160" s="511" t="s">
        <v>2327</v>
      </c>
      <c r="F160" s="514">
        <v>2</v>
      </c>
      <c r="G160" s="514">
        <v>775.98</v>
      </c>
      <c r="H160" s="514">
        <v>1</v>
      </c>
      <c r="I160" s="514">
        <v>387.99</v>
      </c>
      <c r="J160" s="514"/>
      <c r="K160" s="514"/>
      <c r="L160" s="514"/>
      <c r="M160" s="514"/>
      <c r="N160" s="514"/>
      <c r="O160" s="514"/>
      <c r="P160" s="534"/>
      <c r="Q160" s="515"/>
    </row>
    <row r="161" spans="1:17" ht="14.4" customHeight="1" x14ac:dyDescent="0.3">
      <c r="A161" s="510" t="s">
        <v>426</v>
      </c>
      <c r="B161" s="511" t="s">
        <v>2063</v>
      </c>
      <c r="C161" s="511" t="s">
        <v>2308</v>
      </c>
      <c r="D161" s="511" t="s">
        <v>2328</v>
      </c>
      <c r="E161" s="511" t="s">
        <v>2329</v>
      </c>
      <c r="F161" s="514">
        <v>8</v>
      </c>
      <c r="G161" s="514">
        <v>663.68</v>
      </c>
      <c r="H161" s="514">
        <v>1</v>
      </c>
      <c r="I161" s="514">
        <v>82.96</v>
      </c>
      <c r="J161" s="514"/>
      <c r="K161" s="514"/>
      <c r="L161" s="514"/>
      <c r="M161" s="514"/>
      <c r="N161" s="514"/>
      <c r="O161" s="514"/>
      <c r="P161" s="534"/>
      <c r="Q161" s="515"/>
    </row>
    <row r="162" spans="1:17" ht="14.4" customHeight="1" x14ac:dyDescent="0.3">
      <c r="A162" s="510" t="s">
        <v>426</v>
      </c>
      <c r="B162" s="511" t="s">
        <v>2063</v>
      </c>
      <c r="C162" s="511" t="s">
        <v>2308</v>
      </c>
      <c r="D162" s="511" t="s">
        <v>2330</v>
      </c>
      <c r="E162" s="511" t="s">
        <v>2331</v>
      </c>
      <c r="F162" s="514">
        <v>387</v>
      </c>
      <c r="G162" s="514">
        <v>40539.909999999996</v>
      </c>
      <c r="H162" s="514">
        <v>1</v>
      </c>
      <c r="I162" s="514">
        <v>104.75428940568474</v>
      </c>
      <c r="J162" s="514">
        <v>594</v>
      </c>
      <c r="K162" s="514">
        <v>50208.31</v>
      </c>
      <c r="L162" s="514">
        <v>1.2384909093286098</v>
      </c>
      <c r="M162" s="514">
        <v>84.525774410774403</v>
      </c>
      <c r="N162" s="514">
        <v>273</v>
      </c>
      <c r="O162" s="514">
        <v>17303.569999999996</v>
      </c>
      <c r="P162" s="534">
        <v>0.42682803193198993</v>
      </c>
      <c r="Q162" s="515">
        <v>63.383040293040281</v>
      </c>
    </row>
    <row r="163" spans="1:17" ht="14.4" customHeight="1" x14ac:dyDescent="0.3">
      <c r="A163" s="510" t="s">
        <v>426</v>
      </c>
      <c r="B163" s="511" t="s">
        <v>2063</v>
      </c>
      <c r="C163" s="511" t="s">
        <v>2308</v>
      </c>
      <c r="D163" s="511" t="s">
        <v>2332</v>
      </c>
      <c r="E163" s="511" t="s">
        <v>2333</v>
      </c>
      <c r="F163" s="514">
        <v>1</v>
      </c>
      <c r="G163" s="514">
        <v>330.06</v>
      </c>
      <c r="H163" s="514">
        <v>1</v>
      </c>
      <c r="I163" s="514">
        <v>330.06</v>
      </c>
      <c r="J163" s="514"/>
      <c r="K163" s="514"/>
      <c r="L163" s="514"/>
      <c r="M163" s="514"/>
      <c r="N163" s="514"/>
      <c r="O163" s="514"/>
      <c r="P163" s="534"/>
      <c r="Q163" s="515"/>
    </row>
    <row r="164" spans="1:17" ht="14.4" customHeight="1" x14ac:dyDescent="0.3">
      <c r="A164" s="510" t="s">
        <v>426</v>
      </c>
      <c r="B164" s="511" t="s">
        <v>2063</v>
      </c>
      <c r="C164" s="511" t="s">
        <v>2308</v>
      </c>
      <c r="D164" s="511" t="s">
        <v>2334</v>
      </c>
      <c r="E164" s="511" t="s">
        <v>2335</v>
      </c>
      <c r="F164" s="514">
        <v>2</v>
      </c>
      <c r="G164" s="514">
        <v>376.87</v>
      </c>
      <c r="H164" s="514">
        <v>1</v>
      </c>
      <c r="I164" s="514">
        <v>188.435</v>
      </c>
      <c r="J164" s="514">
        <v>10</v>
      </c>
      <c r="K164" s="514">
        <v>1427</v>
      </c>
      <c r="L164" s="514">
        <v>3.7864515615464218</v>
      </c>
      <c r="M164" s="514">
        <v>142.69999999999999</v>
      </c>
      <c r="N164" s="514">
        <v>16</v>
      </c>
      <c r="O164" s="514">
        <v>2303.1999999999998</v>
      </c>
      <c r="P164" s="534">
        <v>6.1113911959030958</v>
      </c>
      <c r="Q164" s="515">
        <v>143.94999999999999</v>
      </c>
    </row>
    <row r="165" spans="1:17" ht="14.4" customHeight="1" x14ac:dyDescent="0.3">
      <c r="A165" s="510" t="s">
        <v>426</v>
      </c>
      <c r="B165" s="511" t="s">
        <v>2063</v>
      </c>
      <c r="C165" s="511" t="s">
        <v>2308</v>
      </c>
      <c r="D165" s="511" t="s">
        <v>2336</v>
      </c>
      <c r="E165" s="511" t="s">
        <v>2337</v>
      </c>
      <c r="F165" s="514">
        <v>52.480000000000011</v>
      </c>
      <c r="G165" s="514">
        <v>324178.25</v>
      </c>
      <c r="H165" s="514">
        <v>1</v>
      </c>
      <c r="I165" s="514">
        <v>6177.1770198170716</v>
      </c>
      <c r="J165" s="514">
        <v>35.56</v>
      </c>
      <c r="K165" s="514">
        <v>137166.56</v>
      </c>
      <c r="L165" s="514">
        <v>0.42312079851131285</v>
      </c>
      <c r="M165" s="514">
        <v>3857.3273340832393</v>
      </c>
      <c r="N165" s="514"/>
      <c r="O165" s="514"/>
      <c r="P165" s="534"/>
      <c r="Q165" s="515"/>
    </row>
    <row r="166" spans="1:17" ht="14.4" customHeight="1" x14ac:dyDescent="0.3">
      <c r="A166" s="510" t="s">
        <v>426</v>
      </c>
      <c r="B166" s="511" t="s">
        <v>2063</v>
      </c>
      <c r="C166" s="511" t="s">
        <v>2308</v>
      </c>
      <c r="D166" s="511" t="s">
        <v>2338</v>
      </c>
      <c r="E166" s="511" t="s">
        <v>2339</v>
      </c>
      <c r="F166" s="514">
        <v>18.799999999999997</v>
      </c>
      <c r="G166" s="514">
        <v>14991.86</v>
      </c>
      <c r="H166" s="514">
        <v>1</v>
      </c>
      <c r="I166" s="514">
        <v>797.43936170212783</v>
      </c>
      <c r="J166" s="514">
        <v>17.5</v>
      </c>
      <c r="K166" s="514">
        <v>20399.75</v>
      </c>
      <c r="L166" s="514">
        <v>1.3607217516705732</v>
      </c>
      <c r="M166" s="514">
        <v>1165.7</v>
      </c>
      <c r="N166" s="514">
        <v>51.1</v>
      </c>
      <c r="O166" s="514">
        <v>41370.890000000007</v>
      </c>
      <c r="P166" s="534">
        <v>2.7595568528521479</v>
      </c>
      <c r="Q166" s="515">
        <v>809.60645792563616</v>
      </c>
    </row>
    <row r="167" spans="1:17" ht="14.4" customHeight="1" x14ac:dyDescent="0.3">
      <c r="A167" s="510" t="s">
        <v>426</v>
      </c>
      <c r="B167" s="511" t="s">
        <v>2063</v>
      </c>
      <c r="C167" s="511" t="s">
        <v>2308</v>
      </c>
      <c r="D167" s="511" t="s">
        <v>2340</v>
      </c>
      <c r="E167" s="511" t="s">
        <v>2341</v>
      </c>
      <c r="F167" s="514"/>
      <c r="G167" s="514"/>
      <c r="H167" s="514"/>
      <c r="I167" s="514"/>
      <c r="J167" s="514">
        <v>8</v>
      </c>
      <c r="K167" s="514">
        <v>12492.16</v>
      </c>
      <c r="L167" s="514"/>
      <c r="M167" s="514">
        <v>1561.52</v>
      </c>
      <c r="N167" s="514">
        <v>15</v>
      </c>
      <c r="O167" s="514">
        <v>18482.099999999999</v>
      </c>
      <c r="P167" s="534"/>
      <c r="Q167" s="515">
        <v>1232.1399999999999</v>
      </c>
    </row>
    <row r="168" spans="1:17" ht="14.4" customHeight="1" x14ac:dyDescent="0.3">
      <c r="A168" s="510" t="s">
        <v>426</v>
      </c>
      <c r="B168" s="511" t="s">
        <v>2063</v>
      </c>
      <c r="C168" s="511" t="s">
        <v>2308</v>
      </c>
      <c r="D168" s="511" t="s">
        <v>2342</v>
      </c>
      <c r="E168" s="511" t="s">
        <v>2343</v>
      </c>
      <c r="F168" s="514"/>
      <c r="G168" s="514"/>
      <c r="H168" s="514"/>
      <c r="I168" s="514"/>
      <c r="J168" s="514"/>
      <c r="K168" s="514"/>
      <c r="L168" s="514"/>
      <c r="M168" s="514"/>
      <c r="N168" s="514">
        <v>4</v>
      </c>
      <c r="O168" s="514">
        <v>25880.080000000002</v>
      </c>
      <c r="P168" s="534"/>
      <c r="Q168" s="515">
        <v>6470.02</v>
      </c>
    </row>
    <row r="169" spans="1:17" ht="14.4" customHeight="1" x14ac:dyDescent="0.3">
      <c r="A169" s="510" t="s">
        <v>426</v>
      </c>
      <c r="B169" s="511" t="s">
        <v>2063</v>
      </c>
      <c r="C169" s="511" t="s">
        <v>2308</v>
      </c>
      <c r="D169" s="511" t="s">
        <v>2344</v>
      </c>
      <c r="E169" s="511" t="s">
        <v>2345</v>
      </c>
      <c r="F169" s="514">
        <v>10.899999999999999</v>
      </c>
      <c r="G169" s="514">
        <v>155934.43000000002</v>
      </c>
      <c r="H169" s="514">
        <v>1</v>
      </c>
      <c r="I169" s="514">
        <v>14305.911009174315</v>
      </c>
      <c r="J169" s="514">
        <v>11.2</v>
      </c>
      <c r="K169" s="514">
        <v>155764.01999999999</v>
      </c>
      <c r="L169" s="514">
        <v>0.99890716886578523</v>
      </c>
      <c r="M169" s="514">
        <v>13907.501785714285</v>
      </c>
      <c r="N169" s="514">
        <v>5.0999999999999996</v>
      </c>
      <c r="O169" s="514">
        <v>69353.88</v>
      </c>
      <c r="P169" s="534">
        <v>0.44476309689912608</v>
      </c>
      <c r="Q169" s="515">
        <v>13598.800000000001</v>
      </c>
    </row>
    <row r="170" spans="1:17" ht="14.4" customHeight="1" x14ac:dyDescent="0.3">
      <c r="A170" s="510" t="s">
        <v>426</v>
      </c>
      <c r="B170" s="511" t="s">
        <v>2063</v>
      </c>
      <c r="C170" s="511" t="s">
        <v>2308</v>
      </c>
      <c r="D170" s="511" t="s">
        <v>2346</v>
      </c>
      <c r="E170" s="511" t="s">
        <v>2347</v>
      </c>
      <c r="F170" s="514">
        <v>5</v>
      </c>
      <c r="G170" s="514">
        <v>21795.35</v>
      </c>
      <c r="H170" s="514">
        <v>1</v>
      </c>
      <c r="I170" s="514">
        <v>4359.07</v>
      </c>
      <c r="J170" s="514"/>
      <c r="K170" s="514"/>
      <c r="L170" s="514"/>
      <c r="M170" s="514"/>
      <c r="N170" s="514"/>
      <c r="O170" s="514"/>
      <c r="P170" s="534"/>
      <c r="Q170" s="515"/>
    </row>
    <row r="171" spans="1:17" ht="14.4" customHeight="1" x14ac:dyDescent="0.3">
      <c r="A171" s="510" t="s">
        <v>426</v>
      </c>
      <c r="B171" s="511" t="s">
        <v>2063</v>
      </c>
      <c r="C171" s="511" t="s">
        <v>2308</v>
      </c>
      <c r="D171" s="511" t="s">
        <v>2348</v>
      </c>
      <c r="E171" s="511" t="s">
        <v>2349</v>
      </c>
      <c r="F171" s="514"/>
      <c r="G171" s="514"/>
      <c r="H171" s="514"/>
      <c r="I171" s="514"/>
      <c r="J171" s="514">
        <v>7</v>
      </c>
      <c r="K171" s="514">
        <v>75391.820000000007</v>
      </c>
      <c r="L171" s="514"/>
      <c r="M171" s="514">
        <v>10770.26</v>
      </c>
      <c r="N171" s="514"/>
      <c r="O171" s="514"/>
      <c r="P171" s="534"/>
      <c r="Q171" s="515"/>
    </row>
    <row r="172" spans="1:17" ht="14.4" customHeight="1" x14ac:dyDescent="0.3">
      <c r="A172" s="510" t="s">
        <v>426</v>
      </c>
      <c r="B172" s="511" t="s">
        <v>2063</v>
      </c>
      <c r="C172" s="511" t="s">
        <v>2308</v>
      </c>
      <c r="D172" s="511" t="s">
        <v>2350</v>
      </c>
      <c r="E172" s="511" t="s">
        <v>2351</v>
      </c>
      <c r="F172" s="514">
        <v>2</v>
      </c>
      <c r="G172" s="514">
        <v>7625.76</v>
      </c>
      <c r="H172" s="514">
        <v>1</v>
      </c>
      <c r="I172" s="514">
        <v>3812.88</v>
      </c>
      <c r="J172" s="514"/>
      <c r="K172" s="514"/>
      <c r="L172" s="514"/>
      <c r="M172" s="514"/>
      <c r="N172" s="514"/>
      <c r="O172" s="514"/>
      <c r="P172" s="534"/>
      <c r="Q172" s="515"/>
    </row>
    <row r="173" spans="1:17" ht="14.4" customHeight="1" x14ac:dyDescent="0.3">
      <c r="A173" s="510" t="s">
        <v>426</v>
      </c>
      <c r="B173" s="511" t="s">
        <v>2063</v>
      </c>
      <c r="C173" s="511" t="s">
        <v>2308</v>
      </c>
      <c r="D173" s="511" t="s">
        <v>2352</v>
      </c>
      <c r="E173" s="511" t="s">
        <v>2353</v>
      </c>
      <c r="F173" s="514"/>
      <c r="G173" s="514"/>
      <c r="H173" s="514"/>
      <c r="I173" s="514"/>
      <c r="J173" s="514">
        <v>0.1</v>
      </c>
      <c r="K173" s="514">
        <v>526.45000000000005</v>
      </c>
      <c r="L173" s="514"/>
      <c r="M173" s="514">
        <v>5264.5</v>
      </c>
      <c r="N173" s="514">
        <v>0.30000000000000004</v>
      </c>
      <c r="O173" s="514">
        <v>1593.21</v>
      </c>
      <c r="P173" s="534"/>
      <c r="Q173" s="515">
        <v>5310.6999999999989</v>
      </c>
    </row>
    <row r="174" spans="1:17" ht="14.4" customHeight="1" x14ac:dyDescent="0.3">
      <c r="A174" s="510" t="s">
        <v>426</v>
      </c>
      <c r="B174" s="511" t="s">
        <v>2063</v>
      </c>
      <c r="C174" s="511" t="s">
        <v>2308</v>
      </c>
      <c r="D174" s="511" t="s">
        <v>2354</v>
      </c>
      <c r="E174" s="511" t="s">
        <v>2355</v>
      </c>
      <c r="F174" s="514">
        <v>7.3</v>
      </c>
      <c r="G174" s="514">
        <v>4774.9799999999996</v>
      </c>
      <c r="H174" s="514">
        <v>1</v>
      </c>
      <c r="I174" s="514">
        <v>654.10684931506842</v>
      </c>
      <c r="J174" s="514">
        <v>1.5</v>
      </c>
      <c r="K174" s="514">
        <v>1069.8899999999999</v>
      </c>
      <c r="L174" s="514">
        <v>0.22406167146249828</v>
      </c>
      <c r="M174" s="514">
        <v>713.25999999999988</v>
      </c>
      <c r="N174" s="514">
        <v>3.7</v>
      </c>
      <c r="O174" s="514">
        <v>1633.3600000000001</v>
      </c>
      <c r="P174" s="534">
        <v>0.342066354204625</v>
      </c>
      <c r="Q174" s="515">
        <v>441.44864864864866</v>
      </c>
    </row>
    <row r="175" spans="1:17" ht="14.4" customHeight="1" x14ac:dyDescent="0.3">
      <c r="A175" s="510" t="s">
        <v>426</v>
      </c>
      <c r="B175" s="511" t="s">
        <v>2063</v>
      </c>
      <c r="C175" s="511" t="s">
        <v>2308</v>
      </c>
      <c r="D175" s="511" t="s">
        <v>2356</v>
      </c>
      <c r="E175" s="511" t="s">
        <v>2357</v>
      </c>
      <c r="F175" s="514">
        <v>58</v>
      </c>
      <c r="G175" s="514">
        <v>4567.66</v>
      </c>
      <c r="H175" s="514">
        <v>1</v>
      </c>
      <c r="I175" s="514">
        <v>78.752758620689647</v>
      </c>
      <c r="J175" s="514">
        <v>221</v>
      </c>
      <c r="K175" s="514">
        <v>14896.99</v>
      </c>
      <c r="L175" s="514">
        <v>3.2614051833980637</v>
      </c>
      <c r="M175" s="514">
        <v>67.407194570135744</v>
      </c>
      <c r="N175" s="514">
        <v>272</v>
      </c>
      <c r="O175" s="514">
        <v>15778.72</v>
      </c>
      <c r="P175" s="534">
        <v>3.4544427562471811</v>
      </c>
      <c r="Q175" s="515">
        <v>58.01</v>
      </c>
    </row>
    <row r="176" spans="1:17" ht="14.4" customHeight="1" x14ac:dyDescent="0.3">
      <c r="A176" s="510" t="s">
        <v>426</v>
      </c>
      <c r="B176" s="511" t="s">
        <v>2063</v>
      </c>
      <c r="C176" s="511" t="s">
        <v>2308</v>
      </c>
      <c r="D176" s="511" t="s">
        <v>2358</v>
      </c>
      <c r="E176" s="511" t="s">
        <v>2359</v>
      </c>
      <c r="F176" s="514">
        <v>9.8000000000000007</v>
      </c>
      <c r="G176" s="514">
        <v>3548.0299999999997</v>
      </c>
      <c r="H176" s="514">
        <v>1</v>
      </c>
      <c r="I176" s="514">
        <v>362.04387755102033</v>
      </c>
      <c r="J176" s="514">
        <v>6.6999999999999993</v>
      </c>
      <c r="K176" s="514">
        <v>2580.6</v>
      </c>
      <c r="L176" s="514">
        <v>0.7273331961680144</v>
      </c>
      <c r="M176" s="514">
        <v>385.16417910447763</v>
      </c>
      <c r="N176" s="514">
        <v>14.8</v>
      </c>
      <c r="O176" s="514">
        <v>5980.0599999999995</v>
      </c>
      <c r="P176" s="534">
        <v>1.6854592548541021</v>
      </c>
      <c r="Q176" s="515">
        <v>404.05810810810806</v>
      </c>
    </row>
    <row r="177" spans="1:17" ht="14.4" customHeight="1" x14ac:dyDescent="0.3">
      <c r="A177" s="510" t="s">
        <v>426</v>
      </c>
      <c r="B177" s="511" t="s">
        <v>2063</v>
      </c>
      <c r="C177" s="511" t="s">
        <v>2308</v>
      </c>
      <c r="D177" s="511" t="s">
        <v>2360</v>
      </c>
      <c r="E177" s="511" t="s">
        <v>2361</v>
      </c>
      <c r="F177" s="514">
        <v>10</v>
      </c>
      <c r="G177" s="514">
        <v>829.59999999999991</v>
      </c>
      <c r="H177" s="514">
        <v>1</v>
      </c>
      <c r="I177" s="514">
        <v>82.96</v>
      </c>
      <c r="J177" s="514">
        <v>14</v>
      </c>
      <c r="K177" s="514">
        <v>805.14</v>
      </c>
      <c r="L177" s="514">
        <v>0.97051591128254588</v>
      </c>
      <c r="M177" s="514">
        <v>57.51</v>
      </c>
      <c r="N177" s="514"/>
      <c r="O177" s="514"/>
      <c r="P177" s="534"/>
      <c r="Q177" s="515"/>
    </row>
    <row r="178" spans="1:17" ht="14.4" customHeight="1" x14ac:dyDescent="0.3">
      <c r="A178" s="510" t="s">
        <v>426</v>
      </c>
      <c r="B178" s="511" t="s">
        <v>2063</v>
      </c>
      <c r="C178" s="511" t="s">
        <v>2308</v>
      </c>
      <c r="D178" s="511" t="s">
        <v>2362</v>
      </c>
      <c r="E178" s="511" t="s">
        <v>2363</v>
      </c>
      <c r="F178" s="514"/>
      <c r="G178" s="514"/>
      <c r="H178" s="514"/>
      <c r="I178" s="514"/>
      <c r="J178" s="514">
        <v>2</v>
      </c>
      <c r="K178" s="514">
        <v>13190</v>
      </c>
      <c r="L178" s="514"/>
      <c r="M178" s="514">
        <v>6595</v>
      </c>
      <c r="N178" s="514">
        <v>3</v>
      </c>
      <c r="O178" s="514">
        <v>20689.5</v>
      </c>
      <c r="P178" s="534"/>
      <c r="Q178" s="515">
        <v>6896.5</v>
      </c>
    </row>
    <row r="179" spans="1:17" ht="14.4" customHeight="1" x14ac:dyDescent="0.3">
      <c r="A179" s="510" t="s">
        <v>426</v>
      </c>
      <c r="B179" s="511" t="s">
        <v>2063</v>
      </c>
      <c r="C179" s="511" t="s">
        <v>2308</v>
      </c>
      <c r="D179" s="511" t="s">
        <v>2364</v>
      </c>
      <c r="E179" s="511" t="s">
        <v>2365</v>
      </c>
      <c r="F179" s="514">
        <v>2.4</v>
      </c>
      <c r="G179" s="514">
        <v>3252.15</v>
      </c>
      <c r="H179" s="514">
        <v>1</v>
      </c>
      <c r="I179" s="514">
        <v>1355.0625</v>
      </c>
      <c r="J179" s="514"/>
      <c r="K179" s="514"/>
      <c r="L179" s="514"/>
      <c r="M179" s="514"/>
      <c r="N179" s="514"/>
      <c r="O179" s="514"/>
      <c r="P179" s="534"/>
      <c r="Q179" s="515"/>
    </row>
    <row r="180" spans="1:17" ht="14.4" customHeight="1" x14ac:dyDescent="0.3">
      <c r="A180" s="510" t="s">
        <v>426</v>
      </c>
      <c r="B180" s="511" t="s">
        <v>2063</v>
      </c>
      <c r="C180" s="511" t="s">
        <v>2308</v>
      </c>
      <c r="D180" s="511" t="s">
        <v>2366</v>
      </c>
      <c r="E180" s="511" t="s">
        <v>2367</v>
      </c>
      <c r="F180" s="514">
        <v>541</v>
      </c>
      <c r="G180" s="514">
        <v>204946.88</v>
      </c>
      <c r="H180" s="514">
        <v>1</v>
      </c>
      <c r="I180" s="514">
        <v>378.82972273567469</v>
      </c>
      <c r="J180" s="514">
        <v>418</v>
      </c>
      <c r="K180" s="514">
        <v>49276.85</v>
      </c>
      <c r="L180" s="514">
        <v>0.24043718060016331</v>
      </c>
      <c r="M180" s="514">
        <v>117.88720095693779</v>
      </c>
      <c r="N180" s="514">
        <v>710</v>
      </c>
      <c r="O180" s="514">
        <v>33725</v>
      </c>
      <c r="P180" s="534">
        <v>0.16455483489185099</v>
      </c>
      <c r="Q180" s="515">
        <v>47.5</v>
      </c>
    </row>
    <row r="181" spans="1:17" ht="14.4" customHeight="1" x14ac:dyDescent="0.3">
      <c r="A181" s="510" t="s">
        <v>426</v>
      </c>
      <c r="B181" s="511" t="s">
        <v>2063</v>
      </c>
      <c r="C181" s="511" t="s">
        <v>2308</v>
      </c>
      <c r="D181" s="511" t="s">
        <v>2368</v>
      </c>
      <c r="E181" s="511" t="s">
        <v>2369</v>
      </c>
      <c r="F181" s="514">
        <v>15</v>
      </c>
      <c r="G181" s="514">
        <v>1490.1599999999999</v>
      </c>
      <c r="H181" s="514">
        <v>1</v>
      </c>
      <c r="I181" s="514">
        <v>99.343999999999994</v>
      </c>
      <c r="J181" s="514">
        <v>2</v>
      </c>
      <c r="K181" s="514">
        <v>230</v>
      </c>
      <c r="L181" s="514">
        <v>0.15434584205722876</v>
      </c>
      <c r="M181" s="514">
        <v>115</v>
      </c>
      <c r="N181" s="514">
        <v>121</v>
      </c>
      <c r="O181" s="514">
        <v>14036</v>
      </c>
      <c r="P181" s="534">
        <v>9.4191227787620129</v>
      </c>
      <c r="Q181" s="515">
        <v>116</v>
      </c>
    </row>
    <row r="182" spans="1:17" ht="14.4" customHeight="1" x14ac:dyDescent="0.3">
      <c r="A182" s="510" t="s">
        <v>426</v>
      </c>
      <c r="B182" s="511" t="s">
        <v>2063</v>
      </c>
      <c r="C182" s="511" t="s">
        <v>2308</v>
      </c>
      <c r="D182" s="511" t="s">
        <v>2370</v>
      </c>
      <c r="E182" s="511" t="s">
        <v>2371</v>
      </c>
      <c r="F182" s="514">
        <v>290</v>
      </c>
      <c r="G182" s="514">
        <v>160832.75</v>
      </c>
      <c r="H182" s="514">
        <v>1</v>
      </c>
      <c r="I182" s="514">
        <v>554.59568965517246</v>
      </c>
      <c r="J182" s="514">
        <v>250.8</v>
      </c>
      <c r="K182" s="514">
        <v>154078.75999999995</v>
      </c>
      <c r="L182" s="514">
        <v>0.95800612748336367</v>
      </c>
      <c r="M182" s="514">
        <v>614.34912280701735</v>
      </c>
      <c r="N182" s="514">
        <v>292.20000000000005</v>
      </c>
      <c r="O182" s="514">
        <v>110955.03</v>
      </c>
      <c r="P182" s="534">
        <v>0.68987833634629758</v>
      </c>
      <c r="Q182" s="515">
        <v>379.72289527720733</v>
      </c>
    </row>
    <row r="183" spans="1:17" ht="14.4" customHeight="1" x14ac:dyDescent="0.3">
      <c r="A183" s="510" t="s">
        <v>426</v>
      </c>
      <c r="B183" s="511" t="s">
        <v>2063</v>
      </c>
      <c r="C183" s="511" t="s">
        <v>2308</v>
      </c>
      <c r="D183" s="511" t="s">
        <v>2372</v>
      </c>
      <c r="E183" s="511" t="s">
        <v>2373</v>
      </c>
      <c r="F183" s="514">
        <v>28</v>
      </c>
      <c r="G183" s="514">
        <v>7183.6</v>
      </c>
      <c r="H183" s="514">
        <v>1</v>
      </c>
      <c r="I183" s="514">
        <v>256.55714285714288</v>
      </c>
      <c r="J183" s="514">
        <v>81</v>
      </c>
      <c r="K183" s="514">
        <v>10621.07</v>
      </c>
      <c r="L183" s="514">
        <v>1.4785163427807784</v>
      </c>
      <c r="M183" s="514">
        <v>131.12432098765433</v>
      </c>
      <c r="N183" s="514">
        <v>40</v>
      </c>
      <c r="O183" s="514">
        <v>2556.64</v>
      </c>
      <c r="P183" s="534">
        <v>0.35589954897265991</v>
      </c>
      <c r="Q183" s="515">
        <v>63.915999999999997</v>
      </c>
    </row>
    <row r="184" spans="1:17" ht="14.4" customHeight="1" x14ac:dyDescent="0.3">
      <c r="A184" s="510" t="s">
        <v>426</v>
      </c>
      <c r="B184" s="511" t="s">
        <v>2063</v>
      </c>
      <c r="C184" s="511" t="s">
        <v>2308</v>
      </c>
      <c r="D184" s="511" t="s">
        <v>2374</v>
      </c>
      <c r="E184" s="511" t="s">
        <v>2375</v>
      </c>
      <c r="F184" s="514">
        <v>18</v>
      </c>
      <c r="G184" s="514">
        <v>8905.68</v>
      </c>
      <c r="H184" s="514">
        <v>1</v>
      </c>
      <c r="I184" s="514">
        <v>494.76</v>
      </c>
      <c r="J184" s="514">
        <v>54</v>
      </c>
      <c r="K184" s="514">
        <v>6252.619999999999</v>
      </c>
      <c r="L184" s="514">
        <v>0.70209349538721344</v>
      </c>
      <c r="M184" s="514">
        <v>115.78925925925924</v>
      </c>
      <c r="N184" s="514">
        <v>61</v>
      </c>
      <c r="O184" s="514">
        <v>7737.8099999999995</v>
      </c>
      <c r="P184" s="534">
        <v>0.86886234403212326</v>
      </c>
      <c r="Q184" s="515">
        <v>126.84934426229508</v>
      </c>
    </row>
    <row r="185" spans="1:17" ht="14.4" customHeight="1" x14ac:dyDescent="0.3">
      <c r="A185" s="510" t="s">
        <v>426</v>
      </c>
      <c r="B185" s="511" t="s">
        <v>2063</v>
      </c>
      <c r="C185" s="511" t="s">
        <v>2308</v>
      </c>
      <c r="D185" s="511" t="s">
        <v>2376</v>
      </c>
      <c r="E185" s="511" t="s">
        <v>2377</v>
      </c>
      <c r="F185" s="514">
        <v>46.3</v>
      </c>
      <c r="G185" s="514">
        <v>4458.0599999999995</v>
      </c>
      <c r="H185" s="514">
        <v>1</v>
      </c>
      <c r="I185" s="514">
        <v>96.286393088552913</v>
      </c>
      <c r="J185" s="514">
        <v>104</v>
      </c>
      <c r="K185" s="514">
        <v>4450.5899999999992</v>
      </c>
      <c r="L185" s="514">
        <v>0.99832438325190775</v>
      </c>
      <c r="M185" s="514">
        <v>42.794134615384607</v>
      </c>
      <c r="N185" s="514">
        <v>94</v>
      </c>
      <c r="O185" s="514">
        <v>3849.3</v>
      </c>
      <c r="P185" s="534">
        <v>0.86344732910727995</v>
      </c>
      <c r="Q185" s="515">
        <v>40.950000000000003</v>
      </c>
    </row>
    <row r="186" spans="1:17" ht="14.4" customHeight="1" x14ac:dyDescent="0.3">
      <c r="A186" s="510" t="s">
        <v>426</v>
      </c>
      <c r="B186" s="511" t="s">
        <v>2063</v>
      </c>
      <c r="C186" s="511" t="s">
        <v>2308</v>
      </c>
      <c r="D186" s="511" t="s">
        <v>2378</v>
      </c>
      <c r="E186" s="511" t="s">
        <v>2379</v>
      </c>
      <c r="F186" s="514"/>
      <c r="G186" s="514"/>
      <c r="H186" s="514"/>
      <c r="I186" s="514"/>
      <c r="J186" s="514"/>
      <c r="K186" s="514"/>
      <c r="L186" s="514"/>
      <c r="M186" s="514"/>
      <c r="N186" s="514">
        <v>0.2</v>
      </c>
      <c r="O186" s="514">
        <v>1092.1600000000001</v>
      </c>
      <c r="P186" s="534"/>
      <c r="Q186" s="515">
        <v>5460.8</v>
      </c>
    </row>
    <row r="187" spans="1:17" ht="14.4" customHeight="1" x14ac:dyDescent="0.3">
      <c r="A187" s="510" t="s">
        <v>426</v>
      </c>
      <c r="B187" s="511" t="s">
        <v>2063</v>
      </c>
      <c r="C187" s="511" t="s">
        <v>2308</v>
      </c>
      <c r="D187" s="511" t="s">
        <v>2380</v>
      </c>
      <c r="E187" s="511" t="s">
        <v>2381</v>
      </c>
      <c r="F187" s="514">
        <v>8</v>
      </c>
      <c r="G187" s="514">
        <v>376.96000000000004</v>
      </c>
      <c r="H187" s="514">
        <v>1</v>
      </c>
      <c r="I187" s="514">
        <v>47.120000000000005</v>
      </c>
      <c r="J187" s="514">
        <v>13</v>
      </c>
      <c r="K187" s="514">
        <v>298.2</v>
      </c>
      <c r="L187" s="514">
        <v>0.79106536502546676</v>
      </c>
      <c r="M187" s="514">
        <v>22.938461538461539</v>
      </c>
      <c r="N187" s="514">
        <v>5</v>
      </c>
      <c r="O187" s="514">
        <v>102.4</v>
      </c>
      <c r="P187" s="534">
        <v>0.27164685908319186</v>
      </c>
      <c r="Q187" s="515">
        <v>20.48</v>
      </c>
    </row>
    <row r="188" spans="1:17" ht="14.4" customHeight="1" x14ac:dyDescent="0.3">
      <c r="A188" s="510" t="s">
        <v>426</v>
      </c>
      <c r="B188" s="511" t="s">
        <v>2063</v>
      </c>
      <c r="C188" s="511" t="s">
        <v>2308</v>
      </c>
      <c r="D188" s="511" t="s">
        <v>2382</v>
      </c>
      <c r="E188" s="511" t="s">
        <v>2383</v>
      </c>
      <c r="F188" s="514">
        <v>18</v>
      </c>
      <c r="G188" s="514">
        <v>165836.33000000002</v>
      </c>
      <c r="H188" s="514">
        <v>1</v>
      </c>
      <c r="I188" s="514">
        <v>9213.1294444444447</v>
      </c>
      <c r="J188" s="514">
        <v>24.7</v>
      </c>
      <c r="K188" s="514">
        <v>159229.97999999998</v>
      </c>
      <c r="L188" s="514">
        <v>0.96016343342860977</v>
      </c>
      <c r="M188" s="514">
        <v>6446.5578947368413</v>
      </c>
      <c r="N188" s="514">
        <v>34.299999999999997</v>
      </c>
      <c r="O188" s="514">
        <v>134658.45000000001</v>
      </c>
      <c r="P188" s="534">
        <v>0.81199608071403895</v>
      </c>
      <c r="Q188" s="515">
        <v>3925.9023323615165</v>
      </c>
    </row>
    <row r="189" spans="1:17" ht="14.4" customHeight="1" x14ac:dyDescent="0.3">
      <c r="A189" s="510" t="s">
        <v>426</v>
      </c>
      <c r="B189" s="511" t="s">
        <v>2063</v>
      </c>
      <c r="C189" s="511" t="s">
        <v>2308</v>
      </c>
      <c r="D189" s="511" t="s">
        <v>2384</v>
      </c>
      <c r="E189" s="511" t="s">
        <v>2385</v>
      </c>
      <c r="F189" s="514"/>
      <c r="G189" s="514"/>
      <c r="H189" s="514"/>
      <c r="I189" s="514"/>
      <c r="J189" s="514"/>
      <c r="K189" s="514"/>
      <c r="L189" s="514"/>
      <c r="M189" s="514"/>
      <c r="N189" s="514">
        <v>8</v>
      </c>
      <c r="O189" s="514">
        <v>103520.32000000001</v>
      </c>
      <c r="P189" s="534"/>
      <c r="Q189" s="515">
        <v>12940.04</v>
      </c>
    </row>
    <row r="190" spans="1:17" ht="14.4" customHeight="1" x14ac:dyDescent="0.3">
      <c r="A190" s="510" t="s">
        <v>426</v>
      </c>
      <c r="B190" s="511" t="s">
        <v>2063</v>
      </c>
      <c r="C190" s="511" t="s">
        <v>2308</v>
      </c>
      <c r="D190" s="511" t="s">
        <v>2386</v>
      </c>
      <c r="E190" s="511" t="s">
        <v>2387</v>
      </c>
      <c r="F190" s="514"/>
      <c r="G190" s="514"/>
      <c r="H190" s="514"/>
      <c r="I190" s="514"/>
      <c r="J190" s="514"/>
      <c r="K190" s="514"/>
      <c r="L190" s="514"/>
      <c r="M190" s="514"/>
      <c r="N190" s="514">
        <v>4</v>
      </c>
      <c r="O190" s="514">
        <v>1082.1600000000001</v>
      </c>
      <c r="P190" s="534"/>
      <c r="Q190" s="515">
        <v>270.54000000000002</v>
      </c>
    </row>
    <row r="191" spans="1:17" ht="14.4" customHeight="1" x14ac:dyDescent="0.3">
      <c r="A191" s="510" t="s">
        <v>426</v>
      </c>
      <c r="B191" s="511" t="s">
        <v>2063</v>
      </c>
      <c r="C191" s="511" t="s">
        <v>2308</v>
      </c>
      <c r="D191" s="511" t="s">
        <v>2388</v>
      </c>
      <c r="E191" s="511" t="s">
        <v>2389</v>
      </c>
      <c r="F191" s="514"/>
      <c r="G191" s="514"/>
      <c r="H191" s="514"/>
      <c r="I191" s="514"/>
      <c r="J191" s="514">
        <v>5</v>
      </c>
      <c r="K191" s="514">
        <v>26996.7</v>
      </c>
      <c r="L191" s="514"/>
      <c r="M191" s="514">
        <v>5399.34</v>
      </c>
      <c r="N191" s="514"/>
      <c r="O191" s="514"/>
      <c r="P191" s="534"/>
      <c r="Q191" s="515"/>
    </row>
    <row r="192" spans="1:17" ht="14.4" customHeight="1" x14ac:dyDescent="0.3">
      <c r="A192" s="510" t="s">
        <v>426</v>
      </c>
      <c r="B192" s="511" t="s">
        <v>2063</v>
      </c>
      <c r="C192" s="511" t="s">
        <v>2308</v>
      </c>
      <c r="D192" s="511" t="s">
        <v>2390</v>
      </c>
      <c r="E192" s="511" t="s">
        <v>2391</v>
      </c>
      <c r="F192" s="514"/>
      <c r="G192" s="514"/>
      <c r="H192" s="514"/>
      <c r="I192" s="514"/>
      <c r="J192" s="514">
        <v>6</v>
      </c>
      <c r="K192" s="514">
        <v>64792.02</v>
      </c>
      <c r="L192" s="514"/>
      <c r="M192" s="514">
        <v>10798.67</v>
      </c>
      <c r="N192" s="514"/>
      <c r="O192" s="514"/>
      <c r="P192" s="534"/>
      <c r="Q192" s="515"/>
    </row>
    <row r="193" spans="1:17" ht="14.4" customHeight="1" x14ac:dyDescent="0.3">
      <c r="A193" s="510" t="s">
        <v>426</v>
      </c>
      <c r="B193" s="511" t="s">
        <v>2063</v>
      </c>
      <c r="C193" s="511" t="s">
        <v>2308</v>
      </c>
      <c r="D193" s="511" t="s">
        <v>2392</v>
      </c>
      <c r="E193" s="511" t="s">
        <v>2393</v>
      </c>
      <c r="F193" s="514"/>
      <c r="G193" s="514"/>
      <c r="H193" s="514"/>
      <c r="I193" s="514"/>
      <c r="J193" s="514">
        <v>6</v>
      </c>
      <c r="K193" s="514">
        <v>1483.88</v>
      </c>
      <c r="L193" s="514"/>
      <c r="M193" s="514">
        <v>247.31333333333336</v>
      </c>
      <c r="N193" s="514">
        <v>2</v>
      </c>
      <c r="O193" s="514">
        <v>229.16</v>
      </c>
      <c r="P193" s="534"/>
      <c r="Q193" s="515">
        <v>114.58</v>
      </c>
    </row>
    <row r="194" spans="1:17" ht="14.4" customHeight="1" x14ac:dyDescent="0.3">
      <c r="A194" s="510" t="s">
        <v>426</v>
      </c>
      <c r="B194" s="511" t="s">
        <v>2063</v>
      </c>
      <c r="C194" s="511" t="s">
        <v>2308</v>
      </c>
      <c r="D194" s="511" t="s">
        <v>2394</v>
      </c>
      <c r="E194" s="511" t="s">
        <v>2395</v>
      </c>
      <c r="F194" s="514">
        <v>12</v>
      </c>
      <c r="G194" s="514">
        <v>7598.4</v>
      </c>
      <c r="H194" s="514">
        <v>1</v>
      </c>
      <c r="I194" s="514">
        <v>633.19999999999993</v>
      </c>
      <c r="J194" s="514">
        <v>38</v>
      </c>
      <c r="K194" s="514">
        <v>21346.13</v>
      </c>
      <c r="L194" s="514">
        <v>2.8092927458412298</v>
      </c>
      <c r="M194" s="514">
        <v>561.74026315789479</v>
      </c>
      <c r="N194" s="514">
        <v>110</v>
      </c>
      <c r="O194" s="514">
        <v>25207.599999999999</v>
      </c>
      <c r="P194" s="534">
        <v>3.3174878921878288</v>
      </c>
      <c r="Q194" s="515">
        <v>229.16</v>
      </c>
    </row>
    <row r="195" spans="1:17" ht="14.4" customHeight="1" x14ac:dyDescent="0.3">
      <c r="A195" s="510" t="s">
        <v>426</v>
      </c>
      <c r="B195" s="511" t="s">
        <v>2063</v>
      </c>
      <c r="C195" s="511" t="s">
        <v>2308</v>
      </c>
      <c r="D195" s="511" t="s">
        <v>2396</v>
      </c>
      <c r="E195" s="511" t="s">
        <v>2397</v>
      </c>
      <c r="F195" s="514"/>
      <c r="G195" s="514"/>
      <c r="H195" s="514"/>
      <c r="I195" s="514"/>
      <c r="J195" s="514">
        <v>4</v>
      </c>
      <c r="K195" s="514">
        <v>14020.4</v>
      </c>
      <c r="L195" s="514"/>
      <c r="M195" s="514">
        <v>3505.1</v>
      </c>
      <c r="N195" s="514"/>
      <c r="O195" s="514"/>
      <c r="P195" s="534"/>
      <c r="Q195" s="515"/>
    </row>
    <row r="196" spans="1:17" ht="14.4" customHeight="1" x14ac:dyDescent="0.3">
      <c r="A196" s="510" t="s">
        <v>426</v>
      </c>
      <c r="B196" s="511" t="s">
        <v>2063</v>
      </c>
      <c r="C196" s="511" t="s">
        <v>2308</v>
      </c>
      <c r="D196" s="511" t="s">
        <v>2398</v>
      </c>
      <c r="E196" s="511" t="s">
        <v>2399</v>
      </c>
      <c r="F196" s="514">
        <v>3.7</v>
      </c>
      <c r="G196" s="514">
        <v>1617.07</v>
      </c>
      <c r="H196" s="514">
        <v>1</v>
      </c>
      <c r="I196" s="514">
        <v>437.0459459459459</v>
      </c>
      <c r="J196" s="514">
        <v>7.9000000000000012</v>
      </c>
      <c r="K196" s="514">
        <v>3832.06</v>
      </c>
      <c r="L196" s="514">
        <v>2.3697551744822425</v>
      </c>
      <c r="M196" s="514">
        <v>485.07088607594926</v>
      </c>
      <c r="N196" s="514">
        <v>6.1</v>
      </c>
      <c r="O196" s="514">
        <v>1323.3200000000002</v>
      </c>
      <c r="P196" s="534">
        <v>0.81834428936286008</v>
      </c>
      <c r="Q196" s="515">
        <v>216.93770491803284</v>
      </c>
    </row>
    <row r="197" spans="1:17" ht="14.4" customHeight="1" x14ac:dyDescent="0.3">
      <c r="A197" s="510" t="s">
        <v>426</v>
      </c>
      <c r="B197" s="511" t="s">
        <v>2063</v>
      </c>
      <c r="C197" s="511" t="s">
        <v>2308</v>
      </c>
      <c r="D197" s="511" t="s">
        <v>2400</v>
      </c>
      <c r="E197" s="511" t="s">
        <v>2401</v>
      </c>
      <c r="F197" s="514">
        <v>104.80000000000001</v>
      </c>
      <c r="G197" s="514">
        <v>8749.33</v>
      </c>
      <c r="H197" s="514">
        <v>1</v>
      </c>
      <c r="I197" s="514">
        <v>83.485973282442743</v>
      </c>
      <c r="J197" s="514">
        <v>56.25</v>
      </c>
      <c r="K197" s="514">
        <v>5144.2700000000004</v>
      </c>
      <c r="L197" s="514">
        <v>0.58796159248765345</v>
      </c>
      <c r="M197" s="514">
        <v>91.453688888888891</v>
      </c>
      <c r="N197" s="514">
        <v>6.35</v>
      </c>
      <c r="O197" s="514">
        <v>615.61</v>
      </c>
      <c r="P197" s="534">
        <v>7.0360816199640436E-2</v>
      </c>
      <c r="Q197" s="515">
        <v>96.946456692913387</v>
      </c>
    </row>
    <row r="198" spans="1:17" ht="14.4" customHeight="1" x14ac:dyDescent="0.3">
      <c r="A198" s="510" t="s">
        <v>426</v>
      </c>
      <c r="B198" s="511" t="s">
        <v>2063</v>
      </c>
      <c r="C198" s="511" t="s">
        <v>2308</v>
      </c>
      <c r="D198" s="511" t="s">
        <v>2402</v>
      </c>
      <c r="E198" s="511" t="s">
        <v>2403</v>
      </c>
      <c r="F198" s="514">
        <v>5</v>
      </c>
      <c r="G198" s="514">
        <v>1315.25</v>
      </c>
      <c r="H198" s="514">
        <v>1</v>
      </c>
      <c r="I198" s="514">
        <v>263.05</v>
      </c>
      <c r="J198" s="514"/>
      <c r="K198" s="514"/>
      <c r="L198" s="514"/>
      <c r="M198" s="514"/>
      <c r="N198" s="514"/>
      <c r="O198" s="514"/>
      <c r="P198" s="534"/>
      <c r="Q198" s="515"/>
    </row>
    <row r="199" spans="1:17" ht="14.4" customHeight="1" x14ac:dyDescent="0.3">
      <c r="A199" s="510" t="s">
        <v>426</v>
      </c>
      <c r="B199" s="511" t="s">
        <v>2063</v>
      </c>
      <c r="C199" s="511" t="s">
        <v>2308</v>
      </c>
      <c r="D199" s="511" t="s">
        <v>2404</v>
      </c>
      <c r="E199" s="511" t="s">
        <v>2365</v>
      </c>
      <c r="F199" s="514">
        <v>2.4</v>
      </c>
      <c r="G199" s="514">
        <v>1789.92</v>
      </c>
      <c r="H199" s="514">
        <v>1</v>
      </c>
      <c r="I199" s="514">
        <v>745.80000000000007</v>
      </c>
      <c r="J199" s="514"/>
      <c r="K199" s="514"/>
      <c r="L199" s="514"/>
      <c r="M199" s="514"/>
      <c r="N199" s="514"/>
      <c r="O199" s="514"/>
      <c r="P199" s="534"/>
      <c r="Q199" s="515"/>
    </row>
    <row r="200" spans="1:17" ht="14.4" customHeight="1" x14ac:dyDescent="0.3">
      <c r="A200" s="510" t="s">
        <v>426</v>
      </c>
      <c r="B200" s="511" t="s">
        <v>2063</v>
      </c>
      <c r="C200" s="511" t="s">
        <v>2308</v>
      </c>
      <c r="D200" s="511" t="s">
        <v>2405</v>
      </c>
      <c r="E200" s="511" t="s">
        <v>2406</v>
      </c>
      <c r="F200" s="514">
        <v>2</v>
      </c>
      <c r="G200" s="514">
        <v>3205.5</v>
      </c>
      <c r="H200" s="514">
        <v>1</v>
      </c>
      <c r="I200" s="514">
        <v>1602.75</v>
      </c>
      <c r="J200" s="514">
        <v>5</v>
      </c>
      <c r="K200" s="514">
        <v>6684.6900000000005</v>
      </c>
      <c r="L200" s="514">
        <v>2.085381375760412</v>
      </c>
      <c r="M200" s="514">
        <v>1336.9380000000001</v>
      </c>
      <c r="N200" s="514">
        <v>49</v>
      </c>
      <c r="O200" s="514">
        <v>65948.12</v>
      </c>
      <c r="P200" s="534">
        <v>20.57342692247699</v>
      </c>
      <c r="Q200" s="515">
        <v>1345.8799999999999</v>
      </c>
    </row>
    <row r="201" spans="1:17" ht="14.4" customHeight="1" x14ac:dyDescent="0.3">
      <c r="A201" s="510" t="s">
        <v>426</v>
      </c>
      <c r="B201" s="511" t="s">
        <v>2063</v>
      </c>
      <c r="C201" s="511" t="s">
        <v>2308</v>
      </c>
      <c r="D201" s="511" t="s">
        <v>2407</v>
      </c>
      <c r="E201" s="511" t="s">
        <v>2312</v>
      </c>
      <c r="F201" s="514">
        <v>19.670000000000002</v>
      </c>
      <c r="G201" s="514">
        <v>11966.3</v>
      </c>
      <c r="H201" s="514">
        <v>1</v>
      </c>
      <c r="I201" s="514">
        <v>608.35282155566847</v>
      </c>
      <c r="J201" s="514">
        <v>12.69</v>
      </c>
      <c r="K201" s="514">
        <v>8215.83</v>
      </c>
      <c r="L201" s="514">
        <v>0.68658064731788437</v>
      </c>
      <c r="M201" s="514">
        <v>647.42553191489367</v>
      </c>
      <c r="N201" s="514"/>
      <c r="O201" s="514"/>
      <c r="P201" s="534"/>
      <c r="Q201" s="515"/>
    </row>
    <row r="202" spans="1:17" ht="14.4" customHeight="1" x14ac:dyDescent="0.3">
      <c r="A202" s="510" t="s">
        <v>426</v>
      </c>
      <c r="B202" s="511" t="s">
        <v>2063</v>
      </c>
      <c r="C202" s="511" t="s">
        <v>2308</v>
      </c>
      <c r="D202" s="511" t="s">
        <v>2408</v>
      </c>
      <c r="E202" s="511" t="s">
        <v>2409</v>
      </c>
      <c r="F202" s="514"/>
      <c r="G202" s="514"/>
      <c r="H202" s="514"/>
      <c r="I202" s="514"/>
      <c r="J202" s="514">
        <v>0.75</v>
      </c>
      <c r="K202" s="514">
        <v>600</v>
      </c>
      <c r="L202" s="514"/>
      <c r="M202" s="514">
        <v>800</v>
      </c>
      <c r="N202" s="514">
        <v>12.1</v>
      </c>
      <c r="O202" s="514">
        <v>9680</v>
      </c>
      <c r="P202" s="534"/>
      <c r="Q202" s="515">
        <v>800</v>
      </c>
    </row>
    <row r="203" spans="1:17" ht="14.4" customHeight="1" x14ac:dyDescent="0.3">
      <c r="A203" s="510" t="s">
        <v>426</v>
      </c>
      <c r="B203" s="511" t="s">
        <v>2063</v>
      </c>
      <c r="C203" s="511" t="s">
        <v>2308</v>
      </c>
      <c r="D203" s="511" t="s">
        <v>2410</v>
      </c>
      <c r="E203" s="511" t="s">
        <v>2411</v>
      </c>
      <c r="F203" s="514"/>
      <c r="G203" s="514"/>
      <c r="H203" s="514"/>
      <c r="I203" s="514"/>
      <c r="J203" s="514"/>
      <c r="K203" s="514"/>
      <c r="L203" s="514"/>
      <c r="M203" s="514"/>
      <c r="N203" s="514">
        <v>0.6</v>
      </c>
      <c r="O203" s="514">
        <v>582.29999999999995</v>
      </c>
      <c r="P203" s="534"/>
      <c r="Q203" s="515">
        <v>970.5</v>
      </c>
    </row>
    <row r="204" spans="1:17" ht="14.4" customHeight="1" x14ac:dyDescent="0.3">
      <c r="A204" s="510" t="s">
        <v>426</v>
      </c>
      <c r="B204" s="511" t="s">
        <v>2063</v>
      </c>
      <c r="C204" s="511" t="s">
        <v>2308</v>
      </c>
      <c r="D204" s="511" t="s">
        <v>2412</v>
      </c>
      <c r="E204" s="511" t="s">
        <v>2413</v>
      </c>
      <c r="F204" s="514">
        <v>1.9</v>
      </c>
      <c r="G204" s="514">
        <v>2976.73</v>
      </c>
      <c r="H204" s="514">
        <v>1</v>
      </c>
      <c r="I204" s="514">
        <v>1566.7</v>
      </c>
      <c r="J204" s="514"/>
      <c r="K204" s="514"/>
      <c r="L204" s="514"/>
      <c r="M204" s="514"/>
      <c r="N204" s="514"/>
      <c r="O204" s="514"/>
      <c r="P204" s="534"/>
      <c r="Q204" s="515"/>
    </row>
    <row r="205" spans="1:17" ht="14.4" customHeight="1" x14ac:dyDescent="0.3">
      <c r="A205" s="510" t="s">
        <v>426</v>
      </c>
      <c r="B205" s="511" t="s">
        <v>2063</v>
      </c>
      <c r="C205" s="511" t="s">
        <v>2308</v>
      </c>
      <c r="D205" s="511" t="s">
        <v>2414</v>
      </c>
      <c r="E205" s="511" t="s">
        <v>2415</v>
      </c>
      <c r="F205" s="514"/>
      <c r="G205" s="514"/>
      <c r="H205" s="514"/>
      <c r="I205" s="514"/>
      <c r="J205" s="514"/>
      <c r="K205" s="514"/>
      <c r="L205" s="514"/>
      <c r="M205" s="514"/>
      <c r="N205" s="514">
        <v>28.799999999999997</v>
      </c>
      <c r="O205" s="514">
        <v>62168.48000000001</v>
      </c>
      <c r="P205" s="534"/>
      <c r="Q205" s="515">
        <v>2158.6277777777782</v>
      </c>
    </row>
    <row r="206" spans="1:17" ht="14.4" customHeight="1" x14ac:dyDescent="0.3">
      <c r="A206" s="510" t="s">
        <v>426</v>
      </c>
      <c r="B206" s="511" t="s">
        <v>2063</v>
      </c>
      <c r="C206" s="511" t="s">
        <v>2308</v>
      </c>
      <c r="D206" s="511" t="s">
        <v>2416</v>
      </c>
      <c r="E206" s="511" t="s">
        <v>2417</v>
      </c>
      <c r="F206" s="514"/>
      <c r="G206" s="514"/>
      <c r="H206" s="514"/>
      <c r="I206" s="514"/>
      <c r="J206" s="514"/>
      <c r="K206" s="514"/>
      <c r="L206" s="514"/>
      <c r="M206" s="514"/>
      <c r="N206" s="514">
        <v>6.4</v>
      </c>
      <c r="O206" s="514">
        <v>3872.64</v>
      </c>
      <c r="P206" s="534"/>
      <c r="Q206" s="515">
        <v>605.09999999999991</v>
      </c>
    </row>
    <row r="207" spans="1:17" ht="14.4" customHeight="1" x14ac:dyDescent="0.3">
      <c r="A207" s="510" t="s">
        <v>426</v>
      </c>
      <c r="B207" s="511" t="s">
        <v>2063</v>
      </c>
      <c r="C207" s="511" t="s">
        <v>2308</v>
      </c>
      <c r="D207" s="511" t="s">
        <v>2418</v>
      </c>
      <c r="E207" s="511" t="s">
        <v>2419</v>
      </c>
      <c r="F207" s="514"/>
      <c r="G207" s="514"/>
      <c r="H207" s="514"/>
      <c r="I207" s="514"/>
      <c r="J207" s="514">
        <v>1.8</v>
      </c>
      <c r="K207" s="514">
        <v>1504.98</v>
      </c>
      <c r="L207" s="514"/>
      <c r="M207" s="514">
        <v>836.1</v>
      </c>
      <c r="N207" s="514">
        <v>7.6000000000000005</v>
      </c>
      <c r="O207" s="514">
        <v>6225.4400000000005</v>
      </c>
      <c r="P207" s="534"/>
      <c r="Q207" s="515">
        <v>819.13684210526321</v>
      </c>
    </row>
    <row r="208" spans="1:17" ht="14.4" customHeight="1" x14ac:dyDescent="0.3">
      <c r="A208" s="510" t="s">
        <v>426</v>
      </c>
      <c r="B208" s="511" t="s">
        <v>2063</v>
      </c>
      <c r="C208" s="511" t="s">
        <v>2308</v>
      </c>
      <c r="D208" s="511" t="s">
        <v>2420</v>
      </c>
      <c r="E208" s="511" t="s">
        <v>2421</v>
      </c>
      <c r="F208" s="514">
        <v>10</v>
      </c>
      <c r="G208" s="514">
        <v>95783.1</v>
      </c>
      <c r="H208" s="514">
        <v>1</v>
      </c>
      <c r="I208" s="514">
        <v>9578.3100000000013</v>
      </c>
      <c r="J208" s="514"/>
      <c r="K208" s="514"/>
      <c r="L208" s="514"/>
      <c r="M208" s="514"/>
      <c r="N208" s="514">
        <v>3</v>
      </c>
      <c r="O208" s="514">
        <v>21215.040000000001</v>
      </c>
      <c r="P208" s="534">
        <v>0.22149042994014601</v>
      </c>
      <c r="Q208" s="515">
        <v>7071.68</v>
      </c>
    </row>
    <row r="209" spans="1:17" ht="14.4" customHeight="1" x14ac:dyDescent="0.3">
      <c r="A209" s="510" t="s">
        <v>426</v>
      </c>
      <c r="B209" s="511" t="s">
        <v>2063</v>
      </c>
      <c r="C209" s="511" t="s">
        <v>2308</v>
      </c>
      <c r="D209" s="511" t="s">
        <v>2422</v>
      </c>
      <c r="E209" s="511" t="s">
        <v>2421</v>
      </c>
      <c r="F209" s="514">
        <v>6</v>
      </c>
      <c r="G209" s="514">
        <v>24097.45</v>
      </c>
      <c r="H209" s="514">
        <v>1</v>
      </c>
      <c r="I209" s="514">
        <v>4016.2416666666668</v>
      </c>
      <c r="J209" s="514">
        <v>8</v>
      </c>
      <c r="K209" s="514">
        <v>27791.52</v>
      </c>
      <c r="L209" s="514">
        <v>1.1532971330991453</v>
      </c>
      <c r="M209" s="514">
        <v>3473.94</v>
      </c>
      <c r="N209" s="514">
        <v>1</v>
      </c>
      <c r="O209" s="514">
        <v>3535.84</v>
      </c>
      <c r="P209" s="534">
        <v>0.14673087816345712</v>
      </c>
      <c r="Q209" s="515">
        <v>3535.84</v>
      </c>
    </row>
    <row r="210" spans="1:17" ht="14.4" customHeight="1" x14ac:dyDescent="0.3">
      <c r="A210" s="510" t="s">
        <v>426</v>
      </c>
      <c r="B210" s="511" t="s">
        <v>2063</v>
      </c>
      <c r="C210" s="511" t="s">
        <v>2308</v>
      </c>
      <c r="D210" s="511" t="s">
        <v>2423</v>
      </c>
      <c r="E210" s="511" t="s">
        <v>2413</v>
      </c>
      <c r="F210" s="514"/>
      <c r="G210" s="514"/>
      <c r="H210" s="514"/>
      <c r="I210" s="514"/>
      <c r="J210" s="514"/>
      <c r="K210" s="514"/>
      <c r="L210" s="514"/>
      <c r="M210" s="514"/>
      <c r="N210" s="514">
        <v>2.6</v>
      </c>
      <c r="O210" s="514">
        <v>2989.84</v>
      </c>
      <c r="P210" s="534"/>
      <c r="Q210" s="515">
        <v>1149.9384615384615</v>
      </c>
    </row>
    <row r="211" spans="1:17" ht="14.4" customHeight="1" x14ac:dyDescent="0.3">
      <c r="A211" s="510" t="s">
        <v>426</v>
      </c>
      <c r="B211" s="511" t="s">
        <v>2063</v>
      </c>
      <c r="C211" s="511" t="s">
        <v>2308</v>
      </c>
      <c r="D211" s="511" t="s">
        <v>2424</v>
      </c>
      <c r="E211" s="511" t="s">
        <v>2425</v>
      </c>
      <c r="F211" s="514">
        <v>2</v>
      </c>
      <c r="G211" s="514">
        <v>1804.8</v>
      </c>
      <c r="H211" s="514">
        <v>1</v>
      </c>
      <c r="I211" s="514">
        <v>902.4</v>
      </c>
      <c r="J211" s="514"/>
      <c r="K211" s="514"/>
      <c r="L211" s="514"/>
      <c r="M211" s="514"/>
      <c r="N211" s="514"/>
      <c r="O211" s="514"/>
      <c r="P211" s="534"/>
      <c r="Q211" s="515"/>
    </row>
    <row r="212" spans="1:17" ht="14.4" customHeight="1" x14ac:dyDescent="0.3">
      <c r="A212" s="510" t="s">
        <v>426</v>
      </c>
      <c r="B212" s="511" t="s">
        <v>2063</v>
      </c>
      <c r="C212" s="511" t="s">
        <v>2308</v>
      </c>
      <c r="D212" s="511" t="s">
        <v>2426</v>
      </c>
      <c r="E212" s="511" t="s">
        <v>2427</v>
      </c>
      <c r="F212" s="514"/>
      <c r="G212" s="514"/>
      <c r="H212" s="514"/>
      <c r="I212" s="514"/>
      <c r="J212" s="514"/>
      <c r="K212" s="514"/>
      <c r="L212" s="514"/>
      <c r="M212" s="514"/>
      <c r="N212" s="514">
        <v>72.7</v>
      </c>
      <c r="O212" s="514">
        <v>263456.80000000005</v>
      </c>
      <c r="P212" s="534"/>
      <c r="Q212" s="515">
        <v>3623.8899587345259</v>
      </c>
    </row>
    <row r="213" spans="1:17" ht="14.4" customHeight="1" x14ac:dyDescent="0.3">
      <c r="A213" s="510" t="s">
        <v>426</v>
      </c>
      <c r="B213" s="511" t="s">
        <v>2063</v>
      </c>
      <c r="C213" s="511" t="s">
        <v>2428</v>
      </c>
      <c r="D213" s="511" t="s">
        <v>2429</v>
      </c>
      <c r="E213" s="511" t="s">
        <v>2430</v>
      </c>
      <c r="F213" s="514"/>
      <c r="G213" s="514"/>
      <c r="H213" s="514"/>
      <c r="I213" s="514"/>
      <c r="J213" s="514">
        <v>4</v>
      </c>
      <c r="K213" s="514">
        <v>4702.66</v>
      </c>
      <c r="L213" s="514"/>
      <c r="M213" s="514">
        <v>1175.665</v>
      </c>
      <c r="N213" s="514">
        <v>4</v>
      </c>
      <c r="O213" s="514">
        <v>4824.2099999999991</v>
      </c>
      <c r="P213" s="534"/>
      <c r="Q213" s="515">
        <v>1206.0524999999998</v>
      </c>
    </row>
    <row r="214" spans="1:17" ht="14.4" customHeight="1" x14ac:dyDescent="0.3">
      <c r="A214" s="510" t="s">
        <v>426</v>
      </c>
      <c r="B214" s="511" t="s">
        <v>2063</v>
      </c>
      <c r="C214" s="511" t="s">
        <v>2428</v>
      </c>
      <c r="D214" s="511" t="s">
        <v>2431</v>
      </c>
      <c r="E214" s="511" t="s">
        <v>2432</v>
      </c>
      <c r="F214" s="514">
        <v>3</v>
      </c>
      <c r="G214" s="514">
        <v>4709.13</v>
      </c>
      <c r="H214" s="514">
        <v>1</v>
      </c>
      <c r="I214" s="514">
        <v>1569.71</v>
      </c>
      <c r="J214" s="514"/>
      <c r="K214" s="514"/>
      <c r="L214" s="514"/>
      <c r="M214" s="514"/>
      <c r="N214" s="514"/>
      <c r="O214" s="514"/>
      <c r="P214" s="534"/>
      <c r="Q214" s="515"/>
    </row>
    <row r="215" spans="1:17" ht="14.4" customHeight="1" x14ac:dyDescent="0.3">
      <c r="A215" s="510" t="s">
        <v>426</v>
      </c>
      <c r="B215" s="511" t="s">
        <v>2063</v>
      </c>
      <c r="C215" s="511" t="s">
        <v>2428</v>
      </c>
      <c r="D215" s="511" t="s">
        <v>2433</v>
      </c>
      <c r="E215" s="511" t="s">
        <v>2434</v>
      </c>
      <c r="F215" s="514">
        <v>491</v>
      </c>
      <c r="G215" s="514">
        <v>875040.56</v>
      </c>
      <c r="H215" s="514">
        <v>1</v>
      </c>
      <c r="I215" s="514">
        <v>1782.16</v>
      </c>
      <c r="J215" s="514">
        <v>549</v>
      </c>
      <c r="K215" s="514">
        <v>985477.86</v>
      </c>
      <c r="L215" s="514">
        <v>1.1262082068515771</v>
      </c>
      <c r="M215" s="514">
        <v>1795.0416393442622</v>
      </c>
      <c r="N215" s="514">
        <v>602</v>
      </c>
      <c r="O215" s="514">
        <v>1118753.3999999999</v>
      </c>
      <c r="P215" s="534">
        <v>1.2785160495874612</v>
      </c>
      <c r="Q215" s="515">
        <v>1858.3943521594683</v>
      </c>
    </row>
    <row r="216" spans="1:17" ht="14.4" customHeight="1" x14ac:dyDescent="0.3">
      <c r="A216" s="510" t="s">
        <v>426</v>
      </c>
      <c r="B216" s="511" t="s">
        <v>2063</v>
      </c>
      <c r="C216" s="511" t="s">
        <v>2428</v>
      </c>
      <c r="D216" s="511" t="s">
        <v>2435</v>
      </c>
      <c r="E216" s="511" t="s">
        <v>2436</v>
      </c>
      <c r="F216" s="514">
        <v>40</v>
      </c>
      <c r="G216" s="514">
        <v>103192.80000000002</v>
      </c>
      <c r="H216" s="514">
        <v>1</v>
      </c>
      <c r="I216" s="514">
        <v>2579.8200000000006</v>
      </c>
      <c r="J216" s="514">
        <v>14</v>
      </c>
      <c r="K216" s="514">
        <v>36487.08</v>
      </c>
      <c r="L216" s="514">
        <v>0.35358164523106261</v>
      </c>
      <c r="M216" s="514">
        <v>2606.2200000000003</v>
      </c>
      <c r="N216" s="514">
        <v>42</v>
      </c>
      <c r="O216" s="514">
        <v>114125.37000000001</v>
      </c>
      <c r="P216" s="534">
        <v>1.1059431471963159</v>
      </c>
      <c r="Q216" s="515">
        <v>2717.2707142857143</v>
      </c>
    </row>
    <row r="217" spans="1:17" ht="14.4" customHeight="1" x14ac:dyDescent="0.3">
      <c r="A217" s="510" t="s">
        <v>426</v>
      </c>
      <c r="B217" s="511" t="s">
        <v>2063</v>
      </c>
      <c r="C217" s="511" t="s">
        <v>2428</v>
      </c>
      <c r="D217" s="511" t="s">
        <v>2437</v>
      </c>
      <c r="E217" s="511" t="s">
        <v>2436</v>
      </c>
      <c r="F217" s="514"/>
      <c r="G217" s="514"/>
      <c r="H217" s="514"/>
      <c r="I217" s="514"/>
      <c r="J217" s="514">
        <v>1</v>
      </c>
      <c r="K217" s="514">
        <v>1546.24</v>
      </c>
      <c r="L217" s="514"/>
      <c r="M217" s="514">
        <v>1546.24</v>
      </c>
      <c r="N217" s="514"/>
      <c r="O217" s="514"/>
      <c r="P217" s="534"/>
      <c r="Q217" s="515"/>
    </row>
    <row r="218" spans="1:17" ht="14.4" customHeight="1" x14ac:dyDescent="0.3">
      <c r="A218" s="510" t="s">
        <v>426</v>
      </c>
      <c r="B218" s="511" t="s">
        <v>2063</v>
      </c>
      <c r="C218" s="511" t="s">
        <v>2428</v>
      </c>
      <c r="D218" s="511" t="s">
        <v>2438</v>
      </c>
      <c r="E218" s="511" t="s">
        <v>2439</v>
      </c>
      <c r="F218" s="514">
        <v>16</v>
      </c>
      <c r="G218" s="514">
        <v>28514.560000000001</v>
      </c>
      <c r="H218" s="514">
        <v>1</v>
      </c>
      <c r="I218" s="514">
        <v>1782.16</v>
      </c>
      <c r="J218" s="514">
        <v>19</v>
      </c>
      <c r="K218" s="514">
        <v>34094.44</v>
      </c>
      <c r="L218" s="514">
        <v>1.1956852920052072</v>
      </c>
      <c r="M218" s="514">
        <v>1794.4442105263158</v>
      </c>
      <c r="N218" s="514">
        <v>4</v>
      </c>
      <c r="O218" s="514">
        <v>7462.32</v>
      </c>
      <c r="P218" s="534">
        <v>0.26170209184360549</v>
      </c>
      <c r="Q218" s="515">
        <v>1865.58</v>
      </c>
    </row>
    <row r="219" spans="1:17" ht="14.4" customHeight="1" x14ac:dyDescent="0.3">
      <c r="A219" s="510" t="s">
        <v>426</v>
      </c>
      <c r="B219" s="511" t="s">
        <v>2063</v>
      </c>
      <c r="C219" s="511" t="s">
        <v>2428</v>
      </c>
      <c r="D219" s="511" t="s">
        <v>2440</v>
      </c>
      <c r="E219" s="511" t="s">
        <v>2441</v>
      </c>
      <c r="F219" s="514"/>
      <c r="G219" s="514"/>
      <c r="H219" s="514"/>
      <c r="I219" s="514"/>
      <c r="J219" s="514">
        <v>6</v>
      </c>
      <c r="K219" s="514">
        <v>15795.72</v>
      </c>
      <c r="L219" s="514"/>
      <c r="M219" s="514">
        <v>2632.62</v>
      </c>
      <c r="N219" s="514"/>
      <c r="O219" s="514"/>
      <c r="P219" s="534"/>
      <c r="Q219" s="515"/>
    </row>
    <row r="220" spans="1:17" ht="14.4" customHeight="1" x14ac:dyDescent="0.3">
      <c r="A220" s="510" t="s">
        <v>426</v>
      </c>
      <c r="B220" s="511" t="s">
        <v>2063</v>
      </c>
      <c r="C220" s="511" t="s">
        <v>2428</v>
      </c>
      <c r="D220" s="511" t="s">
        <v>2442</v>
      </c>
      <c r="E220" s="511" t="s">
        <v>2443</v>
      </c>
      <c r="F220" s="514">
        <v>2</v>
      </c>
      <c r="G220" s="514">
        <v>15710.62</v>
      </c>
      <c r="H220" s="514">
        <v>1</v>
      </c>
      <c r="I220" s="514">
        <v>7855.31</v>
      </c>
      <c r="J220" s="514"/>
      <c r="K220" s="514"/>
      <c r="L220" s="514"/>
      <c r="M220" s="514"/>
      <c r="N220" s="514">
        <v>1</v>
      </c>
      <c r="O220" s="514">
        <v>8191.63</v>
      </c>
      <c r="P220" s="534">
        <v>0.52140717552840055</v>
      </c>
      <c r="Q220" s="515">
        <v>8191.63</v>
      </c>
    </row>
    <row r="221" spans="1:17" ht="14.4" customHeight="1" x14ac:dyDescent="0.3">
      <c r="A221" s="510" t="s">
        <v>426</v>
      </c>
      <c r="B221" s="511" t="s">
        <v>2063</v>
      </c>
      <c r="C221" s="511" t="s">
        <v>2428</v>
      </c>
      <c r="D221" s="511" t="s">
        <v>2444</v>
      </c>
      <c r="E221" s="511" t="s">
        <v>2445</v>
      </c>
      <c r="F221" s="514">
        <v>14</v>
      </c>
      <c r="G221" s="514">
        <v>108118.5</v>
      </c>
      <c r="H221" s="514">
        <v>1</v>
      </c>
      <c r="I221" s="514">
        <v>7722.75</v>
      </c>
      <c r="J221" s="514">
        <v>7</v>
      </c>
      <c r="K221" s="514">
        <v>54225.54</v>
      </c>
      <c r="L221" s="514">
        <v>0.50153803465641866</v>
      </c>
      <c r="M221" s="514">
        <v>7746.505714285714</v>
      </c>
      <c r="N221" s="514">
        <v>8</v>
      </c>
      <c r="O221" s="514">
        <v>64298.7</v>
      </c>
      <c r="P221" s="534">
        <v>0.59470580890411906</v>
      </c>
      <c r="Q221" s="515">
        <v>8037.3374999999996</v>
      </c>
    </row>
    <row r="222" spans="1:17" ht="14.4" customHeight="1" x14ac:dyDescent="0.3">
      <c r="A222" s="510" t="s">
        <v>426</v>
      </c>
      <c r="B222" s="511" t="s">
        <v>2063</v>
      </c>
      <c r="C222" s="511" t="s">
        <v>2428</v>
      </c>
      <c r="D222" s="511" t="s">
        <v>2446</v>
      </c>
      <c r="E222" s="511" t="s">
        <v>2447</v>
      </c>
      <c r="F222" s="514">
        <v>27</v>
      </c>
      <c r="G222" s="514">
        <v>244053.27</v>
      </c>
      <c r="H222" s="514">
        <v>1</v>
      </c>
      <c r="I222" s="514">
        <v>9039.01</v>
      </c>
      <c r="J222" s="514">
        <v>29</v>
      </c>
      <c r="K222" s="514">
        <v>264735.29000000004</v>
      </c>
      <c r="L222" s="514">
        <v>1.084743875794002</v>
      </c>
      <c r="M222" s="514">
        <v>9128.8031034482774</v>
      </c>
      <c r="N222" s="514">
        <v>31</v>
      </c>
      <c r="O222" s="514">
        <v>297688.56000000006</v>
      </c>
      <c r="P222" s="534">
        <v>1.219768782446554</v>
      </c>
      <c r="Q222" s="515">
        <v>9602.8567741935494</v>
      </c>
    </row>
    <row r="223" spans="1:17" ht="14.4" customHeight="1" x14ac:dyDescent="0.3">
      <c r="A223" s="510" t="s">
        <v>426</v>
      </c>
      <c r="B223" s="511" t="s">
        <v>2063</v>
      </c>
      <c r="C223" s="511" t="s">
        <v>2428</v>
      </c>
      <c r="D223" s="511" t="s">
        <v>2448</v>
      </c>
      <c r="E223" s="511" t="s">
        <v>2449</v>
      </c>
      <c r="F223" s="514">
        <v>331</v>
      </c>
      <c r="G223" s="514">
        <v>284567.32</v>
      </c>
      <c r="H223" s="514">
        <v>1</v>
      </c>
      <c r="I223" s="514">
        <v>859.72</v>
      </c>
      <c r="J223" s="514">
        <v>248</v>
      </c>
      <c r="K223" s="514">
        <v>217618.24999999997</v>
      </c>
      <c r="L223" s="514">
        <v>0.76473380710054817</v>
      </c>
      <c r="M223" s="514">
        <v>877.49294354838696</v>
      </c>
      <c r="N223" s="514">
        <v>294</v>
      </c>
      <c r="O223" s="514">
        <v>270651.18</v>
      </c>
      <c r="P223" s="534">
        <v>0.95109719555991179</v>
      </c>
      <c r="Q223" s="515">
        <v>920.58224489795919</v>
      </c>
    </row>
    <row r="224" spans="1:17" ht="14.4" customHeight="1" x14ac:dyDescent="0.3">
      <c r="A224" s="510" t="s">
        <v>426</v>
      </c>
      <c r="B224" s="511" t="s">
        <v>2063</v>
      </c>
      <c r="C224" s="511" t="s">
        <v>2428</v>
      </c>
      <c r="D224" s="511" t="s">
        <v>2450</v>
      </c>
      <c r="E224" s="511" t="s">
        <v>2451</v>
      </c>
      <c r="F224" s="514">
        <v>2</v>
      </c>
      <c r="G224" s="514">
        <v>1719.44</v>
      </c>
      <c r="H224" s="514">
        <v>1</v>
      </c>
      <c r="I224" s="514">
        <v>859.72</v>
      </c>
      <c r="J224" s="514">
        <v>2</v>
      </c>
      <c r="K224" s="514">
        <v>1777.82</v>
      </c>
      <c r="L224" s="514">
        <v>1.0339529149025264</v>
      </c>
      <c r="M224" s="514">
        <v>888.91</v>
      </c>
      <c r="N224" s="514"/>
      <c r="O224" s="514"/>
      <c r="P224" s="534"/>
      <c r="Q224" s="515"/>
    </row>
    <row r="225" spans="1:17" ht="14.4" customHeight="1" x14ac:dyDescent="0.3">
      <c r="A225" s="510" t="s">
        <v>426</v>
      </c>
      <c r="B225" s="511" t="s">
        <v>2063</v>
      </c>
      <c r="C225" s="511" t="s">
        <v>2428</v>
      </c>
      <c r="D225" s="511" t="s">
        <v>2452</v>
      </c>
      <c r="E225" s="511" t="s">
        <v>2453</v>
      </c>
      <c r="F225" s="514">
        <v>2</v>
      </c>
      <c r="G225" s="514">
        <v>378.88</v>
      </c>
      <c r="H225" s="514">
        <v>1</v>
      </c>
      <c r="I225" s="514">
        <v>189.44</v>
      </c>
      <c r="J225" s="514">
        <v>11</v>
      </c>
      <c r="K225" s="514">
        <v>2495.59</v>
      </c>
      <c r="L225" s="514">
        <v>6.586755701013514</v>
      </c>
      <c r="M225" s="514">
        <v>226.87181818181818</v>
      </c>
      <c r="N225" s="514">
        <v>29</v>
      </c>
      <c r="O225" s="514">
        <v>6893.8000000000011</v>
      </c>
      <c r="P225" s="534">
        <v>18.195206925675677</v>
      </c>
      <c r="Q225" s="515">
        <v>237.71724137931039</v>
      </c>
    </row>
    <row r="226" spans="1:17" ht="14.4" customHeight="1" x14ac:dyDescent="0.3">
      <c r="A226" s="510" t="s">
        <v>426</v>
      </c>
      <c r="B226" s="511" t="s">
        <v>2063</v>
      </c>
      <c r="C226" s="511" t="s">
        <v>2454</v>
      </c>
      <c r="D226" s="511" t="s">
        <v>2455</v>
      </c>
      <c r="E226" s="511" t="s">
        <v>2456</v>
      </c>
      <c r="F226" s="514"/>
      <c r="G226" s="514"/>
      <c r="H226" s="514"/>
      <c r="I226" s="514"/>
      <c r="J226" s="514"/>
      <c r="K226" s="514"/>
      <c r="L226" s="514"/>
      <c r="M226" s="514"/>
      <c r="N226" s="514">
        <v>6</v>
      </c>
      <c r="O226" s="514">
        <v>1979.88</v>
      </c>
      <c r="P226" s="534"/>
      <c r="Q226" s="515">
        <v>329.98</v>
      </c>
    </row>
    <row r="227" spans="1:17" ht="14.4" customHeight="1" x14ac:dyDescent="0.3">
      <c r="A227" s="510" t="s">
        <v>426</v>
      </c>
      <c r="B227" s="511" t="s">
        <v>2063</v>
      </c>
      <c r="C227" s="511" t="s">
        <v>2454</v>
      </c>
      <c r="D227" s="511" t="s">
        <v>2457</v>
      </c>
      <c r="E227" s="511" t="s">
        <v>2458</v>
      </c>
      <c r="F227" s="514"/>
      <c r="G227" s="514"/>
      <c r="H227" s="514"/>
      <c r="I227" s="514"/>
      <c r="J227" s="514"/>
      <c r="K227" s="514"/>
      <c r="L227" s="514"/>
      <c r="M227" s="514"/>
      <c r="N227" s="514">
        <v>1</v>
      </c>
      <c r="O227" s="514">
        <v>1435.36</v>
      </c>
      <c r="P227" s="534"/>
      <c r="Q227" s="515">
        <v>1435.36</v>
      </c>
    </row>
    <row r="228" spans="1:17" ht="14.4" customHeight="1" x14ac:dyDescent="0.3">
      <c r="A228" s="510" t="s">
        <v>426</v>
      </c>
      <c r="B228" s="511" t="s">
        <v>2063</v>
      </c>
      <c r="C228" s="511" t="s">
        <v>2454</v>
      </c>
      <c r="D228" s="511" t="s">
        <v>2459</v>
      </c>
      <c r="E228" s="511" t="s">
        <v>2460</v>
      </c>
      <c r="F228" s="514">
        <v>2</v>
      </c>
      <c r="G228" s="514">
        <v>168</v>
      </c>
      <c r="H228" s="514">
        <v>1</v>
      </c>
      <c r="I228" s="514">
        <v>84</v>
      </c>
      <c r="J228" s="514"/>
      <c r="K228" s="514"/>
      <c r="L228" s="514"/>
      <c r="M228" s="514"/>
      <c r="N228" s="514"/>
      <c r="O228" s="514"/>
      <c r="P228" s="534"/>
      <c r="Q228" s="515"/>
    </row>
    <row r="229" spans="1:17" ht="14.4" customHeight="1" x14ac:dyDescent="0.3">
      <c r="A229" s="510" t="s">
        <v>426</v>
      </c>
      <c r="B229" s="511" t="s">
        <v>2063</v>
      </c>
      <c r="C229" s="511" t="s">
        <v>2454</v>
      </c>
      <c r="D229" s="511" t="s">
        <v>2461</v>
      </c>
      <c r="E229" s="511" t="s">
        <v>2462</v>
      </c>
      <c r="F229" s="514">
        <v>0.6</v>
      </c>
      <c r="G229" s="514">
        <v>364.5</v>
      </c>
      <c r="H229" s="514">
        <v>1</v>
      </c>
      <c r="I229" s="514">
        <v>607.5</v>
      </c>
      <c r="J229" s="514"/>
      <c r="K229" s="514"/>
      <c r="L229" s="514"/>
      <c r="M229" s="514"/>
      <c r="N229" s="514"/>
      <c r="O229" s="514"/>
      <c r="P229" s="534"/>
      <c r="Q229" s="515"/>
    </row>
    <row r="230" spans="1:17" ht="14.4" customHeight="1" x14ac:dyDescent="0.3">
      <c r="A230" s="510" t="s">
        <v>426</v>
      </c>
      <c r="B230" s="511" t="s">
        <v>2063</v>
      </c>
      <c r="C230" s="511" t="s">
        <v>2454</v>
      </c>
      <c r="D230" s="511" t="s">
        <v>2463</v>
      </c>
      <c r="E230" s="511" t="s">
        <v>2464</v>
      </c>
      <c r="F230" s="514"/>
      <c r="G230" s="514"/>
      <c r="H230" s="514"/>
      <c r="I230" s="514"/>
      <c r="J230" s="514">
        <v>2</v>
      </c>
      <c r="K230" s="514">
        <v>1374</v>
      </c>
      <c r="L230" s="514"/>
      <c r="M230" s="514">
        <v>687</v>
      </c>
      <c r="N230" s="514">
        <v>1</v>
      </c>
      <c r="O230" s="514">
        <v>687</v>
      </c>
      <c r="P230" s="534"/>
      <c r="Q230" s="515">
        <v>687</v>
      </c>
    </row>
    <row r="231" spans="1:17" ht="14.4" customHeight="1" x14ac:dyDescent="0.3">
      <c r="A231" s="510" t="s">
        <v>426</v>
      </c>
      <c r="B231" s="511" t="s">
        <v>2063</v>
      </c>
      <c r="C231" s="511" t="s">
        <v>2454</v>
      </c>
      <c r="D231" s="511" t="s">
        <v>2465</v>
      </c>
      <c r="E231" s="511" t="s">
        <v>2460</v>
      </c>
      <c r="F231" s="514">
        <v>2</v>
      </c>
      <c r="G231" s="514">
        <v>133.19999999999999</v>
      </c>
      <c r="H231" s="514">
        <v>1</v>
      </c>
      <c r="I231" s="514">
        <v>66.599999999999994</v>
      </c>
      <c r="J231" s="514"/>
      <c r="K231" s="514"/>
      <c r="L231" s="514"/>
      <c r="M231" s="514"/>
      <c r="N231" s="514"/>
      <c r="O231" s="514"/>
      <c r="P231" s="534"/>
      <c r="Q231" s="515"/>
    </row>
    <row r="232" spans="1:17" ht="14.4" customHeight="1" x14ac:dyDescent="0.3">
      <c r="A232" s="510" t="s">
        <v>426</v>
      </c>
      <c r="B232" s="511" t="s">
        <v>2063</v>
      </c>
      <c r="C232" s="511" t="s">
        <v>2454</v>
      </c>
      <c r="D232" s="511" t="s">
        <v>2466</v>
      </c>
      <c r="E232" s="511" t="s">
        <v>2460</v>
      </c>
      <c r="F232" s="514">
        <v>3</v>
      </c>
      <c r="G232" s="514">
        <v>246</v>
      </c>
      <c r="H232" s="514">
        <v>1</v>
      </c>
      <c r="I232" s="514">
        <v>82</v>
      </c>
      <c r="J232" s="514"/>
      <c r="K232" s="514"/>
      <c r="L232" s="514"/>
      <c r="M232" s="514"/>
      <c r="N232" s="514"/>
      <c r="O232" s="514"/>
      <c r="P232" s="534"/>
      <c r="Q232" s="515"/>
    </row>
    <row r="233" spans="1:17" ht="14.4" customHeight="1" x14ac:dyDescent="0.3">
      <c r="A233" s="510" t="s">
        <v>426</v>
      </c>
      <c r="B233" s="511" t="s">
        <v>2063</v>
      </c>
      <c r="C233" s="511" t="s">
        <v>2454</v>
      </c>
      <c r="D233" s="511" t="s">
        <v>2467</v>
      </c>
      <c r="E233" s="511" t="s">
        <v>2468</v>
      </c>
      <c r="F233" s="514"/>
      <c r="G233" s="514"/>
      <c r="H233" s="514"/>
      <c r="I233" s="514"/>
      <c r="J233" s="514">
        <v>31</v>
      </c>
      <c r="K233" s="514">
        <v>7113.8799999999992</v>
      </c>
      <c r="L233" s="514"/>
      <c r="M233" s="514">
        <v>229.47999999999996</v>
      </c>
      <c r="N233" s="514">
        <v>31</v>
      </c>
      <c r="O233" s="514">
        <v>7440</v>
      </c>
      <c r="P233" s="534"/>
      <c r="Q233" s="515">
        <v>240</v>
      </c>
    </row>
    <row r="234" spans="1:17" ht="14.4" customHeight="1" x14ac:dyDescent="0.3">
      <c r="A234" s="510" t="s">
        <v>426</v>
      </c>
      <c r="B234" s="511" t="s">
        <v>2063</v>
      </c>
      <c r="C234" s="511" t="s">
        <v>2454</v>
      </c>
      <c r="D234" s="511" t="s">
        <v>2469</v>
      </c>
      <c r="E234" s="511" t="s">
        <v>2468</v>
      </c>
      <c r="F234" s="514"/>
      <c r="G234" s="514"/>
      <c r="H234" s="514"/>
      <c r="I234" s="514"/>
      <c r="J234" s="514">
        <v>1.31</v>
      </c>
      <c r="K234" s="514">
        <v>1513.26</v>
      </c>
      <c r="L234" s="514"/>
      <c r="M234" s="514">
        <v>1155.1603053435115</v>
      </c>
      <c r="N234" s="514">
        <v>1.5</v>
      </c>
      <c r="O234" s="514">
        <v>1824</v>
      </c>
      <c r="P234" s="534"/>
      <c r="Q234" s="515">
        <v>1216</v>
      </c>
    </row>
    <row r="235" spans="1:17" ht="14.4" customHeight="1" x14ac:dyDescent="0.3">
      <c r="A235" s="510" t="s">
        <v>426</v>
      </c>
      <c r="B235" s="511" t="s">
        <v>2063</v>
      </c>
      <c r="C235" s="511" t="s">
        <v>2454</v>
      </c>
      <c r="D235" s="511" t="s">
        <v>2470</v>
      </c>
      <c r="E235" s="511" t="s">
        <v>2471</v>
      </c>
      <c r="F235" s="514">
        <v>1</v>
      </c>
      <c r="G235" s="514">
        <v>4195.8999999999996</v>
      </c>
      <c r="H235" s="514">
        <v>1</v>
      </c>
      <c r="I235" s="514">
        <v>4195.8999999999996</v>
      </c>
      <c r="J235" s="514"/>
      <c r="K235" s="514"/>
      <c r="L235" s="514"/>
      <c r="M235" s="514"/>
      <c r="N235" s="514"/>
      <c r="O235" s="514"/>
      <c r="P235" s="534"/>
      <c r="Q235" s="515"/>
    </row>
    <row r="236" spans="1:17" ht="14.4" customHeight="1" x14ac:dyDescent="0.3">
      <c r="A236" s="510" t="s">
        <v>426</v>
      </c>
      <c r="B236" s="511" t="s">
        <v>2063</v>
      </c>
      <c r="C236" s="511" t="s">
        <v>2454</v>
      </c>
      <c r="D236" s="511" t="s">
        <v>2472</v>
      </c>
      <c r="E236" s="511" t="s">
        <v>2473</v>
      </c>
      <c r="F236" s="514">
        <v>1</v>
      </c>
      <c r="G236" s="514">
        <v>5250</v>
      </c>
      <c r="H236" s="514">
        <v>1</v>
      </c>
      <c r="I236" s="514">
        <v>5250</v>
      </c>
      <c r="J236" s="514">
        <v>1</v>
      </c>
      <c r="K236" s="514">
        <v>5440.91</v>
      </c>
      <c r="L236" s="514">
        <v>1.0363638095238095</v>
      </c>
      <c r="M236" s="514">
        <v>5440.91</v>
      </c>
      <c r="N236" s="514">
        <v>1</v>
      </c>
      <c r="O236" s="514">
        <v>5440.91</v>
      </c>
      <c r="P236" s="534">
        <v>1.0363638095238095</v>
      </c>
      <c r="Q236" s="515">
        <v>5440.91</v>
      </c>
    </row>
    <row r="237" spans="1:17" ht="14.4" customHeight="1" x14ac:dyDescent="0.3">
      <c r="A237" s="510" t="s">
        <v>426</v>
      </c>
      <c r="B237" s="511" t="s">
        <v>2063</v>
      </c>
      <c r="C237" s="511" t="s">
        <v>2454</v>
      </c>
      <c r="D237" s="511" t="s">
        <v>2474</v>
      </c>
      <c r="E237" s="511" t="s">
        <v>2475</v>
      </c>
      <c r="F237" s="514">
        <v>2</v>
      </c>
      <c r="G237" s="514">
        <v>13186</v>
      </c>
      <c r="H237" s="514">
        <v>1</v>
      </c>
      <c r="I237" s="514">
        <v>6593</v>
      </c>
      <c r="J237" s="514"/>
      <c r="K237" s="514"/>
      <c r="L237" s="514"/>
      <c r="M237" s="514"/>
      <c r="N237" s="514">
        <v>2</v>
      </c>
      <c r="O237" s="514">
        <v>13665.5</v>
      </c>
      <c r="P237" s="534">
        <v>1.036364325800091</v>
      </c>
      <c r="Q237" s="515">
        <v>6832.75</v>
      </c>
    </row>
    <row r="238" spans="1:17" ht="14.4" customHeight="1" x14ac:dyDescent="0.3">
      <c r="A238" s="510" t="s">
        <v>426</v>
      </c>
      <c r="B238" s="511" t="s">
        <v>2063</v>
      </c>
      <c r="C238" s="511" t="s">
        <v>2454</v>
      </c>
      <c r="D238" s="511" t="s">
        <v>2476</v>
      </c>
      <c r="E238" s="511" t="s">
        <v>2477</v>
      </c>
      <c r="F238" s="514"/>
      <c r="G238" s="514"/>
      <c r="H238" s="514"/>
      <c r="I238" s="514"/>
      <c r="J238" s="514"/>
      <c r="K238" s="514"/>
      <c r="L238" s="514"/>
      <c r="M238" s="514"/>
      <c r="N238" s="514">
        <v>1</v>
      </c>
      <c r="O238" s="514">
        <v>5083.3599999999997</v>
      </c>
      <c r="P238" s="534"/>
      <c r="Q238" s="515">
        <v>5083.3599999999997</v>
      </c>
    </row>
    <row r="239" spans="1:17" ht="14.4" customHeight="1" x14ac:dyDescent="0.3">
      <c r="A239" s="510" t="s">
        <v>426</v>
      </c>
      <c r="B239" s="511" t="s">
        <v>2063</v>
      </c>
      <c r="C239" s="511" t="s">
        <v>2454</v>
      </c>
      <c r="D239" s="511" t="s">
        <v>2478</v>
      </c>
      <c r="E239" s="511" t="s">
        <v>2479</v>
      </c>
      <c r="F239" s="514">
        <v>2</v>
      </c>
      <c r="G239" s="514">
        <v>12680</v>
      </c>
      <c r="H239" s="514">
        <v>1</v>
      </c>
      <c r="I239" s="514">
        <v>6340</v>
      </c>
      <c r="J239" s="514"/>
      <c r="K239" s="514"/>
      <c r="L239" s="514"/>
      <c r="M239" s="514"/>
      <c r="N239" s="514">
        <v>1</v>
      </c>
      <c r="O239" s="514">
        <v>6570.55</v>
      </c>
      <c r="P239" s="534">
        <v>0.51818217665615141</v>
      </c>
      <c r="Q239" s="515">
        <v>6570.55</v>
      </c>
    </row>
    <row r="240" spans="1:17" ht="14.4" customHeight="1" x14ac:dyDescent="0.3">
      <c r="A240" s="510" t="s">
        <v>426</v>
      </c>
      <c r="B240" s="511" t="s">
        <v>2063</v>
      </c>
      <c r="C240" s="511" t="s">
        <v>2454</v>
      </c>
      <c r="D240" s="511" t="s">
        <v>2480</v>
      </c>
      <c r="E240" s="511" t="s">
        <v>2481</v>
      </c>
      <c r="F240" s="514">
        <v>1</v>
      </c>
      <c r="G240" s="514">
        <v>256</v>
      </c>
      <c r="H240" s="514">
        <v>1</v>
      </c>
      <c r="I240" s="514">
        <v>256</v>
      </c>
      <c r="J240" s="514"/>
      <c r="K240" s="514"/>
      <c r="L240" s="514"/>
      <c r="M240" s="514"/>
      <c r="N240" s="514"/>
      <c r="O240" s="514"/>
      <c r="P240" s="534"/>
      <c r="Q240" s="515"/>
    </row>
    <row r="241" spans="1:17" ht="14.4" customHeight="1" x14ac:dyDescent="0.3">
      <c r="A241" s="510" t="s">
        <v>426</v>
      </c>
      <c r="B241" s="511" t="s">
        <v>2063</v>
      </c>
      <c r="C241" s="511" t="s">
        <v>2454</v>
      </c>
      <c r="D241" s="511" t="s">
        <v>2482</v>
      </c>
      <c r="E241" s="511" t="s">
        <v>2483</v>
      </c>
      <c r="F241" s="514"/>
      <c r="G241" s="514"/>
      <c r="H241" s="514"/>
      <c r="I241" s="514"/>
      <c r="J241" s="514">
        <v>1</v>
      </c>
      <c r="K241" s="514">
        <v>91.2</v>
      </c>
      <c r="L241" s="514"/>
      <c r="M241" s="514">
        <v>91.2</v>
      </c>
      <c r="N241" s="514"/>
      <c r="O241" s="514"/>
      <c r="P241" s="534"/>
      <c r="Q241" s="515"/>
    </row>
    <row r="242" spans="1:17" ht="14.4" customHeight="1" x14ac:dyDescent="0.3">
      <c r="A242" s="510" t="s">
        <v>426</v>
      </c>
      <c r="B242" s="511" t="s">
        <v>2063</v>
      </c>
      <c r="C242" s="511" t="s">
        <v>2454</v>
      </c>
      <c r="D242" s="511" t="s">
        <v>2484</v>
      </c>
      <c r="E242" s="511" t="s">
        <v>2460</v>
      </c>
      <c r="F242" s="514"/>
      <c r="G242" s="514"/>
      <c r="H242" s="514"/>
      <c r="I242" s="514"/>
      <c r="J242" s="514">
        <v>2</v>
      </c>
      <c r="K242" s="514">
        <v>242.5</v>
      </c>
      <c r="L242" s="514"/>
      <c r="M242" s="514">
        <v>121.25</v>
      </c>
      <c r="N242" s="514">
        <v>2</v>
      </c>
      <c r="O242" s="514">
        <v>242.5</v>
      </c>
      <c r="P242" s="534"/>
      <c r="Q242" s="515">
        <v>121.25</v>
      </c>
    </row>
    <row r="243" spans="1:17" ht="14.4" customHeight="1" x14ac:dyDescent="0.3">
      <c r="A243" s="510" t="s">
        <v>426</v>
      </c>
      <c r="B243" s="511" t="s">
        <v>2063</v>
      </c>
      <c r="C243" s="511" t="s">
        <v>2454</v>
      </c>
      <c r="D243" s="511" t="s">
        <v>2485</v>
      </c>
      <c r="E243" s="511" t="s">
        <v>2486</v>
      </c>
      <c r="F243" s="514">
        <v>1</v>
      </c>
      <c r="G243" s="514">
        <v>4251</v>
      </c>
      <c r="H243" s="514">
        <v>1</v>
      </c>
      <c r="I243" s="514">
        <v>4251</v>
      </c>
      <c r="J243" s="514"/>
      <c r="K243" s="514"/>
      <c r="L243" s="514"/>
      <c r="M243" s="514"/>
      <c r="N243" s="514"/>
      <c r="O243" s="514"/>
      <c r="P243" s="534"/>
      <c r="Q243" s="515"/>
    </row>
    <row r="244" spans="1:17" ht="14.4" customHeight="1" x14ac:dyDescent="0.3">
      <c r="A244" s="510" t="s">
        <v>426</v>
      </c>
      <c r="B244" s="511" t="s">
        <v>2063</v>
      </c>
      <c r="C244" s="511" t="s">
        <v>2454</v>
      </c>
      <c r="D244" s="511" t="s">
        <v>2487</v>
      </c>
      <c r="E244" s="511" t="s">
        <v>2488</v>
      </c>
      <c r="F244" s="514"/>
      <c r="G244" s="514"/>
      <c r="H244" s="514"/>
      <c r="I244" s="514"/>
      <c r="J244" s="514"/>
      <c r="K244" s="514"/>
      <c r="L244" s="514"/>
      <c r="M244" s="514"/>
      <c r="N244" s="514">
        <v>2</v>
      </c>
      <c r="O244" s="514">
        <v>2002.26</v>
      </c>
      <c r="P244" s="534"/>
      <c r="Q244" s="515">
        <v>1001.13</v>
      </c>
    </row>
    <row r="245" spans="1:17" ht="14.4" customHeight="1" x14ac:dyDescent="0.3">
      <c r="A245" s="510" t="s">
        <v>426</v>
      </c>
      <c r="B245" s="511" t="s">
        <v>2063</v>
      </c>
      <c r="C245" s="511" t="s">
        <v>2454</v>
      </c>
      <c r="D245" s="511" t="s">
        <v>2489</v>
      </c>
      <c r="E245" s="511" t="s">
        <v>2490</v>
      </c>
      <c r="F245" s="514">
        <v>1</v>
      </c>
      <c r="G245" s="514">
        <v>699</v>
      </c>
      <c r="H245" s="514">
        <v>1</v>
      </c>
      <c r="I245" s="514">
        <v>699</v>
      </c>
      <c r="J245" s="514"/>
      <c r="K245" s="514"/>
      <c r="L245" s="514"/>
      <c r="M245" s="514"/>
      <c r="N245" s="514"/>
      <c r="O245" s="514"/>
      <c r="P245" s="534"/>
      <c r="Q245" s="515"/>
    </row>
    <row r="246" spans="1:17" ht="14.4" customHeight="1" x14ac:dyDescent="0.3">
      <c r="A246" s="510" t="s">
        <v>426</v>
      </c>
      <c r="B246" s="511" t="s">
        <v>2063</v>
      </c>
      <c r="C246" s="511" t="s">
        <v>2454</v>
      </c>
      <c r="D246" s="511" t="s">
        <v>2491</v>
      </c>
      <c r="E246" s="511" t="s">
        <v>2492</v>
      </c>
      <c r="F246" s="514"/>
      <c r="G246" s="514"/>
      <c r="H246" s="514"/>
      <c r="I246" s="514"/>
      <c r="J246" s="514"/>
      <c r="K246" s="514"/>
      <c r="L246" s="514"/>
      <c r="M246" s="514"/>
      <c r="N246" s="514">
        <v>1</v>
      </c>
      <c r="O246" s="514">
        <v>2404.36</v>
      </c>
      <c r="P246" s="534"/>
      <c r="Q246" s="515">
        <v>2404.36</v>
      </c>
    </row>
    <row r="247" spans="1:17" ht="14.4" customHeight="1" x14ac:dyDescent="0.3">
      <c r="A247" s="510" t="s">
        <v>426</v>
      </c>
      <c r="B247" s="511" t="s">
        <v>2063</v>
      </c>
      <c r="C247" s="511" t="s">
        <v>2454</v>
      </c>
      <c r="D247" s="511" t="s">
        <v>2493</v>
      </c>
      <c r="E247" s="511" t="s">
        <v>2494</v>
      </c>
      <c r="F247" s="514">
        <v>2</v>
      </c>
      <c r="G247" s="514">
        <v>2744</v>
      </c>
      <c r="H247" s="514">
        <v>1</v>
      </c>
      <c r="I247" s="514">
        <v>1372</v>
      </c>
      <c r="J247" s="514"/>
      <c r="K247" s="514"/>
      <c r="L247" s="514"/>
      <c r="M247" s="514"/>
      <c r="N247" s="514"/>
      <c r="O247" s="514"/>
      <c r="P247" s="534"/>
      <c r="Q247" s="515"/>
    </row>
    <row r="248" spans="1:17" ht="14.4" customHeight="1" x14ac:dyDescent="0.3">
      <c r="A248" s="510" t="s">
        <v>426</v>
      </c>
      <c r="B248" s="511" t="s">
        <v>2063</v>
      </c>
      <c r="C248" s="511" t="s">
        <v>2454</v>
      </c>
      <c r="D248" s="511" t="s">
        <v>2495</v>
      </c>
      <c r="E248" s="511" t="s">
        <v>2494</v>
      </c>
      <c r="F248" s="514">
        <v>1</v>
      </c>
      <c r="G248" s="514">
        <v>1598</v>
      </c>
      <c r="H248" s="514">
        <v>1</v>
      </c>
      <c r="I248" s="514">
        <v>1598</v>
      </c>
      <c r="J248" s="514"/>
      <c r="K248" s="514"/>
      <c r="L248" s="514"/>
      <c r="M248" s="514"/>
      <c r="N248" s="514"/>
      <c r="O248" s="514"/>
      <c r="P248" s="534"/>
      <c r="Q248" s="515"/>
    </row>
    <row r="249" spans="1:17" ht="14.4" customHeight="1" x14ac:dyDescent="0.3">
      <c r="A249" s="510" t="s">
        <v>426</v>
      </c>
      <c r="B249" s="511" t="s">
        <v>2063</v>
      </c>
      <c r="C249" s="511" t="s">
        <v>2454</v>
      </c>
      <c r="D249" s="511" t="s">
        <v>2496</v>
      </c>
      <c r="E249" s="511" t="s">
        <v>2494</v>
      </c>
      <c r="F249" s="514">
        <v>3</v>
      </c>
      <c r="G249" s="514">
        <v>5151</v>
      </c>
      <c r="H249" s="514">
        <v>1</v>
      </c>
      <c r="I249" s="514">
        <v>1717</v>
      </c>
      <c r="J249" s="514"/>
      <c r="K249" s="514"/>
      <c r="L249" s="514"/>
      <c r="M249" s="514"/>
      <c r="N249" s="514"/>
      <c r="O249" s="514"/>
      <c r="P249" s="534"/>
      <c r="Q249" s="515"/>
    </row>
    <row r="250" spans="1:17" ht="14.4" customHeight="1" x14ac:dyDescent="0.3">
      <c r="A250" s="510" t="s">
        <v>426</v>
      </c>
      <c r="B250" s="511" t="s">
        <v>2063</v>
      </c>
      <c r="C250" s="511" t="s">
        <v>2454</v>
      </c>
      <c r="D250" s="511" t="s">
        <v>2497</v>
      </c>
      <c r="E250" s="511" t="s">
        <v>2498</v>
      </c>
      <c r="F250" s="514">
        <v>4</v>
      </c>
      <c r="G250" s="514">
        <v>5480</v>
      </c>
      <c r="H250" s="514">
        <v>1</v>
      </c>
      <c r="I250" s="514">
        <v>1370</v>
      </c>
      <c r="J250" s="514"/>
      <c r="K250" s="514"/>
      <c r="L250" s="514"/>
      <c r="M250" s="514"/>
      <c r="N250" s="514"/>
      <c r="O250" s="514"/>
      <c r="P250" s="534"/>
      <c r="Q250" s="515"/>
    </row>
    <row r="251" spans="1:17" ht="14.4" customHeight="1" x14ac:dyDescent="0.3">
      <c r="A251" s="510" t="s">
        <v>426</v>
      </c>
      <c r="B251" s="511" t="s">
        <v>2063</v>
      </c>
      <c r="C251" s="511" t="s">
        <v>2454</v>
      </c>
      <c r="D251" s="511" t="s">
        <v>2499</v>
      </c>
      <c r="E251" s="511" t="s">
        <v>2500</v>
      </c>
      <c r="F251" s="514">
        <v>1</v>
      </c>
      <c r="G251" s="514">
        <v>4426.2</v>
      </c>
      <c r="H251" s="514">
        <v>1</v>
      </c>
      <c r="I251" s="514">
        <v>4426.2</v>
      </c>
      <c r="J251" s="514"/>
      <c r="K251" s="514"/>
      <c r="L251" s="514"/>
      <c r="M251" s="514"/>
      <c r="N251" s="514">
        <v>1</v>
      </c>
      <c r="O251" s="514">
        <v>4587.1499999999996</v>
      </c>
      <c r="P251" s="534">
        <v>1.0363630201979124</v>
      </c>
      <c r="Q251" s="515">
        <v>4587.1499999999996</v>
      </c>
    </row>
    <row r="252" spans="1:17" ht="14.4" customHeight="1" x14ac:dyDescent="0.3">
      <c r="A252" s="510" t="s">
        <v>426</v>
      </c>
      <c r="B252" s="511" t="s">
        <v>2063</v>
      </c>
      <c r="C252" s="511" t="s">
        <v>2454</v>
      </c>
      <c r="D252" s="511" t="s">
        <v>2501</v>
      </c>
      <c r="E252" s="511" t="s">
        <v>2502</v>
      </c>
      <c r="F252" s="514">
        <v>2</v>
      </c>
      <c r="G252" s="514">
        <v>9330</v>
      </c>
      <c r="H252" s="514">
        <v>1</v>
      </c>
      <c r="I252" s="514">
        <v>4665</v>
      </c>
      <c r="J252" s="514"/>
      <c r="K252" s="514"/>
      <c r="L252" s="514"/>
      <c r="M252" s="514"/>
      <c r="N252" s="514"/>
      <c r="O252" s="514"/>
      <c r="P252" s="534"/>
      <c r="Q252" s="515"/>
    </row>
    <row r="253" spans="1:17" ht="14.4" customHeight="1" x14ac:dyDescent="0.3">
      <c r="A253" s="510" t="s">
        <v>426</v>
      </c>
      <c r="B253" s="511" t="s">
        <v>2063</v>
      </c>
      <c r="C253" s="511" t="s">
        <v>2454</v>
      </c>
      <c r="D253" s="511" t="s">
        <v>2503</v>
      </c>
      <c r="E253" s="511" t="s">
        <v>2504</v>
      </c>
      <c r="F253" s="514">
        <v>1</v>
      </c>
      <c r="G253" s="514">
        <v>4903.8999999999996</v>
      </c>
      <c r="H253" s="514">
        <v>1</v>
      </c>
      <c r="I253" s="514">
        <v>4903.8999999999996</v>
      </c>
      <c r="J253" s="514">
        <v>2</v>
      </c>
      <c r="K253" s="514">
        <v>10164.44</v>
      </c>
      <c r="L253" s="514">
        <v>2.0727257896776039</v>
      </c>
      <c r="M253" s="514">
        <v>5082.22</v>
      </c>
      <c r="N253" s="514"/>
      <c r="O253" s="514"/>
      <c r="P253" s="534"/>
      <c r="Q253" s="515"/>
    </row>
    <row r="254" spans="1:17" ht="14.4" customHeight="1" x14ac:dyDescent="0.3">
      <c r="A254" s="510" t="s">
        <v>426</v>
      </c>
      <c r="B254" s="511" t="s">
        <v>2063</v>
      </c>
      <c r="C254" s="511" t="s">
        <v>2454</v>
      </c>
      <c r="D254" s="511" t="s">
        <v>2505</v>
      </c>
      <c r="E254" s="511" t="s">
        <v>2498</v>
      </c>
      <c r="F254" s="514">
        <v>4</v>
      </c>
      <c r="G254" s="514">
        <v>4920</v>
      </c>
      <c r="H254" s="514">
        <v>1</v>
      </c>
      <c r="I254" s="514">
        <v>1230</v>
      </c>
      <c r="J254" s="514"/>
      <c r="K254" s="514"/>
      <c r="L254" s="514"/>
      <c r="M254" s="514"/>
      <c r="N254" s="514"/>
      <c r="O254" s="514"/>
      <c r="P254" s="534"/>
      <c r="Q254" s="515"/>
    </row>
    <row r="255" spans="1:17" ht="14.4" customHeight="1" x14ac:dyDescent="0.3">
      <c r="A255" s="510" t="s">
        <v>426</v>
      </c>
      <c r="B255" s="511" t="s">
        <v>2063</v>
      </c>
      <c r="C255" s="511" t="s">
        <v>2454</v>
      </c>
      <c r="D255" s="511" t="s">
        <v>2506</v>
      </c>
      <c r="E255" s="511" t="s">
        <v>2507</v>
      </c>
      <c r="F255" s="514">
        <v>1</v>
      </c>
      <c r="G255" s="514">
        <v>12197</v>
      </c>
      <c r="H255" s="514">
        <v>1</v>
      </c>
      <c r="I255" s="514">
        <v>12197</v>
      </c>
      <c r="J255" s="514"/>
      <c r="K255" s="514"/>
      <c r="L255" s="514"/>
      <c r="M255" s="514"/>
      <c r="N255" s="514"/>
      <c r="O255" s="514"/>
      <c r="P255" s="534"/>
      <c r="Q255" s="515"/>
    </row>
    <row r="256" spans="1:17" ht="14.4" customHeight="1" x14ac:dyDescent="0.3">
      <c r="A256" s="510" t="s">
        <v>426</v>
      </c>
      <c r="B256" s="511" t="s">
        <v>2063</v>
      </c>
      <c r="C256" s="511" t="s">
        <v>2454</v>
      </c>
      <c r="D256" s="511" t="s">
        <v>2508</v>
      </c>
      <c r="E256" s="511" t="s">
        <v>2509</v>
      </c>
      <c r="F256" s="514">
        <v>1</v>
      </c>
      <c r="G256" s="514">
        <v>12015</v>
      </c>
      <c r="H256" s="514">
        <v>1</v>
      </c>
      <c r="I256" s="514">
        <v>12015</v>
      </c>
      <c r="J256" s="514"/>
      <c r="K256" s="514"/>
      <c r="L256" s="514"/>
      <c r="M256" s="514"/>
      <c r="N256" s="514"/>
      <c r="O256" s="514"/>
      <c r="P256" s="534"/>
      <c r="Q256" s="515"/>
    </row>
    <row r="257" spans="1:17" ht="14.4" customHeight="1" x14ac:dyDescent="0.3">
      <c r="A257" s="510" t="s">
        <v>426</v>
      </c>
      <c r="B257" s="511" t="s">
        <v>2063</v>
      </c>
      <c r="C257" s="511" t="s">
        <v>2454</v>
      </c>
      <c r="D257" s="511" t="s">
        <v>2510</v>
      </c>
      <c r="E257" s="511" t="s">
        <v>2511</v>
      </c>
      <c r="F257" s="514"/>
      <c r="G257" s="514"/>
      <c r="H257" s="514"/>
      <c r="I257" s="514"/>
      <c r="J257" s="514"/>
      <c r="K257" s="514"/>
      <c r="L257" s="514"/>
      <c r="M257" s="514"/>
      <c r="N257" s="514">
        <v>2</v>
      </c>
      <c r="O257" s="514">
        <v>2734.14</v>
      </c>
      <c r="P257" s="534"/>
      <c r="Q257" s="515">
        <v>1367.07</v>
      </c>
    </row>
    <row r="258" spans="1:17" ht="14.4" customHeight="1" x14ac:dyDescent="0.3">
      <c r="A258" s="510" t="s">
        <v>426</v>
      </c>
      <c r="B258" s="511" t="s">
        <v>2063</v>
      </c>
      <c r="C258" s="511" t="s">
        <v>2454</v>
      </c>
      <c r="D258" s="511" t="s">
        <v>2512</v>
      </c>
      <c r="E258" s="511" t="s">
        <v>2513</v>
      </c>
      <c r="F258" s="514">
        <v>4</v>
      </c>
      <c r="G258" s="514">
        <v>3973.2</v>
      </c>
      <c r="H258" s="514">
        <v>1</v>
      </c>
      <c r="I258" s="514">
        <v>993.3</v>
      </c>
      <c r="J258" s="514"/>
      <c r="K258" s="514"/>
      <c r="L258" s="514"/>
      <c r="M258" s="514"/>
      <c r="N258" s="514"/>
      <c r="O258" s="514"/>
      <c r="P258" s="534"/>
      <c r="Q258" s="515"/>
    </row>
    <row r="259" spans="1:17" ht="14.4" customHeight="1" x14ac:dyDescent="0.3">
      <c r="A259" s="510" t="s">
        <v>426</v>
      </c>
      <c r="B259" s="511" t="s">
        <v>2063</v>
      </c>
      <c r="C259" s="511" t="s">
        <v>2454</v>
      </c>
      <c r="D259" s="511" t="s">
        <v>2514</v>
      </c>
      <c r="E259" s="511" t="s">
        <v>2515</v>
      </c>
      <c r="F259" s="514">
        <v>1</v>
      </c>
      <c r="G259" s="514">
        <v>28950</v>
      </c>
      <c r="H259" s="514">
        <v>1</v>
      </c>
      <c r="I259" s="514">
        <v>28950</v>
      </c>
      <c r="J259" s="514">
        <v>1</v>
      </c>
      <c r="K259" s="514">
        <v>28950</v>
      </c>
      <c r="L259" s="514">
        <v>1</v>
      </c>
      <c r="M259" s="514">
        <v>28950</v>
      </c>
      <c r="N259" s="514"/>
      <c r="O259" s="514"/>
      <c r="P259" s="534"/>
      <c r="Q259" s="515"/>
    </row>
    <row r="260" spans="1:17" ht="14.4" customHeight="1" x14ac:dyDescent="0.3">
      <c r="A260" s="510" t="s">
        <v>426</v>
      </c>
      <c r="B260" s="511" t="s">
        <v>2063</v>
      </c>
      <c r="C260" s="511" t="s">
        <v>2454</v>
      </c>
      <c r="D260" s="511" t="s">
        <v>2516</v>
      </c>
      <c r="E260" s="511" t="s">
        <v>2517</v>
      </c>
      <c r="F260" s="514"/>
      <c r="G260" s="514"/>
      <c r="H260" s="514"/>
      <c r="I260" s="514"/>
      <c r="J260" s="514"/>
      <c r="K260" s="514"/>
      <c r="L260" s="514"/>
      <c r="M260" s="514"/>
      <c r="N260" s="514">
        <v>1</v>
      </c>
      <c r="O260" s="514">
        <v>60099</v>
      </c>
      <c r="P260" s="534"/>
      <c r="Q260" s="515">
        <v>60099</v>
      </c>
    </row>
    <row r="261" spans="1:17" ht="14.4" customHeight="1" x14ac:dyDescent="0.3">
      <c r="A261" s="510" t="s">
        <v>426</v>
      </c>
      <c r="B261" s="511" t="s">
        <v>2063</v>
      </c>
      <c r="C261" s="511" t="s">
        <v>2454</v>
      </c>
      <c r="D261" s="511" t="s">
        <v>2518</v>
      </c>
      <c r="E261" s="511" t="s">
        <v>2519</v>
      </c>
      <c r="F261" s="514"/>
      <c r="G261" s="514"/>
      <c r="H261" s="514"/>
      <c r="I261" s="514"/>
      <c r="J261" s="514">
        <v>1</v>
      </c>
      <c r="K261" s="514">
        <v>11201.4</v>
      </c>
      <c r="L261" s="514"/>
      <c r="M261" s="514">
        <v>11201.4</v>
      </c>
      <c r="N261" s="514"/>
      <c r="O261" s="514"/>
      <c r="P261" s="534"/>
      <c r="Q261" s="515"/>
    </row>
    <row r="262" spans="1:17" ht="14.4" customHeight="1" x14ac:dyDescent="0.3">
      <c r="A262" s="510" t="s">
        <v>426</v>
      </c>
      <c r="B262" s="511" t="s">
        <v>2063</v>
      </c>
      <c r="C262" s="511" t="s">
        <v>2454</v>
      </c>
      <c r="D262" s="511" t="s">
        <v>2520</v>
      </c>
      <c r="E262" s="511" t="s">
        <v>2521</v>
      </c>
      <c r="F262" s="514">
        <v>1</v>
      </c>
      <c r="G262" s="514">
        <v>23608.2</v>
      </c>
      <c r="H262" s="514">
        <v>1</v>
      </c>
      <c r="I262" s="514">
        <v>23608.2</v>
      </c>
      <c r="J262" s="514">
        <v>1</v>
      </c>
      <c r="K262" s="514">
        <v>23608.2</v>
      </c>
      <c r="L262" s="514">
        <v>1</v>
      </c>
      <c r="M262" s="514">
        <v>23608.2</v>
      </c>
      <c r="N262" s="514">
        <v>1</v>
      </c>
      <c r="O262" s="514">
        <v>23608.2</v>
      </c>
      <c r="P262" s="534">
        <v>1</v>
      </c>
      <c r="Q262" s="515">
        <v>23608.2</v>
      </c>
    </row>
    <row r="263" spans="1:17" ht="14.4" customHeight="1" x14ac:dyDescent="0.3">
      <c r="A263" s="510" t="s">
        <v>426</v>
      </c>
      <c r="B263" s="511" t="s">
        <v>2063</v>
      </c>
      <c r="C263" s="511" t="s">
        <v>2454</v>
      </c>
      <c r="D263" s="511" t="s">
        <v>2522</v>
      </c>
      <c r="E263" s="511" t="s">
        <v>2523</v>
      </c>
      <c r="F263" s="514">
        <v>1</v>
      </c>
      <c r="G263" s="514">
        <v>412.5</v>
      </c>
      <c r="H263" s="514">
        <v>1</v>
      </c>
      <c r="I263" s="514">
        <v>412.5</v>
      </c>
      <c r="J263" s="514"/>
      <c r="K263" s="514"/>
      <c r="L263" s="514"/>
      <c r="M263" s="514"/>
      <c r="N263" s="514"/>
      <c r="O263" s="514"/>
      <c r="P263" s="534"/>
      <c r="Q263" s="515"/>
    </row>
    <row r="264" spans="1:17" ht="14.4" customHeight="1" x14ac:dyDescent="0.3">
      <c r="A264" s="510" t="s">
        <v>426</v>
      </c>
      <c r="B264" s="511" t="s">
        <v>2063</v>
      </c>
      <c r="C264" s="511" t="s">
        <v>2454</v>
      </c>
      <c r="D264" s="511" t="s">
        <v>2524</v>
      </c>
      <c r="E264" s="511" t="s">
        <v>2525</v>
      </c>
      <c r="F264" s="514"/>
      <c r="G264" s="514"/>
      <c r="H264" s="514"/>
      <c r="I264" s="514"/>
      <c r="J264" s="514">
        <v>3</v>
      </c>
      <c r="K264" s="514">
        <v>671.55</v>
      </c>
      <c r="L264" s="514"/>
      <c r="M264" s="514">
        <v>223.85</v>
      </c>
      <c r="N264" s="514">
        <v>1</v>
      </c>
      <c r="O264" s="514">
        <v>223.85</v>
      </c>
      <c r="P264" s="534"/>
      <c r="Q264" s="515">
        <v>223.85</v>
      </c>
    </row>
    <row r="265" spans="1:17" ht="14.4" customHeight="1" x14ac:dyDescent="0.3">
      <c r="A265" s="510" t="s">
        <v>426</v>
      </c>
      <c r="B265" s="511" t="s">
        <v>2063</v>
      </c>
      <c r="C265" s="511" t="s">
        <v>2454</v>
      </c>
      <c r="D265" s="511" t="s">
        <v>2526</v>
      </c>
      <c r="E265" s="511" t="s">
        <v>2527</v>
      </c>
      <c r="F265" s="514"/>
      <c r="G265" s="514"/>
      <c r="H265" s="514"/>
      <c r="I265" s="514"/>
      <c r="J265" s="514">
        <v>1</v>
      </c>
      <c r="K265" s="514">
        <v>10124.24</v>
      </c>
      <c r="L265" s="514"/>
      <c r="M265" s="514">
        <v>10124.24</v>
      </c>
      <c r="N265" s="514">
        <v>1</v>
      </c>
      <c r="O265" s="514">
        <v>10124.24</v>
      </c>
      <c r="P265" s="534"/>
      <c r="Q265" s="515">
        <v>10124.24</v>
      </c>
    </row>
    <row r="266" spans="1:17" ht="14.4" customHeight="1" x14ac:dyDescent="0.3">
      <c r="A266" s="510" t="s">
        <v>426</v>
      </c>
      <c r="B266" s="511" t="s">
        <v>2063</v>
      </c>
      <c r="C266" s="511" t="s">
        <v>2454</v>
      </c>
      <c r="D266" s="511" t="s">
        <v>2528</v>
      </c>
      <c r="E266" s="511" t="s">
        <v>2529</v>
      </c>
      <c r="F266" s="514"/>
      <c r="G266" s="514"/>
      <c r="H266" s="514"/>
      <c r="I266" s="514"/>
      <c r="J266" s="514"/>
      <c r="K266" s="514"/>
      <c r="L266" s="514"/>
      <c r="M266" s="514"/>
      <c r="N266" s="514">
        <v>1</v>
      </c>
      <c r="O266" s="514">
        <v>6663.71</v>
      </c>
      <c r="P266" s="534"/>
      <c r="Q266" s="515">
        <v>6663.71</v>
      </c>
    </row>
    <row r="267" spans="1:17" ht="14.4" customHeight="1" x14ac:dyDescent="0.3">
      <c r="A267" s="510" t="s">
        <v>426</v>
      </c>
      <c r="B267" s="511" t="s">
        <v>2063</v>
      </c>
      <c r="C267" s="511" t="s">
        <v>2454</v>
      </c>
      <c r="D267" s="511" t="s">
        <v>2530</v>
      </c>
      <c r="E267" s="511" t="s">
        <v>2531</v>
      </c>
      <c r="F267" s="514"/>
      <c r="G267" s="514"/>
      <c r="H267" s="514"/>
      <c r="I267" s="514"/>
      <c r="J267" s="514">
        <v>1</v>
      </c>
      <c r="K267" s="514">
        <v>1796</v>
      </c>
      <c r="L267" s="514"/>
      <c r="M267" s="514">
        <v>1796</v>
      </c>
      <c r="N267" s="514">
        <v>3</v>
      </c>
      <c r="O267" s="514">
        <v>5388</v>
      </c>
      <c r="P267" s="534"/>
      <c r="Q267" s="515">
        <v>1796</v>
      </c>
    </row>
    <row r="268" spans="1:17" ht="14.4" customHeight="1" x14ac:dyDescent="0.3">
      <c r="A268" s="510" t="s">
        <v>426</v>
      </c>
      <c r="B268" s="511" t="s">
        <v>2063</v>
      </c>
      <c r="C268" s="511" t="s">
        <v>2454</v>
      </c>
      <c r="D268" s="511" t="s">
        <v>2532</v>
      </c>
      <c r="E268" s="511" t="s">
        <v>2533</v>
      </c>
      <c r="F268" s="514"/>
      <c r="G268" s="514"/>
      <c r="H268" s="514"/>
      <c r="I268" s="514"/>
      <c r="J268" s="514">
        <v>1</v>
      </c>
      <c r="K268" s="514">
        <v>1796</v>
      </c>
      <c r="L268" s="514"/>
      <c r="M268" s="514">
        <v>1796</v>
      </c>
      <c r="N268" s="514">
        <v>1</v>
      </c>
      <c r="O268" s="514">
        <v>1796</v>
      </c>
      <c r="P268" s="534"/>
      <c r="Q268" s="515">
        <v>1796</v>
      </c>
    </row>
    <row r="269" spans="1:17" ht="14.4" customHeight="1" x14ac:dyDescent="0.3">
      <c r="A269" s="510" t="s">
        <v>426</v>
      </c>
      <c r="B269" s="511" t="s">
        <v>2063</v>
      </c>
      <c r="C269" s="511" t="s">
        <v>2454</v>
      </c>
      <c r="D269" s="511" t="s">
        <v>2534</v>
      </c>
      <c r="E269" s="511" t="s">
        <v>2535</v>
      </c>
      <c r="F269" s="514"/>
      <c r="G269" s="514"/>
      <c r="H269" s="514"/>
      <c r="I269" s="514"/>
      <c r="J269" s="514">
        <v>2</v>
      </c>
      <c r="K269" s="514">
        <v>3592</v>
      </c>
      <c r="L269" s="514"/>
      <c r="M269" s="514">
        <v>1796</v>
      </c>
      <c r="N269" s="514">
        <v>5</v>
      </c>
      <c r="O269" s="514">
        <v>8980</v>
      </c>
      <c r="P269" s="534"/>
      <c r="Q269" s="515">
        <v>1796</v>
      </c>
    </row>
    <row r="270" spans="1:17" ht="14.4" customHeight="1" x14ac:dyDescent="0.3">
      <c r="A270" s="510" t="s">
        <v>426</v>
      </c>
      <c r="B270" s="511" t="s">
        <v>2063</v>
      </c>
      <c r="C270" s="511" t="s">
        <v>2454</v>
      </c>
      <c r="D270" s="511" t="s">
        <v>2536</v>
      </c>
      <c r="E270" s="511" t="s">
        <v>2537</v>
      </c>
      <c r="F270" s="514">
        <v>2</v>
      </c>
      <c r="G270" s="514">
        <v>3592</v>
      </c>
      <c r="H270" s="514">
        <v>1</v>
      </c>
      <c r="I270" s="514">
        <v>1796</v>
      </c>
      <c r="J270" s="514">
        <v>2</v>
      </c>
      <c r="K270" s="514">
        <v>3592</v>
      </c>
      <c r="L270" s="514">
        <v>1</v>
      </c>
      <c r="M270" s="514">
        <v>1796</v>
      </c>
      <c r="N270" s="514">
        <v>4</v>
      </c>
      <c r="O270" s="514">
        <v>7184</v>
      </c>
      <c r="P270" s="534">
        <v>2</v>
      </c>
      <c r="Q270" s="515">
        <v>1796</v>
      </c>
    </row>
    <row r="271" spans="1:17" ht="14.4" customHeight="1" x14ac:dyDescent="0.3">
      <c r="A271" s="510" t="s">
        <v>426</v>
      </c>
      <c r="B271" s="511" t="s">
        <v>2063</v>
      </c>
      <c r="C271" s="511" t="s">
        <v>2454</v>
      </c>
      <c r="D271" s="511" t="s">
        <v>2538</v>
      </c>
      <c r="E271" s="511" t="s">
        <v>2539</v>
      </c>
      <c r="F271" s="514"/>
      <c r="G271" s="514"/>
      <c r="H271" s="514"/>
      <c r="I271" s="514"/>
      <c r="J271" s="514"/>
      <c r="K271" s="514"/>
      <c r="L271" s="514"/>
      <c r="M271" s="514"/>
      <c r="N271" s="514">
        <v>2</v>
      </c>
      <c r="O271" s="514">
        <v>3592</v>
      </c>
      <c r="P271" s="534"/>
      <c r="Q271" s="515">
        <v>1796</v>
      </c>
    </row>
    <row r="272" spans="1:17" ht="14.4" customHeight="1" x14ac:dyDescent="0.3">
      <c r="A272" s="510" t="s">
        <v>426</v>
      </c>
      <c r="B272" s="511" t="s">
        <v>2063</v>
      </c>
      <c r="C272" s="511" t="s">
        <v>2454</v>
      </c>
      <c r="D272" s="511" t="s">
        <v>2540</v>
      </c>
      <c r="E272" s="511" t="s">
        <v>2541</v>
      </c>
      <c r="F272" s="514"/>
      <c r="G272" s="514"/>
      <c r="H272" s="514"/>
      <c r="I272" s="514"/>
      <c r="J272" s="514"/>
      <c r="K272" s="514"/>
      <c r="L272" s="514"/>
      <c r="M272" s="514"/>
      <c r="N272" s="514">
        <v>1</v>
      </c>
      <c r="O272" s="514">
        <v>2016</v>
      </c>
      <c r="P272" s="534"/>
      <c r="Q272" s="515">
        <v>2016</v>
      </c>
    </row>
    <row r="273" spans="1:17" ht="14.4" customHeight="1" x14ac:dyDescent="0.3">
      <c r="A273" s="510" t="s">
        <v>426</v>
      </c>
      <c r="B273" s="511" t="s">
        <v>2063</v>
      </c>
      <c r="C273" s="511" t="s">
        <v>2454</v>
      </c>
      <c r="D273" s="511" t="s">
        <v>2542</v>
      </c>
      <c r="E273" s="511" t="s">
        <v>2543</v>
      </c>
      <c r="F273" s="514"/>
      <c r="G273" s="514"/>
      <c r="H273" s="514"/>
      <c r="I273" s="514"/>
      <c r="J273" s="514"/>
      <c r="K273" s="514"/>
      <c r="L273" s="514"/>
      <c r="M273" s="514"/>
      <c r="N273" s="514">
        <v>1</v>
      </c>
      <c r="O273" s="514">
        <v>9403</v>
      </c>
      <c r="P273" s="534"/>
      <c r="Q273" s="515">
        <v>9403</v>
      </c>
    </row>
    <row r="274" spans="1:17" ht="14.4" customHeight="1" x14ac:dyDescent="0.3">
      <c r="A274" s="510" t="s">
        <v>426</v>
      </c>
      <c r="B274" s="511" t="s">
        <v>2063</v>
      </c>
      <c r="C274" s="511" t="s">
        <v>2454</v>
      </c>
      <c r="D274" s="511" t="s">
        <v>2544</v>
      </c>
      <c r="E274" s="511" t="s">
        <v>2545</v>
      </c>
      <c r="F274" s="514"/>
      <c r="G274" s="514"/>
      <c r="H274" s="514"/>
      <c r="I274" s="514"/>
      <c r="J274" s="514"/>
      <c r="K274" s="514"/>
      <c r="L274" s="514"/>
      <c r="M274" s="514"/>
      <c r="N274" s="514">
        <v>1</v>
      </c>
      <c r="O274" s="514">
        <v>530.62</v>
      </c>
      <c r="P274" s="534"/>
      <c r="Q274" s="515">
        <v>530.62</v>
      </c>
    </row>
    <row r="275" spans="1:17" ht="14.4" customHeight="1" x14ac:dyDescent="0.3">
      <c r="A275" s="510" t="s">
        <v>426</v>
      </c>
      <c r="B275" s="511" t="s">
        <v>2063</v>
      </c>
      <c r="C275" s="511" t="s">
        <v>2454</v>
      </c>
      <c r="D275" s="511" t="s">
        <v>2546</v>
      </c>
      <c r="E275" s="511" t="s">
        <v>2547</v>
      </c>
      <c r="F275" s="514"/>
      <c r="G275" s="514"/>
      <c r="H275" s="514"/>
      <c r="I275" s="514"/>
      <c r="J275" s="514"/>
      <c r="K275" s="514"/>
      <c r="L275" s="514"/>
      <c r="M275" s="514"/>
      <c r="N275" s="514">
        <v>1</v>
      </c>
      <c r="O275" s="514">
        <v>5705.8</v>
      </c>
      <c r="P275" s="534"/>
      <c r="Q275" s="515">
        <v>5705.8</v>
      </c>
    </row>
    <row r="276" spans="1:17" ht="14.4" customHeight="1" x14ac:dyDescent="0.3">
      <c r="A276" s="510" t="s">
        <v>426</v>
      </c>
      <c r="B276" s="511" t="s">
        <v>2063</v>
      </c>
      <c r="C276" s="511" t="s">
        <v>2454</v>
      </c>
      <c r="D276" s="511" t="s">
        <v>2548</v>
      </c>
      <c r="E276" s="511" t="s">
        <v>2549</v>
      </c>
      <c r="F276" s="514"/>
      <c r="G276" s="514"/>
      <c r="H276" s="514"/>
      <c r="I276" s="514"/>
      <c r="J276" s="514"/>
      <c r="K276" s="514"/>
      <c r="L276" s="514"/>
      <c r="M276" s="514"/>
      <c r="N276" s="514">
        <v>1</v>
      </c>
      <c r="O276" s="514">
        <v>2932.91</v>
      </c>
      <c r="P276" s="534"/>
      <c r="Q276" s="515">
        <v>2932.91</v>
      </c>
    </row>
    <row r="277" spans="1:17" ht="14.4" customHeight="1" x14ac:dyDescent="0.3">
      <c r="A277" s="510" t="s">
        <v>426</v>
      </c>
      <c r="B277" s="511" t="s">
        <v>2063</v>
      </c>
      <c r="C277" s="511" t="s">
        <v>2454</v>
      </c>
      <c r="D277" s="511" t="s">
        <v>2550</v>
      </c>
      <c r="E277" s="511" t="s">
        <v>2551</v>
      </c>
      <c r="F277" s="514">
        <v>4</v>
      </c>
      <c r="G277" s="514">
        <v>1872.8</v>
      </c>
      <c r="H277" s="514">
        <v>1</v>
      </c>
      <c r="I277" s="514">
        <v>468.2</v>
      </c>
      <c r="J277" s="514"/>
      <c r="K277" s="514"/>
      <c r="L277" s="514"/>
      <c r="M277" s="514"/>
      <c r="N277" s="514"/>
      <c r="O277" s="514"/>
      <c r="P277" s="534"/>
      <c r="Q277" s="515"/>
    </row>
    <row r="278" spans="1:17" ht="14.4" customHeight="1" x14ac:dyDescent="0.3">
      <c r="A278" s="510" t="s">
        <v>426</v>
      </c>
      <c r="B278" s="511" t="s">
        <v>2063</v>
      </c>
      <c r="C278" s="511" t="s">
        <v>2454</v>
      </c>
      <c r="D278" s="511" t="s">
        <v>2552</v>
      </c>
      <c r="E278" s="511" t="s">
        <v>2553</v>
      </c>
      <c r="F278" s="514"/>
      <c r="G278" s="514"/>
      <c r="H278" s="514"/>
      <c r="I278" s="514"/>
      <c r="J278" s="514"/>
      <c r="K278" s="514"/>
      <c r="L278" s="514"/>
      <c r="M278" s="514"/>
      <c r="N278" s="514">
        <v>1</v>
      </c>
      <c r="O278" s="514">
        <v>2080</v>
      </c>
      <c r="P278" s="534"/>
      <c r="Q278" s="515">
        <v>2080</v>
      </c>
    </row>
    <row r="279" spans="1:17" ht="14.4" customHeight="1" x14ac:dyDescent="0.3">
      <c r="A279" s="510" t="s">
        <v>426</v>
      </c>
      <c r="B279" s="511" t="s">
        <v>2063</v>
      </c>
      <c r="C279" s="511" t="s">
        <v>2454</v>
      </c>
      <c r="D279" s="511" t="s">
        <v>2554</v>
      </c>
      <c r="E279" s="511" t="s">
        <v>2555</v>
      </c>
      <c r="F279" s="514"/>
      <c r="G279" s="514"/>
      <c r="H279" s="514"/>
      <c r="I279" s="514"/>
      <c r="J279" s="514">
        <v>1</v>
      </c>
      <c r="K279" s="514">
        <v>4618</v>
      </c>
      <c r="L279" s="514"/>
      <c r="M279" s="514">
        <v>4618</v>
      </c>
      <c r="N279" s="514"/>
      <c r="O279" s="514"/>
      <c r="P279" s="534"/>
      <c r="Q279" s="515"/>
    </row>
    <row r="280" spans="1:17" ht="14.4" customHeight="1" x14ac:dyDescent="0.3">
      <c r="A280" s="510" t="s">
        <v>426</v>
      </c>
      <c r="B280" s="511" t="s">
        <v>2063</v>
      </c>
      <c r="C280" s="511" t="s">
        <v>2454</v>
      </c>
      <c r="D280" s="511" t="s">
        <v>2556</v>
      </c>
      <c r="E280" s="511" t="s">
        <v>2557</v>
      </c>
      <c r="F280" s="514">
        <v>2</v>
      </c>
      <c r="G280" s="514">
        <v>10819.2</v>
      </c>
      <c r="H280" s="514">
        <v>1</v>
      </c>
      <c r="I280" s="514">
        <v>5409.6</v>
      </c>
      <c r="J280" s="514"/>
      <c r="K280" s="514"/>
      <c r="L280" s="514"/>
      <c r="M280" s="514"/>
      <c r="N280" s="514"/>
      <c r="O280" s="514"/>
      <c r="P280" s="534"/>
      <c r="Q280" s="515"/>
    </row>
    <row r="281" spans="1:17" ht="14.4" customHeight="1" x14ac:dyDescent="0.3">
      <c r="A281" s="510" t="s">
        <v>426</v>
      </c>
      <c r="B281" s="511" t="s">
        <v>2063</v>
      </c>
      <c r="C281" s="511" t="s">
        <v>2454</v>
      </c>
      <c r="D281" s="511" t="s">
        <v>2558</v>
      </c>
      <c r="E281" s="511" t="s">
        <v>2559</v>
      </c>
      <c r="F281" s="514">
        <v>3</v>
      </c>
      <c r="G281" s="514">
        <v>1669.5</v>
      </c>
      <c r="H281" s="514">
        <v>1</v>
      </c>
      <c r="I281" s="514">
        <v>556.5</v>
      </c>
      <c r="J281" s="514">
        <v>6</v>
      </c>
      <c r="K281" s="514">
        <v>3339</v>
      </c>
      <c r="L281" s="514">
        <v>2</v>
      </c>
      <c r="M281" s="514">
        <v>556.5</v>
      </c>
      <c r="N281" s="514">
        <v>25</v>
      </c>
      <c r="O281" s="514">
        <v>13912.5</v>
      </c>
      <c r="P281" s="534">
        <v>8.3333333333333339</v>
      </c>
      <c r="Q281" s="515">
        <v>556.5</v>
      </c>
    </row>
    <row r="282" spans="1:17" ht="14.4" customHeight="1" x14ac:dyDescent="0.3">
      <c r="A282" s="510" t="s">
        <v>426</v>
      </c>
      <c r="B282" s="511" t="s">
        <v>2063</v>
      </c>
      <c r="C282" s="511" t="s">
        <v>2454</v>
      </c>
      <c r="D282" s="511" t="s">
        <v>2560</v>
      </c>
      <c r="E282" s="511" t="s">
        <v>2462</v>
      </c>
      <c r="F282" s="514">
        <v>0.1</v>
      </c>
      <c r="G282" s="514">
        <v>20.6</v>
      </c>
      <c r="H282" s="514">
        <v>1</v>
      </c>
      <c r="I282" s="514">
        <v>206</v>
      </c>
      <c r="J282" s="514"/>
      <c r="K282" s="514"/>
      <c r="L282" s="514"/>
      <c r="M282" s="514"/>
      <c r="N282" s="514"/>
      <c r="O282" s="514"/>
      <c r="P282" s="534"/>
      <c r="Q282" s="515"/>
    </row>
    <row r="283" spans="1:17" ht="14.4" customHeight="1" x14ac:dyDescent="0.3">
      <c r="A283" s="510" t="s">
        <v>426</v>
      </c>
      <c r="B283" s="511" t="s">
        <v>2063</v>
      </c>
      <c r="C283" s="511" t="s">
        <v>2454</v>
      </c>
      <c r="D283" s="511" t="s">
        <v>2561</v>
      </c>
      <c r="E283" s="511" t="s">
        <v>2462</v>
      </c>
      <c r="F283" s="514">
        <v>0.2</v>
      </c>
      <c r="G283" s="514">
        <v>48.64</v>
      </c>
      <c r="H283" s="514">
        <v>1</v>
      </c>
      <c r="I283" s="514">
        <v>243.2</v>
      </c>
      <c r="J283" s="514"/>
      <c r="K283" s="514"/>
      <c r="L283" s="514"/>
      <c r="M283" s="514"/>
      <c r="N283" s="514"/>
      <c r="O283" s="514"/>
      <c r="P283" s="534"/>
      <c r="Q283" s="515"/>
    </row>
    <row r="284" spans="1:17" ht="14.4" customHeight="1" x14ac:dyDescent="0.3">
      <c r="A284" s="510" t="s">
        <v>426</v>
      </c>
      <c r="B284" s="511" t="s">
        <v>2063</v>
      </c>
      <c r="C284" s="511" t="s">
        <v>2454</v>
      </c>
      <c r="D284" s="511" t="s">
        <v>2562</v>
      </c>
      <c r="E284" s="511" t="s">
        <v>2462</v>
      </c>
      <c r="F284" s="514">
        <v>2</v>
      </c>
      <c r="G284" s="514">
        <v>1056</v>
      </c>
      <c r="H284" s="514">
        <v>1</v>
      </c>
      <c r="I284" s="514">
        <v>528</v>
      </c>
      <c r="J284" s="514"/>
      <c r="K284" s="514"/>
      <c r="L284" s="514"/>
      <c r="M284" s="514"/>
      <c r="N284" s="514"/>
      <c r="O284" s="514"/>
      <c r="P284" s="534"/>
      <c r="Q284" s="515"/>
    </row>
    <row r="285" spans="1:17" ht="14.4" customHeight="1" x14ac:dyDescent="0.3">
      <c r="A285" s="510" t="s">
        <v>426</v>
      </c>
      <c r="B285" s="511" t="s">
        <v>2063</v>
      </c>
      <c r="C285" s="511" t="s">
        <v>2454</v>
      </c>
      <c r="D285" s="511" t="s">
        <v>2563</v>
      </c>
      <c r="E285" s="511" t="s">
        <v>2462</v>
      </c>
      <c r="F285" s="514">
        <v>2</v>
      </c>
      <c r="G285" s="514">
        <v>3568</v>
      </c>
      <c r="H285" s="514">
        <v>1</v>
      </c>
      <c r="I285" s="514">
        <v>1784</v>
      </c>
      <c r="J285" s="514"/>
      <c r="K285" s="514"/>
      <c r="L285" s="514"/>
      <c r="M285" s="514"/>
      <c r="N285" s="514"/>
      <c r="O285" s="514"/>
      <c r="P285" s="534"/>
      <c r="Q285" s="515"/>
    </row>
    <row r="286" spans="1:17" ht="14.4" customHeight="1" x14ac:dyDescent="0.3">
      <c r="A286" s="510" t="s">
        <v>426</v>
      </c>
      <c r="B286" s="511" t="s">
        <v>2063</v>
      </c>
      <c r="C286" s="511" t="s">
        <v>2454</v>
      </c>
      <c r="D286" s="511" t="s">
        <v>2564</v>
      </c>
      <c r="E286" s="511" t="s">
        <v>2565</v>
      </c>
      <c r="F286" s="514">
        <v>2</v>
      </c>
      <c r="G286" s="514">
        <v>3560</v>
      </c>
      <c r="H286" s="514">
        <v>1</v>
      </c>
      <c r="I286" s="514">
        <v>1780</v>
      </c>
      <c r="J286" s="514"/>
      <c r="K286" s="514"/>
      <c r="L286" s="514"/>
      <c r="M286" s="514"/>
      <c r="N286" s="514">
        <v>1</v>
      </c>
      <c r="O286" s="514">
        <v>1844.73</v>
      </c>
      <c r="P286" s="534">
        <v>0.5181825842696629</v>
      </c>
      <c r="Q286" s="515">
        <v>1844.73</v>
      </c>
    </row>
    <row r="287" spans="1:17" ht="14.4" customHeight="1" x14ac:dyDescent="0.3">
      <c r="A287" s="510" t="s">
        <v>426</v>
      </c>
      <c r="B287" s="511" t="s">
        <v>2063</v>
      </c>
      <c r="C287" s="511" t="s">
        <v>2454</v>
      </c>
      <c r="D287" s="511" t="s">
        <v>2566</v>
      </c>
      <c r="E287" s="511" t="s">
        <v>2567</v>
      </c>
      <c r="F287" s="514">
        <v>1</v>
      </c>
      <c r="G287" s="514">
        <v>22042</v>
      </c>
      <c r="H287" s="514">
        <v>1</v>
      </c>
      <c r="I287" s="514">
        <v>22042</v>
      </c>
      <c r="J287" s="514"/>
      <c r="K287" s="514"/>
      <c r="L287" s="514"/>
      <c r="M287" s="514"/>
      <c r="N287" s="514"/>
      <c r="O287" s="514"/>
      <c r="P287" s="534"/>
      <c r="Q287" s="515"/>
    </row>
    <row r="288" spans="1:17" ht="14.4" customHeight="1" x14ac:dyDescent="0.3">
      <c r="A288" s="510" t="s">
        <v>426</v>
      </c>
      <c r="B288" s="511" t="s">
        <v>2063</v>
      </c>
      <c r="C288" s="511" t="s">
        <v>2454</v>
      </c>
      <c r="D288" s="511" t="s">
        <v>2568</v>
      </c>
      <c r="E288" s="511" t="s">
        <v>2569</v>
      </c>
      <c r="F288" s="514"/>
      <c r="G288" s="514"/>
      <c r="H288" s="514"/>
      <c r="I288" s="514"/>
      <c r="J288" s="514"/>
      <c r="K288" s="514"/>
      <c r="L288" s="514"/>
      <c r="M288" s="514"/>
      <c r="N288" s="514">
        <v>1</v>
      </c>
      <c r="O288" s="514">
        <v>9229.85</v>
      </c>
      <c r="P288" s="534"/>
      <c r="Q288" s="515">
        <v>9229.85</v>
      </c>
    </row>
    <row r="289" spans="1:17" ht="14.4" customHeight="1" x14ac:dyDescent="0.3">
      <c r="A289" s="510" t="s">
        <v>426</v>
      </c>
      <c r="B289" s="511" t="s">
        <v>2063</v>
      </c>
      <c r="C289" s="511" t="s">
        <v>2454</v>
      </c>
      <c r="D289" s="511" t="s">
        <v>2570</v>
      </c>
      <c r="E289" s="511" t="s">
        <v>2571</v>
      </c>
      <c r="F289" s="514">
        <v>3</v>
      </c>
      <c r="G289" s="514">
        <v>8682</v>
      </c>
      <c r="H289" s="514">
        <v>1</v>
      </c>
      <c r="I289" s="514">
        <v>2894</v>
      </c>
      <c r="J289" s="514"/>
      <c r="K289" s="514"/>
      <c r="L289" s="514"/>
      <c r="M289" s="514"/>
      <c r="N289" s="514">
        <v>3</v>
      </c>
      <c r="O289" s="514">
        <v>8997.7199999999993</v>
      </c>
      <c r="P289" s="534">
        <v>1.0363648928818243</v>
      </c>
      <c r="Q289" s="515">
        <v>2999.24</v>
      </c>
    </row>
    <row r="290" spans="1:17" ht="14.4" customHeight="1" x14ac:dyDescent="0.3">
      <c r="A290" s="510" t="s">
        <v>426</v>
      </c>
      <c r="B290" s="511" t="s">
        <v>2063</v>
      </c>
      <c r="C290" s="511" t="s">
        <v>2454</v>
      </c>
      <c r="D290" s="511" t="s">
        <v>2572</v>
      </c>
      <c r="E290" s="511" t="s">
        <v>2573</v>
      </c>
      <c r="F290" s="514"/>
      <c r="G290" s="514"/>
      <c r="H290" s="514"/>
      <c r="I290" s="514"/>
      <c r="J290" s="514">
        <v>12</v>
      </c>
      <c r="K290" s="514">
        <v>16560</v>
      </c>
      <c r="L290" s="514"/>
      <c r="M290" s="514">
        <v>1380</v>
      </c>
      <c r="N290" s="514"/>
      <c r="O290" s="514"/>
      <c r="P290" s="534"/>
      <c r="Q290" s="515"/>
    </row>
    <row r="291" spans="1:17" ht="14.4" customHeight="1" x14ac:dyDescent="0.3">
      <c r="A291" s="510" t="s">
        <v>426</v>
      </c>
      <c r="B291" s="511" t="s">
        <v>2063</v>
      </c>
      <c r="C291" s="511" t="s">
        <v>2454</v>
      </c>
      <c r="D291" s="511" t="s">
        <v>2574</v>
      </c>
      <c r="E291" s="511" t="s">
        <v>2575</v>
      </c>
      <c r="F291" s="514"/>
      <c r="G291" s="514"/>
      <c r="H291" s="514"/>
      <c r="I291" s="514"/>
      <c r="J291" s="514"/>
      <c r="K291" s="514"/>
      <c r="L291" s="514"/>
      <c r="M291" s="514"/>
      <c r="N291" s="514">
        <v>2</v>
      </c>
      <c r="O291" s="514">
        <v>2076</v>
      </c>
      <c r="P291" s="534"/>
      <c r="Q291" s="515">
        <v>1038</v>
      </c>
    </row>
    <row r="292" spans="1:17" ht="14.4" customHeight="1" x14ac:dyDescent="0.3">
      <c r="A292" s="510" t="s">
        <v>426</v>
      </c>
      <c r="B292" s="511" t="s">
        <v>2063</v>
      </c>
      <c r="C292" s="511" t="s">
        <v>2454</v>
      </c>
      <c r="D292" s="511" t="s">
        <v>2576</v>
      </c>
      <c r="E292" s="511" t="s">
        <v>2577</v>
      </c>
      <c r="F292" s="514">
        <v>3</v>
      </c>
      <c r="G292" s="514">
        <v>3936</v>
      </c>
      <c r="H292" s="514">
        <v>1</v>
      </c>
      <c r="I292" s="514">
        <v>1312</v>
      </c>
      <c r="J292" s="514">
        <v>1</v>
      </c>
      <c r="K292" s="514">
        <v>1312</v>
      </c>
      <c r="L292" s="514">
        <v>0.33333333333333331</v>
      </c>
      <c r="M292" s="514">
        <v>1312</v>
      </c>
      <c r="N292" s="514"/>
      <c r="O292" s="514"/>
      <c r="P292" s="534"/>
      <c r="Q292" s="515"/>
    </row>
    <row r="293" spans="1:17" ht="14.4" customHeight="1" x14ac:dyDescent="0.3">
      <c r="A293" s="510" t="s">
        <v>426</v>
      </c>
      <c r="B293" s="511" t="s">
        <v>2063</v>
      </c>
      <c r="C293" s="511" t="s">
        <v>2454</v>
      </c>
      <c r="D293" s="511" t="s">
        <v>2578</v>
      </c>
      <c r="E293" s="511" t="s">
        <v>2579</v>
      </c>
      <c r="F293" s="514">
        <v>2</v>
      </c>
      <c r="G293" s="514">
        <v>3120</v>
      </c>
      <c r="H293" s="514">
        <v>1</v>
      </c>
      <c r="I293" s="514">
        <v>1560</v>
      </c>
      <c r="J293" s="514">
        <v>10</v>
      </c>
      <c r="K293" s="514">
        <v>15600</v>
      </c>
      <c r="L293" s="514">
        <v>5</v>
      </c>
      <c r="M293" s="514">
        <v>1560</v>
      </c>
      <c r="N293" s="514">
        <v>3</v>
      </c>
      <c r="O293" s="514">
        <v>4680</v>
      </c>
      <c r="P293" s="534">
        <v>1.5</v>
      </c>
      <c r="Q293" s="515">
        <v>1560</v>
      </c>
    </row>
    <row r="294" spans="1:17" ht="14.4" customHeight="1" x14ac:dyDescent="0.3">
      <c r="A294" s="510" t="s">
        <v>426</v>
      </c>
      <c r="B294" s="511" t="s">
        <v>2063</v>
      </c>
      <c r="C294" s="511" t="s">
        <v>2454</v>
      </c>
      <c r="D294" s="511" t="s">
        <v>2580</v>
      </c>
      <c r="E294" s="511" t="s">
        <v>2581</v>
      </c>
      <c r="F294" s="514"/>
      <c r="G294" s="514"/>
      <c r="H294" s="514"/>
      <c r="I294" s="514"/>
      <c r="J294" s="514"/>
      <c r="K294" s="514"/>
      <c r="L294" s="514"/>
      <c r="M294" s="514"/>
      <c r="N294" s="514">
        <v>1</v>
      </c>
      <c r="O294" s="514">
        <v>1614</v>
      </c>
      <c r="P294" s="534"/>
      <c r="Q294" s="515">
        <v>1614</v>
      </c>
    </row>
    <row r="295" spans="1:17" ht="14.4" customHeight="1" x14ac:dyDescent="0.3">
      <c r="A295" s="510" t="s">
        <v>426</v>
      </c>
      <c r="B295" s="511" t="s">
        <v>2063</v>
      </c>
      <c r="C295" s="511" t="s">
        <v>2454</v>
      </c>
      <c r="D295" s="511" t="s">
        <v>2582</v>
      </c>
      <c r="E295" s="511" t="s">
        <v>2583</v>
      </c>
      <c r="F295" s="514"/>
      <c r="G295" s="514"/>
      <c r="H295" s="514"/>
      <c r="I295" s="514"/>
      <c r="J295" s="514"/>
      <c r="K295" s="514"/>
      <c r="L295" s="514"/>
      <c r="M295" s="514"/>
      <c r="N295" s="514">
        <v>9</v>
      </c>
      <c r="O295" s="514">
        <v>869.4</v>
      </c>
      <c r="P295" s="534"/>
      <c r="Q295" s="515">
        <v>96.6</v>
      </c>
    </row>
    <row r="296" spans="1:17" ht="14.4" customHeight="1" x14ac:dyDescent="0.3">
      <c r="A296" s="510" t="s">
        <v>426</v>
      </c>
      <c r="B296" s="511" t="s">
        <v>2063</v>
      </c>
      <c r="C296" s="511" t="s">
        <v>2454</v>
      </c>
      <c r="D296" s="511" t="s">
        <v>2584</v>
      </c>
      <c r="E296" s="511" t="s">
        <v>2585</v>
      </c>
      <c r="F296" s="514"/>
      <c r="G296" s="514"/>
      <c r="H296" s="514"/>
      <c r="I296" s="514"/>
      <c r="J296" s="514"/>
      <c r="K296" s="514"/>
      <c r="L296" s="514"/>
      <c r="M296" s="514"/>
      <c r="N296" s="514">
        <v>1</v>
      </c>
      <c r="O296" s="514">
        <v>70</v>
      </c>
      <c r="P296" s="534"/>
      <c r="Q296" s="515">
        <v>70</v>
      </c>
    </row>
    <row r="297" spans="1:17" ht="14.4" customHeight="1" x14ac:dyDescent="0.3">
      <c r="A297" s="510" t="s">
        <v>426</v>
      </c>
      <c r="B297" s="511" t="s">
        <v>2063</v>
      </c>
      <c r="C297" s="511" t="s">
        <v>2454</v>
      </c>
      <c r="D297" s="511" t="s">
        <v>2586</v>
      </c>
      <c r="E297" s="511" t="s">
        <v>2587</v>
      </c>
      <c r="F297" s="514"/>
      <c r="G297" s="514"/>
      <c r="H297" s="514"/>
      <c r="I297" s="514"/>
      <c r="J297" s="514">
        <v>3</v>
      </c>
      <c r="K297" s="514">
        <v>441</v>
      </c>
      <c r="L297" s="514"/>
      <c r="M297" s="514">
        <v>147</v>
      </c>
      <c r="N297" s="514">
        <v>2</v>
      </c>
      <c r="O297" s="514">
        <v>294</v>
      </c>
      <c r="P297" s="534"/>
      <c r="Q297" s="515">
        <v>147</v>
      </c>
    </row>
    <row r="298" spans="1:17" ht="14.4" customHeight="1" x14ac:dyDescent="0.3">
      <c r="A298" s="510" t="s">
        <v>426</v>
      </c>
      <c r="B298" s="511" t="s">
        <v>2063</v>
      </c>
      <c r="C298" s="511" t="s">
        <v>2454</v>
      </c>
      <c r="D298" s="511" t="s">
        <v>2588</v>
      </c>
      <c r="E298" s="511" t="s">
        <v>2589</v>
      </c>
      <c r="F298" s="514">
        <v>1</v>
      </c>
      <c r="G298" s="514">
        <v>13186.9</v>
      </c>
      <c r="H298" s="514">
        <v>1</v>
      </c>
      <c r="I298" s="514">
        <v>13186.9</v>
      </c>
      <c r="J298" s="514"/>
      <c r="K298" s="514"/>
      <c r="L298" s="514"/>
      <c r="M298" s="514"/>
      <c r="N298" s="514"/>
      <c r="O298" s="514"/>
      <c r="P298" s="534"/>
      <c r="Q298" s="515"/>
    </row>
    <row r="299" spans="1:17" ht="14.4" customHeight="1" x14ac:dyDescent="0.3">
      <c r="A299" s="510" t="s">
        <v>426</v>
      </c>
      <c r="B299" s="511" t="s">
        <v>2063</v>
      </c>
      <c r="C299" s="511" t="s">
        <v>2454</v>
      </c>
      <c r="D299" s="511" t="s">
        <v>2590</v>
      </c>
      <c r="E299" s="511" t="s">
        <v>2591</v>
      </c>
      <c r="F299" s="514">
        <v>1</v>
      </c>
      <c r="G299" s="514">
        <v>6518.2</v>
      </c>
      <c r="H299" s="514">
        <v>1</v>
      </c>
      <c r="I299" s="514">
        <v>6518.2</v>
      </c>
      <c r="J299" s="514"/>
      <c r="K299" s="514"/>
      <c r="L299" s="514"/>
      <c r="M299" s="514"/>
      <c r="N299" s="514"/>
      <c r="O299" s="514"/>
      <c r="P299" s="534"/>
      <c r="Q299" s="515"/>
    </row>
    <row r="300" spans="1:17" ht="14.4" customHeight="1" x14ac:dyDescent="0.3">
      <c r="A300" s="510" t="s">
        <v>426</v>
      </c>
      <c r="B300" s="511" t="s">
        <v>2063</v>
      </c>
      <c r="C300" s="511" t="s">
        <v>2454</v>
      </c>
      <c r="D300" s="511" t="s">
        <v>2592</v>
      </c>
      <c r="E300" s="511" t="s">
        <v>2593</v>
      </c>
      <c r="F300" s="514">
        <v>3</v>
      </c>
      <c r="G300" s="514">
        <v>36054.9</v>
      </c>
      <c r="H300" s="514">
        <v>1</v>
      </c>
      <c r="I300" s="514">
        <v>12018.300000000001</v>
      </c>
      <c r="J300" s="514"/>
      <c r="K300" s="514"/>
      <c r="L300" s="514"/>
      <c r="M300" s="514"/>
      <c r="N300" s="514"/>
      <c r="O300" s="514"/>
      <c r="P300" s="534"/>
      <c r="Q300" s="515"/>
    </row>
    <row r="301" spans="1:17" ht="14.4" customHeight="1" x14ac:dyDescent="0.3">
      <c r="A301" s="510" t="s">
        <v>426</v>
      </c>
      <c r="B301" s="511" t="s">
        <v>2063</v>
      </c>
      <c r="C301" s="511" t="s">
        <v>2454</v>
      </c>
      <c r="D301" s="511" t="s">
        <v>2594</v>
      </c>
      <c r="E301" s="511" t="s">
        <v>2595</v>
      </c>
      <c r="F301" s="514">
        <v>1</v>
      </c>
      <c r="G301" s="514">
        <v>11165</v>
      </c>
      <c r="H301" s="514">
        <v>1</v>
      </c>
      <c r="I301" s="514">
        <v>11165</v>
      </c>
      <c r="J301" s="514"/>
      <c r="K301" s="514"/>
      <c r="L301" s="514"/>
      <c r="M301" s="514"/>
      <c r="N301" s="514"/>
      <c r="O301" s="514"/>
      <c r="P301" s="534"/>
      <c r="Q301" s="515"/>
    </row>
    <row r="302" spans="1:17" ht="14.4" customHeight="1" x14ac:dyDescent="0.3">
      <c r="A302" s="510" t="s">
        <v>426</v>
      </c>
      <c r="B302" s="511" t="s">
        <v>2063</v>
      </c>
      <c r="C302" s="511" t="s">
        <v>2454</v>
      </c>
      <c r="D302" s="511" t="s">
        <v>2596</v>
      </c>
      <c r="E302" s="511" t="s">
        <v>2597</v>
      </c>
      <c r="F302" s="514">
        <v>1</v>
      </c>
      <c r="G302" s="514">
        <v>1872.2</v>
      </c>
      <c r="H302" s="514">
        <v>1</v>
      </c>
      <c r="I302" s="514">
        <v>1872.2</v>
      </c>
      <c r="J302" s="514"/>
      <c r="K302" s="514"/>
      <c r="L302" s="514"/>
      <c r="M302" s="514"/>
      <c r="N302" s="514"/>
      <c r="O302" s="514"/>
      <c r="P302" s="534"/>
      <c r="Q302" s="515"/>
    </row>
    <row r="303" spans="1:17" ht="14.4" customHeight="1" x14ac:dyDescent="0.3">
      <c r="A303" s="510" t="s">
        <v>426</v>
      </c>
      <c r="B303" s="511" t="s">
        <v>2063</v>
      </c>
      <c r="C303" s="511" t="s">
        <v>2454</v>
      </c>
      <c r="D303" s="511" t="s">
        <v>2598</v>
      </c>
      <c r="E303" s="511" t="s">
        <v>2599</v>
      </c>
      <c r="F303" s="514">
        <v>1</v>
      </c>
      <c r="G303" s="514">
        <v>1720.9</v>
      </c>
      <c r="H303" s="514">
        <v>1</v>
      </c>
      <c r="I303" s="514">
        <v>1720.9</v>
      </c>
      <c r="J303" s="514"/>
      <c r="K303" s="514"/>
      <c r="L303" s="514"/>
      <c r="M303" s="514"/>
      <c r="N303" s="514"/>
      <c r="O303" s="514"/>
      <c r="P303" s="534"/>
      <c r="Q303" s="515"/>
    </row>
    <row r="304" spans="1:17" ht="14.4" customHeight="1" x14ac:dyDescent="0.3">
      <c r="A304" s="510" t="s">
        <v>426</v>
      </c>
      <c r="B304" s="511" t="s">
        <v>2063</v>
      </c>
      <c r="C304" s="511" t="s">
        <v>2454</v>
      </c>
      <c r="D304" s="511" t="s">
        <v>2600</v>
      </c>
      <c r="E304" s="511" t="s">
        <v>2599</v>
      </c>
      <c r="F304" s="514">
        <v>2</v>
      </c>
      <c r="G304" s="514">
        <v>3441.8</v>
      </c>
      <c r="H304" s="514">
        <v>1</v>
      </c>
      <c r="I304" s="514">
        <v>1720.9</v>
      </c>
      <c r="J304" s="514"/>
      <c r="K304" s="514"/>
      <c r="L304" s="514"/>
      <c r="M304" s="514"/>
      <c r="N304" s="514"/>
      <c r="O304" s="514"/>
      <c r="P304" s="534"/>
      <c r="Q304" s="515"/>
    </row>
    <row r="305" spans="1:17" ht="14.4" customHeight="1" x14ac:dyDescent="0.3">
      <c r="A305" s="510" t="s">
        <v>426</v>
      </c>
      <c r="B305" s="511" t="s">
        <v>2063</v>
      </c>
      <c r="C305" s="511" t="s">
        <v>2454</v>
      </c>
      <c r="D305" s="511" t="s">
        <v>2601</v>
      </c>
      <c r="E305" s="511" t="s">
        <v>2602</v>
      </c>
      <c r="F305" s="514">
        <v>1</v>
      </c>
      <c r="G305" s="514">
        <v>11338</v>
      </c>
      <c r="H305" s="514">
        <v>1</v>
      </c>
      <c r="I305" s="514">
        <v>11338</v>
      </c>
      <c r="J305" s="514"/>
      <c r="K305" s="514"/>
      <c r="L305" s="514"/>
      <c r="M305" s="514"/>
      <c r="N305" s="514"/>
      <c r="O305" s="514"/>
      <c r="P305" s="534"/>
      <c r="Q305" s="515"/>
    </row>
    <row r="306" spans="1:17" ht="14.4" customHeight="1" x14ac:dyDescent="0.3">
      <c r="A306" s="510" t="s">
        <v>426</v>
      </c>
      <c r="B306" s="511" t="s">
        <v>2063</v>
      </c>
      <c r="C306" s="511" t="s">
        <v>2454</v>
      </c>
      <c r="D306" s="511" t="s">
        <v>2603</v>
      </c>
      <c r="E306" s="511" t="s">
        <v>2604</v>
      </c>
      <c r="F306" s="514">
        <v>1</v>
      </c>
      <c r="G306" s="514">
        <v>4608</v>
      </c>
      <c r="H306" s="514">
        <v>1</v>
      </c>
      <c r="I306" s="514">
        <v>4608</v>
      </c>
      <c r="J306" s="514"/>
      <c r="K306" s="514"/>
      <c r="L306" s="514"/>
      <c r="M306" s="514"/>
      <c r="N306" s="514"/>
      <c r="O306" s="514"/>
      <c r="P306" s="534"/>
      <c r="Q306" s="515"/>
    </row>
    <row r="307" spans="1:17" ht="14.4" customHeight="1" x14ac:dyDescent="0.3">
      <c r="A307" s="510" t="s">
        <v>426</v>
      </c>
      <c r="B307" s="511" t="s">
        <v>2063</v>
      </c>
      <c r="C307" s="511" t="s">
        <v>2454</v>
      </c>
      <c r="D307" s="511" t="s">
        <v>2605</v>
      </c>
      <c r="E307" s="511" t="s">
        <v>2606</v>
      </c>
      <c r="F307" s="514">
        <v>1</v>
      </c>
      <c r="G307" s="514">
        <v>1609</v>
      </c>
      <c r="H307" s="514">
        <v>1</v>
      </c>
      <c r="I307" s="514">
        <v>1609</v>
      </c>
      <c r="J307" s="514"/>
      <c r="K307" s="514"/>
      <c r="L307" s="514"/>
      <c r="M307" s="514"/>
      <c r="N307" s="514"/>
      <c r="O307" s="514"/>
      <c r="P307" s="534"/>
      <c r="Q307" s="515"/>
    </row>
    <row r="308" spans="1:17" ht="14.4" customHeight="1" x14ac:dyDescent="0.3">
      <c r="A308" s="510" t="s">
        <v>426</v>
      </c>
      <c r="B308" s="511" t="s">
        <v>2063</v>
      </c>
      <c r="C308" s="511" t="s">
        <v>2454</v>
      </c>
      <c r="D308" s="511" t="s">
        <v>2607</v>
      </c>
      <c r="E308" s="511" t="s">
        <v>2608</v>
      </c>
      <c r="F308" s="514">
        <v>1</v>
      </c>
      <c r="G308" s="514">
        <v>1338</v>
      </c>
      <c r="H308" s="514">
        <v>1</v>
      </c>
      <c r="I308" s="514">
        <v>1338</v>
      </c>
      <c r="J308" s="514"/>
      <c r="K308" s="514"/>
      <c r="L308" s="514"/>
      <c r="M308" s="514"/>
      <c r="N308" s="514"/>
      <c r="O308" s="514"/>
      <c r="P308" s="534"/>
      <c r="Q308" s="515"/>
    </row>
    <row r="309" spans="1:17" ht="14.4" customHeight="1" x14ac:dyDescent="0.3">
      <c r="A309" s="510" t="s">
        <v>426</v>
      </c>
      <c r="B309" s="511" t="s">
        <v>2063</v>
      </c>
      <c r="C309" s="511" t="s">
        <v>2454</v>
      </c>
      <c r="D309" s="511" t="s">
        <v>2609</v>
      </c>
      <c r="E309" s="511" t="s">
        <v>2610</v>
      </c>
      <c r="F309" s="514">
        <v>1</v>
      </c>
      <c r="G309" s="514">
        <v>8819</v>
      </c>
      <c r="H309" s="514">
        <v>1</v>
      </c>
      <c r="I309" s="514">
        <v>8819</v>
      </c>
      <c r="J309" s="514"/>
      <c r="K309" s="514"/>
      <c r="L309" s="514"/>
      <c r="M309" s="514"/>
      <c r="N309" s="514"/>
      <c r="O309" s="514"/>
      <c r="P309" s="534"/>
      <c r="Q309" s="515"/>
    </row>
    <row r="310" spans="1:17" ht="14.4" customHeight="1" x14ac:dyDescent="0.3">
      <c r="A310" s="510" t="s">
        <v>426</v>
      </c>
      <c r="B310" s="511" t="s">
        <v>2063</v>
      </c>
      <c r="C310" s="511" t="s">
        <v>2454</v>
      </c>
      <c r="D310" s="511" t="s">
        <v>2611</v>
      </c>
      <c r="E310" s="511" t="s">
        <v>2462</v>
      </c>
      <c r="F310" s="514">
        <v>0.1</v>
      </c>
      <c r="G310" s="514">
        <v>81.2</v>
      </c>
      <c r="H310" s="514">
        <v>1</v>
      </c>
      <c r="I310" s="514">
        <v>812</v>
      </c>
      <c r="J310" s="514"/>
      <c r="K310" s="514"/>
      <c r="L310" s="514"/>
      <c r="M310" s="514"/>
      <c r="N310" s="514"/>
      <c r="O310" s="514"/>
      <c r="P310" s="534"/>
      <c r="Q310" s="515"/>
    </row>
    <row r="311" spans="1:17" ht="14.4" customHeight="1" x14ac:dyDescent="0.3">
      <c r="A311" s="510" t="s">
        <v>426</v>
      </c>
      <c r="B311" s="511" t="s">
        <v>2063</v>
      </c>
      <c r="C311" s="511" t="s">
        <v>2454</v>
      </c>
      <c r="D311" s="511" t="s">
        <v>2612</v>
      </c>
      <c r="E311" s="511" t="s">
        <v>2613</v>
      </c>
      <c r="F311" s="514"/>
      <c r="G311" s="514"/>
      <c r="H311" s="514"/>
      <c r="I311" s="514"/>
      <c r="J311" s="514"/>
      <c r="K311" s="514"/>
      <c r="L311" s="514"/>
      <c r="M311" s="514"/>
      <c r="N311" s="514">
        <v>1</v>
      </c>
      <c r="O311" s="514">
        <v>3960</v>
      </c>
      <c r="P311" s="534"/>
      <c r="Q311" s="515">
        <v>3960</v>
      </c>
    </row>
    <row r="312" spans="1:17" ht="14.4" customHeight="1" x14ac:dyDescent="0.3">
      <c r="A312" s="510" t="s">
        <v>426</v>
      </c>
      <c r="B312" s="511" t="s">
        <v>2063</v>
      </c>
      <c r="C312" s="511" t="s">
        <v>2454</v>
      </c>
      <c r="D312" s="511" t="s">
        <v>2614</v>
      </c>
      <c r="E312" s="511" t="s">
        <v>2615</v>
      </c>
      <c r="F312" s="514"/>
      <c r="G312" s="514"/>
      <c r="H312" s="514"/>
      <c r="I312" s="514"/>
      <c r="J312" s="514"/>
      <c r="K312" s="514"/>
      <c r="L312" s="514"/>
      <c r="M312" s="514"/>
      <c r="N312" s="514">
        <v>4</v>
      </c>
      <c r="O312" s="514">
        <v>2201.1999999999998</v>
      </c>
      <c r="P312" s="534"/>
      <c r="Q312" s="515">
        <v>550.29999999999995</v>
      </c>
    </row>
    <row r="313" spans="1:17" ht="14.4" customHeight="1" x14ac:dyDescent="0.3">
      <c r="A313" s="510" t="s">
        <v>426</v>
      </c>
      <c r="B313" s="511" t="s">
        <v>2063</v>
      </c>
      <c r="C313" s="511" t="s">
        <v>2454</v>
      </c>
      <c r="D313" s="511" t="s">
        <v>2616</v>
      </c>
      <c r="E313" s="511" t="s">
        <v>2617</v>
      </c>
      <c r="F313" s="514"/>
      <c r="G313" s="514"/>
      <c r="H313" s="514"/>
      <c r="I313" s="514"/>
      <c r="J313" s="514"/>
      <c r="K313" s="514"/>
      <c r="L313" s="514"/>
      <c r="M313" s="514"/>
      <c r="N313" s="514">
        <v>6</v>
      </c>
      <c r="O313" s="514">
        <v>3624</v>
      </c>
      <c r="P313" s="534"/>
      <c r="Q313" s="515">
        <v>604</v>
      </c>
    </row>
    <row r="314" spans="1:17" ht="14.4" customHeight="1" x14ac:dyDescent="0.3">
      <c r="A314" s="510" t="s">
        <v>426</v>
      </c>
      <c r="B314" s="511" t="s">
        <v>2063</v>
      </c>
      <c r="C314" s="511" t="s">
        <v>2454</v>
      </c>
      <c r="D314" s="511" t="s">
        <v>2618</v>
      </c>
      <c r="E314" s="511" t="s">
        <v>2619</v>
      </c>
      <c r="F314" s="514"/>
      <c r="G314" s="514"/>
      <c r="H314" s="514"/>
      <c r="I314" s="514"/>
      <c r="J314" s="514"/>
      <c r="K314" s="514"/>
      <c r="L314" s="514"/>
      <c r="M314" s="514"/>
      <c r="N314" s="514">
        <v>4</v>
      </c>
      <c r="O314" s="514">
        <v>30868</v>
      </c>
      <c r="P314" s="534"/>
      <c r="Q314" s="515">
        <v>7717</v>
      </c>
    </row>
    <row r="315" spans="1:17" ht="14.4" customHeight="1" x14ac:dyDescent="0.3">
      <c r="A315" s="510" t="s">
        <v>426</v>
      </c>
      <c r="B315" s="511" t="s">
        <v>2063</v>
      </c>
      <c r="C315" s="511" t="s">
        <v>2454</v>
      </c>
      <c r="D315" s="511" t="s">
        <v>2620</v>
      </c>
      <c r="E315" s="511" t="s">
        <v>2621</v>
      </c>
      <c r="F315" s="514"/>
      <c r="G315" s="514"/>
      <c r="H315" s="514"/>
      <c r="I315" s="514"/>
      <c r="J315" s="514"/>
      <c r="K315" s="514"/>
      <c r="L315" s="514"/>
      <c r="M315" s="514"/>
      <c r="N315" s="514">
        <v>1</v>
      </c>
      <c r="O315" s="514">
        <v>76433</v>
      </c>
      <c r="P315" s="534"/>
      <c r="Q315" s="515">
        <v>76433</v>
      </c>
    </row>
    <row r="316" spans="1:17" ht="14.4" customHeight="1" x14ac:dyDescent="0.3">
      <c r="A316" s="510" t="s">
        <v>426</v>
      </c>
      <c r="B316" s="511" t="s">
        <v>2063</v>
      </c>
      <c r="C316" s="511" t="s">
        <v>2454</v>
      </c>
      <c r="D316" s="511" t="s">
        <v>2622</v>
      </c>
      <c r="E316" s="511" t="s">
        <v>2623</v>
      </c>
      <c r="F316" s="514"/>
      <c r="G316" s="514"/>
      <c r="H316" s="514"/>
      <c r="I316" s="514"/>
      <c r="J316" s="514">
        <v>13</v>
      </c>
      <c r="K316" s="514">
        <v>2034.3700000000001</v>
      </c>
      <c r="L316" s="514"/>
      <c r="M316" s="514">
        <v>156.49</v>
      </c>
      <c r="N316" s="514"/>
      <c r="O316" s="514"/>
      <c r="P316" s="534"/>
      <c r="Q316" s="515"/>
    </row>
    <row r="317" spans="1:17" ht="14.4" customHeight="1" x14ac:dyDescent="0.3">
      <c r="A317" s="510" t="s">
        <v>426</v>
      </c>
      <c r="B317" s="511" t="s">
        <v>2063</v>
      </c>
      <c r="C317" s="511" t="s">
        <v>2454</v>
      </c>
      <c r="D317" s="511" t="s">
        <v>2624</v>
      </c>
      <c r="E317" s="511" t="s">
        <v>2623</v>
      </c>
      <c r="F317" s="514"/>
      <c r="G317" s="514"/>
      <c r="H317" s="514"/>
      <c r="I317" s="514"/>
      <c r="J317" s="514">
        <v>8</v>
      </c>
      <c r="K317" s="514">
        <v>1376.32</v>
      </c>
      <c r="L317" s="514"/>
      <c r="M317" s="514">
        <v>172.04</v>
      </c>
      <c r="N317" s="514"/>
      <c r="O317" s="514"/>
      <c r="P317" s="534"/>
      <c r="Q317" s="515"/>
    </row>
    <row r="318" spans="1:17" ht="14.4" customHeight="1" x14ac:dyDescent="0.3">
      <c r="A318" s="510" t="s">
        <v>426</v>
      </c>
      <c r="B318" s="511" t="s">
        <v>2063</v>
      </c>
      <c r="C318" s="511" t="s">
        <v>2454</v>
      </c>
      <c r="D318" s="511" t="s">
        <v>2625</v>
      </c>
      <c r="E318" s="511" t="s">
        <v>2623</v>
      </c>
      <c r="F318" s="514"/>
      <c r="G318" s="514"/>
      <c r="H318" s="514"/>
      <c r="I318" s="514"/>
      <c r="J318" s="514">
        <v>1</v>
      </c>
      <c r="K318" s="514">
        <v>312.98</v>
      </c>
      <c r="L318" s="514"/>
      <c r="M318" s="514">
        <v>312.98</v>
      </c>
      <c r="N318" s="514"/>
      <c r="O318" s="514"/>
      <c r="P318" s="534"/>
      <c r="Q318" s="515"/>
    </row>
    <row r="319" spans="1:17" ht="14.4" customHeight="1" x14ac:dyDescent="0.3">
      <c r="A319" s="510" t="s">
        <v>426</v>
      </c>
      <c r="B319" s="511" t="s">
        <v>2063</v>
      </c>
      <c r="C319" s="511" t="s">
        <v>2454</v>
      </c>
      <c r="D319" s="511" t="s">
        <v>2626</v>
      </c>
      <c r="E319" s="511" t="s">
        <v>2623</v>
      </c>
      <c r="F319" s="514"/>
      <c r="G319" s="514"/>
      <c r="H319" s="514"/>
      <c r="I319" s="514"/>
      <c r="J319" s="514">
        <v>4</v>
      </c>
      <c r="K319" s="514">
        <v>1500.64</v>
      </c>
      <c r="L319" s="514"/>
      <c r="M319" s="514">
        <v>375.16</v>
      </c>
      <c r="N319" s="514"/>
      <c r="O319" s="514"/>
      <c r="P319" s="534"/>
      <c r="Q319" s="515"/>
    </row>
    <row r="320" spans="1:17" ht="14.4" customHeight="1" x14ac:dyDescent="0.3">
      <c r="A320" s="510" t="s">
        <v>426</v>
      </c>
      <c r="B320" s="511" t="s">
        <v>2063</v>
      </c>
      <c r="C320" s="511" t="s">
        <v>2454</v>
      </c>
      <c r="D320" s="511" t="s">
        <v>2627</v>
      </c>
      <c r="E320" s="511" t="s">
        <v>2623</v>
      </c>
      <c r="F320" s="514"/>
      <c r="G320" s="514"/>
      <c r="H320" s="514"/>
      <c r="I320" s="514"/>
      <c r="J320" s="514">
        <v>1</v>
      </c>
      <c r="K320" s="514">
        <v>536.84</v>
      </c>
      <c r="L320" s="514"/>
      <c r="M320" s="514">
        <v>536.84</v>
      </c>
      <c r="N320" s="514"/>
      <c r="O320" s="514"/>
      <c r="P320" s="534"/>
      <c r="Q320" s="515"/>
    </row>
    <row r="321" spans="1:17" ht="14.4" customHeight="1" x14ac:dyDescent="0.3">
      <c r="A321" s="510" t="s">
        <v>426</v>
      </c>
      <c r="B321" s="511" t="s">
        <v>2063</v>
      </c>
      <c r="C321" s="511" t="s">
        <v>2030</v>
      </c>
      <c r="D321" s="511" t="s">
        <v>2628</v>
      </c>
      <c r="E321" s="511" t="s">
        <v>2629</v>
      </c>
      <c r="F321" s="514">
        <v>26</v>
      </c>
      <c r="G321" s="514">
        <v>830856</v>
      </c>
      <c r="H321" s="514">
        <v>1</v>
      </c>
      <c r="I321" s="514">
        <v>31956</v>
      </c>
      <c r="J321" s="514">
        <v>8</v>
      </c>
      <c r="K321" s="514">
        <v>255712</v>
      </c>
      <c r="L321" s="514">
        <v>0.30776933668409445</v>
      </c>
      <c r="M321" s="514">
        <v>31964</v>
      </c>
      <c r="N321" s="514">
        <v>13</v>
      </c>
      <c r="O321" s="514">
        <v>415558</v>
      </c>
      <c r="P321" s="534">
        <v>0.50015646513956691</v>
      </c>
      <c r="Q321" s="515">
        <v>31966</v>
      </c>
    </row>
    <row r="322" spans="1:17" ht="14.4" customHeight="1" x14ac:dyDescent="0.3">
      <c r="A322" s="510" t="s">
        <v>426</v>
      </c>
      <c r="B322" s="511" t="s">
        <v>2063</v>
      </c>
      <c r="C322" s="511" t="s">
        <v>2030</v>
      </c>
      <c r="D322" s="511" t="s">
        <v>2630</v>
      </c>
      <c r="E322" s="511" t="s">
        <v>2631</v>
      </c>
      <c r="F322" s="514">
        <v>94</v>
      </c>
      <c r="G322" s="514">
        <v>2627864</v>
      </c>
      <c r="H322" s="514">
        <v>1</v>
      </c>
      <c r="I322" s="514">
        <v>27956</v>
      </c>
      <c r="J322" s="514">
        <v>44</v>
      </c>
      <c r="K322" s="514">
        <v>1230272</v>
      </c>
      <c r="L322" s="514">
        <v>0.4681642581199027</v>
      </c>
      <c r="M322" s="514">
        <v>27960.727272727272</v>
      </c>
      <c r="N322" s="514">
        <v>84</v>
      </c>
      <c r="O322" s="514">
        <v>2349144</v>
      </c>
      <c r="P322" s="534">
        <v>0.89393667252186571</v>
      </c>
      <c r="Q322" s="515">
        <v>27966</v>
      </c>
    </row>
    <row r="323" spans="1:17" ht="14.4" customHeight="1" x14ac:dyDescent="0.3">
      <c r="A323" s="510" t="s">
        <v>426</v>
      </c>
      <c r="B323" s="511" t="s">
        <v>2063</v>
      </c>
      <c r="C323" s="511" t="s">
        <v>2030</v>
      </c>
      <c r="D323" s="511" t="s">
        <v>2632</v>
      </c>
      <c r="E323" s="511" t="s">
        <v>2633</v>
      </c>
      <c r="F323" s="514">
        <v>186</v>
      </c>
      <c r="G323" s="514">
        <v>4455816</v>
      </c>
      <c r="H323" s="514">
        <v>1</v>
      </c>
      <c r="I323" s="514">
        <v>23956</v>
      </c>
      <c r="J323" s="514">
        <v>127</v>
      </c>
      <c r="K323" s="514">
        <v>3043044</v>
      </c>
      <c r="L323" s="514">
        <v>0.68293753602033835</v>
      </c>
      <c r="M323" s="514">
        <v>23960.976377952757</v>
      </c>
      <c r="N323" s="514">
        <v>199</v>
      </c>
      <c r="O323" s="514">
        <v>4769228</v>
      </c>
      <c r="P323" s="534">
        <v>1.0703377338741098</v>
      </c>
      <c r="Q323" s="515">
        <v>23965.96984924623</v>
      </c>
    </row>
    <row r="324" spans="1:17" ht="14.4" customHeight="1" x14ac:dyDescent="0.3">
      <c r="A324" s="510" t="s">
        <v>426</v>
      </c>
      <c r="B324" s="511" t="s">
        <v>2063</v>
      </c>
      <c r="C324" s="511" t="s">
        <v>2030</v>
      </c>
      <c r="D324" s="511" t="s">
        <v>2634</v>
      </c>
      <c r="E324" s="511" t="s">
        <v>2635</v>
      </c>
      <c r="F324" s="514">
        <v>1314</v>
      </c>
      <c r="G324" s="514">
        <v>15619518</v>
      </c>
      <c r="H324" s="514">
        <v>1</v>
      </c>
      <c r="I324" s="514">
        <v>11887</v>
      </c>
      <c r="J324" s="514">
        <v>1432</v>
      </c>
      <c r="K324" s="514">
        <v>17029528</v>
      </c>
      <c r="L324" s="514">
        <v>1.0902723118600715</v>
      </c>
      <c r="M324" s="514">
        <v>11892.128491620111</v>
      </c>
      <c r="N324" s="514">
        <v>1529</v>
      </c>
      <c r="O324" s="514">
        <v>18190109</v>
      </c>
      <c r="P324" s="534">
        <v>1.1645755650078318</v>
      </c>
      <c r="Q324" s="515">
        <v>11896.73577501635</v>
      </c>
    </row>
    <row r="325" spans="1:17" ht="14.4" customHeight="1" x14ac:dyDescent="0.3">
      <c r="A325" s="510" t="s">
        <v>426</v>
      </c>
      <c r="B325" s="511" t="s">
        <v>2063</v>
      </c>
      <c r="C325" s="511" t="s">
        <v>2030</v>
      </c>
      <c r="D325" s="511" t="s">
        <v>2636</v>
      </c>
      <c r="E325" s="511" t="s">
        <v>2637</v>
      </c>
      <c r="F325" s="514">
        <v>155</v>
      </c>
      <c r="G325" s="514">
        <v>1033230</v>
      </c>
      <c r="H325" s="514">
        <v>1</v>
      </c>
      <c r="I325" s="514">
        <v>6666</v>
      </c>
      <c r="J325" s="514">
        <v>166</v>
      </c>
      <c r="K325" s="514">
        <v>1107364</v>
      </c>
      <c r="L325" s="514">
        <v>1.0717497556207234</v>
      </c>
      <c r="M325" s="514">
        <v>6670.8674698795185</v>
      </c>
      <c r="N325" s="514">
        <v>235</v>
      </c>
      <c r="O325" s="514">
        <v>1568788</v>
      </c>
      <c r="P325" s="534">
        <v>1.518333768860757</v>
      </c>
      <c r="Q325" s="515">
        <v>6675.6936170212766</v>
      </c>
    </row>
    <row r="326" spans="1:17" ht="14.4" customHeight="1" x14ac:dyDescent="0.3">
      <c r="A326" s="510" t="s">
        <v>426</v>
      </c>
      <c r="B326" s="511" t="s">
        <v>2063</v>
      </c>
      <c r="C326" s="511" t="s">
        <v>2030</v>
      </c>
      <c r="D326" s="511" t="s">
        <v>2638</v>
      </c>
      <c r="E326" s="511" t="s">
        <v>2639</v>
      </c>
      <c r="F326" s="514">
        <v>21</v>
      </c>
      <c r="G326" s="514">
        <v>114786</v>
      </c>
      <c r="H326" s="514">
        <v>1</v>
      </c>
      <c r="I326" s="514">
        <v>5466</v>
      </c>
      <c r="J326" s="514">
        <v>20</v>
      </c>
      <c r="K326" s="514">
        <v>109448</v>
      </c>
      <c r="L326" s="514">
        <v>0.95349607094941891</v>
      </c>
      <c r="M326" s="514">
        <v>5472.4</v>
      </c>
      <c r="N326" s="514">
        <v>22</v>
      </c>
      <c r="O326" s="514">
        <v>120470</v>
      </c>
      <c r="P326" s="534">
        <v>1.0495182339309672</v>
      </c>
      <c r="Q326" s="515">
        <v>5475.909090909091</v>
      </c>
    </row>
    <row r="327" spans="1:17" ht="14.4" customHeight="1" x14ac:dyDescent="0.3">
      <c r="A327" s="510" t="s">
        <v>426</v>
      </c>
      <c r="B327" s="511" t="s">
        <v>2063</v>
      </c>
      <c r="C327" s="511" t="s">
        <v>2030</v>
      </c>
      <c r="D327" s="511" t="s">
        <v>2640</v>
      </c>
      <c r="E327" s="511" t="s">
        <v>2641</v>
      </c>
      <c r="F327" s="514">
        <v>1</v>
      </c>
      <c r="G327" s="514">
        <v>685</v>
      </c>
      <c r="H327" s="514">
        <v>1</v>
      </c>
      <c r="I327" s="514">
        <v>685</v>
      </c>
      <c r="J327" s="514"/>
      <c r="K327" s="514"/>
      <c r="L327" s="514"/>
      <c r="M327" s="514"/>
      <c r="N327" s="514"/>
      <c r="O327" s="514"/>
      <c r="P327" s="534"/>
      <c r="Q327" s="515"/>
    </row>
    <row r="328" spans="1:17" ht="14.4" customHeight="1" x14ac:dyDescent="0.3">
      <c r="A328" s="510" t="s">
        <v>426</v>
      </c>
      <c r="B328" s="511" t="s">
        <v>2063</v>
      </c>
      <c r="C328" s="511" t="s">
        <v>2030</v>
      </c>
      <c r="D328" s="511" t="s">
        <v>2642</v>
      </c>
      <c r="E328" s="511" t="s">
        <v>2643</v>
      </c>
      <c r="F328" s="514"/>
      <c r="G328" s="514"/>
      <c r="H328" s="514"/>
      <c r="I328" s="514"/>
      <c r="J328" s="514">
        <v>8</v>
      </c>
      <c r="K328" s="514">
        <v>3408</v>
      </c>
      <c r="L328" s="514"/>
      <c r="M328" s="514">
        <v>426</v>
      </c>
      <c r="N328" s="514">
        <v>60</v>
      </c>
      <c r="O328" s="514">
        <v>25620</v>
      </c>
      <c r="P328" s="534"/>
      <c r="Q328" s="515">
        <v>427</v>
      </c>
    </row>
    <row r="329" spans="1:17" ht="14.4" customHeight="1" x14ac:dyDescent="0.3">
      <c r="A329" s="510" t="s">
        <v>426</v>
      </c>
      <c r="B329" s="511" t="s">
        <v>2063</v>
      </c>
      <c r="C329" s="511" t="s">
        <v>2030</v>
      </c>
      <c r="D329" s="511" t="s">
        <v>2644</v>
      </c>
      <c r="E329" s="511" t="s">
        <v>2645</v>
      </c>
      <c r="F329" s="514">
        <v>333</v>
      </c>
      <c r="G329" s="514">
        <v>126873</v>
      </c>
      <c r="H329" s="514">
        <v>1</v>
      </c>
      <c r="I329" s="514">
        <v>381</v>
      </c>
      <c r="J329" s="514">
        <v>545</v>
      </c>
      <c r="K329" s="514">
        <v>207645</v>
      </c>
      <c r="L329" s="514">
        <v>1.6366366366366367</v>
      </c>
      <c r="M329" s="514">
        <v>381</v>
      </c>
      <c r="N329" s="514">
        <v>560</v>
      </c>
      <c r="O329" s="514">
        <v>213920</v>
      </c>
      <c r="P329" s="534">
        <v>1.6860955443632608</v>
      </c>
      <c r="Q329" s="515">
        <v>382</v>
      </c>
    </row>
    <row r="330" spans="1:17" ht="14.4" customHeight="1" x14ac:dyDescent="0.3">
      <c r="A330" s="510" t="s">
        <v>426</v>
      </c>
      <c r="B330" s="511" t="s">
        <v>2063</v>
      </c>
      <c r="C330" s="511" t="s">
        <v>2030</v>
      </c>
      <c r="D330" s="511" t="s">
        <v>2646</v>
      </c>
      <c r="E330" s="511" t="s">
        <v>2647</v>
      </c>
      <c r="F330" s="514">
        <v>1</v>
      </c>
      <c r="G330" s="514">
        <v>607</v>
      </c>
      <c r="H330" s="514">
        <v>1</v>
      </c>
      <c r="I330" s="514">
        <v>607</v>
      </c>
      <c r="J330" s="514"/>
      <c r="K330" s="514"/>
      <c r="L330" s="514"/>
      <c r="M330" s="514"/>
      <c r="N330" s="514"/>
      <c r="O330" s="514"/>
      <c r="P330" s="534"/>
      <c r="Q330" s="515"/>
    </row>
    <row r="331" spans="1:17" ht="14.4" customHeight="1" x14ac:dyDescent="0.3">
      <c r="A331" s="510" t="s">
        <v>426</v>
      </c>
      <c r="B331" s="511" t="s">
        <v>2063</v>
      </c>
      <c r="C331" s="511" t="s">
        <v>2030</v>
      </c>
      <c r="D331" s="511" t="s">
        <v>2648</v>
      </c>
      <c r="E331" s="511" t="s">
        <v>2649</v>
      </c>
      <c r="F331" s="514">
        <v>1</v>
      </c>
      <c r="G331" s="514">
        <v>730</v>
      </c>
      <c r="H331" s="514">
        <v>1</v>
      </c>
      <c r="I331" s="514">
        <v>730</v>
      </c>
      <c r="J331" s="514"/>
      <c r="K331" s="514"/>
      <c r="L331" s="514"/>
      <c r="M331" s="514"/>
      <c r="N331" s="514"/>
      <c r="O331" s="514"/>
      <c r="P331" s="534"/>
      <c r="Q331" s="515"/>
    </row>
    <row r="332" spans="1:17" ht="14.4" customHeight="1" x14ac:dyDescent="0.3">
      <c r="A332" s="510" t="s">
        <v>426</v>
      </c>
      <c r="B332" s="511" t="s">
        <v>2063</v>
      </c>
      <c r="C332" s="511" t="s">
        <v>2030</v>
      </c>
      <c r="D332" s="511" t="s">
        <v>2650</v>
      </c>
      <c r="E332" s="511" t="s">
        <v>2651</v>
      </c>
      <c r="F332" s="514"/>
      <c r="G332" s="514"/>
      <c r="H332" s="514"/>
      <c r="I332" s="514"/>
      <c r="J332" s="514"/>
      <c r="K332" s="514"/>
      <c r="L332" s="514"/>
      <c r="M332" s="514"/>
      <c r="N332" s="514">
        <v>76</v>
      </c>
      <c r="O332" s="514">
        <v>17632</v>
      </c>
      <c r="P332" s="534"/>
      <c r="Q332" s="515">
        <v>232</v>
      </c>
    </row>
    <row r="333" spans="1:17" ht="14.4" customHeight="1" x14ac:dyDescent="0.3">
      <c r="A333" s="510" t="s">
        <v>426</v>
      </c>
      <c r="B333" s="511" t="s">
        <v>2063</v>
      </c>
      <c r="C333" s="511" t="s">
        <v>2030</v>
      </c>
      <c r="D333" s="511" t="s">
        <v>2076</v>
      </c>
      <c r="E333" s="511" t="s">
        <v>2077</v>
      </c>
      <c r="F333" s="514">
        <v>2</v>
      </c>
      <c r="G333" s="514">
        <v>2076</v>
      </c>
      <c r="H333" s="514">
        <v>1</v>
      </c>
      <c r="I333" s="514">
        <v>1038</v>
      </c>
      <c r="J333" s="514"/>
      <c r="K333" s="514"/>
      <c r="L333" s="514"/>
      <c r="M333" s="514"/>
      <c r="N333" s="514"/>
      <c r="O333" s="514"/>
      <c r="P333" s="534"/>
      <c r="Q333" s="515"/>
    </row>
    <row r="334" spans="1:17" ht="14.4" customHeight="1" x14ac:dyDescent="0.3">
      <c r="A334" s="510" t="s">
        <v>426</v>
      </c>
      <c r="B334" s="511" t="s">
        <v>2063</v>
      </c>
      <c r="C334" s="511" t="s">
        <v>2030</v>
      </c>
      <c r="D334" s="511" t="s">
        <v>2652</v>
      </c>
      <c r="E334" s="511" t="s">
        <v>2653</v>
      </c>
      <c r="F334" s="514">
        <v>1</v>
      </c>
      <c r="G334" s="514">
        <v>4551</v>
      </c>
      <c r="H334" s="514">
        <v>1</v>
      </c>
      <c r="I334" s="514">
        <v>4551</v>
      </c>
      <c r="J334" s="514"/>
      <c r="K334" s="514"/>
      <c r="L334" s="514"/>
      <c r="M334" s="514"/>
      <c r="N334" s="514"/>
      <c r="O334" s="514"/>
      <c r="P334" s="534"/>
      <c r="Q334" s="515"/>
    </row>
    <row r="335" spans="1:17" ht="14.4" customHeight="1" x14ac:dyDescent="0.3">
      <c r="A335" s="510" t="s">
        <v>426</v>
      </c>
      <c r="B335" s="511" t="s">
        <v>2063</v>
      </c>
      <c r="C335" s="511" t="s">
        <v>2030</v>
      </c>
      <c r="D335" s="511" t="s">
        <v>2082</v>
      </c>
      <c r="E335" s="511" t="s">
        <v>2083</v>
      </c>
      <c r="F335" s="514">
        <v>3</v>
      </c>
      <c r="G335" s="514">
        <v>10611</v>
      </c>
      <c r="H335" s="514">
        <v>1</v>
      </c>
      <c r="I335" s="514">
        <v>3537</v>
      </c>
      <c r="J335" s="514"/>
      <c r="K335" s="514"/>
      <c r="L335" s="514"/>
      <c r="M335" s="514"/>
      <c r="N335" s="514"/>
      <c r="O335" s="514"/>
      <c r="P335" s="534"/>
      <c r="Q335" s="515"/>
    </row>
    <row r="336" spans="1:17" ht="14.4" customHeight="1" x14ac:dyDescent="0.3">
      <c r="A336" s="510" t="s">
        <v>426</v>
      </c>
      <c r="B336" s="511" t="s">
        <v>2063</v>
      </c>
      <c r="C336" s="511" t="s">
        <v>2030</v>
      </c>
      <c r="D336" s="511" t="s">
        <v>2654</v>
      </c>
      <c r="E336" s="511" t="s">
        <v>2655</v>
      </c>
      <c r="F336" s="514">
        <v>1</v>
      </c>
      <c r="G336" s="514">
        <v>8750</v>
      </c>
      <c r="H336" s="514">
        <v>1</v>
      </c>
      <c r="I336" s="514">
        <v>8750</v>
      </c>
      <c r="J336" s="514"/>
      <c r="K336" s="514"/>
      <c r="L336" s="514"/>
      <c r="M336" s="514"/>
      <c r="N336" s="514"/>
      <c r="O336" s="514"/>
      <c r="P336" s="534"/>
      <c r="Q336" s="515"/>
    </row>
    <row r="337" spans="1:17" ht="14.4" customHeight="1" x14ac:dyDescent="0.3">
      <c r="A337" s="510" t="s">
        <v>426</v>
      </c>
      <c r="B337" s="511" t="s">
        <v>2063</v>
      </c>
      <c r="C337" s="511" t="s">
        <v>2030</v>
      </c>
      <c r="D337" s="511" t="s">
        <v>2656</v>
      </c>
      <c r="E337" s="511" t="s">
        <v>2657</v>
      </c>
      <c r="F337" s="514">
        <v>1</v>
      </c>
      <c r="G337" s="514">
        <v>9785</v>
      </c>
      <c r="H337" s="514">
        <v>1</v>
      </c>
      <c r="I337" s="514">
        <v>9785</v>
      </c>
      <c r="J337" s="514"/>
      <c r="K337" s="514"/>
      <c r="L337" s="514"/>
      <c r="M337" s="514"/>
      <c r="N337" s="514"/>
      <c r="O337" s="514"/>
      <c r="P337" s="534"/>
      <c r="Q337" s="515"/>
    </row>
    <row r="338" spans="1:17" ht="14.4" customHeight="1" x14ac:dyDescent="0.3">
      <c r="A338" s="510" t="s">
        <v>426</v>
      </c>
      <c r="B338" s="511" t="s">
        <v>2063</v>
      </c>
      <c r="C338" s="511" t="s">
        <v>2030</v>
      </c>
      <c r="D338" s="511" t="s">
        <v>2088</v>
      </c>
      <c r="E338" s="511" t="s">
        <v>2089</v>
      </c>
      <c r="F338" s="514">
        <v>14</v>
      </c>
      <c r="G338" s="514">
        <v>37310</v>
      </c>
      <c r="H338" s="514">
        <v>1</v>
      </c>
      <c r="I338" s="514">
        <v>2665</v>
      </c>
      <c r="J338" s="514"/>
      <c r="K338" s="514"/>
      <c r="L338" s="514"/>
      <c r="M338" s="514"/>
      <c r="N338" s="514"/>
      <c r="O338" s="514"/>
      <c r="P338" s="534"/>
      <c r="Q338" s="515"/>
    </row>
    <row r="339" spans="1:17" ht="14.4" customHeight="1" x14ac:dyDescent="0.3">
      <c r="A339" s="510" t="s">
        <v>426</v>
      </c>
      <c r="B339" s="511" t="s">
        <v>2063</v>
      </c>
      <c r="C339" s="511" t="s">
        <v>2030</v>
      </c>
      <c r="D339" s="511" t="s">
        <v>2090</v>
      </c>
      <c r="E339" s="511" t="s">
        <v>2091</v>
      </c>
      <c r="F339" s="514">
        <v>4</v>
      </c>
      <c r="G339" s="514">
        <v>20280</v>
      </c>
      <c r="H339" s="514">
        <v>1</v>
      </c>
      <c r="I339" s="514">
        <v>5070</v>
      </c>
      <c r="J339" s="514"/>
      <c r="K339" s="514"/>
      <c r="L339" s="514"/>
      <c r="M339" s="514"/>
      <c r="N339" s="514"/>
      <c r="O339" s="514"/>
      <c r="P339" s="534"/>
      <c r="Q339" s="515"/>
    </row>
    <row r="340" spans="1:17" ht="14.4" customHeight="1" x14ac:dyDescent="0.3">
      <c r="A340" s="510" t="s">
        <v>426</v>
      </c>
      <c r="B340" s="511" t="s">
        <v>2063</v>
      </c>
      <c r="C340" s="511" t="s">
        <v>2030</v>
      </c>
      <c r="D340" s="511" t="s">
        <v>2092</v>
      </c>
      <c r="E340" s="511" t="s">
        <v>2093</v>
      </c>
      <c r="F340" s="514">
        <v>4</v>
      </c>
      <c r="G340" s="514">
        <v>12768</v>
      </c>
      <c r="H340" s="514">
        <v>1</v>
      </c>
      <c r="I340" s="514">
        <v>3192</v>
      </c>
      <c r="J340" s="514"/>
      <c r="K340" s="514"/>
      <c r="L340" s="514"/>
      <c r="M340" s="514"/>
      <c r="N340" s="514"/>
      <c r="O340" s="514"/>
      <c r="P340" s="534"/>
      <c r="Q340" s="515"/>
    </row>
    <row r="341" spans="1:17" ht="14.4" customHeight="1" x14ac:dyDescent="0.3">
      <c r="A341" s="510" t="s">
        <v>426</v>
      </c>
      <c r="B341" s="511" t="s">
        <v>2063</v>
      </c>
      <c r="C341" s="511" t="s">
        <v>2030</v>
      </c>
      <c r="D341" s="511" t="s">
        <v>2094</v>
      </c>
      <c r="E341" s="511" t="s">
        <v>2095</v>
      </c>
      <c r="F341" s="514">
        <v>3</v>
      </c>
      <c r="G341" s="514">
        <v>17715</v>
      </c>
      <c r="H341" s="514">
        <v>1</v>
      </c>
      <c r="I341" s="514">
        <v>5905</v>
      </c>
      <c r="J341" s="514"/>
      <c r="K341" s="514"/>
      <c r="L341" s="514"/>
      <c r="M341" s="514"/>
      <c r="N341" s="514"/>
      <c r="O341" s="514"/>
      <c r="P341" s="534"/>
      <c r="Q341" s="515"/>
    </row>
    <row r="342" spans="1:17" ht="14.4" customHeight="1" x14ac:dyDescent="0.3">
      <c r="A342" s="510" t="s">
        <v>426</v>
      </c>
      <c r="B342" s="511" t="s">
        <v>2063</v>
      </c>
      <c r="C342" s="511" t="s">
        <v>2030</v>
      </c>
      <c r="D342" s="511" t="s">
        <v>2096</v>
      </c>
      <c r="E342" s="511" t="s">
        <v>2097</v>
      </c>
      <c r="F342" s="514">
        <v>1</v>
      </c>
      <c r="G342" s="514">
        <v>7960</v>
      </c>
      <c r="H342" s="514">
        <v>1</v>
      </c>
      <c r="I342" s="514">
        <v>7960</v>
      </c>
      <c r="J342" s="514"/>
      <c r="K342" s="514"/>
      <c r="L342" s="514"/>
      <c r="M342" s="514"/>
      <c r="N342" s="514"/>
      <c r="O342" s="514"/>
      <c r="P342" s="534"/>
      <c r="Q342" s="515"/>
    </row>
    <row r="343" spans="1:17" ht="14.4" customHeight="1" x14ac:dyDescent="0.3">
      <c r="A343" s="510" t="s">
        <v>426</v>
      </c>
      <c r="B343" s="511" t="s">
        <v>2063</v>
      </c>
      <c r="C343" s="511" t="s">
        <v>2030</v>
      </c>
      <c r="D343" s="511" t="s">
        <v>2098</v>
      </c>
      <c r="E343" s="511" t="s">
        <v>2099</v>
      </c>
      <c r="F343" s="514">
        <v>1</v>
      </c>
      <c r="G343" s="514">
        <v>1879</v>
      </c>
      <c r="H343" s="514">
        <v>1</v>
      </c>
      <c r="I343" s="514">
        <v>1879</v>
      </c>
      <c r="J343" s="514"/>
      <c r="K343" s="514"/>
      <c r="L343" s="514"/>
      <c r="M343" s="514"/>
      <c r="N343" s="514"/>
      <c r="O343" s="514"/>
      <c r="P343" s="534"/>
      <c r="Q343" s="515"/>
    </row>
    <row r="344" spans="1:17" ht="14.4" customHeight="1" x14ac:dyDescent="0.3">
      <c r="A344" s="510" t="s">
        <v>426</v>
      </c>
      <c r="B344" s="511" t="s">
        <v>2063</v>
      </c>
      <c r="C344" s="511" t="s">
        <v>2030</v>
      </c>
      <c r="D344" s="511" t="s">
        <v>2658</v>
      </c>
      <c r="E344" s="511" t="s">
        <v>2659</v>
      </c>
      <c r="F344" s="514">
        <v>1</v>
      </c>
      <c r="G344" s="514">
        <v>2429</v>
      </c>
      <c r="H344" s="514">
        <v>1</v>
      </c>
      <c r="I344" s="514">
        <v>2429</v>
      </c>
      <c r="J344" s="514"/>
      <c r="K344" s="514"/>
      <c r="L344" s="514"/>
      <c r="M344" s="514"/>
      <c r="N344" s="514"/>
      <c r="O344" s="514"/>
      <c r="P344" s="534"/>
      <c r="Q344" s="515"/>
    </row>
    <row r="345" spans="1:17" ht="14.4" customHeight="1" x14ac:dyDescent="0.3">
      <c r="A345" s="510" t="s">
        <v>426</v>
      </c>
      <c r="B345" s="511" t="s">
        <v>2063</v>
      </c>
      <c r="C345" s="511" t="s">
        <v>2030</v>
      </c>
      <c r="D345" s="511" t="s">
        <v>2106</v>
      </c>
      <c r="E345" s="511" t="s">
        <v>2107</v>
      </c>
      <c r="F345" s="514">
        <v>3</v>
      </c>
      <c r="G345" s="514">
        <v>7071</v>
      </c>
      <c r="H345" s="514">
        <v>1</v>
      </c>
      <c r="I345" s="514">
        <v>2357</v>
      </c>
      <c r="J345" s="514"/>
      <c r="K345" s="514"/>
      <c r="L345" s="514"/>
      <c r="M345" s="514"/>
      <c r="N345" s="514"/>
      <c r="O345" s="514"/>
      <c r="P345" s="534"/>
      <c r="Q345" s="515"/>
    </row>
    <row r="346" spans="1:17" ht="14.4" customHeight="1" x14ac:dyDescent="0.3">
      <c r="A346" s="510" t="s">
        <v>426</v>
      </c>
      <c r="B346" s="511" t="s">
        <v>2063</v>
      </c>
      <c r="C346" s="511" t="s">
        <v>2030</v>
      </c>
      <c r="D346" s="511" t="s">
        <v>2110</v>
      </c>
      <c r="E346" s="511" t="s">
        <v>2111</v>
      </c>
      <c r="F346" s="514">
        <v>7</v>
      </c>
      <c r="G346" s="514">
        <v>24052</v>
      </c>
      <c r="H346" s="514">
        <v>1</v>
      </c>
      <c r="I346" s="514">
        <v>3436</v>
      </c>
      <c r="J346" s="514"/>
      <c r="K346" s="514"/>
      <c r="L346" s="514"/>
      <c r="M346" s="514"/>
      <c r="N346" s="514"/>
      <c r="O346" s="514"/>
      <c r="P346" s="534"/>
      <c r="Q346" s="515"/>
    </row>
    <row r="347" spans="1:17" ht="14.4" customHeight="1" x14ac:dyDescent="0.3">
      <c r="A347" s="510" t="s">
        <v>426</v>
      </c>
      <c r="B347" s="511" t="s">
        <v>2063</v>
      </c>
      <c r="C347" s="511" t="s">
        <v>2030</v>
      </c>
      <c r="D347" s="511" t="s">
        <v>2660</v>
      </c>
      <c r="E347" s="511" t="s">
        <v>2661</v>
      </c>
      <c r="F347" s="514">
        <v>1</v>
      </c>
      <c r="G347" s="514">
        <v>3319</v>
      </c>
      <c r="H347" s="514">
        <v>1</v>
      </c>
      <c r="I347" s="514">
        <v>3319</v>
      </c>
      <c r="J347" s="514"/>
      <c r="K347" s="514"/>
      <c r="L347" s="514"/>
      <c r="M347" s="514"/>
      <c r="N347" s="514"/>
      <c r="O347" s="514"/>
      <c r="P347" s="534"/>
      <c r="Q347" s="515"/>
    </row>
    <row r="348" spans="1:17" ht="14.4" customHeight="1" x14ac:dyDescent="0.3">
      <c r="A348" s="510" t="s">
        <v>426</v>
      </c>
      <c r="B348" s="511" t="s">
        <v>2063</v>
      </c>
      <c r="C348" s="511" t="s">
        <v>2030</v>
      </c>
      <c r="D348" s="511" t="s">
        <v>2662</v>
      </c>
      <c r="E348" s="511" t="s">
        <v>2663</v>
      </c>
      <c r="F348" s="514">
        <v>2</v>
      </c>
      <c r="G348" s="514">
        <v>11032</v>
      </c>
      <c r="H348" s="514">
        <v>1</v>
      </c>
      <c r="I348" s="514">
        <v>5516</v>
      </c>
      <c r="J348" s="514"/>
      <c r="K348" s="514"/>
      <c r="L348" s="514"/>
      <c r="M348" s="514"/>
      <c r="N348" s="514"/>
      <c r="O348" s="514"/>
      <c r="P348" s="534"/>
      <c r="Q348" s="515"/>
    </row>
    <row r="349" spans="1:17" ht="14.4" customHeight="1" x14ac:dyDescent="0.3">
      <c r="A349" s="510" t="s">
        <v>426</v>
      </c>
      <c r="B349" s="511" t="s">
        <v>2063</v>
      </c>
      <c r="C349" s="511" t="s">
        <v>2030</v>
      </c>
      <c r="D349" s="511" t="s">
        <v>2114</v>
      </c>
      <c r="E349" s="511" t="s">
        <v>2115</v>
      </c>
      <c r="F349" s="514">
        <v>15</v>
      </c>
      <c r="G349" s="514">
        <v>30600</v>
      </c>
      <c r="H349" s="514">
        <v>1</v>
      </c>
      <c r="I349" s="514">
        <v>2040</v>
      </c>
      <c r="J349" s="514"/>
      <c r="K349" s="514"/>
      <c r="L349" s="514"/>
      <c r="M349" s="514"/>
      <c r="N349" s="514"/>
      <c r="O349" s="514"/>
      <c r="P349" s="534"/>
      <c r="Q349" s="515"/>
    </row>
    <row r="350" spans="1:17" ht="14.4" customHeight="1" x14ac:dyDescent="0.3">
      <c r="A350" s="510" t="s">
        <v>426</v>
      </c>
      <c r="B350" s="511" t="s">
        <v>2063</v>
      </c>
      <c r="C350" s="511" t="s">
        <v>2030</v>
      </c>
      <c r="D350" s="511" t="s">
        <v>2298</v>
      </c>
      <c r="E350" s="511" t="s">
        <v>2299</v>
      </c>
      <c r="F350" s="514">
        <v>2</v>
      </c>
      <c r="G350" s="514">
        <v>3214</v>
      </c>
      <c r="H350" s="514">
        <v>1</v>
      </c>
      <c r="I350" s="514">
        <v>1607</v>
      </c>
      <c r="J350" s="514"/>
      <c r="K350" s="514"/>
      <c r="L350" s="514"/>
      <c r="M350" s="514"/>
      <c r="N350" s="514"/>
      <c r="O350" s="514"/>
      <c r="P350" s="534"/>
      <c r="Q350" s="515"/>
    </row>
    <row r="351" spans="1:17" ht="14.4" customHeight="1" x14ac:dyDescent="0.3">
      <c r="A351" s="510" t="s">
        <v>426</v>
      </c>
      <c r="B351" s="511" t="s">
        <v>2063</v>
      </c>
      <c r="C351" s="511" t="s">
        <v>2030</v>
      </c>
      <c r="D351" s="511" t="s">
        <v>2120</v>
      </c>
      <c r="E351" s="511" t="s">
        <v>2121</v>
      </c>
      <c r="F351" s="514">
        <v>4</v>
      </c>
      <c r="G351" s="514">
        <v>10656</v>
      </c>
      <c r="H351" s="514">
        <v>1</v>
      </c>
      <c r="I351" s="514">
        <v>2664</v>
      </c>
      <c r="J351" s="514"/>
      <c r="K351" s="514"/>
      <c r="L351" s="514"/>
      <c r="M351" s="514"/>
      <c r="N351" s="514"/>
      <c r="O351" s="514"/>
      <c r="P351" s="534"/>
      <c r="Q351" s="515"/>
    </row>
    <row r="352" spans="1:17" ht="14.4" customHeight="1" x14ac:dyDescent="0.3">
      <c r="A352" s="510" t="s">
        <v>426</v>
      </c>
      <c r="B352" s="511" t="s">
        <v>2063</v>
      </c>
      <c r="C352" s="511" t="s">
        <v>2030</v>
      </c>
      <c r="D352" s="511" t="s">
        <v>2664</v>
      </c>
      <c r="E352" s="511" t="s">
        <v>2665</v>
      </c>
      <c r="F352" s="514">
        <v>1</v>
      </c>
      <c r="G352" s="514">
        <v>666</v>
      </c>
      <c r="H352" s="514">
        <v>1</v>
      </c>
      <c r="I352" s="514">
        <v>666</v>
      </c>
      <c r="J352" s="514"/>
      <c r="K352" s="514"/>
      <c r="L352" s="514"/>
      <c r="M352" s="514"/>
      <c r="N352" s="514"/>
      <c r="O352" s="514"/>
      <c r="P352" s="534"/>
      <c r="Q352" s="515"/>
    </row>
    <row r="353" spans="1:17" ht="14.4" customHeight="1" x14ac:dyDescent="0.3">
      <c r="A353" s="510" t="s">
        <v>426</v>
      </c>
      <c r="B353" s="511" t="s">
        <v>2063</v>
      </c>
      <c r="C353" s="511" t="s">
        <v>2030</v>
      </c>
      <c r="D353" s="511" t="s">
        <v>2126</v>
      </c>
      <c r="E353" s="511" t="s">
        <v>2127</v>
      </c>
      <c r="F353" s="514">
        <v>1</v>
      </c>
      <c r="G353" s="514">
        <v>5148</v>
      </c>
      <c r="H353" s="514">
        <v>1</v>
      </c>
      <c r="I353" s="514">
        <v>5148</v>
      </c>
      <c r="J353" s="514"/>
      <c r="K353" s="514"/>
      <c r="L353" s="514"/>
      <c r="M353" s="514"/>
      <c r="N353" s="514"/>
      <c r="O353" s="514"/>
      <c r="P353" s="534"/>
      <c r="Q353" s="515"/>
    </row>
    <row r="354" spans="1:17" ht="14.4" customHeight="1" x14ac:dyDescent="0.3">
      <c r="A354" s="510" t="s">
        <v>426</v>
      </c>
      <c r="B354" s="511" t="s">
        <v>2063</v>
      </c>
      <c r="C354" s="511" t="s">
        <v>2030</v>
      </c>
      <c r="D354" s="511" t="s">
        <v>2128</v>
      </c>
      <c r="E354" s="511" t="s">
        <v>2129</v>
      </c>
      <c r="F354" s="514">
        <v>1</v>
      </c>
      <c r="G354" s="514">
        <v>175</v>
      </c>
      <c r="H354" s="514">
        <v>1</v>
      </c>
      <c r="I354" s="514">
        <v>175</v>
      </c>
      <c r="J354" s="514"/>
      <c r="K354" s="514"/>
      <c r="L354" s="514"/>
      <c r="M354" s="514"/>
      <c r="N354" s="514"/>
      <c r="O354" s="514"/>
      <c r="P354" s="534"/>
      <c r="Q354" s="515"/>
    </row>
    <row r="355" spans="1:17" ht="14.4" customHeight="1" x14ac:dyDescent="0.3">
      <c r="A355" s="510" t="s">
        <v>426</v>
      </c>
      <c r="B355" s="511" t="s">
        <v>2063</v>
      </c>
      <c r="C355" s="511" t="s">
        <v>2030</v>
      </c>
      <c r="D355" s="511" t="s">
        <v>2130</v>
      </c>
      <c r="E355" s="511" t="s">
        <v>2131</v>
      </c>
      <c r="F355" s="514">
        <v>5</v>
      </c>
      <c r="G355" s="514">
        <v>3355</v>
      </c>
      <c r="H355" s="514">
        <v>1</v>
      </c>
      <c r="I355" s="514">
        <v>671</v>
      </c>
      <c r="J355" s="514"/>
      <c r="K355" s="514"/>
      <c r="L355" s="514"/>
      <c r="M355" s="514"/>
      <c r="N355" s="514"/>
      <c r="O355" s="514"/>
      <c r="P355" s="534"/>
      <c r="Q355" s="515"/>
    </row>
    <row r="356" spans="1:17" ht="14.4" customHeight="1" x14ac:dyDescent="0.3">
      <c r="A356" s="510" t="s">
        <v>426</v>
      </c>
      <c r="B356" s="511" t="s">
        <v>2063</v>
      </c>
      <c r="C356" s="511" t="s">
        <v>2030</v>
      </c>
      <c r="D356" s="511" t="s">
        <v>2136</v>
      </c>
      <c r="E356" s="511" t="s">
        <v>2137</v>
      </c>
      <c r="F356" s="514">
        <v>1</v>
      </c>
      <c r="G356" s="514">
        <v>14824</v>
      </c>
      <c r="H356" s="514">
        <v>1</v>
      </c>
      <c r="I356" s="514">
        <v>14824</v>
      </c>
      <c r="J356" s="514"/>
      <c r="K356" s="514"/>
      <c r="L356" s="514"/>
      <c r="M356" s="514"/>
      <c r="N356" s="514"/>
      <c r="O356" s="514"/>
      <c r="P356" s="534"/>
      <c r="Q356" s="515"/>
    </row>
    <row r="357" spans="1:17" ht="14.4" customHeight="1" x14ac:dyDescent="0.3">
      <c r="A357" s="510" t="s">
        <v>426</v>
      </c>
      <c r="B357" s="511" t="s">
        <v>2063</v>
      </c>
      <c r="C357" s="511" t="s">
        <v>2030</v>
      </c>
      <c r="D357" s="511" t="s">
        <v>2138</v>
      </c>
      <c r="E357" s="511" t="s">
        <v>2139</v>
      </c>
      <c r="F357" s="514">
        <v>4</v>
      </c>
      <c r="G357" s="514">
        <v>3360</v>
      </c>
      <c r="H357" s="514">
        <v>1</v>
      </c>
      <c r="I357" s="514">
        <v>840</v>
      </c>
      <c r="J357" s="514"/>
      <c r="K357" s="514"/>
      <c r="L357" s="514"/>
      <c r="M357" s="514"/>
      <c r="N357" s="514"/>
      <c r="O357" s="514"/>
      <c r="P357" s="534"/>
      <c r="Q357" s="515"/>
    </row>
    <row r="358" spans="1:17" ht="14.4" customHeight="1" x14ac:dyDescent="0.3">
      <c r="A358" s="510" t="s">
        <v>426</v>
      </c>
      <c r="B358" s="511" t="s">
        <v>2063</v>
      </c>
      <c r="C358" s="511" t="s">
        <v>2030</v>
      </c>
      <c r="D358" s="511" t="s">
        <v>2666</v>
      </c>
      <c r="E358" s="511" t="s">
        <v>2667</v>
      </c>
      <c r="F358" s="514">
        <v>1</v>
      </c>
      <c r="G358" s="514">
        <v>296</v>
      </c>
      <c r="H358" s="514">
        <v>1</v>
      </c>
      <c r="I358" s="514">
        <v>296</v>
      </c>
      <c r="J358" s="514"/>
      <c r="K358" s="514"/>
      <c r="L358" s="514"/>
      <c r="M358" s="514"/>
      <c r="N358" s="514"/>
      <c r="O358" s="514"/>
      <c r="P358" s="534"/>
      <c r="Q358" s="515"/>
    </row>
    <row r="359" spans="1:17" ht="14.4" customHeight="1" x14ac:dyDescent="0.3">
      <c r="A359" s="510" t="s">
        <v>426</v>
      </c>
      <c r="B359" s="511" t="s">
        <v>2063</v>
      </c>
      <c r="C359" s="511" t="s">
        <v>2030</v>
      </c>
      <c r="D359" s="511" t="s">
        <v>2205</v>
      </c>
      <c r="E359" s="511" t="s">
        <v>2206</v>
      </c>
      <c r="F359" s="514">
        <v>1</v>
      </c>
      <c r="G359" s="514">
        <v>110</v>
      </c>
      <c r="H359" s="514">
        <v>1</v>
      </c>
      <c r="I359" s="514">
        <v>110</v>
      </c>
      <c r="J359" s="514"/>
      <c r="K359" s="514"/>
      <c r="L359" s="514"/>
      <c r="M359" s="514"/>
      <c r="N359" s="514"/>
      <c r="O359" s="514"/>
      <c r="P359" s="534"/>
      <c r="Q359" s="515"/>
    </row>
    <row r="360" spans="1:17" ht="14.4" customHeight="1" x14ac:dyDescent="0.3">
      <c r="A360" s="510" t="s">
        <v>426</v>
      </c>
      <c r="B360" s="511" t="s">
        <v>2063</v>
      </c>
      <c r="C360" s="511" t="s">
        <v>2030</v>
      </c>
      <c r="D360" s="511" t="s">
        <v>2207</v>
      </c>
      <c r="E360" s="511" t="s">
        <v>2208</v>
      </c>
      <c r="F360" s="514">
        <v>1</v>
      </c>
      <c r="G360" s="514">
        <v>4256</v>
      </c>
      <c r="H360" s="514">
        <v>1</v>
      </c>
      <c r="I360" s="514">
        <v>4256</v>
      </c>
      <c r="J360" s="514"/>
      <c r="K360" s="514"/>
      <c r="L360" s="514"/>
      <c r="M360" s="514"/>
      <c r="N360" s="514"/>
      <c r="O360" s="514"/>
      <c r="P360" s="534"/>
      <c r="Q360" s="515"/>
    </row>
    <row r="361" spans="1:17" ht="14.4" customHeight="1" x14ac:dyDescent="0.3">
      <c r="A361" s="510" t="s">
        <v>426</v>
      </c>
      <c r="B361" s="511" t="s">
        <v>2063</v>
      </c>
      <c r="C361" s="511" t="s">
        <v>2030</v>
      </c>
      <c r="D361" s="511" t="s">
        <v>2668</v>
      </c>
      <c r="E361" s="511" t="s">
        <v>2669</v>
      </c>
      <c r="F361" s="514">
        <v>1</v>
      </c>
      <c r="G361" s="514">
        <v>5752</v>
      </c>
      <c r="H361" s="514">
        <v>1</v>
      </c>
      <c r="I361" s="514">
        <v>5752</v>
      </c>
      <c r="J361" s="514"/>
      <c r="K361" s="514"/>
      <c r="L361" s="514"/>
      <c r="M361" s="514"/>
      <c r="N361" s="514"/>
      <c r="O361" s="514"/>
      <c r="P361" s="534"/>
      <c r="Q361" s="515"/>
    </row>
    <row r="362" spans="1:17" ht="14.4" customHeight="1" x14ac:dyDescent="0.3">
      <c r="A362" s="510" t="s">
        <v>426</v>
      </c>
      <c r="B362" s="511" t="s">
        <v>2063</v>
      </c>
      <c r="C362" s="511" t="s">
        <v>2030</v>
      </c>
      <c r="D362" s="511" t="s">
        <v>2211</v>
      </c>
      <c r="E362" s="511" t="s">
        <v>2212</v>
      </c>
      <c r="F362" s="514">
        <v>2</v>
      </c>
      <c r="G362" s="514">
        <v>10590</v>
      </c>
      <c r="H362" s="514">
        <v>1</v>
      </c>
      <c r="I362" s="514">
        <v>5295</v>
      </c>
      <c r="J362" s="514"/>
      <c r="K362" s="514"/>
      <c r="L362" s="514"/>
      <c r="M362" s="514"/>
      <c r="N362" s="514"/>
      <c r="O362" s="514"/>
      <c r="P362" s="534"/>
      <c r="Q362" s="515"/>
    </row>
    <row r="363" spans="1:17" ht="14.4" customHeight="1" x14ac:dyDescent="0.3">
      <c r="A363" s="510" t="s">
        <v>426</v>
      </c>
      <c r="B363" s="511" t="s">
        <v>2063</v>
      </c>
      <c r="C363" s="511" t="s">
        <v>2030</v>
      </c>
      <c r="D363" s="511" t="s">
        <v>2670</v>
      </c>
      <c r="E363" s="511" t="s">
        <v>2671</v>
      </c>
      <c r="F363" s="514">
        <v>1</v>
      </c>
      <c r="G363" s="514">
        <v>5338</v>
      </c>
      <c r="H363" s="514">
        <v>1</v>
      </c>
      <c r="I363" s="514">
        <v>5338</v>
      </c>
      <c r="J363" s="514"/>
      <c r="K363" s="514"/>
      <c r="L363" s="514"/>
      <c r="M363" s="514"/>
      <c r="N363" s="514"/>
      <c r="O363" s="514"/>
      <c r="P363" s="534"/>
      <c r="Q363" s="515"/>
    </row>
    <row r="364" spans="1:17" ht="14.4" customHeight="1" x14ac:dyDescent="0.3">
      <c r="A364" s="510" t="s">
        <v>426</v>
      </c>
      <c r="B364" s="511" t="s">
        <v>2063</v>
      </c>
      <c r="C364" s="511" t="s">
        <v>2030</v>
      </c>
      <c r="D364" s="511" t="s">
        <v>2213</v>
      </c>
      <c r="E364" s="511" t="s">
        <v>2214</v>
      </c>
      <c r="F364" s="514">
        <v>2</v>
      </c>
      <c r="G364" s="514">
        <v>5572</v>
      </c>
      <c r="H364" s="514">
        <v>1</v>
      </c>
      <c r="I364" s="514">
        <v>2786</v>
      </c>
      <c r="J364" s="514"/>
      <c r="K364" s="514"/>
      <c r="L364" s="514"/>
      <c r="M364" s="514"/>
      <c r="N364" s="514"/>
      <c r="O364" s="514"/>
      <c r="P364" s="534"/>
      <c r="Q364" s="515"/>
    </row>
    <row r="365" spans="1:17" ht="14.4" customHeight="1" x14ac:dyDescent="0.3">
      <c r="A365" s="510" t="s">
        <v>426</v>
      </c>
      <c r="B365" s="511" t="s">
        <v>2063</v>
      </c>
      <c r="C365" s="511" t="s">
        <v>2030</v>
      </c>
      <c r="D365" s="511" t="s">
        <v>2140</v>
      </c>
      <c r="E365" s="511" t="s">
        <v>2141</v>
      </c>
      <c r="F365" s="514">
        <v>1</v>
      </c>
      <c r="G365" s="514">
        <v>15266</v>
      </c>
      <c r="H365" s="514">
        <v>1</v>
      </c>
      <c r="I365" s="514">
        <v>15266</v>
      </c>
      <c r="J365" s="514"/>
      <c r="K365" s="514"/>
      <c r="L365" s="514"/>
      <c r="M365" s="514"/>
      <c r="N365" s="514"/>
      <c r="O365" s="514"/>
      <c r="P365" s="534"/>
      <c r="Q365" s="515"/>
    </row>
    <row r="366" spans="1:17" ht="14.4" customHeight="1" x14ac:dyDescent="0.3">
      <c r="A366" s="510" t="s">
        <v>426</v>
      </c>
      <c r="B366" s="511" t="s">
        <v>2063</v>
      </c>
      <c r="C366" s="511" t="s">
        <v>2030</v>
      </c>
      <c r="D366" s="511" t="s">
        <v>2144</v>
      </c>
      <c r="E366" s="511" t="s">
        <v>2145</v>
      </c>
      <c r="F366" s="514">
        <v>1</v>
      </c>
      <c r="G366" s="514">
        <v>8973</v>
      </c>
      <c r="H366" s="514">
        <v>1</v>
      </c>
      <c r="I366" s="514">
        <v>8973</v>
      </c>
      <c r="J366" s="514"/>
      <c r="K366" s="514"/>
      <c r="L366" s="514"/>
      <c r="M366" s="514"/>
      <c r="N366" s="514"/>
      <c r="O366" s="514"/>
      <c r="P366" s="534"/>
      <c r="Q366" s="515"/>
    </row>
    <row r="367" spans="1:17" ht="14.4" customHeight="1" x14ac:dyDescent="0.3">
      <c r="A367" s="510" t="s">
        <v>426</v>
      </c>
      <c r="B367" s="511" t="s">
        <v>2063</v>
      </c>
      <c r="C367" s="511" t="s">
        <v>2030</v>
      </c>
      <c r="D367" s="511" t="s">
        <v>2148</v>
      </c>
      <c r="E367" s="511" t="s">
        <v>2149</v>
      </c>
      <c r="F367" s="514">
        <v>1</v>
      </c>
      <c r="G367" s="514">
        <v>6753</v>
      </c>
      <c r="H367" s="514">
        <v>1</v>
      </c>
      <c r="I367" s="514">
        <v>6753</v>
      </c>
      <c r="J367" s="514"/>
      <c r="K367" s="514"/>
      <c r="L367" s="514"/>
      <c r="M367" s="514"/>
      <c r="N367" s="514"/>
      <c r="O367" s="514"/>
      <c r="P367" s="534"/>
      <c r="Q367" s="515"/>
    </row>
    <row r="368" spans="1:17" ht="14.4" customHeight="1" x14ac:dyDescent="0.3">
      <c r="A368" s="510" t="s">
        <v>426</v>
      </c>
      <c r="B368" s="511" t="s">
        <v>2063</v>
      </c>
      <c r="C368" s="511" t="s">
        <v>2030</v>
      </c>
      <c r="D368" s="511" t="s">
        <v>2150</v>
      </c>
      <c r="E368" s="511" t="s">
        <v>2151</v>
      </c>
      <c r="F368" s="514">
        <v>2</v>
      </c>
      <c r="G368" s="514">
        <v>11988</v>
      </c>
      <c r="H368" s="514">
        <v>1</v>
      </c>
      <c r="I368" s="514">
        <v>5994</v>
      </c>
      <c r="J368" s="514"/>
      <c r="K368" s="514"/>
      <c r="L368" s="514"/>
      <c r="M368" s="514"/>
      <c r="N368" s="514"/>
      <c r="O368" s="514"/>
      <c r="P368" s="534"/>
      <c r="Q368" s="515"/>
    </row>
    <row r="369" spans="1:17" ht="14.4" customHeight="1" x14ac:dyDescent="0.3">
      <c r="A369" s="510" t="s">
        <v>426</v>
      </c>
      <c r="B369" s="511" t="s">
        <v>2063</v>
      </c>
      <c r="C369" s="511" t="s">
        <v>2030</v>
      </c>
      <c r="D369" s="511" t="s">
        <v>2152</v>
      </c>
      <c r="E369" s="511" t="s">
        <v>2153</v>
      </c>
      <c r="F369" s="514">
        <v>3</v>
      </c>
      <c r="G369" s="514">
        <v>13728</v>
      </c>
      <c r="H369" s="514">
        <v>1</v>
      </c>
      <c r="I369" s="514">
        <v>4576</v>
      </c>
      <c r="J369" s="514"/>
      <c r="K369" s="514"/>
      <c r="L369" s="514"/>
      <c r="M369" s="514"/>
      <c r="N369" s="514"/>
      <c r="O369" s="514"/>
      <c r="P369" s="534"/>
      <c r="Q369" s="515"/>
    </row>
    <row r="370" spans="1:17" ht="14.4" customHeight="1" x14ac:dyDescent="0.3">
      <c r="A370" s="510" t="s">
        <v>426</v>
      </c>
      <c r="B370" s="511" t="s">
        <v>2063</v>
      </c>
      <c r="C370" s="511" t="s">
        <v>2030</v>
      </c>
      <c r="D370" s="511" t="s">
        <v>2156</v>
      </c>
      <c r="E370" s="511" t="s">
        <v>2157</v>
      </c>
      <c r="F370" s="514">
        <v>1</v>
      </c>
      <c r="G370" s="514">
        <v>790</v>
      </c>
      <c r="H370" s="514">
        <v>1</v>
      </c>
      <c r="I370" s="514">
        <v>790</v>
      </c>
      <c r="J370" s="514"/>
      <c r="K370" s="514"/>
      <c r="L370" s="514"/>
      <c r="M370" s="514"/>
      <c r="N370" s="514"/>
      <c r="O370" s="514"/>
      <c r="P370" s="534"/>
      <c r="Q370" s="515"/>
    </row>
    <row r="371" spans="1:17" ht="14.4" customHeight="1" x14ac:dyDescent="0.3">
      <c r="A371" s="510" t="s">
        <v>426</v>
      </c>
      <c r="B371" s="511" t="s">
        <v>2063</v>
      </c>
      <c r="C371" s="511" t="s">
        <v>2030</v>
      </c>
      <c r="D371" s="511" t="s">
        <v>2672</v>
      </c>
      <c r="E371" s="511" t="s">
        <v>2673</v>
      </c>
      <c r="F371" s="514">
        <v>1</v>
      </c>
      <c r="G371" s="514">
        <v>2187</v>
      </c>
      <c r="H371" s="514">
        <v>1</v>
      </c>
      <c r="I371" s="514">
        <v>2187</v>
      </c>
      <c r="J371" s="514"/>
      <c r="K371" s="514"/>
      <c r="L371" s="514"/>
      <c r="M371" s="514"/>
      <c r="N371" s="514"/>
      <c r="O371" s="514"/>
      <c r="P371" s="534"/>
      <c r="Q371" s="515"/>
    </row>
    <row r="372" spans="1:17" ht="14.4" customHeight="1" x14ac:dyDescent="0.3">
      <c r="A372" s="510" t="s">
        <v>426</v>
      </c>
      <c r="B372" s="511" t="s">
        <v>2063</v>
      </c>
      <c r="C372" s="511" t="s">
        <v>2030</v>
      </c>
      <c r="D372" s="511" t="s">
        <v>2241</v>
      </c>
      <c r="E372" s="511" t="s">
        <v>2242</v>
      </c>
      <c r="F372" s="514">
        <v>2</v>
      </c>
      <c r="G372" s="514">
        <v>340</v>
      </c>
      <c r="H372" s="514">
        <v>1</v>
      </c>
      <c r="I372" s="514">
        <v>170</v>
      </c>
      <c r="J372" s="514"/>
      <c r="K372" s="514"/>
      <c r="L372" s="514"/>
      <c r="M372" s="514"/>
      <c r="N372" s="514"/>
      <c r="O372" s="514"/>
      <c r="P372" s="534"/>
      <c r="Q372" s="515"/>
    </row>
    <row r="373" spans="1:17" ht="14.4" customHeight="1" x14ac:dyDescent="0.3">
      <c r="A373" s="510" t="s">
        <v>426</v>
      </c>
      <c r="B373" s="511" t="s">
        <v>2063</v>
      </c>
      <c r="C373" s="511" t="s">
        <v>2030</v>
      </c>
      <c r="D373" s="511" t="s">
        <v>2674</v>
      </c>
      <c r="E373" s="511" t="s">
        <v>2675</v>
      </c>
      <c r="F373" s="514">
        <v>1</v>
      </c>
      <c r="G373" s="514">
        <v>3365</v>
      </c>
      <c r="H373" s="514">
        <v>1</v>
      </c>
      <c r="I373" s="514">
        <v>3365</v>
      </c>
      <c r="J373" s="514"/>
      <c r="K373" s="514"/>
      <c r="L373" s="514"/>
      <c r="M373" s="514"/>
      <c r="N373" s="514"/>
      <c r="O373" s="514"/>
      <c r="P373" s="534"/>
      <c r="Q373" s="515"/>
    </row>
    <row r="374" spans="1:17" ht="14.4" customHeight="1" x14ac:dyDescent="0.3">
      <c r="A374" s="510" t="s">
        <v>426</v>
      </c>
      <c r="B374" s="511" t="s">
        <v>2063</v>
      </c>
      <c r="C374" s="511" t="s">
        <v>2030</v>
      </c>
      <c r="D374" s="511" t="s">
        <v>2174</v>
      </c>
      <c r="E374" s="511" t="s">
        <v>2175</v>
      </c>
      <c r="F374" s="514">
        <v>2</v>
      </c>
      <c r="G374" s="514">
        <v>3502</v>
      </c>
      <c r="H374" s="514">
        <v>1</v>
      </c>
      <c r="I374" s="514">
        <v>1751</v>
      </c>
      <c r="J374" s="514"/>
      <c r="K374" s="514"/>
      <c r="L374" s="514"/>
      <c r="M374" s="514"/>
      <c r="N374" s="514"/>
      <c r="O374" s="514"/>
      <c r="P374" s="534"/>
      <c r="Q374" s="515"/>
    </row>
    <row r="375" spans="1:17" ht="14.4" customHeight="1" x14ac:dyDescent="0.3">
      <c r="A375" s="510" t="s">
        <v>426</v>
      </c>
      <c r="B375" s="511" t="s">
        <v>2063</v>
      </c>
      <c r="C375" s="511" t="s">
        <v>2030</v>
      </c>
      <c r="D375" s="511" t="s">
        <v>2178</v>
      </c>
      <c r="E375" s="511" t="s">
        <v>2179</v>
      </c>
      <c r="F375" s="514">
        <v>1</v>
      </c>
      <c r="G375" s="514">
        <v>1344</v>
      </c>
      <c r="H375" s="514">
        <v>1</v>
      </c>
      <c r="I375" s="514">
        <v>1344</v>
      </c>
      <c r="J375" s="514"/>
      <c r="K375" s="514"/>
      <c r="L375" s="514"/>
      <c r="M375" s="514"/>
      <c r="N375" s="514"/>
      <c r="O375" s="514"/>
      <c r="P375" s="534"/>
      <c r="Q375" s="515"/>
    </row>
    <row r="376" spans="1:17" ht="14.4" customHeight="1" x14ac:dyDescent="0.3">
      <c r="A376" s="510" t="s">
        <v>426</v>
      </c>
      <c r="B376" s="511" t="s">
        <v>2063</v>
      </c>
      <c r="C376" s="511" t="s">
        <v>2030</v>
      </c>
      <c r="D376" s="511" t="s">
        <v>2248</v>
      </c>
      <c r="E376" s="511" t="s">
        <v>2249</v>
      </c>
      <c r="F376" s="514">
        <v>1</v>
      </c>
      <c r="G376" s="514">
        <v>1642</v>
      </c>
      <c r="H376" s="514">
        <v>1</v>
      </c>
      <c r="I376" s="514">
        <v>1642</v>
      </c>
      <c r="J376" s="514"/>
      <c r="K376" s="514"/>
      <c r="L376" s="514"/>
      <c r="M376" s="514"/>
      <c r="N376" s="514"/>
      <c r="O376" s="514"/>
      <c r="P376" s="534"/>
      <c r="Q376" s="515"/>
    </row>
    <row r="377" spans="1:17" ht="14.4" customHeight="1" x14ac:dyDescent="0.3">
      <c r="A377" s="510" t="s">
        <v>426</v>
      </c>
      <c r="B377" s="511" t="s">
        <v>2063</v>
      </c>
      <c r="C377" s="511" t="s">
        <v>2030</v>
      </c>
      <c r="D377" s="511" t="s">
        <v>2180</v>
      </c>
      <c r="E377" s="511" t="s">
        <v>2181</v>
      </c>
      <c r="F377" s="514">
        <v>1</v>
      </c>
      <c r="G377" s="514">
        <v>348</v>
      </c>
      <c r="H377" s="514">
        <v>1</v>
      </c>
      <c r="I377" s="514">
        <v>348</v>
      </c>
      <c r="J377" s="514"/>
      <c r="K377" s="514"/>
      <c r="L377" s="514"/>
      <c r="M377" s="514"/>
      <c r="N377" s="514"/>
      <c r="O377" s="514"/>
      <c r="P377" s="534"/>
      <c r="Q377" s="515"/>
    </row>
    <row r="378" spans="1:17" ht="14.4" customHeight="1" x14ac:dyDescent="0.3">
      <c r="A378" s="510" t="s">
        <v>426</v>
      </c>
      <c r="B378" s="511" t="s">
        <v>2063</v>
      </c>
      <c r="C378" s="511" t="s">
        <v>2030</v>
      </c>
      <c r="D378" s="511" t="s">
        <v>2676</v>
      </c>
      <c r="E378" s="511" t="s">
        <v>2677</v>
      </c>
      <c r="F378" s="514">
        <v>1</v>
      </c>
      <c r="G378" s="514">
        <v>662</v>
      </c>
      <c r="H378" s="514">
        <v>1</v>
      </c>
      <c r="I378" s="514">
        <v>662</v>
      </c>
      <c r="J378" s="514"/>
      <c r="K378" s="514"/>
      <c r="L378" s="514"/>
      <c r="M378" s="514"/>
      <c r="N378" s="514"/>
      <c r="O378" s="514"/>
      <c r="P378" s="534"/>
      <c r="Q378" s="515"/>
    </row>
    <row r="379" spans="1:17" ht="14.4" customHeight="1" x14ac:dyDescent="0.3">
      <c r="A379" s="510" t="s">
        <v>426</v>
      </c>
      <c r="B379" s="511" t="s">
        <v>2063</v>
      </c>
      <c r="C379" s="511" t="s">
        <v>2030</v>
      </c>
      <c r="D379" s="511" t="s">
        <v>2217</v>
      </c>
      <c r="E379" s="511" t="s">
        <v>2218</v>
      </c>
      <c r="F379" s="514">
        <v>3</v>
      </c>
      <c r="G379" s="514">
        <v>330</v>
      </c>
      <c r="H379" s="514">
        <v>1</v>
      </c>
      <c r="I379" s="514">
        <v>110</v>
      </c>
      <c r="J379" s="514"/>
      <c r="K379" s="514"/>
      <c r="L379" s="514"/>
      <c r="M379" s="514"/>
      <c r="N379" s="514"/>
      <c r="O379" s="514"/>
      <c r="P379" s="534"/>
      <c r="Q379" s="515"/>
    </row>
    <row r="380" spans="1:17" ht="14.4" customHeight="1" x14ac:dyDescent="0.3">
      <c r="A380" s="510" t="s">
        <v>426</v>
      </c>
      <c r="B380" s="511" t="s">
        <v>2063</v>
      </c>
      <c r="C380" s="511" t="s">
        <v>2030</v>
      </c>
      <c r="D380" s="511" t="s">
        <v>2678</v>
      </c>
      <c r="E380" s="511" t="s">
        <v>2679</v>
      </c>
      <c r="F380" s="514">
        <v>1</v>
      </c>
      <c r="G380" s="514">
        <v>3114</v>
      </c>
      <c r="H380" s="514">
        <v>1</v>
      </c>
      <c r="I380" s="514">
        <v>3114</v>
      </c>
      <c r="J380" s="514"/>
      <c r="K380" s="514"/>
      <c r="L380" s="514"/>
      <c r="M380" s="514"/>
      <c r="N380" s="514"/>
      <c r="O380" s="514"/>
      <c r="P380" s="534"/>
      <c r="Q380" s="515"/>
    </row>
    <row r="381" spans="1:17" ht="14.4" customHeight="1" x14ac:dyDescent="0.3">
      <c r="A381" s="510" t="s">
        <v>426</v>
      </c>
      <c r="B381" s="511" t="s">
        <v>2063</v>
      </c>
      <c r="C381" s="511" t="s">
        <v>2030</v>
      </c>
      <c r="D381" s="511" t="s">
        <v>2680</v>
      </c>
      <c r="E381" s="511" t="s">
        <v>2681</v>
      </c>
      <c r="F381" s="514">
        <v>1</v>
      </c>
      <c r="G381" s="514">
        <v>670</v>
      </c>
      <c r="H381" s="514">
        <v>1</v>
      </c>
      <c r="I381" s="514">
        <v>670</v>
      </c>
      <c r="J381" s="514"/>
      <c r="K381" s="514"/>
      <c r="L381" s="514"/>
      <c r="M381" s="514"/>
      <c r="N381" s="514"/>
      <c r="O381" s="514"/>
      <c r="P381" s="534"/>
      <c r="Q381" s="515"/>
    </row>
    <row r="382" spans="1:17" ht="14.4" customHeight="1" x14ac:dyDescent="0.3">
      <c r="A382" s="510" t="s">
        <v>426</v>
      </c>
      <c r="B382" s="511" t="s">
        <v>2063</v>
      </c>
      <c r="C382" s="511" t="s">
        <v>2030</v>
      </c>
      <c r="D382" s="511" t="s">
        <v>2682</v>
      </c>
      <c r="E382" s="511" t="s">
        <v>2683</v>
      </c>
      <c r="F382" s="514">
        <v>1</v>
      </c>
      <c r="G382" s="514">
        <v>2387</v>
      </c>
      <c r="H382" s="514">
        <v>1</v>
      </c>
      <c r="I382" s="514">
        <v>2387</v>
      </c>
      <c r="J382" s="514"/>
      <c r="K382" s="514"/>
      <c r="L382" s="514"/>
      <c r="M382" s="514"/>
      <c r="N382" s="514"/>
      <c r="O382" s="514"/>
      <c r="P382" s="534"/>
      <c r="Q382" s="515"/>
    </row>
    <row r="383" spans="1:17" ht="14.4" customHeight="1" x14ac:dyDescent="0.3">
      <c r="A383" s="510" t="s">
        <v>426</v>
      </c>
      <c r="B383" s="511" t="s">
        <v>2063</v>
      </c>
      <c r="C383" s="511" t="s">
        <v>2030</v>
      </c>
      <c r="D383" s="511" t="s">
        <v>2223</v>
      </c>
      <c r="E383" s="511" t="s">
        <v>2224</v>
      </c>
      <c r="F383" s="514">
        <v>1</v>
      </c>
      <c r="G383" s="514">
        <v>3998</v>
      </c>
      <c r="H383" s="514">
        <v>1</v>
      </c>
      <c r="I383" s="514">
        <v>3998</v>
      </c>
      <c r="J383" s="514"/>
      <c r="K383" s="514"/>
      <c r="L383" s="514"/>
      <c r="M383" s="514"/>
      <c r="N383" s="514"/>
      <c r="O383" s="514"/>
      <c r="P383" s="534"/>
      <c r="Q383" s="515"/>
    </row>
    <row r="384" spans="1:17" ht="14.4" customHeight="1" x14ac:dyDescent="0.3">
      <c r="A384" s="510" t="s">
        <v>426</v>
      </c>
      <c r="B384" s="511" t="s">
        <v>2063</v>
      </c>
      <c r="C384" s="511" t="s">
        <v>2030</v>
      </c>
      <c r="D384" s="511" t="s">
        <v>2684</v>
      </c>
      <c r="E384" s="511" t="s">
        <v>2685</v>
      </c>
      <c r="F384" s="514">
        <v>1</v>
      </c>
      <c r="G384" s="514">
        <v>921</v>
      </c>
      <c r="H384" s="514">
        <v>1</v>
      </c>
      <c r="I384" s="514">
        <v>921</v>
      </c>
      <c r="J384" s="514"/>
      <c r="K384" s="514"/>
      <c r="L384" s="514"/>
      <c r="M384" s="514"/>
      <c r="N384" s="514"/>
      <c r="O384" s="514"/>
      <c r="P384" s="534"/>
      <c r="Q384" s="515"/>
    </row>
    <row r="385" spans="1:17" ht="14.4" customHeight="1" x14ac:dyDescent="0.3">
      <c r="A385" s="510" t="s">
        <v>426</v>
      </c>
      <c r="B385" s="511" t="s">
        <v>2063</v>
      </c>
      <c r="C385" s="511" t="s">
        <v>2030</v>
      </c>
      <c r="D385" s="511" t="s">
        <v>2686</v>
      </c>
      <c r="E385" s="511" t="s">
        <v>2687</v>
      </c>
      <c r="F385" s="514">
        <v>2</v>
      </c>
      <c r="G385" s="514">
        <v>2068</v>
      </c>
      <c r="H385" s="514">
        <v>1</v>
      </c>
      <c r="I385" s="514">
        <v>1034</v>
      </c>
      <c r="J385" s="514"/>
      <c r="K385" s="514"/>
      <c r="L385" s="514"/>
      <c r="M385" s="514"/>
      <c r="N385" s="514"/>
      <c r="O385" s="514"/>
      <c r="P385" s="534"/>
      <c r="Q385" s="515"/>
    </row>
    <row r="386" spans="1:17" ht="14.4" customHeight="1" x14ac:dyDescent="0.3">
      <c r="A386" s="510" t="s">
        <v>426</v>
      </c>
      <c r="B386" s="511" t="s">
        <v>2063</v>
      </c>
      <c r="C386" s="511" t="s">
        <v>2030</v>
      </c>
      <c r="D386" s="511" t="s">
        <v>2182</v>
      </c>
      <c r="E386" s="511" t="s">
        <v>2183</v>
      </c>
      <c r="F386" s="514">
        <v>2</v>
      </c>
      <c r="G386" s="514">
        <v>1800</v>
      </c>
      <c r="H386" s="514">
        <v>1</v>
      </c>
      <c r="I386" s="514">
        <v>900</v>
      </c>
      <c r="J386" s="514"/>
      <c r="K386" s="514"/>
      <c r="L386" s="514"/>
      <c r="M386" s="514"/>
      <c r="N386" s="514"/>
      <c r="O386" s="514"/>
      <c r="P386" s="534"/>
      <c r="Q386" s="515"/>
    </row>
    <row r="387" spans="1:17" ht="14.4" customHeight="1" x14ac:dyDescent="0.3">
      <c r="A387" s="510" t="s">
        <v>426</v>
      </c>
      <c r="B387" s="511" t="s">
        <v>2063</v>
      </c>
      <c r="C387" s="511" t="s">
        <v>2030</v>
      </c>
      <c r="D387" s="511" t="s">
        <v>2184</v>
      </c>
      <c r="E387" s="511" t="s">
        <v>2185</v>
      </c>
      <c r="F387" s="514">
        <v>1</v>
      </c>
      <c r="G387" s="514">
        <v>4305</v>
      </c>
      <c r="H387" s="514">
        <v>1</v>
      </c>
      <c r="I387" s="514">
        <v>4305</v>
      </c>
      <c r="J387" s="514"/>
      <c r="K387" s="514"/>
      <c r="L387" s="514"/>
      <c r="M387" s="514"/>
      <c r="N387" s="514"/>
      <c r="O387" s="514"/>
      <c r="P387" s="534"/>
      <c r="Q387" s="515"/>
    </row>
    <row r="388" spans="1:17" ht="14.4" customHeight="1" x14ac:dyDescent="0.3">
      <c r="A388" s="510" t="s">
        <v>426</v>
      </c>
      <c r="B388" s="511" t="s">
        <v>2063</v>
      </c>
      <c r="C388" s="511" t="s">
        <v>2030</v>
      </c>
      <c r="D388" s="511" t="s">
        <v>2188</v>
      </c>
      <c r="E388" s="511" t="s">
        <v>2189</v>
      </c>
      <c r="F388" s="514">
        <v>8</v>
      </c>
      <c r="G388" s="514">
        <v>6368</v>
      </c>
      <c r="H388" s="514">
        <v>1</v>
      </c>
      <c r="I388" s="514">
        <v>796</v>
      </c>
      <c r="J388" s="514"/>
      <c r="K388" s="514"/>
      <c r="L388" s="514"/>
      <c r="M388" s="514"/>
      <c r="N388" s="514"/>
      <c r="O388" s="514"/>
      <c r="P388" s="534"/>
      <c r="Q388" s="515"/>
    </row>
    <row r="389" spans="1:17" ht="14.4" customHeight="1" x14ac:dyDescent="0.3">
      <c r="A389" s="510" t="s">
        <v>426</v>
      </c>
      <c r="B389" s="511" t="s">
        <v>2063</v>
      </c>
      <c r="C389" s="511" t="s">
        <v>2030</v>
      </c>
      <c r="D389" s="511" t="s">
        <v>2688</v>
      </c>
      <c r="E389" s="511" t="s">
        <v>2689</v>
      </c>
      <c r="F389" s="514">
        <v>1</v>
      </c>
      <c r="G389" s="514">
        <v>2340</v>
      </c>
      <c r="H389" s="514">
        <v>1</v>
      </c>
      <c r="I389" s="514">
        <v>2340</v>
      </c>
      <c r="J389" s="514"/>
      <c r="K389" s="514"/>
      <c r="L389" s="514"/>
      <c r="M389" s="514"/>
      <c r="N389" s="514"/>
      <c r="O389" s="514"/>
      <c r="P389" s="534"/>
      <c r="Q389" s="515"/>
    </row>
    <row r="390" spans="1:17" ht="14.4" customHeight="1" x14ac:dyDescent="0.3">
      <c r="A390" s="510" t="s">
        <v>426</v>
      </c>
      <c r="B390" s="511" t="s">
        <v>2063</v>
      </c>
      <c r="C390" s="511" t="s">
        <v>2030</v>
      </c>
      <c r="D390" s="511" t="s">
        <v>2690</v>
      </c>
      <c r="E390" s="511" t="s">
        <v>2691</v>
      </c>
      <c r="F390" s="514">
        <v>2</v>
      </c>
      <c r="G390" s="514">
        <v>11272</v>
      </c>
      <c r="H390" s="514">
        <v>1</v>
      </c>
      <c r="I390" s="514">
        <v>5636</v>
      </c>
      <c r="J390" s="514"/>
      <c r="K390" s="514"/>
      <c r="L390" s="514"/>
      <c r="M390" s="514"/>
      <c r="N390" s="514"/>
      <c r="O390" s="514"/>
      <c r="P390" s="534"/>
      <c r="Q390" s="515"/>
    </row>
    <row r="391" spans="1:17" ht="14.4" customHeight="1" x14ac:dyDescent="0.3">
      <c r="A391" s="510" t="s">
        <v>426</v>
      </c>
      <c r="B391" s="511" t="s">
        <v>2063</v>
      </c>
      <c r="C391" s="511" t="s">
        <v>2030</v>
      </c>
      <c r="D391" s="511" t="s">
        <v>2692</v>
      </c>
      <c r="E391" s="511" t="s">
        <v>2693</v>
      </c>
      <c r="F391" s="514">
        <v>1</v>
      </c>
      <c r="G391" s="514">
        <v>381</v>
      </c>
      <c r="H391" s="514">
        <v>1</v>
      </c>
      <c r="I391" s="514">
        <v>381</v>
      </c>
      <c r="J391" s="514"/>
      <c r="K391" s="514"/>
      <c r="L391" s="514"/>
      <c r="M391" s="514"/>
      <c r="N391" s="514"/>
      <c r="O391" s="514"/>
      <c r="P391" s="534"/>
      <c r="Q391" s="515"/>
    </row>
    <row r="392" spans="1:17" ht="14.4" customHeight="1" x14ac:dyDescent="0.3">
      <c r="A392" s="510" t="s">
        <v>426</v>
      </c>
      <c r="B392" s="511" t="s">
        <v>2063</v>
      </c>
      <c r="C392" s="511" t="s">
        <v>2030</v>
      </c>
      <c r="D392" s="511" t="s">
        <v>2275</v>
      </c>
      <c r="E392" s="511" t="s">
        <v>2276</v>
      </c>
      <c r="F392" s="514">
        <v>1</v>
      </c>
      <c r="G392" s="514">
        <v>239</v>
      </c>
      <c r="H392" s="514">
        <v>1</v>
      </c>
      <c r="I392" s="514">
        <v>239</v>
      </c>
      <c r="J392" s="514"/>
      <c r="K392" s="514"/>
      <c r="L392" s="514"/>
      <c r="M392" s="514"/>
      <c r="N392" s="514"/>
      <c r="O392" s="514"/>
      <c r="P392" s="534"/>
      <c r="Q392" s="515"/>
    </row>
    <row r="393" spans="1:17" ht="14.4" customHeight="1" x14ac:dyDescent="0.3">
      <c r="A393" s="510" t="s">
        <v>426</v>
      </c>
      <c r="B393" s="511" t="s">
        <v>2063</v>
      </c>
      <c r="C393" s="511" t="s">
        <v>2030</v>
      </c>
      <c r="D393" s="511" t="s">
        <v>2694</v>
      </c>
      <c r="E393" s="511" t="s">
        <v>2695</v>
      </c>
      <c r="F393" s="514">
        <v>1</v>
      </c>
      <c r="G393" s="514">
        <v>508</v>
      </c>
      <c r="H393" s="514">
        <v>1</v>
      </c>
      <c r="I393" s="514">
        <v>508</v>
      </c>
      <c r="J393" s="514"/>
      <c r="K393" s="514"/>
      <c r="L393" s="514"/>
      <c r="M393" s="514"/>
      <c r="N393" s="514"/>
      <c r="O393" s="514"/>
      <c r="P393" s="534"/>
      <c r="Q393" s="515"/>
    </row>
    <row r="394" spans="1:17" ht="14.4" customHeight="1" x14ac:dyDescent="0.3">
      <c r="A394" s="510" t="s">
        <v>426</v>
      </c>
      <c r="B394" s="511" t="s">
        <v>2063</v>
      </c>
      <c r="C394" s="511" t="s">
        <v>2030</v>
      </c>
      <c r="D394" s="511" t="s">
        <v>2696</v>
      </c>
      <c r="E394" s="511" t="s">
        <v>2697</v>
      </c>
      <c r="F394" s="514">
        <v>2</v>
      </c>
      <c r="G394" s="514">
        <v>5938</v>
      </c>
      <c r="H394" s="514">
        <v>1</v>
      </c>
      <c r="I394" s="514">
        <v>2969</v>
      </c>
      <c r="J394" s="514"/>
      <c r="K394" s="514"/>
      <c r="L394" s="514"/>
      <c r="M394" s="514"/>
      <c r="N394" s="514"/>
      <c r="O394" s="514"/>
      <c r="P394" s="534"/>
      <c r="Q394" s="515"/>
    </row>
    <row r="395" spans="1:17" ht="14.4" customHeight="1" x14ac:dyDescent="0.3">
      <c r="A395" s="510" t="s">
        <v>426</v>
      </c>
      <c r="B395" s="511" t="s">
        <v>2063</v>
      </c>
      <c r="C395" s="511" t="s">
        <v>2030</v>
      </c>
      <c r="D395" s="511" t="s">
        <v>2698</v>
      </c>
      <c r="E395" s="511" t="s">
        <v>2699</v>
      </c>
      <c r="F395" s="514">
        <v>104</v>
      </c>
      <c r="G395" s="514">
        <v>23712</v>
      </c>
      <c r="H395" s="514">
        <v>1</v>
      </c>
      <c r="I395" s="514">
        <v>228</v>
      </c>
      <c r="J395" s="514"/>
      <c r="K395" s="514"/>
      <c r="L395" s="514"/>
      <c r="M395" s="514"/>
      <c r="N395" s="514"/>
      <c r="O395" s="514"/>
      <c r="P395" s="534"/>
      <c r="Q395" s="515"/>
    </row>
    <row r="396" spans="1:17" ht="14.4" customHeight="1" x14ac:dyDescent="0.3">
      <c r="A396" s="510" t="s">
        <v>426</v>
      </c>
      <c r="B396" s="511" t="s">
        <v>2063</v>
      </c>
      <c r="C396" s="511" t="s">
        <v>2030</v>
      </c>
      <c r="D396" s="511" t="s">
        <v>2700</v>
      </c>
      <c r="E396" s="511" t="s">
        <v>2701</v>
      </c>
      <c r="F396" s="514">
        <v>122</v>
      </c>
      <c r="G396" s="514">
        <v>18910</v>
      </c>
      <c r="H396" s="514">
        <v>1</v>
      </c>
      <c r="I396" s="514">
        <v>155</v>
      </c>
      <c r="J396" s="514"/>
      <c r="K396" s="514"/>
      <c r="L396" s="514"/>
      <c r="M396" s="514"/>
      <c r="N396" s="514"/>
      <c r="O396" s="514"/>
      <c r="P396" s="534"/>
      <c r="Q396" s="515"/>
    </row>
    <row r="397" spans="1:17" ht="14.4" customHeight="1" x14ac:dyDescent="0.3">
      <c r="A397" s="510" t="s">
        <v>426</v>
      </c>
      <c r="B397" s="511" t="s">
        <v>2063</v>
      </c>
      <c r="C397" s="511" t="s">
        <v>2030</v>
      </c>
      <c r="D397" s="511" t="s">
        <v>2702</v>
      </c>
      <c r="E397" s="511" t="s">
        <v>2703</v>
      </c>
      <c r="F397" s="514">
        <v>541</v>
      </c>
      <c r="G397" s="514">
        <v>184481</v>
      </c>
      <c r="H397" s="514">
        <v>1</v>
      </c>
      <c r="I397" s="514">
        <v>341</v>
      </c>
      <c r="J397" s="514">
        <v>581</v>
      </c>
      <c r="K397" s="514">
        <v>198702</v>
      </c>
      <c r="L397" s="514">
        <v>1.0770865292360732</v>
      </c>
      <c r="M397" s="514">
        <v>342</v>
      </c>
      <c r="N397" s="514">
        <v>600</v>
      </c>
      <c r="O397" s="514">
        <v>206400</v>
      </c>
      <c r="P397" s="534">
        <v>1.1188144036513246</v>
      </c>
      <c r="Q397" s="515">
        <v>344</v>
      </c>
    </row>
    <row r="398" spans="1:17" ht="14.4" customHeight="1" x14ac:dyDescent="0.3">
      <c r="A398" s="510" t="s">
        <v>426</v>
      </c>
      <c r="B398" s="511" t="s">
        <v>2063</v>
      </c>
      <c r="C398" s="511" t="s">
        <v>2030</v>
      </c>
      <c r="D398" s="511" t="s">
        <v>2041</v>
      </c>
      <c r="E398" s="511" t="s">
        <v>2042</v>
      </c>
      <c r="F398" s="514">
        <v>604</v>
      </c>
      <c r="G398" s="514">
        <v>138920</v>
      </c>
      <c r="H398" s="514">
        <v>1</v>
      </c>
      <c r="I398" s="514">
        <v>230</v>
      </c>
      <c r="J398" s="514">
        <v>657</v>
      </c>
      <c r="K398" s="514">
        <v>151767</v>
      </c>
      <c r="L398" s="514">
        <v>1.0924776849985602</v>
      </c>
      <c r="M398" s="514">
        <v>231</v>
      </c>
      <c r="N398" s="514">
        <v>659</v>
      </c>
      <c r="O398" s="514">
        <v>152888</v>
      </c>
      <c r="P398" s="534">
        <v>1.1005470774546502</v>
      </c>
      <c r="Q398" s="515">
        <v>232</v>
      </c>
    </row>
    <row r="399" spans="1:17" ht="14.4" customHeight="1" x14ac:dyDescent="0.3">
      <c r="A399" s="510" t="s">
        <v>426</v>
      </c>
      <c r="B399" s="511" t="s">
        <v>2063</v>
      </c>
      <c r="C399" s="511" t="s">
        <v>2030</v>
      </c>
      <c r="D399" s="511" t="s">
        <v>2704</v>
      </c>
      <c r="E399" s="511" t="s">
        <v>2705</v>
      </c>
      <c r="F399" s="514">
        <v>1</v>
      </c>
      <c r="G399" s="514">
        <v>603</v>
      </c>
      <c r="H399" s="514">
        <v>1</v>
      </c>
      <c r="I399" s="514">
        <v>603</v>
      </c>
      <c r="J399" s="514">
        <v>7</v>
      </c>
      <c r="K399" s="514">
        <v>4228</v>
      </c>
      <c r="L399" s="514">
        <v>7.0116086235489217</v>
      </c>
      <c r="M399" s="514">
        <v>604</v>
      </c>
      <c r="N399" s="514"/>
      <c r="O399" s="514"/>
      <c r="P399" s="534"/>
      <c r="Q399" s="515"/>
    </row>
    <row r="400" spans="1:17" ht="14.4" customHeight="1" x14ac:dyDescent="0.3">
      <c r="A400" s="510" t="s">
        <v>426</v>
      </c>
      <c r="B400" s="511" t="s">
        <v>2063</v>
      </c>
      <c r="C400" s="511" t="s">
        <v>2030</v>
      </c>
      <c r="D400" s="511" t="s">
        <v>2706</v>
      </c>
      <c r="E400" s="511" t="s">
        <v>2705</v>
      </c>
      <c r="F400" s="514"/>
      <c r="G400" s="514"/>
      <c r="H400" s="514"/>
      <c r="I400" s="514"/>
      <c r="J400" s="514">
        <v>1</v>
      </c>
      <c r="K400" s="514">
        <v>518</v>
      </c>
      <c r="L400" s="514"/>
      <c r="M400" s="514">
        <v>518</v>
      </c>
      <c r="N400" s="514"/>
      <c r="O400" s="514"/>
      <c r="P400" s="534"/>
      <c r="Q400" s="515"/>
    </row>
    <row r="401" spans="1:17" ht="14.4" customHeight="1" x14ac:dyDescent="0.3">
      <c r="A401" s="510" t="s">
        <v>426</v>
      </c>
      <c r="B401" s="511" t="s">
        <v>2063</v>
      </c>
      <c r="C401" s="511" t="s">
        <v>2030</v>
      </c>
      <c r="D401" s="511" t="s">
        <v>2707</v>
      </c>
      <c r="E401" s="511" t="s">
        <v>2708</v>
      </c>
      <c r="F401" s="514">
        <v>9</v>
      </c>
      <c r="G401" s="514">
        <v>8334</v>
      </c>
      <c r="H401" s="514">
        <v>1</v>
      </c>
      <c r="I401" s="514">
        <v>926</v>
      </c>
      <c r="J401" s="514">
        <v>13</v>
      </c>
      <c r="K401" s="514">
        <v>12077</v>
      </c>
      <c r="L401" s="514">
        <v>1.4491240700743941</v>
      </c>
      <c r="M401" s="514">
        <v>929</v>
      </c>
      <c r="N401" s="514"/>
      <c r="O401" s="514"/>
      <c r="P401" s="534"/>
      <c r="Q401" s="515"/>
    </row>
    <row r="402" spans="1:17" ht="14.4" customHeight="1" x14ac:dyDescent="0.3">
      <c r="A402" s="510" t="s">
        <v>426</v>
      </c>
      <c r="B402" s="511" t="s">
        <v>2063</v>
      </c>
      <c r="C402" s="511" t="s">
        <v>2030</v>
      </c>
      <c r="D402" s="511" t="s">
        <v>2709</v>
      </c>
      <c r="E402" s="511" t="s">
        <v>2710</v>
      </c>
      <c r="F402" s="514">
        <v>1</v>
      </c>
      <c r="G402" s="514">
        <v>323</v>
      </c>
      <c r="H402" s="514">
        <v>1</v>
      </c>
      <c r="I402" s="514">
        <v>323</v>
      </c>
      <c r="J402" s="514"/>
      <c r="K402" s="514"/>
      <c r="L402" s="514"/>
      <c r="M402" s="514"/>
      <c r="N402" s="514"/>
      <c r="O402" s="514"/>
      <c r="P402" s="534"/>
      <c r="Q402" s="515"/>
    </row>
    <row r="403" spans="1:17" ht="14.4" customHeight="1" x14ac:dyDescent="0.3">
      <c r="A403" s="510" t="s">
        <v>426</v>
      </c>
      <c r="B403" s="511" t="s">
        <v>2063</v>
      </c>
      <c r="C403" s="511" t="s">
        <v>2030</v>
      </c>
      <c r="D403" s="511" t="s">
        <v>2711</v>
      </c>
      <c r="E403" s="511" t="s">
        <v>2712</v>
      </c>
      <c r="F403" s="514">
        <v>1</v>
      </c>
      <c r="G403" s="514">
        <v>277</v>
      </c>
      <c r="H403" s="514">
        <v>1</v>
      </c>
      <c r="I403" s="514">
        <v>277</v>
      </c>
      <c r="J403" s="514"/>
      <c r="K403" s="514"/>
      <c r="L403" s="514"/>
      <c r="M403" s="514"/>
      <c r="N403" s="514"/>
      <c r="O403" s="514"/>
      <c r="P403" s="534"/>
      <c r="Q403" s="515"/>
    </row>
    <row r="404" spans="1:17" ht="14.4" customHeight="1" x14ac:dyDescent="0.3">
      <c r="A404" s="510" t="s">
        <v>426</v>
      </c>
      <c r="B404" s="511" t="s">
        <v>2063</v>
      </c>
      <c r="C404" s="511" t="s">
        <v>2030</v>
      </c>
      <c r="D404" s="511" t="s">
        <v>2713</v>
      </c>
      <c r="E404" s="511" t="s">
        <v>2714</v>
      </c>
      <c r="F404" s="514">
        <v>1</v>
      </c>
      <c r="G404" s="514">
        <v>5567</v>
      </c>
      <c r="H404" s="514">
        <v>1</v>
      </c>
      <c r="I404" s="514">
        <v>5567</v>
      </c>
      <c r="J404" s="514"/>
      <c r="K404" s="514"/>
      <c r="L404" s="514"/>
      <c r="M404" s="514"/>
      <c r="N404" s="514"/>
      <c r="O404" s="514"/>
      <c r="P404" s="534"/>
      <c r="Q404" s="515"/>
    </row>
    <row r="405" spans="1:17" ht="14.4" customHeight="1" x14ac:dyDescent="0.3">
      <c r="A405" s="510" t="s">
        <v>426</v>
      </c>
      <c r="B405" s="511" t="s">
        <v>2715</v>
      </c>
      <c r="C405" s="511" t="s">
        <v>2030</v>
      </c>
      <c r="D405" s="511" t="s">
        <v>2716</v>
      </c>
      <c r="E405" s="511" t="s">
        <v>2717</v>
      </c>
      <c r="F405" s="514"/>
      <c r="G405" s="514"/>
      <c r="H405" s="514"/>
      <c r="I405" s="514"/>
      <c r="J405" s="514"/>
      <c r="K405" s="514"/>
      <c r="L405" s="514"/>
      <c r="M405" s="514"/>
      <c r="N405" s="514">
        <v>1</v>
      </c>
      <c r="O405" s="514">
        <v>1114</v>
      </c>
      <c r="P405" s="534"/>
      <c r="Q405" s="515">
        <v>1114</v>
      </c>
    </row>
    <row r="406" spans="1:17" ht="14.4" customHeight="1" x14ac:dyDescent="0.3">
      <c r="A406" s="510" t="s">
        <v>426</v>
      </c>
      <c r="B406" s="511" t="s">
        <v>2715</v>
      </c>
      <c r="C406" s="511" t="s">
        <v>2030</v>
      </c>
      <c r="D406" s="511" t="s">
        <v>2709</v>
      </c>
      <c r="E406" s="511" t="s">
        <v>2710</v>
      </c>
      <c r="F406" s="514"/>
      <c r="G406" s="514"/>
      <c r="H406" s="514"/>
      <c r="I406" s="514"/>
      <c r="J406" s="514"/>
      <c r="K406" s="514"/>
      <c r="L406" s="514"/>
      <c r="M406" s="514"/>
      <c r="N406" s="514">
        <v>2</v>
      </c>
      <c r="O406" s="514">
        <v>652</v>
      </c>
      <c r="P406" s="534"/>
      <c r="Q406" s="515">
        <v>326</v>
      </c>
    </row>
    <row r="407" spans="1:17" ht="14.4" customHeight="1" x14ac:dyDescent="0.3">
      <c r="A407" s="510" t="s">
        <v>426</v>
      </c>
      <c r="B407" s="511" t="s">
        <v>2715</v>
      </c>
      <c r="C407" s="511" t="s">
        <v>2030</v>
      </c>
      <c r="D407" s="511" t="s">
        <v>2711</v>
      </c>
      <c r="E407" s="511" t="s">
        <v>2712</v>
      </c>
      <c r="F407" s="514"/>
      <c r="G407" s="514"/>
      <c r="H407" s="514"/>
      <c r="I407" s="514"/>
      <c r="J407" s="514"/>
      <c r="K407" s="514"/>
      <c r="L407" s="514"/>
      <c r="M407" s="514"/>
      <c r="N407" s="514">
        <v>1</v>
      </c>
      <c r="O407" s="514">
        <v>278</v>
      </c>
      <c r="P407" s="534"/>
      <c r="Q407" s="515">
        <v>278</v>
      </c>
    </row>
    <row r="408" spans="1:17" ht="14.4" customHeight="1" thickBot="1" x14ac:dyDescent="0.35">
      <c r="A408" s="516" t="s">
        <v>426</v>
      </c>
      <c r="B408" s="517" t="s">
        <v>2715</v>
      </c>
      <c r="C408" s="517" t="s">
        <v>2030</v>
      </c>
      <c r="D408" s="517" t="s">
        <v>2713</v>
      </c>
      <c r="E408" s="517" t="s">
        <v>2714</v>
      </c>
      <c r="F408" s="520"/>
      <c r="G408" s="520"/>
      <c r="H408" s="520"/>
      <c r="I408" s="520"/>
      <c r="J408" s="520"/>
      <c r="K408" s="520"/>
      <c r="L408" s="520"/>
      <c r="M408" s="520"/>
      <c r="N408" s="520">
        <v>2</v>
      </c>
      <c r="O408" s="520">
        <v>11144</v>
      </c>
      <c r="P408" s="528"/>
      <c r="Q408" s="521">
        <v>5572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AU309"/>
  <sheetViews>
    <sheetView showGridLines="0" showRowColHeaders="0" zoomScaleNormal="100" workbookViewId="0">
      <selection sqref="A1:M1"/>
    </sheetView>
  </sheetViews>
  <sheetFormatPr defaultColWidth="9.33203125" defaultRowHeight="14.4" customHeight="1" x14ac:dyDescent="0.25"/>
  <cols>
    <col min="1" max="1" width="26.5546875" style="115" bestFit="1" customWidth="1"/>
    <col min="2" max="4" width="7.88671875" style="115" customWidth="1"/>
    <col min="5" max="5" width="7.88671875" style="120" customWidth="1"/>
    <col min="6" max="8" width="7.88671875" style="115" customWidth="1"/>
    <col min="9" max="9" width="7.88671875" style="121" customWidth="1"/>
    <col min="10" max="13" width="7.88671875" style="115" customWidth="1"/>
    <col min="14" max="16384" width="9.33203125" style="115"/>
  </cols>
  <sheetData>
    <row r="1" spans="1:47" ht="18.600000000000001" customHeight="1" thickBot="1" x14ac:dyDescent="0.4">
      <c r="A1" s="416" t="s">
        <v>175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</row>
    <row r="2" spans="1:47" ht="14.4" customHeight="1" thickBot="1" x14ac:dyDescent="0.4">
      <c r="A2" s="464" t="s">
        <v>238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</row>
    <row r="3" spans="1:47" ht="14.4" customHeight="1" thickBot="1" x14ac:dyDescent="0.35">
      <c r="A3" s="418" t="s">
        <v>92</v>
      </c>
      <c r="B3" s="400" t="s">
        <v>93</v>
      </c>
      <c r="C3" s="401"/>
      <c r="D3" s="401"/>
      <c r="E3" s="402"/>
      <c r="F3" s="400" t="s">
        <v>94</v>
      </c>
      <c r="G3" s="401"/>
      <c r="H3" s="401"/>
      <c r="I3" s="402"/>
      <c r="J3" s="177"/>
      <c r="K3" s="178"/>
      <c r="L3" s="177"/>
      <c r="M3" s="179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</row>
    <row r="4" spans="1:47" ht="14.4" customHeight="1" thickBot="1" x14ac:dyDescent="0.35">
      <c r="A4" s="419"/>
      <c r="B4" s="180">
        <v>2011</v>
      </c>
      <c r="C4" s="181">
        <v>2012</v>
      </c>
      <c r="D4" s="181">
        <v>2013</v>
      </c>
      <c r="E4" s="182" t="s">
        <v>5</v>
      </c>
      <c r="F4" s="181">
        <v>2011</v>
      </c>
      <c r="G4" s="181">
        <v>2012</v>
      </c>
      <c r="H4" s="181">
        <v>2013</v>
      </c>
      <c r="I4" s="182" t="s">
        <v>5</v>
      </c>
      <c r="J4" s="177"/>
      <c r="K4" s="177"/>
      <c r="L4" s="183" t="s">
        <v>95</v>
      </c>
      <c r="M4" s="184" t="s">
        <v>96</v>
      </c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</row>
    <row r="5" spans="1:47" ht="14.4" customHeight="1" x14ac:dyDescent="0.3">
      <c r="A5" s="172" t="s">
        <v>97</v>
      </c>
      <c r="B5" s="175">
        <v>217.65100000000001</v>
      </c>
      <c r="C5" s="168">
        <v>168.12299999999999</v>
      </c>
      <c r="D5" s="168">
        <v>181.96799999999999</v>
      </c>
      <c r="E5" s="185">
        <v>0.83605404983207054</v>
      </c>
      <c r="F5" s="186">
        <v>42</v>
      </c>
      <c r="G5" s="168">
        <v>20</v>
      </c>
      <c r="H5" s="168">
        <v>18</v>
      </c>
      <c r="I5" s="187">
        <v>0.42857142857142855</v>
      </c>
      <c r="J5" s="177"/>
      <c r="K5" s="177"/>
      <c r="L5" s="8">
        <f>D5-B5</f>
        <v>-35.683000000000021</v>
      </c>
      <c r="M5" s="9">
        <f>H5-F5</f>
        <v>-24</v>
      </c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</row>
    <row r="6" spans="1:47" ht="14.4" customHeight="1" x14ac:dyDescent="0.3">
      <c r="A6" s="173" t="s">
        <v>98</v>
      </c>
      <c r="B6" s="176">
        <v>19.946999999999999</v>
      </c>
      <c r="C6" s="167">
        <v>5.5810000000000004</v>
      </c>
      <c r="D6" s="167">
        <v>14.167</v>
      </c>
      <c r="E6" s="188">
        <v>0.71023211510502837</v>
      </c>
      <c r="F6" s="189">
        <v>4</v>
      </c>
      <c r="G6" s="167">
        <v>3</v>
      </c>
      <c r="H6" s="167">
        <v>3</v>
      </c>
      <c r="I6" s="190">
        <v>0.75</v>
      </c>
      <c r="J6" s="177"/>
      <c r="K6" s="177"/>
      <c r="L6" s="6">
        <f t="shared" ref="L6:L11" si="0">D6-B6</f>
        <v>-5.7799999999999994</v>
      </c>
      <c r="M6" s="7">
        <f t="shared" ref="M6:M12" si="1">H6-F6</f>
        <v>-1</v>
      </c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</row>
    <row r="7" spans="1:47" ht="14.4" customHeight="1" x14ac:dyDescent="0.3">
      <c r="A7" s="173" t="s">
        <v>99</v>
      </c>
      <c r="B7" s="176">
        <v>23.515000000000001</v>
      </c>
      <c r="C7" s="167">
        <v>24.234000000000002</v>
      </c>
      <c r="D7" s="167">
        <v>10.272</v>
      </c>
      <c r="E7" s="188">
        <v>0.43682755687858815</v>
      </c>
      <c r="F7" s="189">
        <v>12</v>
      </c>
      <c r="G7" s="167">
        <v>7</v>
      </c>
      <c r="H7" s="167">
        <v>6</v>
      </c>
      <c r="I7" s="190">
        <v>0.5</v>
      </c>
      <c r="J7" s="177"/>
      <c r="K7" s="177"/>
      <c r="L7" s="6">
        <f t="shared" si="0"/>
        <v>-13.243</v>
      </c>
      <c r="M7" s="7">
        <f t="shared" si="1"/>
        <v>-6</v>
      </c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4"/>
      <c r="AU7" s="114"/>
    </row>
    <row r="8" spans="1:47" ht="14.4" customHeight="1" x14ac:dyDescent="0.3">
      <c r="A8" s="173" t="s">
        <v>100</v>
      </c>
      <c r="B8" s="176">
        <v>10.363</v>
      </c>
      <c r="C8" s="167">
        <v>0</v>
      </c>
      <c r="D8" s="167">
        <v>0.80800000000000005</v>
      </c>
      <c r="E8" s="188">
        <v>7.7969699893853134E-2</v>
      </c>
      <c r="F8" s="189">
        <v>2</v>
      </c>
      <c r="G8" s="167">
        <v>0</v>
      </c>
      <c r="H8" s="167">
        <v>1</v>
      </c>
      <c r="I8" s="190">
        <v>0.5</v>
      </c>
      <c r="J8" s="177"/>
      <c r="K8" s="177"/>
      <c r="L8" s="6">
        <f t="shared" si="0"/>
        <v>-9.5549999999999997</v>
      </c>
      <c r="M8" s="7">
        <f t="shared" si="1"/>
        <v>-1</v>
      </c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</row>
    <row r="9" spans="1:47" ht="14.4" customHeight="1" x14ac:dyDescent="0.3">
      <c r="A9" s="173" t="s">
        <v>101</v>
      </c>
      <c r="B9" s="176">
        <v>0</v>
      </c>
      <c r="C9" s="167">
        <v>0</v>
      </c>
      <c r="D9" s="167">
        <v>0</v>
      </c>
      <c r="E9" s="188" t="s">
        <v>427</v>
      </c>
      <c r="F9" s="189">
        <v>0</v>
      </c>
      <c r="G9" s="167">
        <v>0</v>
      </c>
      <c r="H9" s="167">
        <v>0</v>
      </c>
      <c r="I9" s="190" t="s">
        <v>427</v>
      </c>
      <c r="J9" s="177"/>
      <c r="K9" s="177"/>
      <c r="L9" s="6">
        <f t="shared" si="0"/>
        <v>0</v>
      </c>
      <c r="M9" s="7">
        <f t="shared" si="1"/>
        <v>0</v>
      </c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</row>
    <row r="10" spans="1:47" ht="14.4" customHeight="1" x14ac:dyDescent="0.3">
      <c r="A10" s="173" t="s">
        <v>102</v>
      </c>
      <c r="B10" s="176">
        <v>45.5</v>
      </c>
      <c r="C10" s="167">
        <v>15.7</v>
      </c>
      <c r="D10" s="167">
        <v>16.259</v>
      </c>
      <c r="E10" s="188">
        <v>0.35734065934065934</v>
      </c>
      <c r="F10" s="189">
        <v>6</v>
      </c>
      <c r="G10" s="167">
        <v>3</v>
      </c>
      <c r="H10" s="167">
        <v>3</v>
      </c>
      <c r="I10" s="190">
        <v>0.5</v>
      </c>
      <c r="J10" s="177"/>
      <c r="K10" s="177"/>
      <c r="L10" s="6">
        <f t="shared" si="0"/>
        <v>-29.241</v>
      </c>
      <c r="M10" s="7">
        <f t="shared" si="1"/>
        <v>-3</v>
      </c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</row>
    <row r="11" spans="1:47" ht="14.4" customHeight="1" thickBot="1" x14ac:dyDescent="0.35">
      <c r="A11" s="173" t="s">
        <v>103</v>
      </c>
      <c r="B11" s="176">
        <v>5.22</v>
      </c>
      <c r="C11" s="167">
        <v>12.638</v>
      </c>
      <c r="D11" s="167">
        <v>1.9370000000000001</v>
      </c>
      <c r="E11" s="188">
        <v>0.37107279693486594</v>
      </c>
      <c r="F11" s="189">
        <v>2</v>
      </c>
      <c r="G11" s="167">
        <v>1</v>
      </c>
      <c r="H11" s="167">
        <v>1</v>
      </c>
      <c r="I11" s="190">
        <v>0.5</v>
      </c>
      <c r="J11" s="177"/>
      <c r="K11" s="177"/>
      <c r="L11" s="6">
        <f t="shared" si="0"/>
        <v>-3.2829999999999995</v>
      </c>
      <c r="M11" s="7">
        <f t="shared" si="1"/>
        <v>-1</v>
      </c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</row>
    <row r="12" spans="1:47" ht="14.4" customHeight="1" thickBot="1" x14ac:dyDescent="0.35">
      <c r="A12" s="174" t="s">
        <v>6</v>
      </c>
      <c r="B12" s="169">
        <f>SUM(B5:B11)</f>
        <v>322.19600000000003</v>
      </c>
      <c r="C12" s="170">
        <f>SUM(C5:C11)</f>
        <v>226.27599999999998</v>
      </c>
      <c r="D12" s="170">
        <f>SUM(D5:D11)</f>
        <v>225.411</v>
      </c>
      <c r="E12" s="191">
        <f>IF(OR(D12=0,B12=0),0,D12/B12)</f>
        <v>0.69960831295236436</v>
      </c>
      <c r="F12" s="192">
        <f>SUM(F5:F11)</f>
        <v>68</v>
      </c>
      <c r="G12" s="170">
        <f>SUM(G5:G11)</f>
        <v>34</v>
      </c>
      <c r="H12" s="170">
        <f>SUM(H5:H11)</f>
        <v>32</v>
      </c>
      <c r="I12" s="193">
        <f>IF(OR(H12=0,F12=0),0,H12/F12)</f>
        <v>0.47058823529411764</v>
      </c>
      <c r="J12" s="177"/>
      <c r="K12" s="177"/>
      <c r="L12" s="183">
        <f>D12-B12</f>
        <v>-96.785000000000025</v>
      </c>
      <c r="M12" s="194">
        <f t="shared" si="1"/>
        <v>-36</v>
      </c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</row>
    <row r="13" spans="1:47" ht="14.4" customHeight="1" x14ac:dyDescent="0.3">
      <c r="A13" s="195"/>
      <c r="B13" s="420" t="s">
        <v>104</v>
      </c>
      <c r="C13" s="420"/>
      <c r="D13" s="420"/>
      <c r="E13" s="420"/>
      <c r="F13" s="420" t="s">
        <v>105</v>
      </c>
      <c r="G13" s="420"/>
      <c r="H13" s="420"/>
      <c r="I13" s="420"/>
      <c r="J13" s="177"/>
      <c r="K13" s="177"/>
      <c r="L13" s="177"/>
      <c r="M13" s="179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</row>
    <row r="14" spans="1:47" ht="14.4" customHeight="1" thickBot="1" x14ac:dyDescent="0.35">
      <c r="A14" s="195"/>
      <c r="B14" s="242"/>
      <c r="C14" s="243"/>
      <c r="D14" s="243"/>
      <c r="E14" s="243"/>
      <c r="F14" s="242"/>
      <c r="G14" s="243"/>
      <c r="H14" s="243"/>
      <c r="I14" s="243"/>
      <c r="J14" s="177"/>
      <c r="K14" s="177"/>
      <c r="L14" s="177"/>
      <c r="M14" s="179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</row>
    <row r="15" spans="1:47" ht="14.4" customHeight="1" thickBot="1" x14ac:dyDescent="0.35">
      <c r="A15" s="427" t="s">
        <v>106</v>
      </c>
      <c r="B15" s="429" t="s">
        <v>93</v>
      </c>
      <c r="C15" s="430"/>
      <c r="D15" s="430"/>
      <c r="E15" s="431"/>
      <c r="F15" s="429" t="s">
        <v>94</v>
      </c>
      <c r="G15" s="430"/>
      <c r="H15" s="430"/>
      <c r="I15" s="431"/>
      <c r="J15" s="437" t="s">
        <v>222</v>
      </c>
      <c r="K15" s="438"/>
      <c r="L15" s="196"/>
      <c r="M15" s="196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</row>
    <row r="16" spans="1:47" ht="14.4" customHeight="1" thickBot="1" x14ac:dyDescent="0.35">
      <c r="A16" s="428"/>
      <c r="B16" s="197">
        <v>2011</v>
      </c>
      <c r="C16" s="198">
        <v>2012</v>
      </c>
      <c r="D16" s="198">
        <v>2013</v>
      </c>
      <c r="E16" s="199" t="s">
        <v>5</v>
      </c>
      <c r="F16" s="197">
        <v>2011</v>
      </c>
      <c r="G16" s="198">
        <v>2012</v>
      </c>
      <c r="H16" s="198">
        <v>2013</v>
      </c>
      <c r="I16" s="199" t="s">
        <v>5</v>
      </c>
      <c r="J16" s="439" t="s">
        <v>223</v>
      </c>
      <c r="K16" s="415"/>
      <c r="L16" s="200" t="s">
        <v>95</v>
      </c>
      <c r="M16" s="201" t="s">
        <v>96</v>
      </c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</row>
    <row r="17" spans="1:47" ht="14.4" customHeight="1" x14ac:dyDescent="0.3">
      <c r="A17" s="172" t="s">
        <v>97</v>
      </c>
      <c r="B17" s="175">
        <v>205.607</v>
      </c>
      <c r="C17" s="168">
        <v>158.66499999999999</v>
      </c>
      <c r="D17" s="168">
        <v>142.732</v>
      </c>
      <c r="E17" s="185">
        <v>0.69419815473208601</v>
      </c>
      <c r="F17" s="175">
        <v>39</v>
      </c>
      <c r="G17" s="168">
        <v>16</v>
      </c>
      <c r="H17" s="168">
        <v>16</v>
      </c>
      <c r="I17" s="187">
        <v>0.41025641025641024</v>
      </c>
      <c r="J17" s="414">
        <f>0.93*0.95</f>
        <v>0.88349999999999995</v>
      </c>
      <c r="K17" s="415"/>
      <c r="L17" s="202">
        <f>D17-B17</f>
        <v>-62.875</v>
      </c>
      <c r="M17" s="203">
        <f>H17-F17</f>
        <v>-23</v>
      </c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</row>
    <row r="18" spans="1:47" ht="14.4" customHeight="1" x14ac:dyDescent="0.3">
      <c r="A18" s="173" t="s">
        <v>98</v>
      </c>
      <c r="B18" s="176">
        <v>19.946999999999999</v>
      </c>
      <c r="C18" s="167">
        <v>5.5810000000000004</v>
      </c>
      <c r="D18" s="167">
        <v>14.167</v>
      </c>
      <c r="E18" s="188">
        <v>0.71023211510502837</v>
      </c>
      <c r="F18" s="176">
        <v>4</v>
      </c>
      <c r="G18" s="167">
        <v>3</v>
      </c>
      <c r="H18" s="167">
        <v>3</v>
      </c>
      <c r="I18" s="190">
        <v>0.75</v>
      </c>
      <c r="J18" s="414">
        <f>1.07*0.95</f>
        <v>1.0165</v>
      </c>
      <c r="K18" s="415"/>
      <c r="L18" s="204">
        <f t="shared" ref="L18:L24" si="2">D18-B18</f>
        <v>-5.7799999999999994</v>
      </c>
      <c r="M18" s="205">
        <f t="shared" ref="M18:M24" si="3">H18-F18</f>
        <v>-1</v>
      </c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</row>
    <row r="19" spans="1:47" ht="14.4" customHeight="1" x14ac:dyDescent="0.3">
      <c r="A19" s="173" t="s">
        <v>99</v>
      </c>
      <c r="B19" s="176">
        <v>22.097000000000001</v>
      </c>
      <c r="C19" s="167">
        <v>24.234000000000002</v>
      </c>
      <c r="D19" s="167">
        <v>10.272</v>
      </c>
      <c r="E19" s="188">
        <v>0.46485948318776305</v>
      </c>
      <c r="F19" s="176">
        <v>11</v>
      </c>
      <c r="G19" s="167">
        <v>7</v>
      </c>
      <c r="H19" s="167">
        <v>6</v>
      </c>
      <c r="I19" s="190">
        <v>0.54545454545454541</v>
      </c>
      <c r="J19" s="414">
        <f>1.04*0.95</f>
        <v>0.98799999999999999</v>
      </c>
      <c r="K19" s="415"/>
      <c r="L19" s="204">
        <f t="shared" si="2"/>
        <v>-11.825000000000001</v>
      </c>
      <c r="M19" s="205">
        <f t="shared" si="3"/>
        <v>-5</v>
      </c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</row>
    <row r="20" spans="1:47" ht="14.4" customHeight="1" x14ac:dyDescent="0.3">
      <c r="A20" s="173" t="s">
        <v>100</v>
      </c>
      <c r="B20" s="176">
        <v>10.363</v>
      </c>
      <c r="C20" s="167">
        <v>0</v>
      </c>
      <c r="D20" s="167">
        <v>0.80800000000000005</v>
      </c>
      <c r="E20" s="188">
        <v>7.7969699893853134E-2</v>
      </c>
      <c r="F20" s="176">
        <v>2</v>
      </c>
      <c r="G20" s="167">
        <v>0</v>
      </c>
      <c r="H20" s="167">
        <v>1</v>
      </c>
      <c r="I20" s="190">
        <v>0.5</v>
      </c>
      <c r="J20" s="414">
        <f>0.96*0.95</f>
        <v>0.91199999999999992</v>
      </c>
      <c r="K20" s="415"/>
      <c r="L20" s="204">
        <f t="shared" si="2"/>
        <v>-9.5549999999999997</v>
      </c>
      <c r="M20" s="205">
        <f t="shared" si="3"/>
        <v>-1</v>
      </c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</row>
    <row r="21" spans="1:47" ht="14.4" customHeight="1" x14ac:dyDescent="0.3">
      <c r="A21" s="173" t="s">
        <v>101</v>
      </c>
      <c r="B21" s="176">
        <v>0</v>
      </c>
      <c r="C21" s="167">
        <v>0</v>
      </c>
      <c r="D21" s="167">
        <v>0</v>
      </c>
      <c r="E21" s="188" t="s">
        <v>427</v>
      </c>
      <c r="F21" s="176">
        <v>0</v>
      </c>
      <c r="G21" s="167">
        <v>0</v>
      </c>
      <c r="H21" s="167">
        <v>0</v>
      </c>
      <c r="I21" s="190" t="s">
        <v>427</v>
      </c>
      <c r="J21" s="414">
        <f>1*0.95</f>
        <v>0.95</v>
      </c>
      <c r="K21" s="415"/>
      <c r="L21" s="204">
        <f t="shared" si="2"/>
        <v>0</v>
      </c>
      <c r="M21" s="205">
        <f t="shared" si="3"/>
        <v>0</v>
      </c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</row>
    <row r="22" spans="1:47" ht="14.4" customHeight="1" x14ac:dyDescent="0.3">
      <c r="A22" s="173" t="s">
        <v>102</v>
      </c>
      <c r="B22" s="176">
        <v>32.234999999999999</v>
      </c>
      <c r="C22" s="167">
        <v>15.7</v>
      </c>
      <c r="D22" s="167">
        <v>16.259</v>
      </c>
      <c r="E22" s="188">
        <v>0.50438963859159303</v>
      </c>
      <c r="F22" s="176">
        <v>5</v>
      </c>
      <c r="G22" s="167">
        <v>3</v>
      </c>
      <c r="H22" s="167">
        <v>3</v>
      </c>
      <c r="I22" s="190">
        <v>0.6</v>
      </c>
      <c r="J22" s="414">
        <f>1.05*0.95</f>
        <v>0.99749999999999994</v>
      </c>
      <c r="K22" s="415"/>
      <c r="L22" s="204">
        <f t="shared" si="2"/>
        <v>-15.975999999999999</v>
      </c>
      <c r="M22" s="205">
        <f t="shared" si="3"/>
        <v>-2</v>
      </c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</row>
    <row r="23" spans="1:47" ht="14.4" customHeight="1" thickBot="1" x14ac:dyDescent="0.35">
      <c r="A23" s="173" t="s">
        <v>103</v>
      </c>
      <c r="B23" s="176">
        <v>5.22</v>
      </c>
      <c r="C23" s="167">
        <v>12.638</v>
      </c>
      <c r="D23" s="167">
        <v>1.9370000000000001</v>
      </c>
      <c r="E23" s="188">
        <v>0.37107279693486594</v>
      </c>
      <c r="F23" s="176">
        <v>2</v>
      </c>
      <c r="G23" s="167">
        <v>1</v>
      </c>
      <c r="H23" s="167">
        <v>1</v>
      </c>
      <c r="I23" s="190">
        <v>0.5</v>
      </c>
      <c r="J23" s="414">
        <f>1*0.95</f>
        <v>0.95</v>
      </c>
      <c r="K23" s="415"/>
      <c r="L23" s="204">
        <f t="shared" si="2"/>
        <v>-3.2829999999999995</v>
      </c>
      <c r="M23" s="205">
        <f t="shared" si="3"/>
        <v>-1</v>
      </c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</row>
    <row r="24" spans="1:47" ht="14.4" customHeight="1" thickBot="1" x14ac:dyDescent="0.35">
      <c r="A24" s="206" t="s">
        <v>6</v>
      </c>
      <c r="B24" s="207">
        <f>SUM(B17:B23)</f>
        <v>295.46900000000005</v>
      </c>
      <c r="C24" s="208">
        <f>SUM(C17:C23)</f>
        <v>216.81799999999998</v>
      </c>
      <c r="D24" s="208">
        <f>SUM(D17:D23)</f>
        <v>186.17500000000001</v>
      </c>
      <c r="E24" s="209">
        <f>IF(OR(D24=0,B24=0),0,D24/B24)</f>
        <v>0.63009994280279824</v>
      </c>
      <c r="F24" s="207">
        <f>SUM(F17:F23)</f>
        <v>63</v>
      </c>
      <c r="G24" s="208">
        <f>SUM(G17:G23)</f>
        <v>30</v>
      </c>
      <c r="H24" s="208">
        <f>SUM(H17:H23)</f>
        <v>30</v>
      </c>
      <c r="I24" s="210">
        <f>IF(OR(H24=0,F24=0),0,H24/F24)</f>
        <v>0.47619047619047616</v>
      </c>
      <c r="J24" s="177"/>
      <c r="K24" s="177"/>
      <c r="L24" s="200">
        <f t="shared" si="2"/>
        <v>-109.29400000000004</v>
      </c>
      <c r="M24" s="211">
        <f t="shared" si="3"/>
        <v>-33</v>
      </c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</row>
    <row r="25" spans="1:47" ht="14.4" customHeight="1" x14ac:dyDescent="0.3">
      <c r="A25" s="212"/>
      <c r="B25" s="420" t="s">
        <v>104</v>
      </c>
      <c r="C25" s="421"/>
      <c r="D25" s="421"/>
      <c r="E25" s="421"/>
      <c r="F25" s="420" t="s">
        <v>105</v>
      </c>
      <c r="G25" s="421"/>
      <c r="H25" s="421"/>
      <c r="I25" s="421"/>
      <c r="J25" s="213"/>
      <c r="K25" s="213"/>
      <c r="L25" s="213"/>
      <c r="M25" s="2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</row>
    <row r="26" spans="1:47" ht="14.4" customHeight="1" thickBot="1" x14ac:dyDescent="0.35">
      <c r="A26" s="212"/>
      <c r="B26" s="242"/>
      <c r="C26" s="243"/>
      <c r="D26" s="243"/>
      <c r="E26" s="243"/>
      <c r="F26" s="242"/>
      <c r="G26" s="243"/>
      <c r="H26" s="243"/>
      <c r="I26" s="243"/>
      <c r="J26" s="213"/>
      <c r="K26" s="213"/>
      <c r="L26" s="213"/>
      <c r="M26" s="2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</row>
    <row r="27" spans="1:47" ht="14.4" customHeight="1" x14ac:dyDescent="0.3">
      <c r="A27" s="432" t="s">
        <v>156</v>
      </c>
      <c r="B27" s="434" t="s">
        <v>93</v>
      </c>
      <c r="C27" s="435"/>
      <c r="D27" s="435"/>
      <c r="E27" s="436"/>
      <c r="F27" s="435" t="s">
        <v>94</v>
      </c>
      <c r="G27" s="435"/>
      <c r="H27" s="435"/>
      <c r="I27" s="435"/>
      <c r="J27" s="434" t="s">
        <v>107</v>
      </c>
      <c r="K27" s="435"/>
      <c r="L27" s="435"/>
      <c r="M27" s="436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</row>
    <row r="28" spans="1:47" ht="14.4" customHeight="1" thickBot="1" x14ac:dyDescent="0.35">
      <c r="A28" s="433"/>
      <c r="B28" s="215">
        <v>2011</v>
      </c>
      <c r="C28" s="216">
        <v>2012</v>
      </c>
      <c r="D28" s="216">
        <v>2013</v>
      </c>
      <c r="E28" s="217" t="s">
        <v>5</v>
      </c>
      <c r="F28" s="216">
        <v>2011</v>
      </c>
      <c r="G28" s="216">
        <v>2012</v>
      </c>
      <c r="H28" s="216">
        <v>2013</v>
      </c>
      <c r="I28" s="216" t="s">
        <v>5</v>
      </c>
      <c r="J28" s="215">
        <v>2011</v>
      </c>
      <c r="K28" s="216">
        <v>2012</v>
      </c>
      <c r="L28" s="216">
        <v>2013</v>
      </c>
      <c r="M28" s="217" t="s">
        <v>5</v>
      </c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</row>
    <row r="29" spans="1:47" ht="14.4" customHeight="1" x14ac:dyDescent="0.3">
      <c r="A29" s="218" t="s">
        <v>97</v>
      </c>
      <c r="B29" s="175">
        <v>12.044</v>
      </c>
      <c r="C29" s="168">
        <v>9.4580000000000002</v>
      </c>
      <c r="D29" s="168">
        <v>39.235999999999997</v>
      </c>
      <c r="E29" s="185">
        <v>3.2577216871471268</v>
      </c>
      <c r="F29" s="186">
        <v>3</v>
      </c>
      <c r="G29" s="168">
        <v>4</v>
      </c>
      <c r="H29" s="168">
        <v>2</v>
      </c>
      <c r="I29" s="219">
        <v>0.66666666666666663</v>
      </c>
      <c r="J29" s="175">
        <v>1868.8340000000001</v>
      </c>
      <c r="K29" s="168">
        <v>238.673</v>
      </c>
      <c r="L29" s="168">
        <v>1399.2370000000001</v>
      </c>
      <c r="M29" s="185">
        <v>0.7487219303587157</v>
      </c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</row>
    <row r="30" spans="1:47" ht="14.4" customHeight="1" x14ac:dyDescent="0.3">
      <c r="A30" s="220" t="s">
        <v>98</v>
      </c>
      <c r="B30" s="176">
        <v>0</v>
      </c>
      <c r="C30" s="167">
        <v>0</v>
      </c>
      <c r="D30" s="167">
        <v>0</v>
      </c>
      <c r="E30" s="188" t="s">
        <v>427</v>
      </c>
      <c r="F30" s="189">
        <v>0</v>
      </c>
      <c r="G30" s="167">
        <v>0</v>
      </c>
      <c r="H30" s="167">
        <v>0</v>
      </c>
      <c r="I30" s="221" t="s">
        <v>427</v>
      </c>
      <c r="J30" s="176">
        <v>0</v>
      </c>
      <c r="K30" s="167">
        <v>0</v>
      </c>
      <c r="L30" s="167">
        <v>0</v>
      </c>
      <c r="M30" s="188" t="s">
        <v>427</v>
      </c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</row>
    <row r="31" spans="1:47" ht="14.4" customHeight="1" x14ac:dyDescent="0.3">
      <c r="A31" s="220" t="s">
        <v>99</v>
      </c>
      <c r="B31" s="176">
        <v>0</v>
      </c>
      <c r="C31" s="167">
        <v>0</v>
      </c>
      <c r="D31" s="167">
        <v>0</v>
      </c>
      <c r="E31" s="188" t="s">
        <v>427</v>
      </c>
      <c r="F31" s="189">
        <v>0</v>
      </c>
      <c r="G31" s="167">
        <v>0</v>
      </c>
      <c r="H31" s="167">
        <v>0</v>
      </c>
      <c r="I31" s="221" t="s">
        <v>427</v>
      </c>
      <c r="J31" s="176">
        <v>0</v>
      </c>
      <c r="K31" s="167">
        <v>0</v>
      </c>
      <c r="L31" s="167">
        <v>0</v>
      </c>
      <c r="M31" s="188" t="s">
        <v>427</v>
      </c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</row>
    <row r="32" spans="1:47" ht="14.4" customHeight="1" x14ac:dyDescent="0.3">
      <c r="A32" s="220" t="s">
        <v>100</v>
      </c>
      <c r="B32" s="176">
        <v>0</v>
      </c>
      <c r="C32" s="167">
        <v>0</v>
      </c>
      <c r="D32" s="167">
        <v>0</v>
      </c>
      <c r="E32" s="188" t="s">
        <v>427</v>
      </c>
      <c r="F32" s="189">
        <v>0</v>
      </c>
      <c r="G32" s="167">
        <v>0</v>
      </c>
      <c r="H32" s="167">
        <v>0</v>
      </c>
      <c r="I32" s="221" t="s">
        <v>427</v>
      </c>
      <c r="J32" s="176">
        <v>0</v>
      </c>
      <c r="K32" s="167">
        <v>0</v>
      </c>
      <c r="L32" s="167">
        <v>0</v>
      </c>
      <c r="M32" s="188" t="s">
        <v>427</v>
      </c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</row>
    <row r="33" spans="1:47" ht="14.4" customHeight="1" x14ac:dyDescent="0.3">
      <c r="A33" s="220" t="s">
        <v>101</v>
      </c>
      <c r="B33" s="176">
        <v>0</v>
      </c>
      <c r="C33" s="167">
        <v>0</v>
      </c>
      <c r="D33" s="167">
        <v>0</v>
      </c>
      <c r="E33" s="188" t="s">
        <v>427</v>
      </c>
      <c r="F33" s="189">
        <v>0</v>
      </c>
      <c r="G33" s="167">
        <v>0</v>
      </c>
      <c r="H33" s="167">
        <v>0</v>
      </c>
      <c r="I33" s="221" t="s">
        <v>427</v>
      </c>
      <c r="J33" s="176">
        <v>0</v>
      </c>
      <c r="K33" s="167">
        <v>0</v>
      </c>
      <c r="L33" s="167">
        <v>0</v>
      </c>
      <c r="M33" s="188" t="s">
        <v>427</v>
      </c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</row>
    <row r="34" spans="1:47" ht="14.4" customHeight="1" x14ac:dyDescent="0.3">
      <c r="A34" s="220" t="s">
        <v>102</v>
      </c>
      <c r="B34" s="176">
        <v>13.265000000000001</v>
      </c>
      <c r="C34" s="167">
        <v>0</v>
      </c>
      <c r="D34" s="167">
        <v>0</v>
      </c>
      <c r="E34" s="188" t="s">
        <v>427</v>
      </c>
      <c r="F34" s="189">
        <v>1</v>
      </c>
      <c r="G34" s="167">
        <v>0</v>
      </c>
      <c r="H34" s="167">
        <v>0</v>
      </c>
      <c r="I34" s="221" t="s">
        <v>427</v>
      </c>
      <c r="J34" s="176">
        <v>429.77</v>
      </c>
      <c r="K34" s="167">
        <v>0</v>
      </c>
      <c r="L34" s="167">
        <v>0</v>
      </c>
      <c r="M34" s="188" t="s">
        <v>427</v>
      </c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</row>
    <row r="35" spans="1:47" ht="14.4" customHeight="1" thickBot="1" x14ac:dyDescent="0.35">
      <c r="A35" s="220" t="s">
        <v>103</v>
      </c>
      <c r="B35" s="176">
        <v>0</v>
      </c>
      <c r="C35" s="167">
        <v>0</v>
      </c>
      <c r="D35" s="167">
        <v>0</v>
      </c>
      <c r="E35" s="188" t="s">
        <v>427</v>
      </c>
      <c r="F35" s="189">
        <v>0</v>
      </c>
      <c r="G35" s="167">
        <v>0</v>
      </c>
      <c r="H35" s="167">
        <v>0</v>
      </c>
      <c r="I35" s="221" t="s">
        <v>427</v>
      </c>
      <c r="J35" s="176">
        <v>0</v>
      </c>
      <c r="K35" s="167">
        <v>0</v>
      </c>
      <c r="L35" s="167">
        <v>0</v>
      </c>
      <c r="M35" s="188" t="s">
        <v>427</v>
      </c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</row>
    <row r="36" spans="1:47" ht="14.4" customHeight="1" thickBot="1" x14ac:dyDescent="0.35">
      <c r="A36" s="222" t="s">
        <v>6</v>
      </c>
      <c r="B36" s="223">
        <f>SUM(B29:B35)</f>
        <v>25.309000000000001</v>
      </c>
      <c r="C36" s="224">
        <f>SUM(C29:C35)</f>
        <v>9.4580000000000002</v>
      </c>
      <c r="D36" s="224">
        <f>SUM(D29:D35)</f>
        <v>39.235999999999997</v>
      </c>
      <c r="E36" s="225">
        <f>IF(OR(D36=0,B36=0),0,D36/B36)</f>
        <v>1.5502785570350466</v>
      </c>
      <c r="F36" s="226">
        <f>SUM(F29:F35)</f>
        <v>4</v>
      </c>
      <c r="G36" s="224">
        <f>SUM(G29:G35)</f>
        <v>4</v>
      </c>
      <c r="H36" s="224">
        <f>SUM(H29:H35)</f>
        <v>2</v>
      </c>
      <c r="I36" s="227">
        <f>IF(OR(H36=0,F36=0),0,H36/F36)</f>
        <v>0.5</v>
      </c>
      <c r="J36" s="223">
        <f>SUM(J29:J35)</f>
        <v>2298.6040000000003</v>
      </c>
      <c r="K36" s="224">
        <f>SUM(K29:K35)</f>
        <v>238.673</v>
      </c>
      <c r="L36" s="224">
        <f>SUM(L29:L35)</f>
        <v>1399.2370000000001</v>
      </c>
      <c r="M36" s="225">
        <f>IF(OR(L36=0,J36=0),0,L36/J36)</f>
        <v>0.60873338774316932</v>
      </c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</row>
    <row r="37" spans="1:47" ht="14.4" customHeight="1" x14ac:dyDescent="0.3">
      <c r="A37" s="213"/>
      <c r="B37" s="213"/>
      <c r="C37" s="213"/>
      <c r="D37" s="213"/>
      <c r="E37" s="228"/>
      <c r="F37" s="213"/>
      <c r="G37" s="213"/>
      <c r="H37" s="213"/>
      <c r="I37" s="214"/>
      <c r="J37" s="420" t="s">
        <v>108</v>
      </c>
      <c r="K37" s="421"/>
      <c r="L37" s="421"/>
      <c r="M37" s="421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  <c r="AS37" s="114"/>
      <c r="AT37" s="114"/>
      <c r="AU37" s="114"/>
    </row>
    <row r="38" spans="1:47" ht="14.4" customHeight="1" thickBot="1" x14ac:dyDescent="0.35">
      <c r="A38" s="213"/>
      <c r="B38" s="213"/>
      <c r="C38" s="213"/>
      <c r="D38" s="213"/>
      <c r="E38" s="228"/>
      <c r="F38" s="213"/>
      <c r="G38" s="213"/>
      <c r="H38" s="213"/>
      <c r="I38" s="214"/>
      <c r="J38" s="240"/>
      <c r="K38" s="241"/>
      <c r="L38" s="241"/>
      <c r="M38" s="241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</row>
    <row r="39" spans="1:47" ht="14.4" customHeight="1" thickBot="1" x14ac:dyDescent="0.35">
      <c r="A39" s="422" t="s">
        <v>109</v>
      </c>
      <c r="B39" s="424" t="s">
        <v>93</v>
      </c>
      <c r="C39" s="425"/>
      <c r="D39" s="425"/>
      <c r="E39" s="426"/>
      <c r="F39" s="425" t="s">
        <v>94</v>
      </c>
      <c r="G39" s="425"/>
      <c r="H39" s="425"/>
      <c r="I39" s="426"/>
      <c r="J39" s="213"/>
      <c r="K39" s="213"/>
      <c r="L39" s="213"/>
      <c r="M39" s="2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</row>
    <row r="40" spans="1:47" ht="14.4" customHeight="1" thickBot="1" x14ac:dyDescent="0.35">
      <c r="A40" s="423"/>
      <c r="B40" s="229">
        <v>2011</v>
      </c>
      <c r="C40" s="230">
        <v>2012</v>
      </c>
      <c r="D40" s="230">
        <v>2013</v>
      </c>
      <c r="E40" s="231" t="s">
        <v>5</v>
      </c>
      <c r="F40" s="230">
        <v>2011</v>
      </c>
      <c r="G40" s="230">
        <v>2012</v>
      </c>
      <c r="H40" s="230">
        <v>2013</v>
      </c>
      <c r="I40" s="231" t="s">
        <v>5</v>
      </c>
      <c r="J40" s="213"/>
      <c r="K40" s="213"/>
      <c r="L40" s="232" t="s">
        <v>95</v>
      </c>
      <c r="M40" s="233" t="s">
        <v>96</v>
      </c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</row>
    <row r="41" spans="1:47" ht="14.4" customHeight="1" x14ac:dyDescent="0.3">
      <c r="A41" s="172" t="s">
        <v>97</v>
      </c>
      <c r="B41" s="175">
        <v>0</v>
      </c>
      <c r="C41" s="168">
        <v>0</v>
      </c>
      <c r="D41" s="168">
        <v>0</v>
      </c>
      <c r="E41" s="185" t="s">
        <v>427</v>
      </c>
      <c r="F41" s="186">
        <v>0</v>
      </c>
      <c r="G41" s="168">
        <v>0</v>
      </c>
      <c r="H41" s="168">
        <v>0</v>
      </c>
      <c r="I41" s="187" t="s">
        <v>427</v>
      </c>
      <c r="J41" s="213"/>
      <c r="K41" s="213"/>
      <c r="L41" s="202">
        <f t="shared" ref="L41:L48" si="4">D41-B41</f>
        <v>0</v>
      </c>
      <c r="M41" s="203">
        <f t="shared" ref="M41:M48" si="5">H41-F41</f>
        <v>0</v>
      </c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114"/>
    </row>
    <row r="42" spans="1:47" ht="14.4" customHeight="1" x14ac:dyDescent="0.3">
      <c r="A42" s="173" t="s">
        <v>98</v>
      </c>
      <c r="B42" s="176">
        <v>0</v>
      </c>
      <c r="C42" s="167">
        <v>0</v>
      </c>
      <c r="D42" s="167">
        <v>0</v>
      </c>
      <c r="E42" s="188" t="s">
        <v>427</v>
      </c>
      <c r="F42" s="189">
        <v>0</v>
      </c>
      <c r="G42" s="167">
        <v>0</v>
      </c>
      <c r="H42" s="167">
        <v>0</v>
      </c>
      <c r="I42" s="190" t="s">
        <v>427</v>
      </c>
      <c r="J42" s="213"/>
      <c r="K42" s="213"/>
      <c r="L42" s="204">
        <f t="shared" si="4"/>
        <v>0</v>
      </c>
      <c r="M42" s="205">
        <f t="shared" si="5"/>
        <v>0</v>
      </c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</row>
    <row r="43" spans="1:47" ht="14.4" customHeight="1" x14ac:dyDescent="0.3">
      <c r="A43" s="173" t="s">
        <v>99</v>
      </c>
      <c r="B43" s="176">
        <v>1.4179999999999999</v>
      </c>
      <c r="C43" s="167">
        <v>0</v>
      </c>
      <c r="D43" s="167">
        <v>0</v>
      </c>
      <c r="E43" s="188" t="s">
        <v>427</v>
      </c>
      <c r="F43" s="189">
        <v>1</v>
      </c>
      <c r="G43" s="167">
        <v>0</v>
      </c>
      <c r="H43" s="167">
        <v>0</v>
      </c>
      <c r="I43" s="190" t="s">
        <v>427</v>
      </c>
      <c r="J43" s="213"/>
      <c r="K43" s="213"/>
      <c r="L43" s="204">
        <f t="shared" si="4"/>
        <v>-1.4179999999999999</v>
      </c>
      <c r="M43" s="205">
        <f t="shared" si="5"/>
        <v>-1</v>
      </c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14"/>
      <c r="AS43" s="114"/>
      <c r="AT43" s="114"/>
      <c r="AU43" s="114"/>
    </row>
    <row r="44" spans="1:47" ht="14.4" customHeight="1" x14ac:dyDescent="0.3">
      <c r="A44" s="173" t="s">
        <v>100</v>
      </c>
      <c r="B44" s="176">
        <v>0</v>
      </c>
      <c r="C44" s="167">
        <v>0</v>
      </c>
      <c r="D44" s="167">
        <v>0</v>
      </c>
      <c r="E44" s="188" t="s">
        <v>427</v>
      </c>
      <c r="F44" s="189">
        <v>0</v>
      </c>
      <c r="G44" s="167">
        <v>0</v>
      </c>
      <c r="H44" s="167">
        <v>0</v>
      </c>
      <c r="I44" s="190" t="s">
        <v>427</v>
      </c>
      <c r="J44" s="213"/>
      <c r="K44" s="213"/>
      <c r="L44" s="204">
        <f t="shared" si="4"/>
        <v>0</v>
      </c>
      <c r="M44" s="205">
        <f t="shared" si="5"/>
        <v>0</v>
      </c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14"/>
      <c r="AT44" s="114"/>
      <c r="AU44" s="114"/>
    </row>
    <row r="45" spans="1:47" ht="14.4" customHeight="1" x14ac:dyDescent="0.3">
      <c r="A45" s="173" t="s">
        <v>101</v>
      </c>
      <c r="B45" s="176">
        <v>0</v>
      </c>
      <c r="C45" s="167">
        <v>0</v>
      </c>
      <c r="D45" s="167">
        <v>0</v>
      </c>
      <c r="E45" s="188" t="s">
        <v>427</v>
      </c>
      <c r="F45" s="189">
        <v>0</v>
      </c>
      <c r="G45" s="167">
        <v>0</v>
      </c>
      <c r="H45" s="167">
        <v>0</v>
      </c>
      <c r="I45" s="190" t="s">
        <v>427</v>
      </c>
      <c r="J45" s="213"/>
      <c r="K45" s="213"/>
      <c r="L45" s="204">
        <f t="shared" si="4"/>
        <v>0</v>
      </c>
      <c r="M45" s="205">
        <f t="shared" si="5"/>
        <v>0</v>
      </c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4"/>
      <c r="AI45" s="114"/>
      <c r="AJ45" s="114"/>
      <c r="AK45" s="114"/>
      <c r="AL45" s="114"/>
      <c r="AM45" s="114"/>
      <c r="AN45" s="114"/>
      <c r="AO45" s="114"/>
      <c r="AP45" s="114"/>
      <c r="AQ45" s="114"/>
      <c r="AR45" s="114"/>
      <c r="AS45" s="114"/>
      <c r="AT45" s="114"/>
      <c r="AU45" s="114"/>
    </row>
    <row r="46" spans="1:47" ht="14.4" customHeight="1" x14ac:dyDescent="0.3">
      <c r="A46" s="173" t="s">
        <v>102</v>
      </c>
      <c r="B46" s="176">
        <v>0</v>
      </c>
      <c r="C46" s="167">
        <v>0</v>
      </c>
      <c r="D46" s="167">
        <v>0</v>
      </c>
      <c r="E46" s="188" t="s">
        <v>427</v>
      </c>
      <c r="F46" s="189">
        <v>0</v>
      </c>
      <c r="G46" s="167">
        <v>0</v>
      </c>
      <c r="H46" s="167">
        <v>0</v>
      </c>
      <c r="I46" s="190" t="s">
        <v>427</v>
      </c>
      <c r="J46" s="213"/>
      <c r="K46" s="213"/>
      <c r="L46" s="204">
        <f t="shared" si="4"/>
        <v>0</v>
      </c>
      <c r="M46" s="205">
        <f t="shared" si="5"/>
        <v>0</v>
      </c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  <c r="AC46" s="114"/>
      <c r="AD46" s="114"/>
      <c r="AE46" s="114"/>
      <c r="AF46" s="114"/>
      <c r="AG46" s="114"/>
      <c r="AH46" s="114"/>
      <c r="AI46" s="114"/>
      <c r="AJ46" s="114"/>
      <c r="AK46" s="114"/>
      <c r="AL46" s="114"/>
      <c r="AM46" s="114"/>
      <c r="AN46" s="114"/>
      <c r="AO46" s="114"/>
      <c r="AP46" s="114"/>
      <c r="AQ46" s="114"/>
      <c r="AR46" s="114"/>
      <c r="AS46" s="114"/>
      <c r="AT46" s="114"/>
      <c r="AU46" s="114"/>
    </row>
    <row r="47" spans="1:47" ht="14.4" customHeight="1" thickBot="1" x14ac:dyDescent="0.35">
      <c r="A47" s="173" t="s">
        <v>103</v>
      </c>
      <c r="B47" s="176">
        <v>0</v>
      </c>
      <c r="C47" s="167">
        <v>0</v>
      </c>
      <c r="D47" s="167">
        <v>0</v>
      </c>
      <c r="E47" s="188" t="s">
        <v>427</v>
      </c>
      <c r="F47" s="189">
        <v>0</v>
      </c>
      <c r="G47" s="167">
        <v>0</v>
      </c>
      <c r="H47" s="167">
        <v>0</v>
      </c>
      <c r="I47" s="190" t="s">
        <v>427</v>
      </c>
      <c r="J47" s="213"/>
      <c r="K47" s="213"/>
      <c r="L47" s="204">
        <f t="shared" si="4"/>
        <v>0</v>
      </c>
      <c r="M47" s="205">
        <f t="shared" si="5"/>
        <v>0</v>
      </c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14"/>
      <c r="AN47" s="114"/>
      <c r="AO47" s="114"/>
      <c r="AP47" s="114"/>
      <c r="AQ47" s="114"/>
      <c r="AR47" s="114"/>
      <c r="AS47" s="114"/>
      <c r="AT47" s="114"/>
      <c r="AU47" s="114"/>
    </row>
    <row r="48" spans="1:47" ht="14.4" customHeight="1" thickBot="1" x14ac:dyDescent="0.35">
      <c r="A48" s="234" t="s">
        <v>6</v>
      </c>
      <c r="B48" s="171">
        <f>SUM(B41:B47)</f>
        <v>1.4179999999999999</v>
      </c>
      <c r="C48" s="235">
        <f>SUM(C41:C47)</f>
        <v>0</v>
      </c>
      <c r="D48" s="235">
        <f>SUM(D41:D47)</f>
        <v>0</v>
      </c>
      <c r="E48" s="236">
        <f>IF(OR(D48=0,B48=0),0,D48/B48)</f>
        <v>0</v>
      </c>
      <c r="F48" s="237">
        <f>SUM(F41:F47)</f>
        <v>1</v>
      </c>
      <c r="G48" s="235">
        <f>SUM(G41:G47)</f>
        <v>0</v>
      </c>
      <c r="H48" s="235">
        <f>SUM(H41:H47)</f>
        <v>0</v>
      </c>
      <c r="I48" s="238">
        <f>IF(OR(H48=0,F48=0),0,H48/F48)</f>
        <v>0</v>
      </c>
      <c r="J48" s="213"/>
      <c r="K48" s="213"/>
      <c r="L48" s="232">
        <f t="shared" si="4"/>
        <v>-1.4179999999999999</v>
      </c>
      <c r="M48" s="239">
        <f t="shared" si="5"/>
        <v>-1</v>
      </c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114"/>
      <c r="AJ48" s="114"/>
      <c r="AK48" s="114"/>
      <c r="AL48" s="114"/>
      <c r="AM48" s="114"/>
      <c r="AN48" s="114"/>
      <c r="AO48" s="114"/>
      <c r="AP48" s="114"/>
      <c r="AQ48" s="114"/>
      <c r="AR48" s="114"/>
      <c r="AS48" s="114"/>
      <c r="AT48" s="114"/>
      <c r="AU48" s="114"/>
    </row>
    <row r="49" spans="1:47" ht="14.4" customHeight="1" x14ac:dyDescent="0.25">
      <c r="A49" s="114"/>
      <c r="B49" s="114"/>
      <c r="C49" s="114"/>
      <c r="D49" s="114"/>
      <c r="E49" s="118"/>
      <c r="F49" s="114"/>
      <c r="G49" s="114"/>
      <c r="H49" s="114"/>
      <c r="I49" s="119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4"/>
      <c r="AK49" s="114"/>
      <c r="AL49" s="114"/>
      <c r="AM49" s="114"/>
      <c r="AN49" s="114"/>
      <c r="AO49" s="114"/>
      <c r="AP49" s="114"/>
      <c r="AQ49" s="114"/>
      <c r="AR49" s="114"/>
      <c r="AS49" s="114"/>
      <c r="AT49" s="114"/>
      <c r="AU49" s="114"/>
    </row>
    <row r="50" spans="1:47" ht="14.4" customHeight="1" x14ac:dyDescent="0.25">
      <c r="A50" s="114"/>
      <c r="B50" s="114"/>
      <c r="C50" s="114"/>
      <c r="D50" s="114"/>
      <c r="E50" s="118"/>
      <c r="F50" s="114"/>
      <c r="G50" s="114"/>
      <c r="H50" s="114"/>
      <c r="I50" s="119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14"/>
      <c r="AN50" s="114"/>
      <c r="AO50" s="114"/>
      <c r="AP50" s="114"/>
      <c r="AQ50" s="114"/>
      <c r="AR50" s="114"/>
      <c r="AS50" s="114"/>
      <c r="AT50" s="114"/>
      <c r="AU50" s="114"/>
    </row>
    <row r="51" spans="1:47" ht="14.4" customHeight="1" x14ac:dyDescent="0.25">
      <c r="A51" s="114"/>
      <c r="B51" s="114"/>
      <c r="C51" s="114"/>
      <c r="D51" s="114"/>
      <c r="E51" s="118"/>
      <c r="F51" s="114"/>
      <c r="G51" s="114"/>
      <c r="H51" s="114"/>
      <c r="I51" s="119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/>
      <c r="AO51" s="114"/>
      <c r="AP51" s="114"/>
      <c r="AQ51" s="114"/>
      <c r="AR51" s="114"/>
      <c r="AS51" s="114"/>
      <c r="AT51" s="114"/>
      <c r="AU51" s="114"/>
    </row>
    <row r="52" spans="1:47" ht="14.4" customHeight="1" x14ac:dyDescent="0.25">
      <c r="A52" s="114"/>
      <c r="B52" s="114"/>
      <c r="C52" s="114"/>
      <c r="D52" s="114"/>
      <c r="E52" s="118"/>
      <c r="F52" s="114"/>
      <c r="G52" s="114"/>
      <c r="H52" s="114"/>
      <c r="I52" s="119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  <c r="AA52" s="114"/>
      <c r="AB52" s="114"/>
      <c r="AC52" s="114"/>
      <c r="AD52" s="114"/>
      <c r="AE52" s="114"/>
      <c r="AF52" s="114"/>
      <c r="AG52" s="114"/>
      <c r="AH52" s="114"/>
      <c r="AI52" s="114"/>
      <c r="AJ52" s="114"/>
      <c r="AK52" s="114"/>
      <c r="AL52" s="114"/>
      <c r="AM52" s="114"/>
      <c r="AN52" s="114"/>
      <c r="AO52" s="114"/>
      <c r="AP52" s="114"/>
      <c r="AQ52" s="114"/>
      <c r="AR52" s="114"/>
      <c r="AS52" s="114"/>
      <c r="AT52" s="114"/>
      <c r="AU52" s="114"/>
    </row>
    <row r="53" spans="1:47" ht="14.4" customHeight="1" x14ac:dyDescent="0.25">
      <c r="A53" s="114"/>
      <c r="B53" s="114"/>
      <c r="C53" s="114"/>
      <c r="D53" s="114"/>
      <c r="E53" s="118"/>
      <c r="F53" s="114"/>
      <c r="G53" s="114"/>
      <c r="H53" s="114"/>
      <c r="I53" s="119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14"/>
      <c r="AN53" s="114"/>
      <c r="AO53" s="114"/>
      <c r="AP53" s="114"/>
      <c r="AQ53" s="114"/>
      <c r="AR53" s="114"/>
      <c r="AS53" s="114"/>
      <c r="AT53" s="114"/>
      <c r="AU53" s="114"/>
    </row>
    <row r="54" spans="1:47" ht="14.4" customHeight="1" x14ac:dyDescent="0.25">
      <c r="A54" s="114"/>
      <c r="B54" s="114"/>
      <c r="C54" s="114"/>
      <c r="D54" s="114"/>
      <c r="E54" s="118"/>
      <c r="F54" s="114"/>
      <c r="G54" s="114"/>
      <c r="H54" s="114"/>
      <c r="I54" s="119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4"/>
      <c r="AD54" s="114"/>
      <c r="AE54" s="114"/>
      <c r="AF54" s="114"/>
      <c r="AG54" s="114"/>
      <c r="AH54" s="114"/>
      <c r="AI54" s="114"/>
      <c r="AJ54" s="114"/>
      <c r="AK54" s="114"/>
      <c r="AL54" s="114"/>
      <c r="AM54" s="114"/>
      <c r="AN54" s="114"/>
      <c r="AO54" s="114"/>
      <c r="AP54" s="114"/>
      <c r="AQ54" s="114"/>
      <c r="AR54" s="114"/>
      <c r="AS54" s="114"/>
      <c r="AT54" s="114"/>
      <c r="AU54" s="114"/>
    </row>
    <row r="55" spans="1:47" ht="14.4" customHeight="1" x14ac:dyDescent="0.25">
      <c r="A55" s="114"/>
      <c r="B55" s="114"/>
      <c r="C55" s="114"/>
      <c r="D55" s="114"/>
      <c r="E55" s="118"/>
      <c r="F55" s="114"/>
      <c r="G55" s="114"/>
      <c r="H55" s="114"/>
      <c r="I55" s="119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4"/>
      <c r="AH55" s="114"/>
      <c r="AI55" s="114"/>
      <c r="AJ55" s="114"/>
      <c r="AK55" s="114"/>
      <c r="AL55" s="114"/>
      <c r="AM55" s="114"/>
      <c r="AN55" s="114"/>
      <c r="AO55" s="114"/>
      <c r="AP55" s="114"/>
      <c r="AQ55" s="114"/>
      <c r="AR55" s="114"/>
      <c r="AS55" s="114"/>
      <c r="AT55" s="114"/>
      <c r="AU55" s="114"/>
    </row>
    <row r="56" spans="1:47" ht="14.4" customHeight="1" x14ac:dyDescent="0.25">
      <c r="A56" s="114"/>
      <c r="B56" s="114"/>
      <c r="C56" s="114"/>
      <c r="D56" s="114"/>
      <c r="E56" s="118"/>
      <c r="F56" s="114"/>
      <c r="G56" s="114"/>
      <c r="H56" s="114"/>
      <c r="I56" s="119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14"/>
      <c r="AN56" s="114"/>
      <c r="AO56" s="114"/>
      <c r="AP56" s="114"/>
      <c r="AQ56" s="114"/>
      <c r="AR56" s="114"/>
      <c r="AS56" s="114"/>
      <c r="AT56" s="114"/>
      <c r="AU56" s="114"/>
    </row>
    <row r="57" spans="1:47" ht="14.4" customHeight="1" x14ac:dyDescent="0.25">
      <c r="A57" s="114"/>
      <c r="B57" s="114"/>
      <c r="C57" s="114"/>
      <c r="D57" s="114"/>
      <c r="E57" s="118"/>
      <c r="F57" s="114"/>
      <c r="G57" s="114"/>
      <c r="H57" s="114"/>
      <c r="I57" s="119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4"/>
      <c r="AH57" s="114"/>
      <c r="AI57" s="114"/>
      <c r="AJ57" s="114"/>
      <c r="AK57" s="114"/>
      <c r="AL57" s="114"/>
      <c r="AM57" s="114"/>
      <c r="AN57" s="114"/>
      <c r="AO57" s="114"/>
      <c r="AP57" s="114"/>
      <c r="AQ57" s="114"/>
      <c r="AR57" s="114"/>
      <c r="AS57" s="114"/>
      <c r="AT57" s="114"/>
      <c r="AU57" s="114"/>
    </row>
    <row r="58" spans="1:47" ht="14.4" customHeight="1" x14ac:dyDescent="0.25">
      <c r="A58" s="114"/>
      <c r="B58" s="114"/>
      <c r="C58" s="114"/>
      <c r="D58" s="114"/>
      <c r="E58" s="118"/>
      <c r="F58" s="114"/>
      <c r="G58" s="114"/>
      <c r="H58" s="114"/>
      <c r="I58" s="119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  <c r="AG58" s="114"/>
      <c r="AH58" s="114"/>
      <c r="AI58" s="114"/>
      <c r="AJ58" s="114"/>
      <c r="AK58" s="114"/>
      <c r="AL58" s="114"/>
      <c r="AM58" s="114"/>
      <c r="AN58" s="114"/>
      <c r="AO58" s="114"/>
      <c r="AP58" s="114"/>
      <c r="AQ58" s="114"/>
      <c r="AR58" s="114"/>
      <c r="AS58" s="114"/>
      <c r="AT58" s="114"/>
      <c r="AU58" s="114"/>
    </row>
    <row r="59" spans="1:47" ht="14.4" customHeight="1" x14ac:dyDescent="0.25">
      <c r="A59" s="114"/>
      <c r="B59" s="114"/>
      <c r="C59" s="114"/>
      <c r="D59" s="114"/>
      <c r="E59" s="118"/>
      <c r="F59" s="114"/>
      <c r="G59" s="114"/>
      <c r="H59" s="114"/>
      <c r="I59" s="119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14"/>
      <c r="AN59" s="114"/>
      <c r="AO59" s="114"/>
      <c r="AP59" s="114"/>
      <c r="AQ59" s="114"/>
      <c r="AR59" s="114"/>
      <c r="AS59" s="114"/>
      <c r="AT59" s="114"/>
      <c r="AU59" s="114"/>
    </row>
    <row r="60" spans="1:47" ht="14.4" customHeight="1" x14ac:dyDescent="0.25">
      <c r="A60" s="114"/>
      <c r="B60" s="114"/>
      <c r="C60" s="114"/>
      <c r="D60" s="114"/>
      <c r="E60" s="118"/>
      <c r="F60" s="114"/>
      <c r="G60" s="114"/>
      <c r="H60" s="114"/>
      <c r="I60" s="119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114"/>
      <c r="W60" s="114"/>
      <c r="X60" s="114"/>
      <c r="Y60" s="114"/>
      <c r="Z60" s="114"/>
      <c r="AA60" s="114"/>
      <c r="AB60" s="114"/>
      <c r="AC60" s="114"/>
      <c r="AD60" s="114"/>
      <c r="AE60" s="114"/>
      <c r="AF60" s="114"/>
      <c r="AG60" s="114"/>
      <c r="AH60" s="114"/>
      <c r="AI60" s="114"/>
      <c r="AJ60" s="114"/>
      <c r="AK60" s="114"/>
      <c r="AL60" s="114"/>
      <c r="AM60" s="114"/>
      <c r="AN60" s="114"/>
      <c r="AO60" s="114"/>
      <c r="AP60" s="114"/>
      <c r="AQ60" s="114"/>
      <c r="AR60" s="114"/>
      <c r="AS60" s="114"/>
      <c r="AT60" s="114"/>
      <c r="AU60" s="114"/>
    </row>
    <row r="61" spans="1:47" ht="14.4" customHeight="1" x14ac:dyDescent="0.25">
      <c r="A61" s="114"/>
      <c r="B61" s="114"/>
      <c r="C61" s="114"/>
      <c r="D61" s="114"/>
      <c r="E61" s="118"/>
      <c r="F61" s="114"/>
      <c r="G61" s="114"/>
      <c r="H61" s="114"/>
      <c r="I61" s="119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114"/>
      <c r="W61" s="114"/>
      <c r="X61" s="114"/>
      <c r="Y61" s="114"/>
      <c r="Z61" s="114"/>
      <c r="AA61" s="114"/>
      <c r="AB61" s="114"/>
      <c r="AC61" s="114"/>
      <c r="AD61" s="114"/>
      <c r="AE61" s="114"/>
      <c r="AF61" s="114"/>
      <c r="AG61" s="114"/>
      <c r="AH61" s="114"/>
      <c r="AI61" s="114"/>
      <c r="AJ61" s="114"/>
      <c r="AK61" s="114"/>
      <c r="AL61" s="114"/>
      <c r="AM61" s="114"/>
      <c r="AN61" s="114"/>
      <c r="AO61" s="114"/>
      <c r="AP61" s="114"/>
      <c r="AQ61" s="114"/>
      <c r="AR61" s="114"/>
      <c r="AS61" s="114"/>
      <c r="AT61" s="114"/>
      <c r="AU61" s="114"/>
    </row>
    <row r="62" spans="1:47" ht="14.4" customHeight="1" x14ac:dyDescent="0.25">
      <c r="A62" s="114"/>
      <c r="B62" s="114"/>
      <c r="C62" s="114"/>
      <c r="D62" s="114"/>
      <c r="E62" s="118"/>
      <c r="F62" s="114"/>
      <c r="G62" s="114"/>
      <c r="H62" s="114"/>
      <c r="I62" s="119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14"/>
      <c r="AN62" s="114"/>
      <c r="AO62" s="114"/>
      <c r="AP62" s="114"/>
      <c r="AQ62" s="114"/>
      <c r="AR62" s="114"/>
      <c r="AS62" s="114"/>
      <c r="AT62" s="114"/>
      <c r="AU62" s="114"/>
    </row>
    <row r="63" spans="1:47" ht="14.4" customHeight="1" x14ac:dyDescent="0.25">
      <c r="A63" s="114"/>
      <c r="B63" s="114"/>
      <c r="C63" s="114"/>
      <c r="D63" s="114"/>
      <c r="E63" s="118"/>
      <c r="F63" s="114"/>
      <c r="G63" s="114"/>
      <c r="H63" s="114"/>
      <c r="I63" s="119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4"/>
      <c r="AH63" s="114"/>
      <c r="AI63" s="114"/>
      <c r="AJ63" s="114"/>
      <c r="AK63" s="114"/>
      <c r="AL63" s="114"/>
      <c r="AM63" s="114"/>
      <c r="AN63" s="114"/>
      <c r="AO63" s="114"/>
      <c r="AP63" s="114"/>
      <c r="AQ63" s="114"/>
      <c r="AR63" s="114"/>
      <c r="AS63" s="114"/>
      <c r="AT63" s="114"/>
      <c r="AU63" s="114"/>
    </row>
    <row r="64" spans="1:47" ht="14.4" customHeight="1" x14ac:dyDescent="0.25">
      <c r="A64" s="114"/>
      <c r="B64" s="114"/>
      <c r="C64" s="114"/>
      <c r="D64" s="114"/>
      <c r="E64" s="118"/>
      <c r="F64" s="114"/>
      <c r="G64" s="114"/>
      <c r="H64" s="114"/>
      <c r="I64" s="119"/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4"/>
      <c r="AB64" s="114"/>
      <c r="AC64" s="114"/>
      <c r="AD64" s="114"/>
      <c r="AE64" s="114"/>
      <c r="AF64" s="114"/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/>
      <c r="AS64" s="114"/>
      <c r="AT64" s="114"/>
      <c r="AU64" s="114"/>
    </row>
    <row r="65" spans="1:47" ht="14.4" customHeight="1" x14ac:dyDescent="0.25">
      <c r="A65" s="114"/>
      <c r="B65" s="114"/>
      <c r="C65" s="114"/>
      <c r="D65" s="114"/>
      <c r="E65" s="118"/>
      <c r="F65" s="114"/>
      <c r="G65" s="114"/>
      <c r="H65" s="114"/>
      <c r="I65" s="119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14"/>
      <c r="AN65" s="114"/>
      <c r="AO65" s="114"/>
      <c r="AP65" s="114"/>
      <c r="AQ65" s="114"/>
      <c r="AR65" s="114"/>
      <c r="AS65" s="114"/>
      <c r="AT65" s="114"/>
      <c r="AU65" s="114"/>
    </row>
    <row r="66" spans="1:47" ht="14.4" customHeight="1" x14ac:dyDescent="0.25">
      <c r="A66" s="114"/>
      <c r="B66" s="114"/>
      <c r="C66" s="114"/>
      <c r="D66" s="114"/>
      <c r="E66" s="118"/>
      <c r="F66" s="114"/>
      <c r="G66" s="114"/>
      <c r="H66" s="114"/>
      <c r="I66" s="119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4"/>
      <c r="Z66" s="114"/>
      <c r="AA66" s="114"/>
      <c r="AB66" s="114"/>
      <c r="AC66" s="114"/>
      <c r="AD66" s="114"/>
      <c r="AE66" s="114"/>
      <c r="AF66" s="114"/>
      <c r="AG66" s="114"/>
      <c r="AH66" s="114"/>
      <c r="AI66" s="114"/>
      <c r="AJ66" s="114"/>
      <c r="AK66" s="114"/>
      <c r="AL66" s="114"/>
      <c r="AM66" s="114"/>
      <c r="AN66" s="114"/>
      <c r="AO66" s="114"/>
      <c r="AP66" s="114"/>
      <c r="AQ66" s="114"/>
      <c r="AR66" s="114"/>
      <c r="AS66" s="114"/>
      <c r="AT66" s="114"/>
      <c r="AU66" s="114"/>
    </row>
    <row r="67" spans="1:47" ht="14.4" customHeight="1" x14ac:dyDescent="0.25">
      <c r="A67" s="114"/>
      <c r="B67" s="114"/>
      <c r="C67" s="114"/>
      <c r="D67" s="114"/>
      <c r="E67" s="118"/>
      <c r="F67" s="114"/>
      <c r="G67" s="114"/>
      <c r="H67" s="114"/>
      <c r="I67" s="119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  <c r="AE67" s="114"/>
      <c r="AF67" s="114"/>
      <c r="AG67" s="114"/>
      <c r="AH67" s="114"/>
      <c r="AI67" s="114"/>
      <c r="AJ67" s="114"/>
      <c r="AK67" s="114"/>
      <c r="AL67" s="114"/>
      <c r="AM67" s="114"/>
      <c r="AN67" s="114"/>
      <c r="AO67" s="114"/>
      <c r="AP67" s="114"/>
      <c r="AQ67" s="114"/>
      <c r="AR67" s="114"/>
      <c r="AS67" s="114"/>
      <c r="AT67" s="114"/>
      <c r="AU67" s="114"/>
    </row>
    <row r="68" spans="1:47" ht="14.4" customHeight="1" x14ac:dyDescent="0.25">
      <c r="A68" s="114"/>
      <c r="B68" s="114"/>
      <c r="C68" s="114"/>
      <c r="D68" s="114"/>
      <c r="E68" s="118"/>
      <c r="F68" s="114"/>
      <c r="G68" s="114"/>
      <c r="H68" s="114"/>
      <c r="I68" s="119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14"/>
      <c r="AN68" s="114"/>
      <c r="AO68" s="114"/>
      <c r="AP68" s="114"/>
      <c r="AQ68" s="114"/>
      <c r="AR68" s="114"/>
      <c r="AS68" s="114"/>
      <c r="AT68" s="114"/>
      <c r="AU68" s="114"/>
    </row>
    <row r="69" spans="1:47" ht="14.4" customHeight="1" x14ac:dyDescent="0.25">
      <c r="A69" s="114"/>
      <c r="B69" s="114"/>
      <c r="C69" s="114"/>
      <c r="D69" s="114"/>
      <c r="E69" s="118"/>
      <c r="F69" s="114"/>
      <c r="G69" s="114"/>
      <c r="H69" s="114"/>
      <c r="I69" s="119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4"/>
      <c r="Z69" s="114"/>
      <c r="AA69" s="114"/>
      <c r="AB69" s="114"/>
      <c r="AC69" s="114"/>
      <c r="AD69" s="114"/>
      <c r="AE69" s="114"/>
      <c r="AF69" s="114"/>
      <c r="AG69" s="114"/>
      <c r="AH69" s="114"/>
      <c r="AI69" s="114"/>
      <c r="AJ69" s="114"/>
      <c r="AK69" s="114"/>
      <c r="AL69" s="114"/>
      <c r="AM69" s="114"/>
      <c r="AN69" s="114"/>
      <c r="AO69" s="114"/>
      <c r="AP69" s="114"/>
      <c r="AQ69" s="114"/>
      <c r="AR69" s="114"/>
      <c r="AS69" s="114"/>
      <c r="AT69" s="114"/>
      <c r="AU69" s="114"/>
    </row>
    <row r="70" spans="1:47" ht="14.4" customHeight="1" x14ac:dyDescent="0.25">
      <c r="A70" s="114"/>
      <c r="B70" s="114"/>
      <c r="C70" s="114"/>
      <c r="D70" s="114"/>
      <c r="E70" s="118"/>
      <c r="F70" s="114"/>
      <c r="G70" s="114"/>
      <c r="H70" s="114"/>
      <c r="I70" s="119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4"/>
      <c r="AA70" s="114"/>
      <c r="AB70" s="114"/>
      <c r="AC70" s="114"/>
      <c r="AD70" s="114"/>
      <c r="AE70" s="114"/>
      <c r="AF70" s="114"/>
      <c r="AG70" s="114"/>
      <c r="AH70" s="114"/>
      <c r="AI70" s="114"/>
      <c r="AJ70" s="114"/>
      <c r="AK70" s="114"/>
      <c r="AL70" s="114"/>
      <c r="AM70" s="114"/>
      <c r="AN70" s="114"/>
      <c r="AO70" s="114"/>
      <c r="AP70" s="114"/>
      <c r="AQ70" s="114"/>
      <c r="AR70" s="114"/>
      <c r="AS70" s="114"/>
      <c r="AT70" s="114"/>
      <c r="AU70" s="114"/>
    </row>
    <row r="71" spans="1:47" ht="14.4" customHeight="1" x14ac:dyDescent="0.25">
      <c r="A71" s="114"/>
      <c r="B71" s="114"/>
      <c r="C71" s="114"/>
      <c r="D71" s="114"/>
      <c r="E71" s="118"/>
      <c r="F71" s="114"/>
      <c r="G71" s="114"/>
      <c r="H71" s="114"/>
      <c r="I71" s="119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114"/>
      <c r="AA71" s="114"/>
      <c r="AB71" s="114"/>
      <c r="AC71" s="114"/>
      <c r="AD71" s="114"/>
      <c r="AE71" s="114"/>
      <c r="AF71" s="114"/>
      <c r="AG71" s="114"/>
      <c r="AH71" s="114"/>
      <c r="AI71" s="114"/>
      <c r="AJ71" s="114"/>
      <c r="AK71" s="114"/>
      <c r="AL71" s="114"/>
      <c r="AM71" s="114"/>
      <c r="AN71" s="114"/>
      <c r="AO71" s="114"/>
      <c r="AP71" s="114"/>
      <c r="AQ71" s="114"/>
      <c r="AR71" s="114"/>
      <c r="AS71" s="114"/>
      <c r="AT71" s="114"/>
      <c r="AU71" s="114"/>
    </row>
    <row r="72" spans="1:47" ht="14.4" customHeight="1" x14ac:dyDescent="0.25">
      <c r="A72" s="114"/>
      <c r="B72" s="114"/>
      <c r="C72" s="114"/>
      <c r="D72" s="114"/>
      <c r="E72" s="118"/>
      <c r="F72" s="114"/>
      <c r="G72" s="114"/>
      <c r="H72" s="114"/>
      <c r="I72" s="119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4"/>
      <c r="Z72" s="114"/>
      <c r="AA72" s="114"/>
      <c r="AB72" s="114"/>
      <c r="AC72" s="114"/>
      <c r="AD72" s="114"/>
      <c r="AE72" s="114"/>
      <c r="AF72" s="114"/>
      <c r="AG72" s="114"/>
      <c r="AH72" s="114"/>
      <c r="AI72" s="114"/>
      <c r="AJ72" s="114"/>
      <c r="AK72" s="114"/>
      <c r="AL72" s="114"/>
      <c r="AM72" s="114"/>
      <c r="AN72" s="114"/>
      <c r="AO72" s="114"/>
      <c r="AP72" s="114"/>
      <c r="AQ72" s="114"/>
      <c r="AR72" s="114"/>
      <c r="AS72" s="114"/>
      <c r="AT72" s="114"/>
      <c r="AU72" s="114"/>
    </row>
    <row r="73" spans="1:47" ht="14.4" customHeight="1" x14ac:dyDescent="0.25">
      <c r="A73" s="114"/>
      <c r="B73" s="114"/>
      <c r="C73" s="114"/>
      <c r="D73" s="114"/>
      <c r="E73" s="118"/>
      <c r="F73" s="114"/>
      <c r="G73" s="114"/>
      <c r="H73" s="114"/>
      <c r="I73" s="119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4"/>
      <c r="Z73" s="114"/>
      <c r="AA73" s="114"/>
      <c r="AB73" s="114"/>
      <c r="AC73" s="114"/>
      <c r="AD73" s="114"/>
      <c r="AE73" s="114"/>
      <c r="AF73" s="114"/>
      <c r="AG73" s="114"/>
      <c r="AH73" s="114"/>
      <c r="AI73" s="114"/>
      <c r="AJ73" s="114"/>
      <c r="AK73" s="114"/>
      <c r="AL73" s="114"/>
      <c r="AM73" s="114"/>
      <c r="AN73" s="114"/>
      <c r="AO73" s="114"/>
      <c r="AP73" s="114"/>
      <c r="AQ73" s="114"/>
      <c r="AR73" s="114"/>
      <c r="AS73" s="114"/>
      <c r="AT73" s="114"/>
      <c r="AU73" s="114"/>
    </row>
    <row r="74" spans="1:47" ht="14.4" customHeight="1" x14ac:dyDescent="0.25">
      <c r="A74" s="114"/>
      <c r="B74" s="114"/>
      <c r="C74" s="114"/>
      <c r="D74" s="114"/>
      <c r="E74" s="118"/>
      <c r="F74" s="114"/>
      <c r="G74" s="114"/>
      <c r="H74" s="114"/>
      <c r="I74" s="119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14"/>
      <c r="AN74" s="114"/>
      <c r="AO74" s="114"/>
      <c r="AP74" s="114"/>
      <c r="AQ74" s="114"/>
      <c r="AR74" s="114"/>
      <c r="AS74" s="114"/>
      <c r="AT74" s="114"/>
      <c r="AU74" s="114"/>
    </row>
    <row r="75" spans="1:47" ht="14.4" customHeight="1" x14ac:dyDescent="0.25">
      <c r="A75" s="114"/>
      <c r="B75" s="114"/>
      <c r="C75" s="114"/>
      <c r="D75" s="114"/>
      <c r="E75" s="118"/>
      <c r="F75" s="114"/>
      <c r="G75" s="114"/>
      <c r="H75" s="114"/>
      <c r="I75" s="119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114"/>
      <c r="X75" s="114"/>
      <c r="Y75" s="114"/>
      <c r="Z75" s="114"/>
      <c r="AA75" s="114"/>
      <c r="AB75" s="114"/>
      <c r="AC75" s="114"/>
      <c r="AD75" s="114"/>
      <c r="AE75" s="114"/>
      <c r="AF75" s="114"/>
      <c r="AG75" s="114"/>
      <c r="AH75" s="114"/>
      <c r="AI75" s="114"/>
      <c r="AJ75" s="114"/>
      <c r="AK75" s="114"/>
      <c r="AL75" s="114"/>
      <c r="AM75" s="114"/>
      <c r="AN75" s="114"/>
      <c r="AO75" s="114"/>
      <c r="AP75" s="114"/>
      <c r="AQ75" s="114"/>
      <c r="AR75" s="114"/>
      <c r="AS75" s="114"/>
      <c r="AT75" s="114"/>
      <c r="AU75" s="114"/>
    </row>
    <row r="76" spans="1:47" ht="14.4" customHeight="1" x14ac:dyDescent="0.25">
      <c r="A76" s="114"/>
      <c r="B76" s="114"/>
      <c r="C76" s="114"/>
      <c r="D76" s="114"/>
      <c r="E76" s="118"/>
      <c r="F76" s="114"/>
      <c r="G76" s="114"/>
      <c r="H76" s="114"/>
      <c r="I76" s="119"/>
      <c r="J76" s="114"/>
      <c r="K76" s="114"/>
      <c r="L76" s="114"/>
      <c r="M76" s="114"/>
      <c r="N76" s="114"/>
      <c r="O76" s="114"/>
      <c r="P76" s="114"/>
      <c r="Q76" s="114"/>
      <c r="R76" s="114"/>
      <c r="S76" s="114"/>
      <c r="T76" s="114"/>
      <c r="U76" s="114"/>
      <c r="V76" s="114"/>
      <c r="W76" s="114"/>
      <c r="X76" s="114"/>
      <c r="Y76" s="114"/>
      <c r="Z76" s="114"/>
      <c r="AA76" s="114"/>
      <c r="AB76" s="114"/>
      <c r="AC76" s="114"/>
      <c r="AD76" s="114"/>
      <c r="AE76" s="114"/>
      <c r="AF76" s="114"/>
      <c r="AG76" s="114"/>
      <c r="AH76" s="114"/>
      <c r="AI76" s="114"/>
      <c r="AJ76" s="114"/>
      <c r="AK76" s="114"/>
      <c r="AL76" s="114"/>
      <c r="AM76" s="114"/>
      <c r="AN76" s="114"/>
      <c r="AO76" s="114"/>
      <c r="AP76" s="114"/>
      <c r="AQ76" s="114"/>
      <c r="AR76" s="114"/>
      <c r="AS76" s="114"/>
      <c r="AT76" s="114"/>
      <c r="AU76" s="114"/>
    </row>
    <row r="77" spans="1:47" ht="14.4" customHeight="1" x14ac:dyDescent="0.25">
      <c r="A77" s="114"/>
      <c r="B77" s="114"/>
      <c r="C77" s="114"/>
      <c r="D77" s="114"/>
      <c r="E77" s="118"/>
      <c r="F77" s="114"/>
      <c r="G77" s="114"/>
      <c r="H77" s="114"/>
      <c r="I77" s="119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14"/>
      <c r="AN77" s="114"/>
      <c r="AO77" s="114"/>
      <c r="AP77" s="114"/>
      <c r="AQ77" s="114"/>
      <c r="AR77" s="114"/>
      <c r="AS77" s="114"/>
      <c r="AT77" s="114"/>
      <c r="AU77" s="114"/>
    </row>
    <row r="78" spans="1:47" ht="14.4" customHeight="1" x14ac:dyDescent="0.25">
      <c r="A78" s="114"/>
      <c r="B78" s="114"/>
      <c r="C78" s="114"/>
      <c r="D78" s="114"/>
      <c r="E78" s="118"/>
      <c r="F78" s="114"/>
      <c r="G78" s="114"/>
      <c r="H78" s="114"/>
      <c r="I78" s="119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114"/>
      <c r="Y78" s="114"/>
      <c r="Z78" s="114"/>
      <c r="AA78" s="114"/>
      <c r="AB78" s="114"/>
      <c r="AC78" s="114"/>
      <c r="AD78" s="114"/>
      <c r="AE78" s="114"/>
      <c r="AF78" s="114"/>
      <c r="AG78" s="114"/>
      <c r="AH78" s="114"/>
      <c r="AI78" s="114"/>
      <c r="AJ78" s="114"/>
      <c r="AK78" s="114"/>
      <c r="AL78" s="114"/>
      <c r="AM78" s="114"/>
      <c r="AN78" s="114"/>
      <c r="AO78" s="114"/>
      <c r="AP78" s="114"/>
      <c r="AQ78" s="114"/>
      <c r="AR78" s="114"/>
      <c r="AS78" s="114"/>
      <c r="AT78" s="114"/>
      <c r="AU78" s="114"/>
    </row>
    <row r="79" spans="1:47" ht="14.4" customHeight="1" x14ac:dyDescent="0.25">
      <c r="A79" s="114"/>
      <c r="B79" s="114"/>
      <c r="C79" s="114"/>
      <c r="D79" s="114"/>
      <c r="E79" s="118"/>
      <c r="F79" s="114"/>
      <c r="G79" s="114"/>
      <c r="H79" s="114"/>
      <c r="I79" s="119"/>
      <c r="J79" s="114"/>
      <c r="K79" s="114"/>
      <c r="L79" s="114"/>
      <c r="M79" s="114"/>
      <c r="N79" s="114"/>
      <c r="O79" s="114"/>
      <c r="P79" s="114"/>
      <c r="Q79" s="114"/>
      <c r="R79" s="114"/>
      <c r="S79" s="114"/>
      <c r="T79" s="114"/>
      <c r="U79" s="114"/>
      <c r="V79" s="114"/>
      <c r="W79" s="114"/>
      <c r="X79" s="114"/>
      <c r="Y79" s="114"/>
      <c r="Z79" s="114"/>
      <c r="AA79" s="114"/>
      <c r="AB79" s="114"/>
      <c r="AC79" s="114"/>
      <c r="AD79" s="114"/>
      <c r="AE79" s="114"/>
      <c r="AF79" s="114"/>
      <c r="AG79" s="114"/>
      <c r="AH79" s="114"/>
      <c r="AI79" s="114"/>
      <c r="AJ79" s="114"/>
      <c r="AK79" s="114"/>
      <c r="AL79" s="114"/>
      <c r="AM79" s="114"/>
      <c r="AN79" s="114"/>
      <c r="AO79" s="114"/>
      <c r="AP79" s="114"/>
      <c r="AQ79" s="114"/>
      <c r="AR79" s="114"/>
      <c r="AS79" s="114"/>
      <c r="AT79" s="114"/>
      <c r="AU79" s="114"/>
    </row>
    <row r="80" spans="1:47" ht="14.4" customHeight="1" x14ac:dyDescent="0.25">
      <c r="A80" s="114"/>
      <c r="B80" s="114"/>
      <c r="C80" s="114"/>
      <c r="D80" s="114"/>
      <c r="E80" s="118"/>
      <c r="F80" s="114"/>
      <c r="G80" s="114"/>
      <c r="H80" s="114"/>
      <c r="I80" s="119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14"/>
      <c r="AN80" s="114"/>
      <c r="AO80" s="114"/>
      <c r="AP80" s="114"/>
      <c r="AQ80" s="114"/>
      <c r="AR80" s="114"/>
      <c r="AS80" s="114"/>
      <c r="AT80" s="114"/>
      <c r="AU80" s="114"/>
    </row>
    <row r="81" spans="1:47" ht="14.4" customHeight="1" x14ac:dyDescent="0.25">
      <c r="A81" s="114"/>
      <c r="B81" s="114"/>
      <c r="C81" s="114"/>
      <c r="D81" s="114"/>
      <c r="E81" s="118"/>
      <c r="F81" s="114"/>
      <c r="G81" s="114"/>
      <c r="H81" s="114"/>
      <c r="I81" s="119"/>
      <c r="J81" s="114"/>
      <c r="K81" s="114"/>
      <c r="L81" s="114"/>
      <c r="M81" s="114"/>
      <c r="N81" s="114"/>
      <c r="O81" s="114"/>
      <c r="P81" s="114"/>
      <c r="Q81" s="114"/>
      <c r="R81" s="114"/>
      <c r="S81" s="114"/>
      <c r="T81" s="114"/>
      <c r="U81" s="114"/>
      <c r="V81" s="114"/>
      <c r="W81" s="114"/>
      <c r="X81" s="114"/>
      <c r="Y81" s="114"/>
      <c r="Z81" s="114"/>
      <c r="AA81" s="114"/>
      <c r="AB81" s="114"/>
      <c r="AC81" s="114"/>
      <c r="AD81" s="114"/>
      <c r="AE81" s="114"/>
      <c r="AF81" s="114"/>
      <c r="AG81" s="114"/>
      <c r="AH81" s="114"/>
      <c r="AI81" s="114"/>
      <c r="AJ81" s="114"/>
      <c r="AK81" s="114"/>
      <c r="AL81" s="114"/>
      <c r="AM81" s="114"/>
      <c r="AN81" s="114"/>
      <c r="AO81" s="114"/>
      <c r="AP81" s="114"/>
      <c r="AQ81" s="114"/>
      <c r="AR81" s="114"/>
      <c r="AS81" s="114"/>
      <c r="AT81" s="114"/>
      <c r="AU81" s="114"/>
    </row>
    <row r="82" spans="1:47" ht="14.4" customHeight="1" x14ac:dyDescent="0.25">
      <c r="A82" s="114"/>
      <c r="B82" s="114"/>
      <c r="C82" s="114"/>
      <c r="D82" s="114"/>
      <c r="E82" s="118"/>
      <c r="F82" s="114"/>
      <c r="G82" s="114"/>
      <c r="H82" s="114"/>
      <c r="I82" s="119"/>
      <c r="J82" s="114"/>
      <c r="K82" s="114"/>
      <c r="L82" s="114"/>
      <c r="M82" s="114"/>
      <c r="N82" s="114"/>
      <c r="O82" s="114"/>
      <c r="P82" s="114"/>
      <c r="Q82" s="114"/>
      <c r="R82" s="114"/>
      <c r="S82" s="114"/>
      <c r="T82" s="114"/>
      <c r="U82" s="114"/>
      <c r="V82" s="114"/>
      <c r="W82" s="114"/>
      <c r="X82" s="114"/>
      <c r="Y82" s="114"/>
      <c r="Z82" s="114"/>
      <c r="AA82" s="114"/>
      <c r="AB82" s="114"/>
      <c r="AC82" s="114"/>
      <c r="AD82" s="114"/>
      <c r="AE82" s="114"/>
      <c r="AF82" s="114"/>
      <c r="AG82" s="114"/>
      <c r="AH82" s="114"/>
      <c r="AI82" s="114"/>
      <c r="AJ82" s="114"/>
      <c r="AK82" s="114"/>
      <c r="AL82" s="114"/>
      <c r="AM82" s="114"/>
      <c r="AN82" s="114"/>
      <c r="AO82" s="114"/>
      <c r="AP82" s="114"/>
      <c r="AQ82" s="114"/>
      <c r="AR82" s="114"/>
      <c r="AS82" s="114"/>
      <c r="AT82" s="114"/>
      <c r="AU82" s="114"/>
    </row>
    <row r="83" spans="1:47" ht="14.4" customHeight="1" x14ac:dyDescent="0.25">
      <c r="A83" s="114"/>
      <c r="B83" s="114"/>
      <c r="C83" s="114"/>
      <c r="D83" s="114"/>
      <c r="E83" s="118"/>
      <c r="F83" s="114"/>
      <c r="G83" s="114"/>
      <c r="H83" s="114"/>
      <c r="I83" s="119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14"/>
      <c r="AN83" s="114"/>
      <c r="AO83" s="114"/>
      <c r="AP83" s="114"/>
      <c r="AQ83" s="114"/>
      <c r="AR83" s="114"/>
      <c r="AS83" s="114"/>
      <c r="AT83" s="114"/>
      <c r="AU83" s="114"/>
    </row>
    <row r="84" spans="1:47" ht="14.4" customHeight="1" x14ac:dyDescent="0.25">
      <c r="A84" s="114"/>
      <c r="B84" s="114"/>
      <c r="C84" s="114"/>
      <c r="D84" s="114"/>
      <c r="E84" s="118"/>
      <c r="F84" s="114"/>
      <c r="G84" s="114"/>
      <c r="H84" s="114"/>
      <c r="I84" s="119"/>
      <c r="J84" s="114"/>
      <c r="K84" s="114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4"/>
      <c r="W84" s="114"/>
      <c r="X84" s="114"/>
      <c r="Y84" s="114"/>
      <c r="Z84" s="114"/>
      <c r="AA84" s="114"/>
      <c r="AB84" s="114"/>
      <c r="AC84" s="114"/>
      <c r="AD84" s="114"/>
      <c r="AE84" s="114"/>
      <c r="AF84" s="114"/>
      <c r="AG84" s="114"/>
      <c r="AH84" s="114"/>
      <c r="AI84" s="114"/>
      <c r="AJ84" s="114"/>
      <c r="AK84" s="114"/>
      <c r="AL84" s="114"/>
      <c r="AM84" s="114"/>
      <c r="AN84" s="114"/>
      <c r="AO84" s="114"/>
      <c r="AP84" s="114"/>
      <c r="AQ84" s="114"/>
      <c r="AR84" s="114"/>
      <c r="AS84" s="114"/>
      <c r="AT84" s="114"/>
      <c r="AU84" s="114"/>
    </row>
    <row r="85" spans="1:47" ht="14.4" customHeight="1" x14ac:dyDescent="0.25">
      <c r="A85" s="114"/>
      <c r="B85" s="114"/>
      <c r="C85" s="114"/>
      <c r="D85" s="114"/>
      <c r="E85" s="118"/>
      <c r="F85" s="114"/>
      <c r="G85" s="114"/>
      <c r="H85" s="114"/>
      <c r="I85" s="119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  <c r="Z85" s="114"/>
      <c r="AA85" s="114"/>
      <c r="AB85" s="114"/>
      <c r="AC85" s="114"/>
      <c r="AD85" s="114"/>
      <c r="AE85" s="114"/>
      <c r="AF85" s="114"/>
      <c r="AG85" s="114"/>
      <c r="AH85" s="114"/>
      <c r="AI85" s="114"/>
      <c r="AJ85" s="114"/>
      <c r="AK85" s="114"/>
      <c r="AL85" s="114"/>
      <c r="AM85" s="114"/>
      <c r="AN85" s="114"/>
      <c r="AO85" s="114"/>
      <c r="AP85" s="114"/>
      <c r="AQ85" s="114"/>
      <c r="AR85" s="114"/>
      <c r="AS85" s="114"/>
      <c r="AT85" s="114"/>
      <c r="AU85" s="114"/>
    </row>
    <row r="86" spans="1:47" ht="14.4" customHeight="1" x14ac:dyDescent="0.25">
      <c r="A86" s="114"/>
      <c r="B86" s="114"/>
      <c r="C86" s="114"/>
      <c r="D86" s="114"/>
      <c r="E86" s="118"/>
      <c r="F86" s="114"/>
      <c r="G86" s="114"/>
      <c r="H86" s="114"/>
      <c r="I86" s="119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14"/>
      <c r="AN86" s="114"/>
      <c r="AO86" s="114"/>
      <c r="AP86" s="114"/>
      <c r="AQ86" s="114"/>
      <c r="AR86" s="114"/>
      <c r="AS86" s="114"/>
      <c r="AT86" s="114"/>
      <c r="AU86" s="114"/>
    </row>
    <row r="87" spans="1:47" ht="14.4" customHeight="1" x14ac:dyDescent="0.25">
      <c r="A87" s="114"/>
      <c r="B87" s="114"/>
      <c r="C87" s="114"/>
      <c r="D87" s="114"/>
      <c r="E87" s="118"/>
      <c r="F87" s="114"/>
      <c r="G87" s="114"/>
      <c r="H87" s="114"/>
      <c r="I87" s="119"/>
      <c r="J87" s="114"/>
      <c r="K87" s="114"/>
      <c r="L87" s="114"/>
      <c r="M87" s="114"/>
      <c r="N87" s="114"/>
      <c r="O87" s="114"/>
      <c r="P87" s="114"/>
      <c r="Q87" s="114"/>
      <c r="R87" s="114"/>
      <c r="S87" s="114"/>
      <c r="T87" s="114"/>
      <c r="U87" s="114"/>
      <c r="V87" s="114"/>
      <c r="W87" s="114"/>
      <c r="X87" s="114"/>
      <c r="Y87" s="114"/>
      <c r="Z87" s="114"/>
      <c r="AA87" s="114"/>
      <c r="AB87" s="114"/>
      <c r="AC87" s="114"/>
      <c r="AD87" s="114"/>
      <c r="AE87" s="114"/>
      <c r="AF87" s="114"/>
      <c r="AG87" s="114"/>
      <c r="AH87" s="114"/>
      <c r="AI87" s="114"/>
      <c r="AJ87" s="114"/>
      <c r="AK87" s="114"/>
      <c r="AL87" s="114"/>
      <c r="AM87" s="114"/>
      <c r="AN87" s="114"/>
      <c r="AO87" s="114"/>
      <c r="AP87" s="114"/>
      <c r="AQ87" s="114"/>
      <c r="AR87" s="114"/>
      <c r="AS87" s="114"/>
      <c r="AT87" s="114"/>
      <c r="AU87" s="114"/>
    </row>
    <row r="88" spans="1:47" ht="14.4" customHeight="1" x14ac:dyDescent="0.25">
      <c r="A88" s="114"/>
      <c r="B88" s="114"/>
      <c r="C88" s="114"/>
      <c r="D88" s="114"/>
      <c r="E88" s="118"/>
      <c r="F88" s="114"/>
      <c r="G88" s="114"/>
      <c r="H88" s="114"/>
      <c r="I88" s="119"/>
      <c r="J88" s="114"/>
      <c r="K88" s="114"/>
      <c r="L88" s="114"/>
      <c r="M88" s="114"/>
      <c r="N88" s="114"/>
      <c r="O88" s="114"/>
      <c r="P88" s="114"/>
      <c r="Q88" s="114"/>
      <c r="R88" s="114"/>
      <c r="S88" s="114"/>
      <c r="T88" s="114"/>
      <c r="U88" s="114"/>
      <c r="V88" s="114"/>
      <c r="W88" s="114"/>
      <c r="X88" s="114"/>
      <c r="Y88" s="114"/>
      <c r="Z88" s="114"/>
      <c r="AA88" s="114"/>
      <c r="AB88" s="114"/>
      <c r="AC88" s="114"/>
      <c r="AD88" s="114"/>
      <c r="AE88" s="114"/>
      <c r="AF88" s="114"/>
      <c r="AG88" s="114"/>
      <c r="AH88" s="114"/>
      <c r="AI88" s="114"/>
      <c r="AJ88" s="114"/>
      <c r="AK88" s="114"/>
      <c r="AL88" s="114"/>
      <c r="AM88" s="114"/>
      <c r="AN88" s="114"/>
      <c r="AO88" s="114"/>
      <c r="AP88" s="114"/>
      <c r="AQ88" s="114"/>
      <c r="AR88" s="114"/>
      <c r="AS88" s="114"/>
      <c r="AT88" s="114"/>
      <c r="AU88" s="114"/>
    </row>
    <row r="89" spans="1:47" ht="14.4" customHeight="1" x14ac:dyDescent="0.25">
      <c r="A89" s="114"/>
      <c r="B89" s="114"/>
      <c r="C89" s="114"/>
      <c r="D89" s="114"/>
      <c r="E89" s="118"/>
      <c r="F89" s="114"/>
      <c r="G89" s="114"/>
      <c r="H89" s="114"/>
      <c r="I89" s="119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14"/>
      <c r="AN89" s="114"/>
      <c r="AO89" s="114"/>
      <c r="AP89" s="114"/>
      <c r="AQ89" s="114"/>
      <c r="AR89" s="114"/>
      <c r="AS89" s="114"/>
      <c r="AT89" s="114"/>
      <c r="AU89" s="114"/>
    </row>
    <row r="90" spans="1:47" ht="14.4" customHeight="1" x14ac:dyDescent="0.25">
      <c r="A90" s="114"/>
      <c r="B90" s="114"/>
      <c r="C90" s="114"/>
      <c r="D90" s="114"/>
      <c r="E90" s="118"/>
      <c r="F90" s="114"/>
      <c r="G90" s="114"/>
      <c r="H90" s="114"/>
      <c r="I90" s="119"/>
      <c r="J90" s="114"/>
      <c r="K90" s="114"/>
      <c r="L90" s="114"/>
      <c r="M90" s="114"/>
      <c r="N90" s="114"/>
      <c r="O90" s="114"/>
      <c r="P90" s="114"/>
      <c r="Q90" s="114"/>
      <c r="R90" s="114"/>
      <c r="S90" s="114"/>
      <c r="T90" s="114"/>
      <c r="U90" s="114"/>
      <c r="V90" s="114"/>
      <c r="W90" s="114"/>
      <c r="X90" s="114"/>
      <c r="Y90" s="114"/>
      <c r="Z90" s="114"/>
      <c r="AA90" s="114"/>
      <c r="AB90" s="114"/>
      <c r="AC90" s="114"/>
      <c r="AD90" s="114"/>
      <c r="AE90" s="114"/>
      <c r="AF90" s="114"/>
      <c r="AG90" s="114"/>
      <c r="AH90" s="114"/>
      <c r="AI90" s="114"/>
      <c r="AJ90" s="114"/>
      <c r="AK90" s="114"/>
      <c r="AL90" s="114"/>
      <c r="AM90" s="114"/>
      <c r="AN90" s="114"/>
      <c r="AO90" s="114"/>
      <c r="AP90" s="114"/>
      <c r="AQ90" s="114"/>
      <c r="AR90" s="114"/>
      <c r="AS90" s="114"/>
      <c r="AT90" s="114"/>
      <c r="AU90" s="114"/>
    </row>
    <row r="91" spans="1:47" ht="14.4" customHeight="1" x14ac:dyDescent="0.25">
      <c r="A91" s="114"/>
      <c r="B91" s="114"/>
      <c r="C91" s="114"/>
      <c r="D91" s="114"/>
      <c r="E91" s="118"/>
      <c r="F91" s="114"/>
      <c r="G91" s="114"/>
      <c r="H91" s="114"/>
      <c r="I91" s="119"/>
      <c r="J91" s="114"/>
      <c r="K91" s="114"/>
      <c r="L91" s="114"/>
      <c r="M91" s="114"/>
      <c r="N91" s="114"/>
      <c r="O91" s="114"/>
      <c r="P91" s="114"/>
      <c r="Q91" s="114"/>
      <c r="R91" s="114"/>
      <c r="S91" s="114"/>
      <c r="T91" s="114"/>
      <c r="U91" s="114"/>
      <c r="V91" s="114"/>
      <c r="W91" s="114"/>
      <c r="X91" s="114"/>
      <c r="Y91" s="114"/>
      <c r="Z91" s="114"/>
      <c r="AA91" s="114"/>
      <c r="AB91" s="114"/>
      <c r="AC91" s="114"/>
      <c r="AD91" s="114"/>
      <c r="AE91" s="114"/>
      <c r="AF91" s="114"/>
      <c r="AG91" s="114"/>
      <c r="AH91" s="114"/>
      <c r="AI91" s="114"/>
      <c r="AJ91" s="114"/>
      <c r="AK91" s="114"/>
      <c r="AL91" s="114"/>
      <c r="AM91" s="114"/>
      <c r="AN91" s="114"/>
      <c r="AO91" s="114"/>
      <c r="AP91" s="114"/>
      <c r="AQ91" s="114"/>
      <c r="AR91" s="114"/>
      <c r="AS91" s="114"/>
      <c r="AT91" s="114"/>
      <c r="AU91" s="114"/>
    </row>
    <row r="92" spans="1:47" ht="14.4" customHeight="1" x14ac:dyDescent="0.25">
      <c r="A92" s="114"/>
      <c r="B92" s="114"/>
      <c r="C92" s="114"/>
      <c r="D92" s="114"/>
      <c r="E92" s="118"/>
      <c r="F92" s="114"/>
      <c r="G92" s="114"/>
      <c r="H92" s="114"/>
      <c r="I92" s="119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14"/>
      <c r="AN92" s="114"/>
      <c r="AO92" s="114"/>
      <c r="AP92" s="114"/>
      <c r="AQ92" s="114"/>
      <c r="AR92" s="114"/>
      <c r="AS92" s="114"/>
      <c r="AT92" s="114"/>
      <c r="AU92" s="114"/>
    </row>
    <row r="93" spans="1:47" ht="14.4" customHeight="1" x14ac:dyDescent="0.25">
      <c r="A93" s="114"/>
      <c r="B93" s="114"/>
      <c r="C93" s="114"/>
      <c r="D93" s="114"/>
      <c r="E93" s="118"/>
      <c r="F93" s="114"/>
      <c r="G93" s="114"/>
      <c r="H93" s="114"/>
      <c r="I93" s="119"/>
      <c r="J93" s="114"/>
      <c r="K93" s="114"/>
      <c r="L93" s="114"/>
      <c r="M93" s="114"/>
      <c r="N93" s="114"/>
      <c r="O93" s="114"/>
      <c r="P93" s="114"/>
      <c r="Q93" s="114"/>
      <c r="R93" s="114"/>
      <c r="S93" s="114"/>
      <c r="T93" s="114"/>
      <c r="U93" s="114"/>
      <c r="V93" s="114"/>
      <c r="W93" s="114"/>
      <c r="X93" s="114"/>
      <c r="Y93" s="114"/>
      <c r="Z93" s="114"/>
      <c r="AA93" s="114"/>
      <c r="AB93" s="114"/>
      <c r="AC93" s="114"/>
      <c r="AD93" s="114"/>
      <c r="AE93" s="114"/>
      <c r="AF93" s="114"/>
      <c r="AG93" s="114"/>
      <c r="AH93" s="114"/>
      <c r="AI93" s="114"/>
      <c r="AJ93" s="114"/>
      <c r="AK93" s="114"/>
      <c r="AL93" s="114"/>
      <c r="AM93" s="114"/>
      <c r="AN93" s="114"/>
      <c r="AO93" s="114"/>
      <c r="AP93" s="114"/>
      <c r="AQ93" s="114"/>
      <c r="AR93" s="114"/>
      <c r="AS93" s="114"/>
      <c r="AT93" s="114"/>
      <c r="AU93" s="114"/>
    </row>
    <row r="94" spans="1:47" ht="14.4" customHeight="1" x14ac:dyDescent="0.25">
      <c r="A94" s="114"/>
      <c r="B94" s="114"/>
      <c r="C94" s="114"/>
      <c r="D94" s="114"/>
      <c r="E94" s="118"/>
      <c r="F94" s="114"/>
      <c r="G94" s="114"/>
      <c r="H94" s="114"/>
      <c r="I94" s="119"/>
      <c r="J94" s="114"/>
      <c r="K94" s="114"/>
      <c r="L94" s="114"/>
      <c r="M94" s="114"/>
      <c r="N94" s="114"/>
      <c r="O94" s="114"/>
      <c r="P94" s="114"/>
      <c r="Q94" s="114"/>
      <c r="R94" s="114"/>
      <c r="S94" s="114"/>
      <c r="T94" s="114"/>
      <c r="U94" s="114"/>
      <c r="V94" s="114"/>
      <c r="W94" s="114"/>
      <c r="X94" s="114"/>
      <c r="Y94" s="114"/>
      <c r="Z94" s="114"/>
      <c r="AA94" s="114"/>
      <c r="AB94" s="114"/>
      <c r="AC94" s="114"/>
      <c r="AD94" s="114"/>
      <c r="AE94" s="114"/>
      <c r="AF94" s="114"/>
      <c r="AG94" s="114"/>
      <c r="AH94" s="114"/>
      <c r="AI94" s="114"/>
      <c r="AJ94" s="114"/>
      <c r="AK94" s="114"/>
      <c r="AL94" s="114"/>
      <c r="AM94" s="114"/>
      <c r="AN94" s="114"/>
      <c r="AO94" s="114"/>
      <c r="AP94" s="114"/>
      <c r="AQ94" s="114"/>
      <c r="AR94" s="114"/>
      <c r="AS94" s="114"/>
      <c r="AT94" s="114"/>
      <c r="AU94" s="114"/>
    </row>
    <row r="95" spans="1:47" ht="14.4" customHeight="1" x14ac:dyDescent="0.25">
      <c r="A95" s="114"/>
      <c r="B95" s="114"/>
      <c r="C95" s="114"/>
      <c r="D95" s="114"/>
      <c r="E95" s="118"/>
      <c r="F95" s="114"/>
      <c r="G95" s="114"/>
      <c r="H95" s="114"/>
      <c r="I95" s="119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14"/>
      <c r="AN95" s="114"/>
      <c r="AO95" s="114"/>
      <c r="AP95" s="114"/>
      <c r="AQ95" s="114"/>
      <c r="AR95" s="114"/>
      <c r="AS95" s="114"/>
      <c r="AT95" s="114"/>
      <c r="AU95" s="114"/>
    </row>
    <row r="96" spans="1:47" ht="14.4" customHeight="1" x14ac:dyDescent="0.25">
      <c r="A96" s="114"/>
      <c r="B96" s="114"/>
      <c r="C96" s="114"/>
      <c r="D96" s="114"/>
      <c r="E96" s="118"/>
      <c r="F96" s="114"/>
      <c r="G96" s="114"/>
      <c r="H96" s="114"/>
      <c r="I96" s="119"/>
      <c r="J96" s="114"/>
      <c r="K96" s="114"/>
      <c r="L96" s="114"/>
      <c r="M96" s="114"/>
      <c r="N96" s="114"/>
      <c r="O96" s="114"/>
      <c r="P96" s="114"/>
      <c r="Q96" s="114"/>
      <c r="R96" s="114"/>
      <c r="S96" s="114"/>
      <c r="T96" s="114"/>
      <c r="U96" s="114"/>
      <c r="V96" s="114"/>
      <c r="W96" s="114"/>
      <c r="X96" s="114"/>
      <c r="Y96" s="114"/>
      <c r="Z96" s="114"/>
      <c r="AA96" s="114"/>
      <c r="AB96" s="114"/>
      <c r="AC96" s="114"/>
      <c r="AD96" s="114"/>
      <c r="AE96" s="114"/>
      <c r="AF96" s="114"/>
      <c r="AG96" s="114"/>
      <c r="AH96" s="114"/>
      <c r="AI96" s="114"/>
      <c r="AJ96" s="114"/>
      <c r="AK96" s="114"/>
      <c r="AL96" s="114"/>
      <c r="AM96" s="114"/>
      <c r="AN96" s="114"/>
      <c r="AO96" s="114"/>
      <c r="AP96" s="114"/>
      <c r="AQ96" s="114"/>
      <c r="AR96" s="114"/>
      <c r="AS96" s="114"/>
      <c r="AT96" s="114"/>
      <c r="AU96" s="114"/>
    </row>
    <row r="97" spans="1:47" ht="14.4" customHeight="1" x14ac:dyDescent="0.25">
      <c r="A97" s="114"/>
      <c r="B97" s="114"/>
      <c r="C97" s="114"/>
      <c r="D97" s="114"/>
      <c r="E97" s="118"/>
      <c r="F97" s="114"/>
      <c r="G97" s="114"/>
      <c r="H97" s="114"/>
      <c r="I97" s="119"/>
      <c r="J97" s="114"/>
      <c r="K97" s="114"/>
      <c r="L97" s="114"/>
      <c r="M97" s="114"/>
      <c r="N97" s="114"/>
      <c r="O97" s="114"/>
      <c r="P97" s="114"/>
      <c r="Q97" s="114"/>
      <c r="R97" s="114"/>
      <c r="S97" s="114"/>
      <c r="T97" s="114"/>
      <c r="U97" s="114"/>
      <c r="V97" s="114"/>
      <c r="W97" s="114"/>
      <c r="X97" s="114"/>
      <c r="Y97" s="114"/>
      <c r="Z97" s="114"/>
      <c r="AA97" s="114"/>
      <c r="AB97" s="114"/>
      <c r="AC97" s="114"/>
      <c r="AD97" s="114"/>
      <c r="AE97" s="114"/>
      <c r="AF97" s="114"/>
      <c r="AG97" s="114"/>
      <c r="AH97" s="114"/>
      <c r="AI97" s="114"/>
      <c r="AJ97" s="114"/>
      <c r="AK97" s="114"/>
      <c r="AL97" s="114"/>
      <c r="AM97" s="114"/>
      <c r="AN97" s="114"/>
      <c r="AO97" s="114"/>
      <c r="AP97" s="114"/>
      <c r="AQ97" s="114"/>
      <c r="AR97" s="114"/>
      <c r="AS97" s="114"/>
      <c r="AT97" s="114"/>
      <c r="AU97" s="114"/>
    </row>
    <row r="98" spans="1:47" ht="14.4" customHeight="1" x14ac:dyDescent="0.25">
      <c r="A98" s="114"/>
      <c r="B98" s="114"/>
      <c r="C98" s="114"/>
      <c r="D98" s="114"/>
      <c r="E98" s="118"/>
      <c r="F98" s="114"/>
      <c r="G98" s="114"/>
      <c r="H98" s="114"/>
      <c r="I98" s="119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14"/>
      <c r="AN98" s="114"/>
      <c r="AO98" s="114"/>
      <c r="AP98" s="114"/>
      <c r="AQ98" s="114"/>
      <c r="AR98" s="114"/>
      <c r="AS98" s="114"/>
      <c r="AT98" s="114"/>
      <c r="AU98" s="114"/>
    </row>
    <row r="99" spans="1:47" ht="14.4" customHeight="1" x14ac:dyDescent="0.25">
      <c r="A99" s="114"/>
      <c r="B99" s="114"/>
      <c r="C99" s="114"/>
      <c r="D99" s="114"/>
      <c r="E99" s="118"/>
      <c r="F99" s="114"/>
      <c r="G99" s="114"/>
      <c r="H99" s="114"/>
      <c r="I99" s="119"/>
      <c r="J99" s="114"/>
      <c r="K99" s="114"/>
      <c r="L99" s="114"/>
      <c r="M99" s="114"/>
      <c r="N99" s="114"/>
      <c r="O99" s="114"/>
      <c r="P99" s="114"/>
      <c r="Q99" s="114"/>
      <c r="R99" s="114"/>
      <c r="S99" s="114"/>
      <c r="T99" s="114"/>
      <c r="U99" s="114"/>
      <c r="V99" s="114"/>
      <c r="W99" s="114"/>
      <c r="X99" s="114"/>
      <c r="Y99" s="114"/>
      <c r="Z99" s="114"/>
      <c r="AA99" s="114"/>
      <c r="AB99" s="114"/>
      <c r="AC99" s="114"/>
      <c r="AD99" s="114"/>
      <c r="AE99" s="114"/>
      <c r="AF99" s="114"/>
      <c r="AG99" s="114"/>
      <c r="AH99" s="114"/>
      <c r="AI99" s="114"/>
      <c r="AJ99" s="114"/>
      <c r="AK99" s="114"/>
      <c r="AL99" s="114"/>
      <c r="AM99" s="114"/>
      <c r="AN99" s="114"/>
      <c r="AO99" s="114"/>
      <c r="AP99" s="114"/>
      <c r="AQ99" s="114"/>
      <c r="AR99" s="114"/>
      <c r="AS99" s="114"/>
      <c r="AT99" s="114"/>
      <c r="AU99" s="114"/>
    </row>
    <row r="100" spans="1:47" ht="14.4" customHeight="1" x14ac:dyDescent="0.25">
      <c r="A100" s="114"/>
      <c r="B100" s="114"/>
      <c r="C100" s="114"/>
      <c r="D100" s="114"/>
      <c r="E100" s="118"/>
      <c r="F100" s="114"/>
      <c r="G100" s="114"/>
      <c r="H100" s="114"/>
      <c r="I100" s="119"/>
      <c r="J100" s="114"/>
      <c r="K100" s="114"/>
      <c r="L100" s="114"/>
      <c r="M100" s="114"/>
      <c r="N100" s="114"/>
      <c r="O100" s="114"/>
      <c r="P100" s="114"/>
      <c r="Q100" s="114"/>
      <c r="R100" s="114"/>
      <c r="S100" s="114"/>
      <c r="T100" s="114"/>
      <c r="U100" s="114"/>
      <c r="V100" s="114"/>
      <c r="W100" s="114"/>
      <c r="X100" s="114"/>
      <c r="Y100" s="114"/>
      <c r="Z100" s="114"/>
      <c r="AA100" s="114"/>
      <c r="AB100" s="114"/>
      <c r="AC100" s="114"/>
      <c r="AD100" s="114"/>
      <c r="AE100" s="114"/>
      <c r="AF100" s="114"/>
      <c r="AG100" s="114"/>
      <c r="AH100" s="114"/>
      <c r="AI100" s="114"/>
      <c r="AJ100" s="114"/>
      <c r="AK100" s="114"/>
      <c r="AL100" s="114"/>
      <c r="AM100" s="114"/>
      <c r="AN100" s="114"/>
      <c r="AO100" s="114"/>
      <c r="AP100" s="114"/>
      <c r="AQ100" s="114"/>
      <c r="AR100" s="114"/>
      <c r="AS100" s="114"/>
      <c r="AT100" s="114"/>
      <c r="AU100" s="114"/>
    </row>
    <row r="101" spans="1:47" ht="14.4" customHeight="1" x14ac:dyDescent="0.25">
      <c r="A101" s="114"/>
      <c r="B101" s="114"/>
      <c r="C101" s="114"/>
      <c r="D101" s="114"/>
      <c r="E101" s="118"/>
      <c r="F101" s="114"/>
      <c r="G101" s="114"/>
      <c r="H101" s="114"/>
      <c r="I101" s="119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14"/>
      <c r="AN101" s="114"/>
      <c r="AO101" s="114"/>
      <c r="AP101" s="114"/>
      <c r="AQ101" s="114"/>
      <c r="AR101" s="114"/>
      <c r="AS101" s="114"/>
      <c r="AT101" s="114"/>
      <c r="AU101" s="114"/>
    </row>
    <row r="102" spans="1:47" ht="14.4" customHeight="1" x14ac:dyDescent="0.25">
      <c r="A102" s="114"/>
      <c r="B102" s="114"/>
      <c r="C102" s="114"/>
      <c r="D102" s="114"/>
      <c r="E102" s="118"/>
      <c r="F102" s="114"/>
      <c r="G102" s="114"/>
      <c r="H102" s="114"/>
      <c r="I102" s="119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  <c r="Z102" s="114"/>
      <c r="AA102" s="114"/>
      <c r="AB102" s="114"/>
      <c r="AC102" s="114"/>
      <c r="AD102" s="114"/>
      <c r="AE102" s="114"/>
      <c r="AF102" s="114"/>
      <c r="AG102" s="114"/>
      <c r="AH102" s="114"/>
      <c r="AI102" s="114"/>
      <c r="AJ102" s="114"/>
      <c r="AK102" s="114"/>
      <c r="AL102" s="114"/>
      <c r="AM102" s="114"/>
      <c r="AN102" s="114"/>
      <c r="AO102" s="114"/>
      <c r="AP102" s="114"/>
      <c r="AQ102" s="114"/>
      <c r="AR102" s="114"/>
      <c r="AS102" s="114"/>
      <c r="AT102" s="114"/>
      <c r="AU102" s="114"/>
    </row>
    <row r="103" spans="1:47" ht="14.4" customHeight="1" x14ac:dyDescent="0.25">
      <c r="A103" s="114"/>
      <c r="B103" s="114"/>
      <c r="C103" s="114"/>
      <c r="D103" s="114"/>
      <c r="E103" s="118"/>
      <c r="F103" s="114"/>
      <c r="G103" s="114"/>
      <c r="H103" s="114"/>
      <c r="I103" s="119"/>
      <c r="J103" s="114"/>
      <c r="K103" s="114"/>
      <c r="L103" s="114"/>
      <c r="M103" s="114"/>
      <c r="N103" s="114"/>
      <c r="O103" s="114"/>
      <c r="P103" s="114"/>
      <c r="Q103" s="114"/>
      <c r="R103" s="114"/>
      <c r="S103" s="114"/>
      <c r="T103" s="114"/>
      <c r="U103" s="114"/>
      <c r="V103" s="114"/>
      <c r="W103" s="114"/>
      <c r="X103" s="114"/>
      <c r="Y103" s="114"/>
      <c r="Z103" s="114"/>
      <c r="AA103" s="114"/>
      <c r="AB103" s="114"/>
      <c r="AC103" s="114"/>
      <c r="AD103" s="114"/>
      <c r="AE103" s="114"/>
      <c r="AF103" s="114"/>
      <c r="AG103" s="114"/>
      <c r="AH103" s="114"/>
      <c r="AI103" s="114"/>
      <c r="AJ103" s="114"/>
      <c r="AK103" s="114"/>
      <c r="AL103" s="114"/>
      <c r="AM103" s="114"/>
      <c r="AN103" s="114"/>
      <c r="AO103" s="114"/>
      <c r="AP103" s="114"/>
      <c r="AQ103" s="114"/>
      <c r="AR103" s="114"/>
      <c r="AS103" s="114"/>
      <c r="AT103" s="114"/>
      <c r="AU103" s="114"/>
    </row>
    <row r="104" spans="1:47" ht="14.4" customHeight="1" x14ac:dyDescent="0.25">
      <c r="A104" s="114"/>
      <c r="B104" s="114"/>
      <c r="C104" s="114"/>
      <c r="D104" s="114"/>
      <c r="E104" s="118"/>
      <c r="F104" s="114"/>
      <c r="G104" s="114"/>
      <c r="H104" s="114"/>
      <c r="I104" s="119"/>
      <c r="J104" s="114"/>
      <c r="K104" s="114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14"/>
      <c r="W104" s="114"/>
      <c r="X104" s="114"/>
      <c r="Y104" s="114"/>
      <c r="Z104" s="114"/>
      <c r="AA104" s="114"/>
      <c r="AB104" s="114"/>
      <c r="AC104" s="114"/>
      <c r="AD104" s="114"/>
      <c r="AE104" s="114"/>
      <c r="AF104" s="114"/>
      <c r="AG104" s="114"/>
      <c r="AH104" s="114"/>
      <c r="AI104" s="114"/>
      <c r="AJ104" s="114"/>
      <c r="AK104" s="114"/>
      <c r="AL104" s="114"/>
      <c r="AM104" s="114"/>
      <c r="AN104" s="114"/>
      <c r="AO104" s="114"/>
      <c r="AP104" s="114"/>
      <c r="AQ104" s="114"/>
      <c r="AR104" s="114"/>
      <c r="AS104" s="114"/>
      <c r="AT104" s="114"/>
      <c r="AU104" s="114"/>
    </row>
    <row r="105" spans="1:47" ht="14.4" customHeight="1" x14ac:dyDescent="0.25">
      <c r="A105" s="114"/>
      <c r="B105" s="114"/>
      <c r="C105" s="114"/>
      <c r="D105" s="114"/>
      <c r="E105" s="118"/>
      <c r="F105" s="114"/>
      <c r="G105" s="114"/>
      <c r="H105" s="114"/>
      <c r="I105" s="119"/>
      <c r="J105" s="114"/>
      <c r="K105" s="114"/>
      <c r="L105" s="114"/>
      <c r="M105" s="114"/>
      <c r="N105" s="114"/>
      <c r="O105" s="114"/>
      <c r="P105" s="114"/>
      <c r="Q105" s="114"/>
      <c r="R105" s="114"/>
      <c r="S105" s="114"/>
      <c r="T105" s="114"/>
      <c r="U105" s="114"/>
      <c r="V105" s="114"/>
      <c r="W105" s="114"/>
      <c r="X105" s="114"/>
      <c r="Y105" s="114"/>
      <c r="Z105" s="114"/>
      <c r="AA105" s="114"/>
      <c r="AB105" s="114"/>
      <c r="AC105" s="114"/>
      <c r="AD105" s="114"/>
      <c r="AE105" s="114"/>
      <c r="AF105" s="114"/>
      <c r="AG105" s="114"/>
      <c r="AH105" s="114"/>
      <c r="AI105" s="114"/>
      <c r="AJ105" s="114"/>
      <c r="AK105" s="114"/>
      <c r="AL105" s="114"/>
      <c r="AM105" s="114"/>
      <c r="AN105" s="114"/>
      <c r="AO105" s="114"/>
      <c r="AP105" s="114"/>
      <c r="AQ105" s="114"/>
      <c r="AR105" s="114"/>
      <c r="AS105" s="114"/>
      <c r="AT105" s="114"/>
      <c r="AU105" s="114"/>
    </row>
    <row r="106" spans="1:47" ht="14.4" customHeight="1" x14ac:dyDescent="0.25">
      <c r="A106" s="114"/>
      <c r="B106" s="114"/>
      <c r="C106" s="114"/>
      <c r="D106" s="114"/>
      <c r="E106" s="118"/>
      <c r="F106" s="114"/>
      <c r="G106" s="114"/>
      <c r="H106" s="114"/>
      <c r="I106" s="119"/>
      <c r="J106" s="114"/>
      <c r="K106" s="114"/>
      <c r="L106" s="114"/>
      <c r="M106" s="114"/>
      <c r="N106" s="114"/>
      <c r="O106" s="114"/>
      <c r="P106" s="114"/>
      <c r="Q106" s="114"/>
      <c r="R106" s="114"/>
      <c r="S106" s="114"/>
      <c r="T106" s="114"/>
      <c r="U106" s="114"/>
      <c r="V106" s="114"/>
      <c r="W106" s="114"/>
      <c r="X106" s="114"/>
      <c r="Y106" s="114"/>
      <c r="Z106" s="114"/>
      <c r="AA106" s="114"/>
      <c r="AB106" s="114"/>
      <c r="AC106" s="114"/>
      <c r="AD106" s="114"/>
      <c r="AE106" s="114"/>
      <c r="AF106" s="114"/>
      <c r="AG106" s="114"/>
      <c r="AH106" s="114"/>
      <c r="AI106" s="114"/>
      <c r="AJ106" s="114"/>
      <c r="AK106" s="114"/>
      <c r="AL106" s="114"/>
      <c r="AM106" s="114"/>
      <c r="AN106" s="114"/>
      <c r="AO106" s="114"/>
      <c r="AP106" s="114"/>
      <c r="AQ106" s="114"/>
      <c r="AR106" s="114"/>
      <c r="AS106" s="114"/>
      <c r="AT106" s="114"/>
      <c r="AU106" s="114"/>
    </row>
    <row r="107" spans="1:47" ht="14.4" customHeight="1" x14ac:dyDescent="0.25">
      <c r="A107" s="114"/>
      <c r="B107" s="114"/>
      <c r="C107" s="114"/>
      <c r="D107" s="114"/>
      <c r="E107" s="118"/>
      <c r="F107" s="114"/>
      <c r="G107" s="114"/>
      <c r="H107" s="114"/>
      <c r="I107" s="119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14"/>
      <c r="AN107" s="114"/>
      <c r="AO107" s="114"/>
      <c r="AP107" s="114"/>
      <c r="AQ107" s="114"/>
      <c r="AR107" s="114"/>
      <c r="AS107" s="114"/>
      <c r="AT107" s="114"/>
      <c r="AU107" s="114"/>
    </row>
    <row r="108" spans="1:47" ht="14.4" customHeight="1" x14ac:dyDescent="0.25">
      <c r="A108" s="114"/>
      <c r="B108" s="114"/>
      <c r="C108" s="114"/>
      <c r="D108" s="114"/>
      <c r="E108" s="118"/>
      <c r="F108" s="114"/>
      <c r="G108" s="114"/>
      <c r="H108" s="114"/>
      <c r="I108" s="119"/>
      <c r="J108" s="114"/>
      <c r="K108" s="114"/>
      <c r="L108" s="114"/>
      <c r="M108" s="114"/>
      <c r="N108" s="114"/>
      <c r="O108" s="114"/>
      <c r="P108" s="114"/>
      <c r="Q108" s="114"/>
      <c r="R108" s="114"/>
      <c r="S108" s="114"/>
      <c r="T108" s="114"/>
      <c r="U108" s="114"/>
      <c r="V108" s="114"/>
      <c r="W108" s="114"/>
      <c r="X108" s="114"/>
      <c r="Y108" s="114"/>
      <c r="Z108" s="114"/>
      <c r="AA108" s="114"/>
      <c r="AB108" s="114"/>
      <c r="AC108" s="114"/>
      <c r="AD108" s="114"/>
      <c r="AE108" s="114"/>
      <c r="AF108" s="114"/>
      <c r="AG108" s="114"/>
      <c r="AH108" s="114"/>
      <c r="AI108" s="114"/>
      <c r="AJ108" s="114"/>
      <c r="AK108" s="114"/>
      <c r="AL108" s="114"/>
      <c r="AM108" s="114"/>
      <c r="AN108" s="114"/>
      <c r="AO108" s="114"/>
      <c r="AP108" s="114"/>
      <c r="AQ108" s="114"/>
      <c r="AR108" s="114"/>
      <c r="AS108" s="114"/>
      <c r="AT108" s="114"/>
      <c r="AU108" s="114"/>
    </row>
    <row r="109" spans="1:47" ht="14.4" customHeight="1" x14ac:dyDescent="0.25">
      <c r="A109" s="114"/>
      <c r="B109" s="114"/>
      <c r="C109" s="114"/>
      <c r="D109" s="114"/>
      <c r="E109" s="118"/>
      <c r="F109" s="114"/>
      <c r="G109" s="114"/>
      <c r="H109" s="114"/>
      <c r="I109" s="119"/>
      <c r="J109" s="114"/>
      <c r="K109" s="114"/>
      <c r="L109" s="114"/>
      <c r="M109" s="114"/>
      <c r="N109" s="114"/>
      <c r="O109" s="114"/>
      <c r="P109" s="114"/>
      <c r="Q109" s="114"/>
      <c r="R109" s="114"/>
      <c r="S109" s="114"/>
      <c r="T109" s="114"/>
      <c r="U109" s="114"/>
      <c r="V109" s="114"/>
      <c r="W109" s="114"/>
      <c r="X109" s="114"/>
      <c r="Y109" s="114"/>
      <c r="Z109" s="114"/>
      <c r="AA109" s="114"/>
      <c r="AB109" s="114"/>
      <c r="AC109" s="114"/>
      <c r="AD109" s="114"/>
      <c r="AE109" s="114"/>
      <c r="AF109" s="114"/>
      <c r="AG109" s="114"/>
      <c r="AH109" s="114"/>
      <c r="AI109" s="114"/>
      <c r="AJ109" s="114"/>
      <c r="AK109" s="114"/>
      <c r="AL109" s="114"/>
      <c r="AM109" s="114"/>
      <c r="AN109" s="114"/>
      <c r="AO109" s="114"/>
      <c r="AP109" s="114"/>
      <c r="AQ109" s="114"/>
      <c r="AR109" s="114"/>
      <c r="AS109" s="114"/>
      <c r="AT109" s="114"/>
      <c r="AU109" s="114"/>
    </row>
    <row r="110" spans="1:47" ht="14.4" customHeight="1" x14ac:dyDescent="0.25">
      <c r="A110" s="114"/>
      <c r="B110" s="114"/>
      <c r="C110" s="114"/>
      <c r="D110" s="114"/>
      <c r="E110" s="118"/>
      <c r="F110" s="114"/>
      <c r="G110" s="114"/>
      <c r="H110" s="114"/>
      <c r="I110" s="119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14"/>
      <c r="AN110" s="114"/>
      <c r="AO110" s="114"/>
      <c r="AP110" s="114"/>
      <c r="AQ110" s="114"/>
      <c r="AR110" s="114"/>
      <c r="AS110" s="114"/>
      <c r="AT110" s="114"/>
      <c r="AU110" s="114"/>
    </row>
    <row r="111" spans="1:47" ht="14.4" customHeight="1" x14ac:dyDescent="0.25">
      <c r="A111" s="114"/>
      <c r="B111" s="114"/>
      <c r="C111" s="114"/>
      <c r="D111" s="114"/>
      <c r="E111" s="118"/>
      <c r="F111" s="114"/>
      <c r="G111" s="114"/>
      <c r="H111" s="114"/>
      <c r="I111" s="119"/>
      <c r="J111" s="114"/>
      <c r="K111" s="114"/>
      <c r="L111" s="114"/>
      <c r="M111" s="114"/>
      <c r="N111" s="114"/>
      <c r="O111" s="114"/>
      <c r="P111" s="114"/>
      <c r="Q111" s="114"/>
      <c r="R111" s="114"/>
      <c r="S111" s="114"/>
      <c r="T111" s="114"/>
      <c r="U111" s="114"/>
      <c r="V111" s="114"/>
      <c r="W111" s="114"/>
      <c r="X111" s="114"/>
      <c r="Y111" s="114"/>
      <c r="Z111" s="114"/>
      <c r="AA111" s="114"/>
      <c r="AB111" s="114"/>
      <c r="AC111" s="114"/>
      <c r="AD111" s="114"/>
      <c r="AE111" s="114"/>
      <c r="AF111" s="114"/>
      <c r="AG111" s="114"/>
      <c r="AH111" s="114"/>
      <c r="AI111" s="114"/>
      <c r="AJ111" s="114"/>
      <c r="AK111" s="114"/>
      <c r="AL111" s="114"/>
      <c r="AM111" s="114"/>
      <c r="AN111" s="114"/>
      <c r="AO111" s="114"/>
      <c r="AP111" s="114"/>
      <c r="AQ111" s="114"/>
      <c r="AR111" s="114"/>
      <c r="AS111" s="114"/>
      <c r="AT111" s="114"/>
      <c r="AU111" s="114"/>
    </row>
    <row r="112" spans="1:47" ht="14.4" customHeight="1" x14ac:dyDescent="0.25">
      <c r="A112" s="114"/>
      <c r="B112" s="114"/>
      <c r="C112" s="114"/>
      <c r="D112" s="114"/>
      <c r="E112" s="118"/>
      <c r="F112" s="114"/>
      <c r="G112" s="114"/>
      <c r="H112" s="114"/>
      <c r="I112" s="119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114"/>
      <c r="Z112" s="114"/>
      <c r="AA112" s="114"/>
      <c r="AB112" s="114"/>
      <c r="AC112" s="114"/>
      <c r="AD112" s="114"/>
      <c r="AE112" s="114"/>
      <c r="AF112" s="114"/>
      <c r="AG112" s="114"/>
      <c r="AH112" s="114"/>
      <c r="AI112" s="114"/>
      <c r="AJ112" s="114"/>
      <c r="AK112" s="114"/>
      <c r="AL112" s="114"/>
      <c r="AM112" s="114"/>
      <c r="AN112" s="114"/>
      <c r="AO112" s="114"/>
      <c r="AP112" s="114"/>
      <c r="AQ112" s="114"/>
      <c r="AR112" s="114"/>
      <c r="AS112" s="114"/>
      <c r="AT112" s="114"/>
      <c r="AU112" s="114"/>
    </row>
    <row r="113" spans="1:47" ht="14.4" customHeight="1" x14ac:dyDescent="0.25">
      <c r="A113" s="114"/>
      <c r="B113" s="114"/>
      <c r="C113" s="114"/>
      <c r="D113" s="114"/>
      <c r="E113" s="118"/>
      <c r="F113" s="114"/>
      <c r="G113" s="114"/>
      <c r="H113" s="114"/>
      <c r="I113" s="119"/>
      <c r="J113" s="114"/>
      <c r="K113" s="114"/>
      <c r="L113" s="114"/>
      <c r="M113" s="114"/>
      <c r="N113" s="114"/>
      <c r="O113" s="114"/>
      <c r="P113" s="114"/>
      <c r="Q113" s="114"/>
      <c r="R113" s="114"/>
      <c r="S113" s="114"/>
      <c r="T113" s="114"/>
      <c r="U113" s="114"/>
      <c r="V113" s="114"/>
      <c r="W113" s="114"/>
      <c r="X113" s="114"/>
      <c r="Y113" s="114"/>
      <c r="Z113" s="114"/>
      <c r="AA113" s="114"/>
      <c r="AB113" s="114"/>
      <c r="AC113" s="114"/>
      <c r="AD113" s="114"/>
      <c r="AE113" s="114"/>
      <c r="AF113" s="114"/>
      <c r="AG113" s="114"/>
      <c r="AH113" s="114"/>
      <c r="AI113" s="114"/>
      <c r="AJ113" s="114"/>
      <c r="AK113" s="114"/>
      <c r="AL113" s="114"/>
      <c r="AM113" s="114"/>
      <c r="AN113" s="114"/>
      <c r="AO113" s="114"/>
      <c r="AP113" s="114"/>
      <c r="AQ113" s="114"/>
      <c r="AR113" s="114"/>
      <c r="AS113" s="114"/>
      <c r="AT113" s="114"/>
      <c r="AU113" s="114"/>
    </row>
    <row r="114" spans="1:47" ht="14.4" customHeight="1" x14ac:dyDescent="0.25">
      <c r="A114" s="114"/>
      <c r="B114" s="114"/>
      <c r="C114" s="114"/>
      <c r="D114" s="114"/>
      <c r="E114" s="118"/>
      <c r="F114" s="114"/>
      <c r="G114" s="114"/>
      <c r="H114" s="114"/>
      <c r="I114" s="119"/>
      <c r="J114" s="114"/>
      <c r="K114" s="114"/>
      <c r="L114" s="114"/>
      <c r="M114" s="114"/>
      <c r="N114" s="114"/>
      <c r="O114" s="114"/>
      <c r="P114" s="114"/>
      <c r="Q114" s="114"/>
      <c r="R114" s="114"/>
      <c r="S114" s="114"/>
      <c r="T114" s="114"/>
      <c r="U114" s="114"/>
      <c r="V114" s="114"/>
      <c r="W114" s="114"/>
      <c r="X114" s="114"/>
      <c r="Y114" s="114"/>
      <c r="Z114" s="114"/>
      <c r="AA114" s="114"/>
      <c r="AB114" s="114"/>
      <c r="AC114" s="114"/>
      <c r="AD114" s="114"/>
      <c r="AE114" s="114"/>
      <c r="AF114" s="114"/>
      <c r="AG114" s="114"/>
      <c r="AH114" s="114"/>
      <c r="AI114" s="114"/>
      <c r="AJ114" s="114"/>
      <c r="AK114" s="114"/>
      <c r="AL114" s="114"/>
      <c r="AM114" s="114"/>
      <c r="AN114" s="114"/>
      <c r="AO114" s="114"/>
      <c r="AP114" s="114"/>
      <c r="AQ114" s="114"/>
      <c r="AR114" s="114"/>
      <c r="AS114" s="114"/>
      <c r="AT114" s="114"/>
      <c r="AU114" s="114"/>
    </row>
    <row r="115" spans="1:47" ht="14.4" customHeight="1" x14ac:dyDescent="0.25">
      <c r="A115" s="114"/>
      <c r="B115" s="114"/>
      <c r="C115" s="114"/>
      <c r="D115" s="114"/>
      <c r="E115" s="118"/>
      <c r="F115" s="114"/>
      <c r="G115" s="114"/>
      <c r="H115" s="114"/>
      <c r="I115" s="119"/>
      <c r="J115" s="114"/>
      <c r="K115" s="114"/>
      <c r="L115" s="114"/>
      <c r="M115" s="114"/>
      <c r="N115" s="114"/>
      <c r="O115" s="114"/>
      <c r="P115" s="114"/>
      <c r="Q115" s="114"/>
      <c r="R115" s="114"/>
      <c r="S115" s="114"/>
      <c r="T115" s="114"/>
      <c r="U115" s="114"/>
      <c r="V115" s="114"/>
      <c r="W115" s="114"/>
      <c r="X115" s="114"/>
      <c r="Y115" s="114"/>
      <c r="Z115" s="114"/>
      <c r="AA115" s="114"/>
      <c r="AB115" s="114"/>
      <c r="AC115" s="114"/>
      <c r="AD115" s="114"/>
      <c r="AE115" s="114"/>
      <c r="AF115" s="114"/>
      <c r="AG115" s="114"/>
      <c r="AH115" s="114"/>
      <c r="AI115" s="114"/>
      <c r="AJ115" s="114"/>
      <c r="AK115" s="114"/>
      <c r="AL115" s="114"/>
      <c r="AM115" s="114"/>
      <c r="AN115" s="114"/>
      <c r="AO115" s="114"/>
      <c r="AP115" s="114"/>
      <c r="AQ115" s="114"/>
      <c r="AR115" s="114"/>
      <c r="AS115" s="114"/>
      <c r="AT115" s="114"/>
      <c r="AU115" s="114"/>
    </row>
    <row r="116" spans="1:47" ht="14.4" customHeight="1" x14ac:dyDescent="0.25">
      <c r="A116" s="114"/>
      <c r="B116" s="114"/>
      <c r="C116" s="114"/>
      <c r="D116" s="114"/>
      <c r="E116" s="118"/>
      <c r="F116" s="114"/>
      <c r="G116" s="114"/>
      <c r="H116" s="114"/>
      <c r="I116" s="119"/>
      <c r="J116" s="114"/>
      <c r="K116" s="114"/>
      <c r="L116" s="114"/>
      <c r="M116" s="114"/>
      <c r="N116" s="114"/>
      <c r="O116" s="114"/>
      <c r="P116" s="114"/>
      <c r="Q116" s="114"/>
      <c r="R116" s="114"/>
      <c r="S116" s="114"/>
      <c r="T116" s="114"/>
      <c r="U116" s="114"/>
      <c r="V116" s="114"/>
      <c r="W116" s="114"/>
      <c r="X116" s="114"/>
      <c r="Y116" s="114"/>
      <c r="Z116" s="114"/>
      <c r="AA116" s="114"/>
      <c r="AB116" s="114"/>
      <c r="AC116" s="114"/>
      <c r="AD116" s="114"/>
      <c r="AE116" s="114"/>
      <c r="AF116" s="114"/>
      <c r="AG116" s="114"/>
      <c r="AH116" s="114"/>
      <c r="AI116" s="114"/>
      <c r="AJ116" s="114"/>
      <c r="AK116" s="114"/>
      <c r="AL116" s="114"/>
      <c r="AM116" s="114"/>
      <c r="AN116" s="114"/>
      <c r="AO116" s="114"/>
      <c r="AP116" s="114"/>
      <c r="AQ116" s="114"/>
      <c r="AR116" s="114"/>
      <c r="AS116" s="114"/>
      <c r="AT116" s="114"/>
      <c r="AU116" s="114"/>
    </row>
    <row r="117" spans="1:47" ht="14.4" customHeight="1" x14ac:dyDescent="0.25">
      <c r="A117" s="114"/>
      <c r="B117" s="114"/>
      <c r="C117" s="114"/>
      <c r="D117" s="114"/>
      <c r="E117" s="118"/>
      <c r="F117" s="114"/>
      <c r="G117" s="114"/>
      <c r="H117" s="114"/>
      <c r="I117" s="119"/>
      <c r="J117" s="114"/>
      <c r="K117" s="114"/>
      <c r="L117" s="114"/>
      <c r="M117" s="114"/>
      <c r="N117" s="114"/>
      <c r="O117" s="114"/>
      <c r="P117" s="114"/>
      <c r="Q117" s="114"/>
      <c r="R117" s="114"/>
      <c r="S117" s="114"/>
      <c r="T117" s="114"/>
      <c r="U117" s="114"/>
      <c r="V117" s="114"/>
      <c r="W117" s="114"/>
      <c r="X117" s="114"/>
      <c r="Y117" s="114"/>
      <c r="Z117" s="114"/>
      <c r="AA117" s="114"/>
      <c r="AB117" s="114"/>
      <c r="AC117" s="114"/>
      <c r="AD117" s="114"/>
      <c r="AE117" s="114"/>
      <c r="AF117" s="114"/>
      <c r="AG117" s="114"/>
      <c r="AH117" s="114"/>
      <c r="AI117" s="114"/>
      <c r="AJ117" s="114"/>
      <c r="AK117" s="114"/>
      <c r="AL117" s="114"/>
      <c r="AM117" s="114"/>
      <c r="AN117" s="114"/>
      <c r="AO117" s="114"/>
      <c r="AP117" s="114"/>
      <c r="AQ117" s="114"/>
      <c r="AR117" s="114"/>
      <c r="AS117" s="114"/>
      <c r="AT117" s="114"/>
      <c r="AU117" s="114"/>
    </row>
    <row r="118" spans="1:47" ht="14.4" customHeight="1" x14ac:dyDescent="0.25">
      <c r="A118" s="114"/>
      <c r="B118" s="114"/>
      <c r="C118" s="114"/>
      <c r="D118" s="114"/>
      <c r="E118" s="118"/>
      <c r="F118" s="114"/>
      <c r="G118" s="114"/>
      <c r="H118" s="114"/>
      <c r="I118" s="119"/>
      <c r="J118" s="114"/>
      <c r="K118" s="114"/>
      <c r="L118" s="114"/>
      <c r="M118" s="114"/>
      <c r="N118" s="114"/>
      <c r="O118" s="114"/>
      <c r="P118" s="114"/>
      <c r="Q118" s="114"/>
      <c r="R118" s="114"/>
      <c r="S118" s="114"/>
      <c r="T118" s="114"/>
      <c r="U118" s="114"/>
      <c r="V118" s="114"/>
      <c r="W118" s="114"/>
      <c r="X118" s="114"/>
      <c r="Y118" s="114"/>
      <c r="Z118" s="114"/>
      <c r="AA118" s="114"/>
      <c r="AB118" s="114"/>
      <c r="AC118" s="114"/>
      <c r="AD118" s="114"/>
      <c r="AE118" s="114"/>
      <c r="AF118" s="114"/>
      <c r="AG118" s="114"/>
      <c r="AH118" s="114"/>
      <c r="AI118" s="114"/>
      <c r="AJ118" s="114"/>
      <c r="AK118" s="114"/>
      <c r="AL118" s="114"/>
      <c r="AM118" s="114"/>
      <c r="AN118" s="114"/>
      <c r="AO118" s="114"/>
      <c r="AP118" s="114"/>
      <c r="AQ118" s="114"/>
      <c r="AR118" s="114"/>
      <c r="AS118" s="114"/>
      <c r="AT118" s="114"/>
      <c r="AU118" s="114"/>
    </row>
    <row r="119" spans="1:47" ht="14.4" customHeight="1" x14ac:dyDescent="0.25">
      <c r="A119" s="114"/>
      <c r="B119" s="114"/>
      <c r="C119" s="114"/>
      <c r="D119" s="114"/>
      <c r="E119" s="118"/>
      <c r="F119" s="114"/>
      <c r="G119" s="114"/>
      <c r="H119" s="114"/>
      <c r="I119" s="119"/>
      <c r="J119" s="114"/>
      <c r="K119" s="114"/>
      <c r="L119" s="114"/>
      <c r="M119" s="114"/>
      <c r="N119" s="114"/>
      <c r="O119" s="114"/>
      <c r="P119" s="114"/>
      <c r="Q119" s="114"/>
      <c r="R119" s="114"/>
      <c r="S119" s="114"/>
      <c r="T119" s="114"/>
      <c r="U119" s="114"/>
      <c r="V119" s="114"/>
      <c r="W119" s="114"/>
      <c r="X119" s="114"/>
      <c r="Y119" s="114"/>
      <c r="Z119" s="114"/>
      <c r="AA119" s="114"/>
      <c r="AB119" s="114"/>
      <c r="AC119" s="114"/>
      <c r="AD119" s="114"/>
      <c r="AE119" s="114"/>
      <c r="AF119" s="114"/>
      <c r="AG119" s="114"/>
      <c r="AH119" s="114"/>
      <c r="AI119" s="114"/>
      <c r="AJ119" s="114"/>
      <c r="AK119" s="114"/>
      <c r="AL119" s="114"/>
      <c r="AM119" s="114"/>
      <c r="AN119" s="114"/>
      <c r="AO119" s="114"/>
      <c r="AP119" s="114"/>
      <c r="AQ119" s="114"/>
      <c r="AR119" s="114"/>
      <c r="AS119" s="114"/>
      <c r="AT119" s="114"/>
      <c r="AU119" s="114"/>
    </row>
    <row r="120" spans="1:47" ht="14.4" customHeight="1" x14ac:dyDescent="0.25">
      <c r="A120" s="114"/>
      <c r="B120" s="114"/>
      <c r="C120" s="114"/>
      <c r="D120" s="114"/>
      <c r="E120" s="118"/>
      <c r="F120" s="114"/>
      <c r="G120" s="114"/>
      <c r="H120" s="114"/>
      <c r="I120" s="119"/>
      <c r="J120" s="114"/>
      <c r="K120" s="114"/>
      <c r="L120" s="114"/>
      <c r="M120" s="114"/>
      <c r="N120" s="114"/>
      <c r="O120" s="114"/>
      <c r="P120" s="114"/>
      <c r="Q120" s="114"/>
      <c r="R120" s="114"/>
      <c r="S120" s="114"/>
      <c r="T120" s="114"/>
      <c r="U120" s="114"/>
      <c r="V120" s="114"/>
      <c r="W120" s="114"/>
      <c r="X120" s="114"/>
      <c r="Y120" s="114"/>
      <c r="Z120" s="114"/>
      <c r="AA120" s="114"/>
      <c r="AB120" s="114"/>
      <c r="AC120" s="114"/>
      <c r="AD120" s="114"/>
      <c r="AE120" s="114"/>
      <c r="AF120" s="114"/>
      <c r="AG120" s="114"/>
      <c r="AH120" s="114"/>
      <c r="AI120" s="114"/>
      <c r="AJ120" s="114"/>
      <c r="AK120" s="114"/>
      <c r="AL120" s="114"/>
      <c r="AM120" s="114"/>
      <c r="AN120" s="114"/>
      <c r="AO120" s="114"/>
      <c r="AP120" s="114"/>
      <c r="AQ120" s="114"/>
      <c r="AR120" s="114"/>
      <c r="AS120" s="114"/>
      <c r="AT120" s="114"/>
      <c r="AU120" s="114"/>
    </row>
    <row r="121" spans="1:47" ht="14.4" customHeight="1" x14ac:dyDescent="0.25">
      <c r="A121" s="114"/>
      <c r="B121" s="114"/>
      <c r="C121" s="114"/>
      <c r="D121" s="114"/>
      <c r="E121" s="118"/>
      <c r="F121" s="114"/>
      <c r="G121" s="114"/>
      <c r="H121" s="114"/>
      <c r="I121" s="119"/>
      <c r="J121" s="114"/>
      <c r="K121" s="114"/>
      <c r="L121" s="114"/>
      <c r="M121" s="114"/>
      <c r="N121" s="114"/>
      <c r="O121" s="114"/>
      <c r="P121" s="114"/>
      <c r="Q121" s="114"/>
      <c r="R121" s="114"/>
      <c r="S121" s="114"/>
      <c r="T121" s="114"/>
      <c r="U121" s="114"/>
      <c r="V121" s="114"/>
      <c r="W121" s="114"/>
      <c r="X121" s="114"/>
      <c r="Y121" s="114"/>
      <c r="Z121" s="114"/>
      <c r="AA121" s="114"/>
      <c r="AB121" s="114"/>
      <c r="AC121" s="114"/>
      <c r="AD121" s="114"/>
      <c r="AE121" s="114"/>
      <c r="AF121" s="114"/>
      <c r="AG121" s="114"/>
      <c r="AH121" s="114"/>
      <c r="AI121" s="114"/>
      <c r="AJ121" s="114"/>
      <c r="AK121" s="114"/>
      <c r="AL121" s="114"/>
      <c r="AM121" s="114"/>
      <c r="AN121" s="114"/>
      <c r="AO121" s="114"/>
      <c r="AP121" s="114"/>
      <c r="AQ121" s="114"/>
      <c r="AR121" s="114"/>
      <c r="AS121" s="114"/>
      <c r="AT121" s="114"/>
      <c r="AU121" s="114"/>
    </row>
    <row r="122" spans="1:47" ht="14.4" customHeight="1" x14ac:dyDescent="0.25">
      <c r="A122" s="114"/>
      <c r="B122" s="114"/>
      <c r="C122" s="114"/>
      <c r="D122" s="114"/>
      <c r="E122" s="118"/>
      <c r="F122" s="114"/>
      <c r="G122" s="114"/>
      <c r="H122" s="114"/>
      <c r="I122" s="119"/>
      <c r="J122" s="114"/>
      <c r="K122" s="114"/>
      <c r="L122" s="114"/>
      <c r="M122" s="114"/>
      <c r="N122" s="114"/>
      <c r="O122" s="114"/>
      <c r="P122" s="114"/>
      <c r="Q122" s="114"/>
      <c r="R122" s="114"/>
      <c r="S122" s="114"/>
      <c r="T122" s="114"/>
      <c r="U122" s="114"/>
      <c r="V122" s="114"/>
      <c r="W122" s="114"/>
      <c r="X122" s="114"/>
      <c r="Y122" s="114"/>
      <c r="Z122" s="114"/>
      <c r="AA122" s="114"/>
      <c r="AB122" s="114"/>
      <c r="AC122" s="114"/>
      <c r="AD122" s="114"/>
      <c r="AE122" s="114"/>
      <c r="AF122" s="114"/>
      <c r="AG122" s="114"/>
      <c r="AH122" s="114"/>
      <c r="AI122" s="114"/>
      <c r="AJ122" s="114"/>
      <c r="AK122" s="114"/>
      <c r="AL122" s="114"/>
      <c r="AM122" s="114"/>
      <c r="AN122" s="114"/>
      <c r="AO122" s="114"/>
      <c r="AP122" s="114"/>
      <c r="AQ122" s="114"/>
      <c r="AR122" s="114"/>
      <c r="AS122" s="114"/>
      <c r="AT122" s="114"/>
      <c r="AU122" s="114"/>
    </row>
    <row r="123" spans="1:47" ht="14.4" customHeight="1" x14ac:dyDescent="0.25">
      <c r="A123" s="114"/>
      <c r="B123" s="114"/>
      <c r="C123" s="114"/>
      <c r="D123" s="114"/>
      <c r="E123" s="118"/>
      <c r="F123" s="114"/>
      <c r="G123" s="114"/>
      <c r="H123" s="114"/>
      <c r="I123" s="119"/>
      <c r="J123" s="114"/>
      <c r="K123" s="114"/>
      <c r="L123" s="114"/>
      <c r="M123" s="114"/>
      <c r="N123" s="114"/>
      <c r="O123" s="114"/>
      <c r="P123" s="114"/>
      <c r="Q123" s="114"/>
      <c r="R123" s="114"/>
      <c r="S123" s="114"/>
      <c r="T123" s="114"/>
      <c r="U123" s="114"/>
      <c r="V123" s="114"/>
      <c r="W123" s="114"/>
      <c r="X123" s="114"/>
      <c r="Y123" s="114"/>
      <c r="Z123" s="114"/>
      <c r="AA123" s="114"/>
      <c r="AB123" s="114"/>
      <c r="AC123" s="114"/>
      <c r="AD123" s="114"/>
      <c r="AE123" s="114"/>
      <c r="AF123" s="114"/>
      <c r="AG123" s="114"/>
      <c r="AH123" s="114"/>
      <c r="AI123" s="114"/>
      <c r="AJ123" s="114"/>
      <c r="AK123" s="114"/>
      <c r="AL123" s="114"/>
      <c r="AM123" s="114"/>
      <c r="AN123" s="114"/>
      <c r="AO123" s="114"/>
      <c r="AP123" s="114"/>
      <c r="AQ123" s="114"/>
      <c r="AR123" s="114"/>
      <c r="AS123" s="114"/>
      <c r="AT123" s="114"/>
      <c r="AU123" s="114"/>
    </row>
    <row r="124" spans="1:47" ht="14.4" customHeight="1" x14ac:dyDescent="0.25">
      <c r="A124" s="114"/>
      <c r="B124" s="114"/>
      <c r="C124" s="114"/>
      <c r="D124" s="114"/>
      <c r="E124" s="118"/>
      <c r="F124" s="114"/>
      <c r="G124" s="114"/>
      <c r="H124" s="114"/>
      <c r="I124" s="119"/>
      <c r="J124" s="114"/>
      <c r="K124" s="114"/>
      <c r="L124" s="114"/>
      <c r="M124" s="114"/>
      <c r="N124" s="114"/>
      <c r="O124" s="114"/>
      <c r="P124" s="114"/>
      <c r="Q124" s="114"/>
      <c r="R124" s="114"/>
      <c r="S124" s="114"/>
      <c r="T124" s="114"/>
      <c r="U124" s="114"/>
      <c r="V124" s="114"/>
      <c r="W124" s="114"/>
      <c r="X124" s="114"/>
      <c r="Y124" s="114"/>
      <c r="Z124" s="114"/>
      <c r="AA124" s="114"/>
      <c r="AB124" s="114"/>
      <c r="AC124" s="114"/>
      <c r="AD124" s="114"/>
      <c r="AE124" s="114"/>
      <c r="AF124" s="114"/>
      <c r="AG124" s="114"/>
      <c r="AH124" s="114"/>
      <c r="AI124" s="114"/>
      <c r="AJ124" s="114"/>
      <c r="AK124" s="114"/>
      <c r="AL124" s="114"/>
      <c r="AM124" s="114"/>
      <c r="AN124" s="114"/>
      <c r="AO124" s="114"/>
      <c r="AP124" s="114"/>
      <c r="AQ124" s="114"/>
      <c r="AR124" s="114"/>
      <c r="AS124" s="114"/>
      <c r="AT124" s="114"/>
      <c r="AU124" s="114"/>
    </row>
    <row r="125" spans="1:47" ht="14.4" customHeight="1" x14ac:dyDescent="0.25">
      <c r="A125" s="114"/>
      <c r="B125" s="114"/>
      <c r="C125" s="114"/>
      <c r="D125" s="114"/>
      <c r="E125" s="118"/>
      <c r="F125" s="114"/>
      <c r="G125" s="114"/>
      <c r="H125" s="114"/>
      <c r="I125" s="119"/>
      <c r="J125" s="114"/>
      <c r="K125" s="114"/>
      <c r="L125" s="114"/>
      <c r="M125" s="114"/>
      <c r="N125" s="114"/>
      <c r="O125" s="114"/>
      <c r="P125" s="114"/>
      <c r="Q125" s="114"/>
      <c r="R125" s="114"/>
      <c r="S125" s="114"/>
      <c r="T125" s="114"/>
      <c r="U125" s="114"/>
      <c r="V125" s="114"/>
      <c r="W125" s="114"/>
      <c r="X125" s="114"/>
      <c r="Y125" s="114"/>
      <c r="Z125" s="114"/>
      <c r="AA125" s="114"/>
      <c r="AB125" s="114"/>
      <c r="AC125" s="114"/>
      <c r="AD125" s="114"/>
      <c r="AE125" s="114"/>
      <c r="AF125" s="114"/>
      <c r="AG125" s="114"/>
      <c r="AH125" s="114"/>
      <c r="AI125" s="114"/>
      <c r="AJ125" s="114"/>
      <c r="AK125" s="114"/>
      <c r="AL125" s="114"/>
      <c r="AM125" s="114"/>
      <c r="AN125" s="114"/>
      <c r="AO125" s="114"/>
      <c r="AP125" s="114"/>
      <c r="AQ125" s="114"/>
      <c r="AR125" s="114"/>
      <c r="AS125" s="114"/>
      <c r="AT125" s="114"/>
      <c r="AU125" s="114"/>
    </row>
    <row r="126" spans="1:47" ht="14.4" customHeight="1" x14ac:dyDescent="0.25">
      <c r="A126" s="114"/>
      <c r="B126" s="114"/>
      <c r="C126" s="114"/>
      <c r="D126" s="114"/>
      <c r="E126" s="118"/>
      <c r="F126" s="114"/>
      <c r="G126" s="114"/>
      <c r="H126" s="114"/>
      <c r="I126" s="119"/>
      <c r="J126" s="114"/>
      <c r="K126" s="114"/>
      <c r="L126" s="114"/>
      <c r="M126" s="114"/>
      <c r="N126" s="114"/>
      <c r="O126" s="114"/>
      <c r="P126" s="114"/>
      <c r="Q126" s="114"/>
      <c r="R126" s="114"/>
      <c r="S126" s="114"/>
      <c r="T126" s="114"/>
      <c r="U126" s="114"/>
      <c r="V126" s="114"/>
      <c r="W126" s="114"/>
      <c r="X126" s="114"/>
      <c r="Y126" s="114"/>
      <c r="Z126" s="114"/>
      <c r="AA126" s="114"/>
      <c r="AB126" s="114"/>
      <c r="AC126" s="114"/>
      <c r="AD126" s="114"/>
      <c r="AE126" s="114"/>
      <c r="AF126" s="114"/>
      <c r="AG126" s="114"/>
      <c r="AH126" s="114"/>
      <c r="AI126" s="114"/>
      <c r="AJ126" s="114"/>
      <c r="AK126" s="114"/>
      <c r="AL126" s="114"/>
      <c r="AM126" s="114"/>
      <c r="AN126" s="114"/>
      <c r="AO126" s="114"/>
      <c r="AP126" s="114"/>
      <c r="AQ126" s="114"/>
      <c r="AR126" s="114"/>
      <c r="AS126" s="114"/>
      <c r="AT126" s="114"/>
      <c r="AU126" s="114"/>
    </row>
    <row r="127" spans="1:47" ht="14.4" customHeight="1" x14ac:dyDescent="0.25">
      <c r="A127" s="114"/>
      <c r="B127" s="114"/>
      <c r="C127" s="114"/>
      <c r="D127" s="114"/>
      <c r="E127" s="118"/>
      <c r="F127" s="114"/>
      <c r="G127" s="114"/>
      <c r="H127" s="114"/>
      <c r="I127" s="119"/>
      <c r="J127" s="114"/>
      <c r="K127" s="114"/>
      <c r="L127" s="114"/>
      <c r="M127" s="114"/>
      <c r="N127" s="114"/>
      <c r="O127" s="114"/>
      <c r="P127" s="114"/>
      <c r="Q127" s="114"/>
      <c r="R127" s="114"/>
      <c r="S127" s="114"/>
      <c r="T127" s="114"/>
      <c r="U127" s="114"/>
      <c r="V127" s="114"/>
      <c r="W127" s="114"/>
      <c r="X127" s="114"/>
      <c r="Y127" s="114"/>
      <c r="Z127" s="114"/>
      <c r="AA127" s="114"/>
      <c r="AB127" s="114"/>
      <c r="AC127" s="114"/>
      <c r="AD127" s="114"/>
      <c r="AE127" s="114"/>
      <c r="AF127" s="114"/>
      <c r="AG127" s="114"/>
      <c r="AH127" s="114"/>
      <c r="AI127" s="114"/>
      <c r="AJ127" s="114"/>
      <c r="AK127" s="114"/>
      <c r="AL127" s="114"/>
      <c r="AM127" s="114"/>
      <c r="AN127" s="114"/>
      <c r="AO127" s="114"/>
      <c r="AP127" s="114"/>
      <c r="AQ127" s="114"/>
      <c r="AR127" s="114"/>
      <c r="AS127" s="114"/>
      <c r="AT127" s="114"/>
      <c r="AU127" s="114"/>
    </row>
    <row r="128" spans="1:47" ht="14.4" customHeight="1" x14ac:dyDescent="0.25">
      <c r="A128" s="114"/>
      <c r="B128" s="114"/>
      <c r="C128" s="114"/>
      <c r="D128" s="114"/>
      <c r="E128" s="118"/>
      <c r="F128" s="114"/>
      <c r="G128" s="114"/>
      <c r="H128" s="114"/>
      <c r="I128" s="119"/>
      <c r="J128" s="114"/>
      <c r="K128" s="114"/>
      <c r="L128" s="114"/>
      <c r="M128" s="114"/>
      <c r="N128" s="114"/>
      <c r="O128" s="114"/>
      <c r="P128" s="114"/>
      <c r="Q128" s="114"/>
      <c r="R128" s="114"/>
      <c r="S128" s="114"/>
      <c r="T128" s="114"/>
      <c r="U128" s="114"/>
      <c r="V128" s="114"/>
      <c r="W128" s="114"/>
      <c r="X128" s="114"/>
      <c r="Y128" s="114"/>
      <c r="Z128" s="114"/>
      <c r="AA128" s="114"/>
      <c r="AB128" s="114"/>
      <c r="AC128" s="114"/>
      <c r="AD128" s="114"/>
      <c r="AE128" s="114"/>
      <c r="AF128" s="114"/>
      <c r="AG128" s="114"/>
      <c r="AH128" s="114"/>
      <c r="AI128" s="114"/>
      <c r="AJ128" s="114"/>
      <c r="AK128" s="114"/>
      <c r="AL128" s="114"/>
      <c r="AM128" s="114"/>
      <c r="AN128" s="114"/>
      <c r="AO128" s="114"/>
      <c r="AP128" s="114"/>
      <c r="AQ128" s="114"/>
      <c r="AR128" s="114"/>
      <c r="AS128" s="114"/>
      <c r="AT128" s="114"/>
      <c r="AU128" s="114"/>
    </row>
    <row r="129" spans="1:47" ht="14.4" customHeight="1" x14ac:dyDescent="0.25">
      <c r="A129" s="114"/>
      <c r="B129" s="114"/>
      <c r="C129" s="114"/>
      <c r="D129" s="114"/>
      <c r="E129" s="118"/>
      <c r="F129" s="114"/>
      <c r="G129" s="114"/>
      <c r="H129" s="114"/>
      <c r="I129" s="119"/>
      <c r="J129" s="114"/>
      <c r="K129" s="114"/>
      <c r="L129" s="114"/>
      <c r="M129" s="114"/>
      <c r="N129" s="114"/>
      <c r="O129" s="114"/>
      <c r="P129" s="114"/>
      <c r="Q129" s="114"/>
      <c r="R129" s="114"/>
      <c r="S129" s="114"/>
      <c r="T129" s="114"/>
      <c r="U129" s="114"/>
      <c r="V129" s="114"/>
      <c r="W129" s="114"/>
      <c r="X129" s="114"/>
      <c r="Y129" s="114"/>
      <c r="Z129" s="114"/>
      <c r="AA129" s="114"/>
      <c r="AB129" s="114"/>
      <c r="AC129" s="114"/>
      <c r="AD129" s="114"/>
      <c r="AE129" s="114"/>
      <c r="AF129" s="114"/>
      <c r="AG129" s="114"/>
      <c r="AH129" s="114"/>
      <c r="AI129" s="114"/>
      <c r="AJ129" s="114"/>
      <c r="AK129" s="114"/>
      <c r="AL129" s="114"/>
      <c r="AM129" s="114"/>
      <c r="AN129" s="114"/>
      <c r="AO129" s="114"/>
      <c r="AP129" s="114"/>
      <c r="AQ129" s="114"/>
      <c r="AR129" s="114"/>
      <c r="AS129" s="114"/>
      <c r="AT129" s="114"/>
      <c r="AU129" s="114"/>
    </row>
    <row r="130" spans="1:47" ht="14.4" customHeight="1" x14ac:dyDescent="0.25">
      <c r="A130" s="114"/>
      <c r="B130" s="114"/>
      <c r="C130" s="114"/>
      <c r="D130" s="114"/>
      <c r="E130" s="118"/>
      <c r="F130" s="114"/>
      <c r="G130" s="114"/>
      <c r="H130" s="114"/>
      <c r="I130" s="119"/>
      <c r="J130" s="114"/>
      <c r="K130" s="114"/>
      <c r="L130" s="114"/>
      <c r="M130" s="114"/>
      <c r="N130" s="114"/>
      <c r="O130" s="114"/>
      <c r="P130" s="114"/>
      <c r="Q130" s="114"/>
      <c r="R130" s="114"/>
      <c r="S130" s="114"/>
      <c r="T130" s="114"/>
      <c r="U130" s="114"/>
      <c r="V130" s="114"/>
      <c r="W130" s="114"/>
      <c r="X130" s="114"/>
      <c r="Y130" s="114"/>
      <c r="Z130" s="114"/>
      <c r="AA130" s="114"/>
      <c r="AB130" s="114"/>
      <c r="AC130" s="114"/>
      <c r="AD130" s="114"/>
      <c r="AE130" s="114"/>
      <c r="AF130" s="114"/>
      <c r="AG130" s="114"/>
      <c r="AH130" s="114"/>
      <c r="AI130" s="114"/>
      <c r="AJ130" s="114"/>
      <c r="AK130" s="114"/>
      <c r="AL130" s="114"/>
      <c r="AM130" s="114"/>
      <c r="AN130" s="114"/>
      <c r="AO130" s="114"/>
      <c r="AP130" s="114"/>
      <c r="AQ130" s="114"/>
      <c r="AR130" s="114"/>
      <c r="AS130" s="114"/>
      <c r="AT130" s="114"/>
      <c r="AU130" s="114"/>
    </row>
    <row r="131" spans="1:47" ht="14.4" customHeight="1" x14ac:dyDescent="0.25">
      <c r="A131" s="114"/>
      <c r="B131" s="114"/>
      <c r="C131" s="114"/>
      <c r="D131" s="114"/>
      <c r="E131" s="118"/>
      <c r="F131" s="114"/>
      <c r="G131" s="114"/>
      <c r="H131" s="114"/>
      <c r="I131" s="119"/>
      <c r="J131" s="114"/>
      <c r="K131" s="114"/>
      <c r="L131" s="114"/>
      <c r="M131" s="114"/>
      <c r="N131" s="114"/>
      <c r="O131" s="114"/>
      <c r="P131" s="114"/>
      <c r="Q131" s="114"/>
      <c r="R131" s="114"/>
      <c r="S131" s="114"/>
      <c r="T131" s="114"/>
      <c r="U131" s="114"/>
      <c r="V131" s="114"/>
      <c r="W131" s="114"/>
      <c r="X131" s="114"/>
      <c r="Y131" s="114"/>
      <c r="Z131" s="114"/>
      <c r="AA131" s="114"/>
      <c r="AB131" s="114"/>
      <c r="AC131" s="114"/>
      <c r="AD131" s="114"/>
      <c r="AE131" s="114"/>
      <c r="AF131" s="114"/>
      <c r="AG131" s="114"/>
      <c r="AH131" s="114"/>
      <c r="AI131" s="114"/>
      <c r="AJ131" s="114"/>
      <c r="AK131" s="114"/>
      <c r="AL131" s="114"/>
      <c r="AM131" s="114"/>
      <c r="AN131" s="114"/>
      <c r="AO131" s="114"/>
      <c r="AP131" s="114"/>
      <c r="AQ131" s="114"/>
      <c r="AR131" s="114"/>
      <c r="AS131" s="114"/>
      <c r="AT131" s="114"/>
      <c r="AU131" s="114"/>
    </row>
    <row r="132" spans="1:47" ht="14.4" customHeight="1" x14ac:dyDescent="0.25">
      <c r="A132" s="114"/>
      <c r="B132" s="114"/>
      <c r="C132" s="114"/>
      <c r="D132" s="114"/>
      <c r="E132" s="118"/>
      <c r="F132" s="114"/>
      <c r="G132" s="114"/>
      <c r="H132" s="114"/>
      <c r="I132" s="119"/>
      <c r="J132" s="114"/>
      <c r="K132" s="114"/>
      <c r="L132" s="114"/>
      <c r="M132" s="114"/>
      <c r="N132" s="114"/>
      <c r="O132" s="114"/>
      <c r="P132" s="114"/>
      <c r="Q132" s="114"/>
      <c r="R132" s="114"/>
      <c r="S132" s="114"/>
      <c r="T132" s="114"/>
      <c r="U132" s="114"/>
      <c r="V132" s="114"/>
      <c r="W132" s="114"/>
      <c r="X132" s="114"/>
      <c r="Y132" s="114"/>
      <c r="Z132" s="114"/>
      <c r="AA132" s="114"/>
      <c r="AB132" s="114"/>
      <c r="AC132" s="114"/>
      <c r="AD132" s="114"/>
      <c r="AE132" s="114"/>
      <c r="AF132" s="114"/>
      <c r="AG132" s="114"/>
      <c r="AH132" s="114"/>
      <c r="AI132" s="114"/>
      <c r="AJ132" s="114"/>
      <c r="AK132" s="114"/>
      <c r="AL132" s="114"/>
      <c r="AM132" s="114"/>
      <c r="AN132" s="114"/>
      <c r="AO132" s="114"/>
      <c r="AP132" s="114"/>
      <c r="AQ132" s="114"/>
      <c r="AR132" s="114"/>
      <c r="AS132" s="114"/>
      <c r="AT132" s="114"/>
      <c r="AU132" s="114"/>
    </row>
    <row r="133" spans="1:47" ht="14.4" customHeight="1" x14ac:dyDescent="0.25">
      <c r="A133" s="114"/>
      <c r="B133" s="114"/>
      <c r="C133" s="114"/>
      <c r="D133" s="114"/>
      <c r="E133" s="118"/>
      <c r="F133" s="114"/>
      <c r="G133" s="114"/>
      <c r="H133" s="114"/>
      <c r="I133" s="119"/>
      <c r="J133" s="114"/>
      <c r="K133" s="114"/>
      <c r="L133" s="114"/>
      <c r="M133" s="114"/>
      <c r="N133" s="114"/>
      <c r="O133" s="114"/>
      <c r="P133" s="114"/>
      <c r="Q133" s="114"/>
      <c r="R133" s="114"/>
      <c r="S133" s="114"/>
      <c r="T133" s="114"/>
      <c r="U133" s="114"/>
      <c r="V133" s="114"/>
      <c r="W133" s="114"/>
      <c r="X133" s="114"/>
      <c r="Y133" s="114"/>
      <c r="Z133" s="114"/>
      <c r="AA133" s="114"/>
      <c r="AB133" s="114"/>
      <c r="AC133" s="114"/>
      <c r="AD133" s="114"/>
      <c r="AE133" s="114"/>
      <c r="AF133" s="114"/>
      <c r="AG133" s="114"/>
      <c r="AH133" s="114"/>
      <c r="AI133" s="114"/>
      <c r="AJ133" s="114"/>
      <c r="AK133" s="114"/>
      <c r="AL133" s="114"/>
      <c r="AM133" s="114"/>
      <c r="AN133" s="114"/>
      <c r="AO133" s="114"/>
      <c r="AP133" s="114"/>
      <c r="AQ133" s="114"/>
      <c r="AR133" s="114"/>
      <c r="AS133" s="114"/>
      <c r="AT133" s="114"/>
      <c r="AU133" s="114"/>
    </row>
    <row r="134" spans="1:47" ht="14.4" customHeight="1" x14ac:dyDescent="0.25">
      <c r="A134" s="114"/>
      <c r="B134" s="114"/>
      <c r="C134" s="114"/>
      <c r="D134" s="114"/>
      <c r="E134" s="118"/>
      <c r="F134" s="114"/>
      <c r="G134" s="114"/>
      <c r="H134" s="114"/>
      <c r="I134" s="119"/>
      <c r="J134" s="114"/>
      <c r="K134" s="114"/>
      <c r="L134" s="114"/>
      <c r="M134" s="114"/>
      <c r="N134" s="114"/>
      <c r="O134" s="114"/>
      <c r="P134" s="114"/>
      <c r="Q134" s="114"/>
      <c r="R134" s="114"/>
      <c r="S134" s="114"/>
      <c r="T134" s="114"/>
      <c r="U134" s="114"/>
      <c r="V134" s="114"/>
      <c r="W134" s="114"/>
      <c r="X134" s="114"/>
      <c r="Y134" s="114"/>
      <c r="Z134" s="114"/>
      <c r="AA134" s="114"/>
      <c r="AB134" s="114"/>
      <c r="AC134" s="114"/>
      <c r="AD134" s="114"/>
      <c r="AE134" s="114"/>
      <c r="AF134" s="114"/>
      <c r="AG134" s="114"/>
      <c r="AH134" s="114"/>
      <c r="AI134" s="114"/>
      <c r="AJ134" s="114"/>
      <c r="AK134" s="114"/>
      <c r="AL134" s="114"/>
      <c r="AM134" s="114"/>
      <c r="AN134" s="114"/>
      <c r="AO134" s="114"/>
      <c r="AP134" s="114"/>
      <c r="AQ134" s="114"/>
      <c r="AR134" s="114"/>
      <c r="AS134" s="114"/>
      <c r="AT134" s="114"/>
      <c r="AU134" s="114"/>
    </row>
    <row r="135" spans="1:47" ht="14.4" customHeight="1" x14ac:dyDescent="0.25">
      <c r="A135" s="114"/>
      <c r="B135" s="114"/>
      <c r="C135" s="114"/>
      <c r="D135" s="114"/>
      <c r="E135" s="118"/>
      <c r="F135" s="114"/>
      <c r="G135" s="114"/>
      <c r="H135" s="114"/>
      <c r="I135" s="119"/>
      <c r="J135" s="114"/>
      <c r="K135" s="114"/>
      <c r="L135" s="114"/>
      <c r="M135" s="114"/>
      <c r="N135" s="114"/>
      <c r="O135" s="114"/>
      <c r="P135" s="114"/>
      <c r="Q135" s="114"/>
      <c r="R135" s="114"/>
      <c r="S135" s="114"/>
      <c r="T135" s="114"/>
      <c r="U135" s="114"/>
      <c r="V135" s="114"/>
      <c r="W135" s="114"/>
      <c r="X135" s="114"/>
      <c r="Y135" s="114"/>
      <c r="Z135" s="114"/>
      <c r="AA135" s="114"/>
      <c r="AB135" s="114"/>
      <c r="AC135" s="114"/>
      <c r="AD135" s="114"/>
      <c r="AE135" s="114"/>
      <c r="AF135" s="114"/>
      <c r="AG135" s="114"/>
      <c r="AH135" s="114"/>
      <c r="AI135" s="114"/>
      <c r="AJ135" s="114"/>
      <c r="AK135" s="114"/>
      <c r="AL135" s="114"/>
      <c r="AM135" s="114"/>
      <c r="AN135" s="114"/>
      <c r="AO135" s="114"/>
      <c r="AP135" s="114"/>
      <c r="AQ135" s="114"/>
      <c r="AR135" s="114"/>
      <c r="AS135" s="114"/>
      <c r="AT135" s="114"/>
      <c r="AU135" s="114"/>
    </row>
    <row r="136" spans="1:47" ht="14.4" customHeight="1" x14ac:dyDescent="0.25">
      <c r="B136" s="114"/>
      <c r="C136" s="114"/>
      <c r="D136" s="114"/>
      <c r="E136" s="118"/>
      <c r="F136" s="114"/>
      <c r="G136" s="114"/>
      <c r="H136" s="114"/>
      <c r="I136" s="119"/>
      <c r="J136" s="114"/>
      <c r="K136" s="114"/>
      <c r="L136" s="114"/>
      <c r="M136" s="114"/>
      <c r="N136" s="114"/>
      <c r="O136" s="114"/>
      <c r="P136" s="114"/>
      <c r="Q136" s="114"/>
      <c r="R136" s="114"/>
      <c r="S136" s="114"/>
      <c r="T136" s="114"/>
      <c r="U136" s="114"/>
      <c r="V136" s="114"/>
      <c r="W136" s="114"/>
      <c r="X136" s="114"/>
      <c r="Y136" s="114"/>
      <c r="Z136" s="114"/>
      <c r="AA136" s="114"/>
      <c r="AB136" s="114"/>
      <c r="AC136" s="114"/>
      <c r="AD136" s="114"/>
      <c r="AE136" s="114"/>
      <c r="AF136" s="114"/>
      <c r="AG136" s="114"/>
      <c r="AH136" s="114"/>
      <c r="AI136" s="114"/>
      <c r="AJ136" s="114"/>
      <c r="AK136" s="114"/>
      <c r="AL136" s="114"/>
      <c r="AM136" s="114"/>
      <c r="AN136" s="114"/>
      <c r="AO136" s="114"/>
      <c r="AP136" s="114"/>
      <c r="AQ136" s="114"/>
      <c r="AR136" s="114"/>
      <c r="AS136" s="114"/>
      <c r="AT136" s="114"/>
      <c r="AU136" s="114"/>
    </row>
    <row r="137" spans="1:47" ht="14.4" customHeight="1" x14ac:dyDescent="0.25">
      <c r="B137" s="114"/>
      <c r="C137" s="114"/>
      <c r="D137" s="114"/>
      <c r="E137" s="118"/>
      <c r="F137" s="114"/>
      <c r="G137" s="114"/>
      <c r="H137" s="114"/>
      <c r="I137" s="119"/>
      <c r="J137" s="114"/>
      <c r="K137" s="114"/>
      <c r="L137" s="114"/>
      <c r="M137" s="114"/>
      <c r="N137" s="114"/>
      <c r="O137" s="114"/>
      <c r="P137" s="114"/>
      <c r="Q137" s="114"/>
      <c r="R137" s="114"/>
      <c r="S137" s="114"/>
      <c r="T137" s="114"/>
      <c r="U137" s="114"/>
      <c r="V137" s="114"/>
      <c r="W137" s="114"/>
      <c r="X137" s="114"/>
      <c r="Y137" s="114"/>
      <c r="Z137" s="114"/>
      <c r="AA137" s="114"/>
      <c r="AB137" s="114"/>
      <c r="AC137" s="114"/>
      <c r="AD137" s="114"/>
      <c r="AE137" s="114"/>
      <c r="AF137" s="114"/>
      <c r="AG137" s="114"/>
      <c r="AH137" s="114"/>
      <c r="AI137" s="114"/>
      <c r="AJ137" s="114"/>
      <c r="AK137" s="114"/>
      <c r="AL137" s="114"/>
      <c r="AM137" s="114"/>
      <c r="AN137" s="114"/>
      <c r="AO137" s="114"/>
      <c r="AP137" s="114"/>
      <c r="AQ137" s="114"/>
      <c r="AR137" s="114"/>
      <c r="AS137" s="114"/>
      <c r="AT137" s="114"/>
      <c r="AU137" s="114"/>
    </row>
    <row r="138" spans="1:47" ht="14.4" customHeight="1" x14ac:dyDescent="0.25">
      <c r="B138" s="114"/>
      <c r="C138" s="114"/>
      <c r="D138" s="114"/>
      <c r="E138" s="118"/>
      <c r="F138" s="114"/>
      <c r="G138" s="114"/>
      <c r="H138" s="114"/>
      <c r="I138" s="119"/>
      <c r="J138" s="114"/>
      <c r="K138" s="114"/>
      <c r="L138" s="114"/>
      <c r="M138" s="114"/>
      <c r="N138" s="114"/>
      <c r="O138" s="114"/>
      <c r="P138" s="114"/>
      <c r="Q138" s="114"/>
      <c r="R138" s="114"/>
      <c r="S138" s="114"/>
      <c r="T138" s="114"/>
      <c r="U138" s="114"/>
      <c r="V138" s="114"/>
      <c r="W138" s="114"/>
      <c r="X138" s="114"/>
      <c r="Y138" s="114"/>
      <c r="Z138" s="114"/>
      <c r="AA138" s="114"/>
      <c r="AB138" s="114"/>
      <c r="AC138" s="114"/>
      <c r="AD138" s="114"/>
      <c r="AE138" s="114"/>
      <c r="AF138" s="114"/>
      <c r="AG138" s="114"/>
      <c r="AH138" s="114"/>
      <c r="AI138" s="114"/>
      <c r="AJ138" s="114"/>
      <c r="AK138" s="114"/>
      <c r="AL138" s="114"/>
      <c r="AM138" s="114"/>
      <c r="AN138" s="114"/>
      <c r="AO138" s="114"/>
      <c r="AP138" s="114"/>
      <c r="AQ138" s="114"/>
      <c r="AR138" s="114"/>
      <c r="AS138" s="114"/>
      <c r="AT138" s="114"/>
      <c r="AU138" s="114"/>
    </row>
    <row r="139" spans="1:47" ht="14.4" customHeight="1" x14ac:dyDescent="0.25">
      <c r="B139" s="114"/>
      <c r="C139" s="114"/>
      <c r="D139" s="114"/>
      <c r="E139" s="118"/>
      <c r="F139" s="114"/>
      <c r="G139" s="114"/>
      <c r="H139" s="114"/>
      <c r="I139" s="119"/>
      <c r="J139" s="114"/>
      <c r="K139" s="114"/>
      <c r="L139" s="114"/>
      <c r="M139" s="114"/>
      <c r="N139" s="114"/>
      <c r="O139" s="114"/>
      <c r="P139" s="114"/>
      <c r="Q139" s="114"/>
      <c r="R139" s="114"/>
      <c r="S139" s="114"/>
      <c r="T139" s="114"/>
      <c r="U139" s="114"/>
      <c r="V139" s="114"/>
      <c r="W139" s="114"/>
      <c r="X139" s="114"/>
      <c r="Y139" s="114"/>
      <c r="Z139" s="114"/>
      <c r="AA139" s="114"/>
      <c r="AB139" s="114"/>
      <c r="AC139" s="114"/>
      <c r="AD139" s="114"/>
      <c r="AE139" s="114"/>
      <c r="AF139" s="114"/>
      <c r="AG139" s="114"/>
      <c r="AH139" s="114"/>
      <c r="AI139" s="114"/>
      <c r="AJ139" s="114"/>
      <c r="AK139" s="114"/>
      <c r="AL139" s="114"/>
      <c r="AM139" s="114"/>
      <c r="AN139" s="114"/>
      <c r="AO139" s="114"/>
      <c r="AP139" s="114"/>
      <c r="AQ139" s="114"/>
      <c r="AR139" s="114"/>
      <c r="AS139" s="114"/>
      <c r="AT139" s="114"/>
      <c r="AU139" s="114"/>
    </row>
    <row r="140" spans="1:47" ht="14.4" customHeight="1" x14ac:dyDescent="0.25">
      <c r="B140" s="114"/>
      <c r="C140" s="114"/>
      <c r="D140" s="114"/>
      <c r="E140" s="118"/>
      <c r="F140" s="114"/>
      <c r="G140" s="114"/>
      <c r="H140" s="114"/>
      <c r="I140" s="119"/>
      <c r="J140" s="114"/>
      <c r="K140" s="114"/>
      <c r="L140" s="114"/>
      <c r="M140" s="114"/>
      <c r="N140" s="114"/>
      <c r="O140" s="114"/>
      <c r="P140" s="114"/>
      <c r="Q140" s="114"/>
      <c r="R140" s="114"/>
      <c r="S140" s="114"/>
      <c r="T140" s="114"/>
      <c r="U140" s="114"/>
      <c r="V140" s="114"/>
      <c r="W140" s="114"/>
      <c r="X140" s="114"/>
      <c r="Y140" s="114"/>
      <c r="Z140" s="114"/>
      <c r="AA140" s="114"/>
      <c r="AB140" s="114"/>
      <c r="AC140" s="114"/>
      <c r="AD140" s="114"/>
      <c r="AE140" s="114"/>
      <c r="AF140" s="114"/>
      <c r="AG140" s="114"/>
      <c r="AH140" s="114"/>
      <c r="AI140" s="114"/>
      <c r="AJ140" s="114"/>
      <c r="AK140" s="114"/>
      <c r="AL140" s="114"/>
      <c r="AM140" s="114"/>
      <c r="AN140" s="114"/>
      <c r="AO140" s="114"/>
      <c r="AP140" s="114"/>
      <c r="AQ140" s="114"/>
      <c r="AR140" s="114"/>
      <c r="AS140" s="114"/>
      <c r="AT140" s="114"/>
      <c r="AU140" s="114"/>
    </row>
    <row r="141" spans="1:47" ht="14.4" customHeight="1" x14ac:dyDescent="0.25">
      <c r="B141" s="114"/>
      <c r="C141" s="114"/>
      <c r="D141" s="114"/>
      <c r="E141" s="118"/>
      <c r="F141" s="114"/>
      <c r="G141" s="114"/>
      <c r="H141" s="114"/>
      <c r="I141" s="119"/>
      <c r="J141" s="114"/>
      <c r="K141" s="114"/>
      <c r="L141" s="114"/>
      <c r="M141" s="114"/>
      <c r="N141" s="114"/>
      <c r="O141" s="114"/>
      <c r="P141" s="114"/>
      <c r="Q141" s="114"/>
      <c r="R141" s="114"/>
      <c r="S141" s="114"/>
      <c r="T141" s="114"/>
      <c r="U141" s="114"/>
      <c r="V141" s="114"/>
      <c r="W141" s="114"/>
      <c r="X141" s="114"/>
      <c r="Y141" s="114"/>
      <c r="Z141" s="114"/>
      <c r="AA141" s="114"/>
      <c r="AB141" s="114"/>
      <c r="AC141" s="114"/>
      <c r="AD141" s="114"/>
      <c r="AE141" s="114"/>
      <c r="AF141" s="114"/>
      <c r="AG141" s="114"/>
      <c r="AH141" s="114"/>
      <c r="AI141" s="114"/>
      <c r="AJ141" s="114"/>
      <c r="AK141" s="114"/>
      <c r="AL141" s="114"/>
      <c r="AM141" s="114"/>
      <c r="AN141" s="114"/>
      <c r="AO141" s="114"/>
      <c r="AP141" s="114"/>
      <c r="AQ141" s="114"/>
      <c r="AR141" s="114"/>
      <c r="AS141" s="114"/>
      <c r="AT141" s="114"/>
      <c r="AU141" s="114"/>
    </row>
    <row r="142" spans="1:47" ht="14.4" customHeight="1" x14ac:dyDescent="0.25">
      <c r="B142" s="114"/>
      <c r="C142" s="114"/>
      <c r="D142" s="114"/>
      <c r="E142" s="118"/>
      <c r="F142" s="114"/>
      <c r="G142" s="114"/>
      <c r="H142" s="114"/>
      <c r="I142" s="119"/>
      <c r="J142" s="114"/>
      <c r="K142" s="114"/>
      <c r="L142" s="114"/>
      <c r="M142" s="114"/>
      <c r="N142" s="114"/>
      <c r="O142" s="114"/>
      <c r="P142" s="114"/>
      <c r="Q142" s="114"/>
      <c r="R142" s="114"/>
      <c r="S142" s="114"/>
      <c r="T142" s="114"/>
      <c r="U142" s="114"/>
      <c r="V142" s="114"/>
      <c r="W142" s="114"/>
      <c r="X142" s="114"/>
      <c r="Y142" s="114"/>
      <c r="Z142" s="114"/>
      <c r="AA142" s="114"/>
      <c r="AB142" s="114"/>
      <c r="AC142" s="114"/>
      <c r="AD142" s="114"/>
      <c r="AE142" s="114"/>
      <c r="AF142" s="114"/>
      <c r="AG142" s="114"/>
      <c r="AH142" s="114"/>
      <c r="AI142" s="114"/>
      <c r="AJ142" s="114"/>
      <c r="AK142" s="114"/>
      <c r="AL142" s="114"/>
      <c r="AM142" s="114"/>
      <c r="AN142" s="114"/>
      <c r="AO142" s="114"/>
      <c r="AP142" s="114"/>
      <c r="AQ142" s="114"/>
      <c r="AR142" s="114"/>
      <c r="AS142" s="114"/>
      <c r="AT142" s="114"/>
      <c r="AU142" s="114"/>
    </row>
    <row r="143" spans="1:47" ht="14.4" customHeight="1" x14ac:dyDescent="0.25">
      <c r="B143" s="114"/>
      <c r="C143" s="114"/>
      <c r="D143" s="114"/>
      <c r="E143" s="118"/>
      <c r="F143" s="114"/>
      <c r="G143" s="114"/>
      <c r="H143" s="114"/>
      <c r="I143" s="119"/>
      <c r="J143" s="114"/>
      <c r="K143" s="114"/>
      <c r="L143" s="114"/>
      <c r="M143" s="114"/>
      <c r="N143" s="114"/>
      <c r="O143" s="114"/>
      <c r="P143" s="114"/>
      <c r="Q143" s="114"/>
      <c r="R143" s="114"/>
      <c r="S143" s="114"/>
      <c r="T143" s="114"/>
      <c r="U143" s="114"/>
      <c r="V143" s="114"/>
      <c r="W143" s="114"/>
      <c r="X143" s="114"/>
      <c r="Y143" s="114"/>
      <c r="Z143" s="114"/>
      <c r="AA143" s="114"/>
      <c r="AB143" s="114"/>
      <c r="AC143" s="114"/>
      <c r="AD143" s="114"/>
      <c r="AE143" s="114"/>
      <c r="AF143" s="114"/>
      <c r="AG143" s="114"/>
      <c r="AH143" s="114"/>
      <c r="AI143" s="114"/>
      <c r="AJ143" s="114"/>
      <c r="AK143" s="114"/>
      <c r="AL143" s="114"/>
      <c r="AM143" s="114"/>
      <c r="AN143" s="114"/>
      <c r="AO143" s="114"/>
      <c r="AP143" s="114"/>
      <c r="AQ143" s="114"/>
      <c r="AR143" s="114"/>
      <c r="AS143" s="114"/>
      <c r="AT143" s="114"/>
      <c r="AU143" s="114"/>
    </row>
    <row r="144" spans="1:47" ht="14.4" customHeight="1" x14ac:dyDescent="0.25">
      <c r="B144" s="114"/>
      <c r="C144" s="114"/>
      <c r="D144" s="114"/>
      <c r="E144" s="118"/>
      <c r="F144" s="114"/>
      <c r="G144" s="114"/>
      <c r="H144" s="114"/>
      <c r="I144" s="119"/>
      <c r="J144" s="114"/>
      <c r="K144" s="114"/>
      <c r="L144" s="114"/>
      <c r="M144" s="114"/>
      <c r="N144" s="114"/>
      <c r="O144" s="114"/>
      <c r="P144" s="114"/>
      <c r="Q144" s="114"/>
      <c r="R144" s="114"/>
      <c r="S144" s="114"/>
      <c r="T144" s="114"/>
      <c r="U144" s="114"/>
      <c r="V144" s="114"/>
      <c r="W144" s="114"/>
      <c r="X144" s="114"/>
      <c r="Y144" s="114"/>
      <c r="Z144" s="114"/>
      <c r="AA144" s="114"/>
      <c r="AB144" s="114"/>
      <c r="AC144" s="114"/>
      <c r="AD144" s="114"/>
      <c r="AE144" s="114"/>
      <c r="AF144" s="114"/>
      <c r="AG144" s="114"/>
      <c r="AH144" s="114"/>
      <c r="AI144" s="114"/>
      <c r="AJ144" s="114"/>
      <c r="AK144" s="114"/>
      <c r="AL144" s="114"/>
      <c r="AM144" s="114"/>
      <c r="AN144" s="114"/>
      <c r="AO144" s="114"/>
      <c r="AP144" s="114"/>
      <c r="AQ144" s="114"/>
      <c r="AR144" s="114"/>
      <c r="AS144" s="114"/>
      <c r="AT144" s="114"/>
      <c r="AU144" s="114"/>
    </row>
    <row r="145" spans="2:47" ht="14.4" customHeight="1" x14ac:dyDescent="0.25">
      <c r="B145" s="114"/>
      <c r="C145" s="114"/>
      <c r="D145" s="114"/>
      <c r="E145" s="118"/>
      <c r="F145" s="114"/>
      <c r="G145" s="114"/>
      <c r="H145" s="114"/>
      <c r="I145" s="119"/>
      <c r="J145" s="114"/>
      <c r="K145" s="114"/>
      <c r="L145" s="114"/>
      <c r="M145" s="114"/>
      <c r="N145" s="114"/>
      <c r="O145" s="114"/>
      <c r="P145" s="114"/>
      <c r="Q145" s="114"/>
      <c r="R145" s="114"/>
      <c r="S145" s="114"/>
      <c r="T145" s="114"/>
      <c r="U145" s="114"/>
      <c r="V145" s="114"/>
      <c r="W145" s="114"/>
      <c r="X145" s="114"/>
      <c r="Y145" s="114"/>
      <c r="Z145" s="114"/>
      <c r="AA145" s="114"/>
      <c r="AB145" s="114"/>
      <c r="AC145" s="114"/>
      <c r="AD145" s="114"/>
      <c r="AE145" s="114"/>
      <c r="AF145" s="114"/>
      <c r="AG145" s="114"/>
      <c r="AH145" s="114"/>
      <c r="AI145" s="114"/>
      <c r="AJ145" s="114"/>
      <c r="AK145" s="114"/>
      <c r="AL145" s="114"/>
      <c r="AM145" s="114"/>
      <c r="AN145" s="114"/>
      <c r="AO145" s="114"/>
      <c r="AP145" s="114"/>
      <c r="AQ145" s="114"/>
      <c r="AR145" s="114"/>
      <c r="AS145" s="114"/>
      <c r="AT145" s="114"/>
      <c r="AU145" s="114"/>
    </row>
    <row r="146" spans="2:47" ht="14.4" customHeight="1" x14ac:dyDescent="0.25">
      <c r="B146" s="114"/>
      <c r="C146" s="114"/>
      <c r="D146" s="114"/>
      <c r="E146" s="118"/>
      <c r="F146" s="114"/>
      <c r="G146" s="114"/>
      <c r="H146" s="114"/>
      <c r="I146" s="119"/>
      <c r="J146" s="114"/>
      <c r="K146" s="114"/>
      <c r="L146" s="114"/>
      <c r="M146" s="114"/>
      <c r="N146" s="114"/>
      <c r="O146" s="114"/>
      <c r="P146" s="114"/>
      <c r="Q146" s="114"/>
      <c r="R146" s="114"/>
      <c r="S146" s="114"/>
      <c r="T146" s="114"/>
      <c r="U146" s="114"/>
      <c r="V146" s="114"/>
      <c r="W146" s="114"/>
      <c r="X146" s="114"/>
      <c r="Y146" s="114"/>
      <c r="Z146" s="114"/>
      <c r="AA146" s="114"/>
      <c r="AB146" s="114"/>
      <c r="AC146" s="114"/>
      <c r="AD146" s="114"/>
      <c r="AE146" s="114"/>
      <c r="AF146" s="114"/>
      <c r="AG146" s="114"/>
      <c r="AH146" s="114"/>
      <c r="AI146" s="114"/>
      <c r="AJ146" s="114"/>
      <c r="AK146" s="114"/>
      <c r="AL146" s="114"/>
      <c r="AM146" s="114"/>
      <c r="AN146" s="114"/>
      <c r="AO146" s="114"/>
      <c r="AP146" s="114"/>
      <c r="AQ146" s="114"/>
      <c r="AR146" s="114"/>
      <c r="AS146" s="114"/>
      <c r="AT146" s="114"/>
      <c r="AU146" s="114"/>
    </row>
    <row r="147" spans="2:47" ht="14.4" customHeight="1" x14ac:dyDescent="0.25">
      <c r="B147" s="114"/>
      <c r="C147" s="114"/>
      <c r="D147" s="114"/>
      <c r="E147" s="118"/>
      <c r="F147" s="114"/>
      <c r="G147" s="114"/>
      <c r="H147" s="114"/>
      <c r="I147" s="119"/>
      <c r="J147" s="114"/>
      <c r="K147" s="114"/>
      <c r="L147" s="114"/>
      <c r="M147" s="114"/>
      <c r="N147" s="114"/>
      <c r="O147" s="114"/>
      <c r="P147" s="114"/>
      <c r="Q147" s="114"/>
      <c r="R147" s="114"/>
      <c r="S147" s="114"/>
      <c r="T147" s="114"/>
      <c r="U147" s="114"/>
      <c r="V147" s="114"/>
      <c r="W147" s="114"/>
      <c r="X147" s="114"/>
      <c r="Y147" s="114"/>
      <c r="Z147" s="114"/>
      <c r="AA147" s="114"/>
      <c r="AB147" s="114"/>
      <c r="AC147" s="114"/>
      <c r="AD147" s="114"/>
      <c r="AE147" s="114"/>
      <c r="AF147" s="114"/>
      <c r="AG147" s="114"/>
      <c r="AH147" s="114"/>
      <c r="AI147" s="114"/>
      <c r="AJ147" s="114"/>
      <c r="AK147" s="114"/>
      <c r="AL147" s="114"/>
      <c r="AM147" s="114"/>
      <c r="AN147" s="114"/>
      <c r="AO147" s="114"/>
      <c r="AP147" s="114"/>
      <c r="AQ147" s="114"/>
      <c r="AR147" s="114"/>
      <c r="AS147" s="114"/>
      <c r="AT147" s="114"/>
      <c r="AU147" s="114"/>
    </row>
    <row r="148" spans="2:47" ht="14.4" customHeight="1" x14ac:dyDescent="0.25">
      <c r="B148" s="114"/>
      <c r="C148" s="114"/>
      <c r="D148" s="114"/>
      <c r="E148" s="118"/>
      <c r="F148" s="114"/>
      <c r="G148" s="114"/>
      <c r="H148" s="114"/>
      <c r="I148" s="119"/>
      <c r="J148" s="114"/>
      <c r="K148" s="114"/>
      <c r="L148" s="114"/>
      <c r="M148" s="114"/>
      <c r="N148" s="114"/>
      <c r="O148" s="114"/>
      <c r="P148" s="114"/>
      <c r="Q148" s="114"/>
      <c r="R148" s="114"/>
      <c r="S148" s="114"/>
      <c r="T148" s="114"/>
      <c r="U148" s="114"/>
      <c r="V148" s="114"/>
      <c r="W148" s="114"/>
      <c r="X148" s="114"/>
      <c r="Y148" s="114"/>
      <c r="Z148" s="114"/>
      <c r="AA148" s="114"/>
      <c r="AB148" s="114"/>
      <c r="AC148" s="114"/>
      <c r="AD148" s="114"/>
      <c r="AE148" s="114"/>
      <c r="AF148" s="114"/>
      <c r="AG148" s="114"/>
      <c r="AH148" s="114"/>
      <c r="AI148" s="114"/>
      <c r="AJ148" s="114"/>
      <c r="AK148" s="114"/>
      <c r="AL148" s="114"/>
      <c r="AM148" s="114"/>
      <c r="AN148" s="114"/>
      <c r="AO148" s="114"/>
      <c r="AP148" s="114"/>
      <c r="AQ148" s="114"/>
      <c r="AR148" s="114"/>
      <c r="AS148" s="114"/>
      <c r="AT148" s="114"/>
      <c r="AU148" s="114"/>
    </row>
    <row r="149" spans="2:47" ht="14.4" customHeight="1" x14ac:dyDescent="0.25">
      <c r="B149" s="114"/>
      <c r="C149" s="114"/>
      <c r="D149" s="114"/>
      <c r="E149" s="118"/>
      <c r="F149" s="114"/>
      <c r="G149" s="114"/>
      <c r="H149" s="114"/>
      <c r="I149" s="119"/>
      <c r="J149" s="114"/>
      <c r="K149" s="114"/>
      <c r="L149" s="114"/>
      <c r="M149" s="114"/>
      <c r="N149" s="114"/>
      <c r="O149" s="114"/>
      <c r="P149" s="114"/>
      <c r="Q149" s="114"/>
      <c r="R149" s="114"/>
      <c r="S149" s="114"/>
      <c r="T149" s="114"/>
      <c r="U149" s="114"/>
      <c r="V149" s="114"/>
      <c r="W149" s="114"/>
      <c r="X149" s="114"/>
      <c r="Y149" s="114"/>
      <c r="Z149" s="114"/>
      <c r="AA149" s="114"/>
      <c r="AB149" s="114"/>
      <c r="AC149" s="114"/>
      <c r="AD149" s="114"/>
      <c r="AE149" s="114"/>
      <c r="AF149" s="114"/>
      <c r="AG149" s="114"/>
      <c r="AH149" s="114"/>
      <c r="AI149" s="114"/>
      <c r="AJ149" s="114"/>
      <c r="AK149" s="114"/>
      <c r="AL149" s="114"/>
      <c r="AM149" s="114"/>
      <c r="AN149" s="114"/>
      <c r="AO149" s="114"/>
      <c r="AP149" s="114"/>
      <c r="AQ149" s="114"/>
      <c r="AR149" s="114"/>
      <c r="AS149" s="114"/>
      <c r="AT149" s="114"/>
      <c r="AU149" s="114"/>
    </row>
    <row r="150" spans="2:47" ht="14.4" customHeight="1" x14ac:dyDescent="0.25">
      <c r="B150" s="114"/>
      <c r="C150" s="114"/>
      <c r="D150" s="114"/>
      <c r="E150" s="118"/>
      <c r="F150" s="114"/>
      <c r="G150" s="114"/>
      <c r="H150" s="114"/>
      <c r="I150" s="119"/>
      <c r="J150" s="114"/>
      <c r="K150" s="114"/>
      <c r="L150" s="114"/>
      <c r="M150" s="114"/>
      <c r="N150" s="114"/>
      <c r="O150" s="114"/>
      <c r="P150" s="114"/>
      <c r="Q150" s="114"/>
      <c r="R150" s="114"/>
      <c r="S150" s="114"/>
      <c r="T150" s="114"/>
      <c r="U150" s="114"/>
      <c r="V150" s="114"/>
      <c r="W150" s="114"/>
      <c r="X150" s="114"/>
      <c r="Y150" s="114"/>
      <c r="Z150" s="114"/>
      <c r="AA150" s="114"/>
      <c r="AB150" s="114"/>
      <c r="AC150" s="114"/>
      <c r="AD150" s="114"/>
      <c r="AE150" s="114"/>
      <c r="AF150" s="114"/>
      <c r="AG150" s="114"/>
      <c r="AH150" s="114"/>
      <c r="AI150" s="114"/>
      <c r="AJ150" s="114"/>
      <c r="AK150" s="114"/>
      <c r="AL150" s="114"/>
      <c r="AM150" s="114"/>
      <c r="AN150" s="114"/>
      <c r="AO150" s="114"/>
      <c r="AP150" s="114"/>
      <c r="AQ150" s="114"/>
      <c r="AR150" s="114"/>
      <c r="AS150" s="114"/>
      <c r="AT150" s="114"/>
      <c r="AU150" s="114"/>
    </row>
    <row r="151" spans="2:47" ht="14.4" customHeight="1" x14ac:dyDescent="0.25">
      <c r="B151" s="114"/>
      <c r="C151" s="114"/>
      <c r="D151" s="114"/>
      <c r="E151" s="118"/>
      <c r="F151" s="114"/>
      <c r="G151" s="114"/>
      <c r="H151" s="114"/>
      <c r="I151" s="119"/>
      <c r="J151" s="114"/>
      <c r="K151" s="114"/>
      <c r="L151" s="114"/>
      <c r="M151" s="114"/>
      <c r="N151" s="114"/>
      <c r="O151" s="114"/>
      <c r="P151" s="114"/>
      <c r="Q151" s="114"/>
      <c r="R151" s="114"/>
      <c r="S151" s="114"/>
      <c r="T151" s="114"/>
      <c r="U151" s="114"/>
      <c r="V151" s="114"/>
      <c r="W151" s="114"/>
      <c r="X151" s="114"/>
      <c r="Y151" s="114"/>
      <c r="Z151" s="114"/>
      <c r="AA151" s="114"/>
      <c r="AB151" s="114"/>
      <c r="AC151" s="114"/>
      <c r="AD151" s="114"/>
      <c r="AE151" s="114"/>
      <c r="AF151" s="114"/>
      <c r="AG151" s="114"/>
      <c r="AH151" s="114"/>
      <c r="AI151" s="114"/>
      <c r="AJ151" s="114"/>
      <c r="AK151" s="114"/>
      <c r="AL151" s="114"/>
      <c r="AM151" s="114"/>
      <c r="AN151" s="114"/>
      <c r="AO151" s="114"/>
      <c r="AP151" s="114"/>
      <c r="AQ151" s="114"/>
      <c r="AR151" s="114"/>
      <c r="AS151" s="114"/>
      <c r="AT151" s="114"/>
      <c r="AU151" s="114"/>
    </row>
    <row r="152" spans="2:47" ht="14.4" customHeight="1" x14ac:dyDescent="0.25">
      <c r="B152" s="114"/>
      <c r="C152" s="114"/>
      <c r="D152" s="114"/>
      <c r="E152" s="118"/>
      <c r="F152" s="114"/>
      <c r="G152" s="114"/>
      <c r="H152" s="114"/>
      <c r="I152" s="119"/>
      <c r="J152" s="114"/>
      <c r="K152" s="114"/>
      <c r="L152" s="114"/>
      <c r="M152" s="114"/>
      <c r="N152" s="114"/>
      <c r="O152" s="114"/>
      <c r="P152" s="114"/>
      <c r="Q152" s="114"/>
      <c r="R152" s="114"/>
      <c r="S152" s="114"/>
      <c r="T152" s="114"/>
      <c r="U152" s="114"/>
      <c r="V152" s="114"/>
      <c r="W152" s="114"/>
      <c r="X152" s="114"/>
      <c r="Y152" s="114"/>
      <c r="Z152" s="114"/>
      <c r="AA152" s="114"/>
      <c r="AB152" s="114"/>
      <c r="AC152" s="114"/>
      <c r="AD152" s="114"/>
      <c r="AE152" s="114"/>
      <c r="AF152" s="114"/>
      <c r="AG152" s="114"/>
      <c r="AH152" s="114"/>
      <c r="AI152" s="114"/>
      <c r="AJ152" s="114"/>
      <c r="AK152" s="114"/>
      <c r="AL152" s="114"/>
      <c r="AM152" s="114"/>
      <c r="AN152" s="114"/>
      <c r="AO152" s="114"/>
      <c r="AP152" s="114"/>
      <c r="AQ152" s="114"/>
      <c r="AR152" s="114"/>
      <c r="AS152" s="114"/>
      <c r="AT152" s="114"/>
      <c r="AU152" s="114"/>
    </row>
    <row r="153" spans="2:47" ht="14.4" customHeight="1" x14ac:dyDescent="0.25">
      <c r="B153" s="114"/>
      <c r="C153" s="114"/>
      <c r="D153" s="114"/>
      <c r="E153" s="118"/>
      <c r="F153" s="114"/>
      <c r="G153" s="114"/>
      <c r="H153" s="114"/>
      <c r="I153" s="119"/>
      <c r="J153" s="114"/>
      <c r="K153" s="114"/>
      <c r="L153" s="114"/>
      <c r="M153" s="114"/>
      <c r="N153" s="114"/>
      <c r="O153" s="114"/>
      <c r="P153" s="114"/>
      <c r="Q153" s="114"/>
      <c r="R153" s="114"/>
      <c r="S153" s="114"/>
      <c r="T153" s="114"/>
      <c r="U153" s="114"/>
      <c r="V153" s="114"/>
      <c r="W153" s="114"/>
      <c r="X153" s="114"/>
      <c r="Y153" s="114"/>
      <c r="Z153" s="114"/>
      <c r="AA153" s="114"/>
      <c r="AB153" s="114"/>
      <c r="AC153" s="114"/>
      <c r="AD153" s="114"/>
      <c r="AE153" s="114"/>
      <c r="AF153" s="114"/>
      <c r="AG153" s="114"/>
      <c r="AH153" s="114"/>
      <c r="AI153" s="114"/>
      <c r="AJ153" s="114"/>
      <c r="AK153" s="114"/>
      <c r="AL153" s="114"/>
      <c r="AM153" s="114"/>
      <c r="AN153" s="114"/>
      <c r="AO153" s="114"/>
      <c r="AP153" s="114"/>
      <c r="AQ153" s="114"/>
      <c r="AR153" s="114"/>
      <c r="AS153" s="114"/>
      <c r="AT153" s="114"/>
      <c r="AU153" s="114"/>
    </row>
    <row r="154" spans="2:47" ht="14.4" customHeight="1" x14ac:dyDescent="0.25">
      <c r="B154" s="114"/>
      <c r="C154" s="114"/>
      <c r="D154" s="114"/>
      <c r="E154" s="118"/>
      <c r="F154" s="114"/>
      <c r="G154" s="114"/>
      <c r="H154" s="114"/>
      <c r="I154" s="119"/>
      <c r="J154" s="114"/>
      <c r="K154" s="114"/>
      <c r="L154" s="114"/>
      <c r="M154" s="114"/>
      <c r="N154" s="114"/>
      <c r="O154" s="114"/>
      <c r="P154" s="114"/>
      <c r="Q154" s="114"/>
      <c r="R154" s="114"/>
      <c r="S154" s="114"/>
      <c r="T154" s="114"/>
      <c r="U154" s="114"/>
      <c r="V154" s="114"/>
      <c r="W154" s="114"/>
      <c r="X154" s="114"/>
      <c r="Y154" s="114"/>
      <c r="Z154" s="114"/>
      <c r="AA154" s="114"/>
      <c r="AB154" s="114"/>
      <c r="AC154" s="114"/>
      <c r="AD154" s="114"/>
      <c r="AE154" s="114"/>
      <c r="AF154" s="114"/>
      <c r="AG154" s="114"/>
      <c r="AH154" s="114"/>
      <c r="AI154" s="114"/>
      <c r="AJ154" s="114"/>
      <c r="AK154" s="114"/>
      <c r="AL154" s="114"/>
      <c r="AM154" s="114"/>
      <c r="AN154" s="114"/>
      <c r="AO154" s="114"/>
      <c r="AP154" s="114"/>
      <c r="AQ154" s="114"/>
      <c r="AR154" s="114"/>
      <c r="AS154" s="114"/>
      <c r="AT154" s="114"/>
      <c r="AU154" s="114"/>
    </row>
    <row r="155" spans="2:47" ht="14.4" customHeight="1" x14ac:dyDescent="0.25">
      <c r="B155" s="114"/>
      <c r="C155" s="114"/>
      <c r="D155" s="114"/>
      <c r="E155" s="118"/>
      <c r="F155" s="114"/>
      <c r="G155" s="114"/>
      <c r="H155" s="114"/>
      <c r="I155" s="119"/>
      <c r="J155" s="114"/>
      <c r="K155" s="114"/>
      <c r="L155" s="114"/>
      <c r="M155" s="114"/>
      <c r="N155" s="114"/>
      <c r="O155" s="114"/>
      <c r="P155" s="114"/>
      <c r="Q155" s="114"/>
      <c r="R155" s="114"/>
      <c r="S155" s="114"/>
      <c r="T155" s="114"/>
      <c r="U155" s="114"/>
      <c r="V155" s="114"/>
      <c r="W155" s="114"/>
      <c r="X155" s="114"/>
      <c r="Y155" s="114"/>
      <c r="Z155" s="114"/>
      <c r="AA155" s="114"/>
      <c r="AB155" s="114"/>
      <c r="AC155" s="114"/>
      <c r="AD155" s="114"/>
      <c r="AE155" s="114"/>
      <c r="AF155" s="114"/>
      <c r="AG155" s="114"/>
      <c r="AH155" s="114"/>
      <c r="AI155" s="114"/>
      <c r="AJ155" s="114"/>
      <c r="AK155" s="114"/>
      <c r="AL155" s="114"/>
      <c r="AM155" s="114"/>
      <c r="AN155" s="114"/>
      <c r="AO155" s="114"/>
      <c r="AP155" s="114"/>
      <c r="AQ155" s="114"/>
      <c r="AR155" s="114"/>
      <c r="AS155" s="114"/>
      <c r="AT155" s="114"/>
      <c r="AU155" s="114"/>
    </row>
    <row r="156" spans="2:47" ht="14.4" customHeight="1" x14ac:dyDescent="0.25">
      <c r="B156" s="114"/>
      <c r="C156" s="114"/>
      <c r="D156" s="114"/>
      <c r="E156" s="118"/>
      <c r="F156" s="114"/>
      <c r="G156" s="114"/>
      <c r="H156" s="114"/>
      <c r="I156" s="119"/>
      <c r="J156" s="114"/>
      <c r="K156" s="114"/>
      <c r="L156" s="114"/>
      <c r="M156" s="114"/>
      <c r="N156" s="114"/>
      <c r="O156" s="114"/>
      <c r="P156" s="114"/>
      <c r="Q156" s="114"/>
      <c r="R156" s="114"/>
      <c r="S156" s="114"/>
      <c r="T156" s="114"/>
      <c r="U156" s="114"/>
      <c r="V156" s="114"/>
      <c r="W156" s="114"/>
      <c r="X156" s="114"/>
      <c r="Y156" s="114"/>
      <c r="Z156" s="114"/>
      <c r="AA156" s="114"/>
      <c r="AB156" s="114"/>
      <c r="AC156" s="114"/>
      <c r="AD156" s="114"/>
      <c r="AE156" s="114"/>
      <c r="AF156" s="114"/>
      <c r="AG156" s="114"/>
      <c r="AH156" s="114"/>
      <c r="AI156" s="114"/>
      <c r="AJ156" s="114"/>
      <c r="AK156" s="114"/>
      <c r="AL156" s="114"/>
      <c r="AM156" s="114"/>
      <c r="AN156" s="114"/>
      <c r="AO156" s="114"/>
      <c r="AP156" s="114"/>
      <c r="AQ156" s="114"/>
      <c r="AR156" s="114"/>
      <c r="AS156" s="114"/>
      <c r="AT156" s="114"/>
      <c r="AU156" s="114"/>
    </row>
    <row r="157" spans="2:47" ht="14.4" customHeight="1" x14ac:dyDescent="0.25">
      <c r="B157" s="114"/>
      <c r="C157" s="114"/>
      <c r="D157" s="114"/>
      <c r="E157" s="118"/>
      <c r="F157" s="114"/>
      <c r="G157" s="114"/>
      <c r="H157" s="114"/>
      <c r="I157" s="119"/>
      <c r="J157" s="114"/>
      <c r="K157" s="114"/>
      <c r="L157" s="114"/>
      <c r="M157" s="114"/>
      <c r="N157" s="114"/>
      <c r="O157" s="114"/>
      <c r="P157" s="114"/>
      <c r="Q157" s="114"/>
      <c r="R157" s="114"/>
      <c r="S157" s="114"/>
      <c r="T157" s="114"/>
      <c r="U157" s="114"/>
      <c r="V157" s="114"/>
      <c r="W157" s="114"/>
      <c r="X157" s="114"/>
      <c r="Y157" s="114"/>
      <c r="Z157" s="114"/>
      <c r="AA157" s="114"/>
      <c r="AB157" s="114"/>
      <c r="AC157" s="114"/>
      <c r="AD157" s="114"/>
      <c r="AE157" s="114"/>
      <c r="AF157" s="114"/>
      <c r="AG157" s="114"/>
      <c r="AH157" s="114"/>
      <c r="AI157" s="114"/>
      <c r="AJ157" s="114"/>
      <c r="AK157" s="114"/>
      <c r="AL157" s="114"/>
      <c r="AM157" s="114"/>
      <c r="AN157" s="114"/>
      <c r="AO157" s="114"/>
      <c r="AP157" s="114"/>
      <c r="AQ157" s="114"/>
      <c r="AR157" s="114"/>
      <c r="AS157" s="114"/>
      <c r="AT157" s="114"/>
      <c r="AU157" s="114"/>
    </row>
    <row r="158" spans="2:47" ht="14.4" customHeight="1" x14ac:dyDescent="0.25">
      <c r="B158" s="114"/>
      <c r="C158" s="114"/>
      <c r="D158" s="114"/>
      <c r="E158" s="118"/>
      <c r="F158" s="114"/>
      <c r="G158" s="114"/>
      <c r="H158" s="114"/>
      <c r="I158" s="119"/>
      <c r="J158" s="114"/>
      <c r="K158" s="114"/>
      <c r="L158" s="114"/>
      <c r="M158" s="114"/>
      <c r="N158" s="114"/>
      <c r="O158" s="114"/>
      <c r="P158" s="114"/>
      <c r="Q158" s="114"/>
      <c r="R158" s="114"/>
      <c r="S158" s="114"/>
      <c r="T158" s="114"/>
      <c r="U158" s="114"/>
      <c r="V158" s="114"/>
      <c r="W158" s="114"/>
      <c r="X158" s="114"/>
      <c r="Y158" s="114"/>
      <c r="Z158" s="114"/>
      <c r="AA158" s="114"/>
      <c r="AB158" s="114"/>
      <c r="AC158" s="114"/>
      <c r="AD158" s="114"/>
      <c r="AE158" s="114"/>
      <c r="AF158" s="114"/>
      <c r="AG158" s="114"/>
      <c r="AH158" s="114"/>
      <c r="AI158" s="114"/>
      <c r="AJ158" s="114"/>
      <c r="AK158" s="114"/>
      <c r="AL158" s="114"/>
      <c r="AM158" s="114"/>
      <c r="AN158" s="114"/>
      <c r="AO158" s="114"/>
      <c r="AP158" s="114"/>
      <c r="AQ158" s="114"/>
      <c r="AR158" s="114"/>
      <c r="AS158" s="114"/>
      <c r="AT158" s="114"/>
      <c r="AU158" s="114"/>
    </row>
    <row r="159" spans="2:47" ht="14.4" customHeight="1" x14ac:dyDescent="0.25">
      <c r="B159" s="114"/>
      <c r="C159" s="114"/>
      <c r="D159" s="114"/>
      <c r="E159" s="118"/>
      <c r="F159" s="114"/>
      <c r="G159" s="114"/>
      <c r="H159" s="114"/>
      <c r="I159" s="119"/>
      <c r="J159" s="114"/>
      <c r="K159" s="114"/>
      <c r="L159" s="114"/>
      <c r="M159" s="114"/>
      <c r="N159" s="114"/>
      <c r="O159" s="114"/>
      <c r="P159" s="114"/>
      <c r="Q159" s="114"/>
      <c r="R159" s="114"/>
      <c r="S159" s="114"/>
      <c r="T159" s="114"/>
      <c r="U159" s="114"/>
      <c r="V159" s="114"/>
      <c r="W159" s="114"/>
      <c r="X159" s="114"/>
      <c r="Y159" s="114"/>
      <c r="Z159" s="114"/>
      <c r="AA159" s="114"/>
      <c r="AB159" s="114"/>
      <c r="AC159" s="114"/>
      <c r="AD159" s="114"/>
      <c r="AE159" s="114"/>
      <c r="AF159" s="114"/>
      <c r="AG159" s="114"/>
      <c r="AH159" s="114"/>
      <c r="AI159" s="114"/>
      <c r="AJ159" s="114"/>
      <c r="AK159" s="114"/>
      <c r="AL159" s="114"/>
      <c r="AM159" s="114"/>
      <c r="AN159" s="114"/>
      <c r="AO159" s="114"/>
      <c r="AP159" s="114"/>
      <c r="AQ159" s="114"/>
      <c r="AR159" s="114"/>
      <c r="AS159" s="114"/>
      <c r="AT159" s="114"/>
      <c r="AU159" s="114"/>
    </row>
    <row r="160" spans="2:47" ht="14.4" customHeight="1" x14ac:dyDescent="0.25">
      <c r="B160" s="114"/>
      <c r="C160" s="114"/>
      <c r="D160" s="114"/>
      <c r="E160" s="118"/>
      <c r="F160" s="114"/>
      <c r="G160" s="114"/>
      <c r="H160" s="114"/>
      <c r="I160" s="119"/>
      <c r="J160" s="114"/>
      <c r="K160" s="114"/>
      <c r="L160" s="114"/>
      <c r="M160" s="114"/>
      <c r="N160" s="114"/>
      <c r="O160" s="114"/>
      <c r="P160" s="114"/>
      <c r="Q160" s="114"/>
      <c r="R160" s="114"/>
      <c r="S160" s="114"/>
      <c r="T160" s="114"/>
      <c r="U160" s="114"/>
      <c r="V160" s="114"/>
      <c r="W160" s="114"/>
      <c r="X160" s="114"/>
      <c r="Y160" s="114"/>
      <c r="Z160" s="114"/>
      <c r="AA160" s="114"/>
      <c r="AB160" s="114"/>
      <c r="AC160" s="114"/>
      <c r="AD160" s="114"/>
      <c r="AE160" s="114"/>
      <c r="AF160" s="114"/>
      <c r="AG160" s="114"/>
      <c r="AH160" s="114"/>
      <c r="AI160" s="114"/>
      <c r="AJ160" s="114"/>
      <c r="AK160" s="114"/>
      <c r="AL160" s="114"/>
      <c r="AM160" s="114"/>
      <c r="AN160" s="114"/>
      <c r="AO160" s="114"/>
      <c r="AP160" s="114"/>
      <c r="AQ160" s="114"/>
      <c r="AR160" s="114"/>
      <c r="AS160" s="114"/>
      <c r="AT160" s="114"/>
      <c r="AU160" s="114"/>
    </row>
    <row r="161" spans="2:47" ht="14.4" customHeight="1" x14ac:dyDescent="0.25">
      <c r="B161" s="114"/>
      <c r="C161" s="114"/>
      <c r="D161" s="114"/>
      <c r="E161" s="118"/>
      <c r="F161" s="114"/>
      <c r="G161" s="114"/>
      <c r="H161" s="114"/>
      <c r="I161" s="119"/>
      <c r="J161" s="114"/>
      <c r="K161" s="114"/>
      <c r="L161" s="114"/>
      <c r="M161" s="114"/>
      <c r="N161" s="114"/>
      <c r="O161" s="114"/>
      <c r="P161" s="114"/>
      <c r="Q161" s="114"/>
      <c r="R161" s="114"/>
      <c r="S161" s="114"/>
      <c r="T161" s="114"/>
      <c r="U161" s="114"/>
      <c r="V161" s="114"/>
      <c r="W161" s="114"/>
      <c r="X161" s="114"/>
      <c r="Y161" s="114"/>
      <c r="Z161" s="114"/>
      <c r="AA161" s="114"/>
      <c r="AB161" s="114"/>
      <c r="AC161" s="114"/>
      <c r="AD161" s="114"/>
      <c r="AE161" s="114"/>
      <c r="AF161" s="114"/>
      <c r="AG161" s="114"/>
      <c r="AH161" s="114"/>
      <c r="AI161" s="114"/>
      <c r="AJ161" s="114"/>
      <c r="AK161" s="114"/>
      <c r="AL161" s="114"/>
      <c r="AM161" s="114"/>
      <c r="AN161" s="114"/>
      <c r="AO161" s="114"/>
      <c r="AP161" s="114"/>
      <c r="AQ161" s="114"/>
      <c r="AR161" s="114"/>
      <c r="AS161" s="114"/>
      <c r="AT161" s="114"/>
      <c r="AU161" s="114"/>
    </row>
    <row r="162" spans="2:47" ht="14.4" customHeight="1" x14ac:dyDescent="0.25">
      <c r="B162" s="114"/>
      <c r="C162" s="114"/>
      <c r="D162" s="114"/>
      <c r="E162" s="118"/>
      <c r="F162" s="114"/>
      <c r="G162" s="114"/>
      <c r="H162" s="114"/>
      <c r="I162" s="119"/>
      <c r="J162" s="114"/>
      <c r="K162" s="114"/>
    </row>
    <row r="163" spans="2:47" ht="14.4" customHeight="1" x14ac:dyDescent="0.25">
      <c r="B163" s="114"/>
      <c r="C163" s="114"/>
      <c r="D163" s="114"/>
      <c r="E163" s="118"/>
      <c r="F163" s="114"/>
      <c r="G163" s="114"/>
      <c r="H163" s="114"/>
      <c r="I163" s="119"/>
      <c r="J163" s="114"/>
      <c r="K163" s="114"/>
    </row>
    <row r="164" spans="2:47" ht="14.4" customHeight="1" x14ac:dyDescent="0.25">
      <c r="B164" s="114"/>
      <c r="C164" s="114"/>
      <c r="D164" s="114"/>
      <c r="E164" s="118"/>
      <c r="F164" s="114"/>
      <c r="G164" s="114"/>
      <c r="H164" s="114"/>
      <c r="I164" s="119"/>
      <c r="J164" s="114"/>
      <c r="K164" s="114"/>
    </row>
    <row r="165" spans="2:47" ht="14.4" customHeight="1" x14ac:dyDescent="0.25">
      <c r="B165" s="114"/>
      <c r="C165" s="114"/>
      <c r="D165" s="114"/>
      <c r="E165" s="118"/>
      <c r="F165" s="114"/>
      <c r="G165" s="114"/>
      <c r="H165" s="114"/>
      <c r="I165" s="119"/>
      <c r="J165" s="114"/>
      <c r="K165" s="114"/>
    </row>
    <row r="166" spans="2:47" ht="14.4" customHeight="1" x14ac:dyDescent="0.25">
      <c r="B166" s="114"/>
      <c r="C166" s="114"/>
      <c r="D166" s="114"/>
      <c r="E166" s="118"/>
      <c r="F166" s="114"/>
      <c r="G166" s="114"/>
      <c r="H166" s="114"/>
      <c r="I166" s="119"/>
      <c r="J166" s="114"/>
      <c r="K166" s="114"/>
    </row>
    <row r="167" spans="2:47" ht="14.4" customHeight="1" x14ac:dyDescent="0.25">
      <c r="B167" s="114"/>
      <c r="C167" s="114"/>
      <c r="D167" s="114"/>
      <c r="E167" s="118"/>
      <c r="F167" s="114"/>
      <c r="G167" s="114"/>
      <c r="H167" s="114"/>
      <c r="I167" s="119"/>
      <c r="J167" s="114"/>
      <c r="K167" s="114"/>
    </row>
    <row r="168" spans="2:47" ht="14.4" customHeight="1" x14ac:dyDescent="0.25">
      <c r="B168" s="114"/>
      <c r="C168" s="114"/>
      <c r="D168" s="114"/>
      <c r="E168" s="118"/>
      <c r="F168" s="114"/>
      <c r="G168" s="114"/>
      <c r="H168" s="114"/>
      <c r="I168" s="119"/>
      <c r="J168" s="114"/>
      <c r="K168" s="114"/>
    </row>
    <row r="169" spans="2:47" ht="14.4" customHeight="1" x14ac:dyDescent="0.25">
      <c r="B169" s="114"/>
      <c r="C169" s="114"/>
      <c r="D169" s="114"/>
      <c r="E169" s="118"/>
      <c r="F169" s="114"/>
      <c r="G169" s="114"/>
      <c r="H169" s="114"/>
      <c r="I169" s="119"/>
      <c r="J169" s="114"/>
      <c r="K169" s="114"/>
    </row>
    <row r="170" spans="2:47" ht="14.4" customHeight="1" x14ac:dyDescent="0.25">
      <c r="B170" s="114"/>
      <c r="C170" s="114"/>
      <c r="D170" s="114"/>
      <c r="E170" s="118"/>
      <c r="F170" s="114"/>
      <c r="G170" s="114"/>
      <c r="H170" s="114"/>
      <c r="I170" s="119"/>
      <c r="J170" s="114"/>
      <c r="K170" s="114"/>
    </row>
    <row r="171" spans="2:47" ht="14.4" customHeight="1" x14ac:dyDescent="0.25">
      <c r="B171" s="114"/>
      <c r="C171" s="114"/>
      <c r="D171" s="114"/>
      <c r="E171" s="118"/>
      <c r="F171" s="114"/>
      <c r="G171" s="114"/>
      <c r="H171" s="114"/>
      <c r="I171" s="119"/>
      <c r="J171" s="114"/>
      <c r="K171" s="114"/>
    </row>
    <row r="172" spans="2:47" ht="14.4" customHeight="1" x14ac:dyDescent="0.25">
      <c r="B172" s="114"/>
      <c r="C172" s="114"/>
      <c r="D172" s="114"/>
      <c r="E172" s="118"/>
      <c r="F172" s="114"/>
      <c r="G172" s="114"/>
      <c r="H172" s="114"/>
      <c r="I172" s="119"/>
      <c r="J172" s="114"/>
      <c r="K172" s="114"/>
    </row>
    <row r="173" spans="2:47" ht="14.4" customHeight="1" x14ac:dyDescent="0.25">
      <c r="B173" s="114"/>
      <c r="C173" s="114"/>
      <c r="D173" s="114"/>
      <c r="E173" s="118"/>
      <c r="F173" s="114"/>
      <c r="G173" s="114"/>
      <c r="H173" s="114"/>
      <c r="I173" s="119"/>
      <c r="J173" s="114"/>
      <c r="K173" s="114"/>
    </row>
    <row r="174" spans="2:47" ht="14.4" customHeight="1" x14ac:dyDescent="0.25">
      <c r="B174" s="114"/>
      <c r="C174" s="114"/>
      <c r="D174" s="114"/>
      <c r="E174" s="118"/>
      <c r="F174" s="114"/>
      <c r="G174" s="114"/>
      <c r="H174" s="114"/>
      <c r="I174" s="119"/>
      <c r="J174" s="114"/>
      <c r="K174" s="114"/>
    </row>
    <row r="175" spans="2:47" ht="14.4" customHeight="1" x14ac:dyDescent="0.25">
      <c r="B175" s="114"/>
      <c r="C175" s="114"/>
      <c r="D175" s="114"/>
      <c r="E175" s="118"/>
      <c r="F175" s="114"/>
      <c r="G175" s="114"/>
      <c r="H175" s="114"/>
      <c r="I175" s="119"/>
      <c r="J175" s="114"/>
      <c r="K175" s="114"/>
    </row>
    <row r="176" spans="2:47" ht="14.4" customHeight="1" x14ac:dyDescent="0.25">
      <c r="B176" s="114"/>
      <c r="C176" s="114"/>
      <c r="D176" s="114"/>
      <c r="E176" s="118"/>
      <c r="F176" s="114"/>
      <c r="G176" s="114"/>
      <c r="H176" s="114"/>
      <c r="I176" s="119"/>
      <c r="J176" s="114"/>
      <c r="K176" s="114"/>
    </row>
    <row r="177" spans="2:11" ht="14.4" customHeight="1" x14ac:dyDescent="0.25">
      <c r="B177" s="114"/>
      <c r="C177" s="114"/>
      <c r="D177" s="114"/>
      <c r="E177" s="118"/>
      <c r="F177" s="114"/>
      <c r="G177" s="114"/>
      <c r="H177" s="114"/>
      <c r="I177" s="119"/>
      <c r="J177" s="114"/>
      <c r="K177" s="114"/>
    </row>
    <row r="178" spans="2:11" ht="14.4" customHeight="1" x14ac:dyDescent="0.25">
      <c r="B178" s="114"/>
      <c r="C178" s="114"/>
      <c r="D178" s="114"/>
      <c r="E178" s="118"/>
      <c r="F178" s="114"/>
      <c r="G178" s="114"/>
      <c r="H178" s="114"/>
      <c r="I178" s="119"/>
      <c r="J178" s="114"/>
      <c r="K178" s="114"/>
    </row>
    <row r="179" spans="2:11" ht="14.4" customHeight="1" x14ac:dyDescent="0.25">
      <c r="B179" s="114"/>
      <c r="C179" s="114"/>
      <c r="D179" s="114"/>
      <c r="E179" s="118"/>
      <c r="F179" s="114"/>
      <c r="G179" s="114"/>
      <c r="H179" s="114"/>
      <c r="I179" s="119"/>
      <c r="J179" s="114"/>
      <c r="K179" s="114"/>
    </row>
    <row r="180" spans="2:11" ht="14.4" customHeight="1" x14ac:dyDescent="0.25">
      <c r="B180" s="114"/>
      <c r="C180" s="114"/>
      <c r="D180" s="114"/>
      <c r="E180" s="118"/>
      <c r="F180" s="114"/>
      <c r="G180" s="114"/>
      <c r="H180" s="114"/>
      <c r="I180" s="119"/>
      <c r="J180" s="114"/>
      <c r="K180" s="114"/>
    </row>
    <row r="181" spans="2:11" ht="14.4" customHeight="1" x14ac:dyDescent="0.25">
      <c r="B181" s="114"/>
      <c r="C181" s="114"/>
      <c r="D181" s="114"/>
      <c r="E181" s="118"/>
      <c r="F181" s="114"/>
      <c r="G181" s="114"/>
      <c r="H181" s="114"/>
      <c r="I181" s="119"/>
      <c r="J181" s="114"/>
      <c r="K181" s="114"/>
    </row>
    <row r="182" spans="2:11" ht="14.4" customHeight="1" x14ac:dyDescent="0.25">
      <c r="B182" s="114"/>
      <c r="C182" s="114"/>
      <c r="D182" s="114"/>
      <c r="E182" s="118"/>
      <c r="F182" s="114"/>
      <c r="G182" s="114"/>
      <c r="H182" s="114"/>
      <c r="I182" s="119"/>
      <c r="J182" s="114"/>
      <c r="K182" s="114"/>
    </row>
    <row r="183" spans="2:11" ht="14.4" customHeight="1" x14ac:dyDescent="0.25">
      <c r="B183" s="114"/>
      <c r="C183" s="114"/>
      <c r="D183" s="114"/>
      <c r="E183" s="118"/>
      <c r="F183" s="114"/>
      <c r="G183" s="114"/>
      <c r="H183" s="114"/>
      <c r="I183" s="119"/>
      <c r="J183" s="114"/>
      <c r="K183" s="114"/>
    </row>
    <row r="184" spans="2:11" ht="14.4" customHeight="1" x14ac:dyDescent="0.25">
      <c r="B184" s="114"/>
      <c r="C184" s="114"/>
      <c r="D184" s="114"/>
      <c r="E184" s="118"/>
      <c r="F184" s="114"/>
      <c r="G184" s="114"/>
      <c r="H184" s="114"/>
      <c r="I184" s="119"/>
      <c r="J184" s="114"/>
      <c r="K184" s="114"/>
    </row>
    <row r="185" spans="2:11" ht="14.4" customHeight="1" x14ac:dyDescent="0.25">
      <c r="B185" s="114"/>
      <c r="C185" s="114"/>
      <c r="D185" s="114"/>
      <c r="E185" s="118"/>
      <c r="F185" s="114"/>
      <c r="G185" s="114"/>
      <c r="H185" s="114"/>
      <c r="I185" s="119"/>
      <c r="J185" s="114"/>
      <c r="K185" s="114"/>
    </row>
    <row r="186" spans="2:11" ht="14.4" customHeight="1" x14ac:dyDescent="0.25">
      <c r="B186" s="114"/>
      <c r="C186" s="114"/>
      <c r="D186" s="114"/>
      <c r="E186" s="118"/>
      <c r="F186" s="114"/>
      <c r="G186" s="114"/>
      <c r="H186" s="114"/>
      <c r="I186" s="119"/>
      <c r="J186" s="114"/>
      <c r="K186" s="114"/>
    </row>
    <row r="187" spans="2:11" ht="14.4" customHeight="1" x14ac:dyDescent="0.25">
      <c r="B187" s="114"/>
      <c r="C187" s="114"/>
      <c r="D187" s="114"/>
      <c r="E187" s="118"/>
      <c r="F187" s="114"/>
      <c r="G187" s="114"/>
      <c r="H187" s="114"/>
      <c r="I187" s="119"/>
      <c r="J187" s="114"/>
      <c r="K187" s="114"/>
    </row>
    <row r="188" spans="2:11" ht="14.4" customHeight="1" x14ac:dyDescent="0.25">
      <c r="B188" s="114"/>
      <c r="C188" s="114"/>
      <c r="D188" s="114"/>
      <c r="E188" s="118"/>
      <c r="F188" s="114"/>
      <c r="G188" s="114"/>
      <c r="H188" s="114"/>
      <c r="I188" s="119"/>
      <c r="J188" s="114"/>
      <c r="K188" s="114"/>
    </row>
    <row r="189" spans="2:11" ht="14.4" customHeight="1" x14ac:dyDescent="0.25">
      <c r="B189" s="114"/>
      <c r="C189" s="114"/>
      <c r="D189" s="114"/>
      <c r="E189" s="118"/>
      <c r="F189" s="114"/>
      <c r="G189" s="114"/>
      <c r="H189" s="114"/>
      <c r="I189" s="119"/>
      <c r="J189" s="114"/>
      <c r="K189" s="114"/>
    </row>
    <row r="190" spans="2:11" ht="14.4" customHeight="1" x14ac:dyDescent="0.25">
      <c r="B190" s="114"/>
      <c r="C190" s="114"/>
      <c r="D190" s="114"/>
      <c r="E190" s="118"/>
      <c r="F190" s="114"/>
      <c r="G190" s="114"/>
      <c r="H190" s="114"/>
      <c r="I190" s="119"/>
      <c r="J190" s="114"/>
      <c r="K190" s="114"/>
    </row>
    <row r="191" spans="2:11" ht="14.4" customHeight="1" x14ac:dyDescent="0.25">
      <c r="B191" s="114"/>
      <c r="C191" s="114"/>
      <c r="D191" s="114"/>
      <c r="E191" s="118"/>
      <c r="F191" s="114"/>
      <c r="G191" s="114"/>
      <c r="H191" s="114"/>
      <c r="I191" s="119"/>
      <c r="J191" s="114"/>
      <c r="K191" s="114"/>
    </row>
    <row r="192" spans="2:11" ht="14.4" customHeight="1" x14ac:dyDescent="0.25">
      <c r="B192" s="114"/>
      <c r="C192" s="114"/>
      <c r="D192" s="114"/>
      <c r="E192" s="118"/>
      <c r="F192" s="114"/>
      <c r="G192" s="114"/>
      <c r="H192" s="114"/>
      <c r="I192" s="119"/>
      <c r="J192" s="114"/>
      <c r="K192" s="114"/>
    </row>
    <row r="193" spans="2:11" ht="14.4" customHeight="1" x14ac:dyDescent="0.25">
      <c r="B193" s="114"/>
      <c r="C193" s="114"/>
      <c r="D193" s="114"/>
      <c r="E193" s="118"/>
      <c r="F193" s="114"/>
      <c r="G193" s="114"/>
      <c r="H193" s="114"/>
      <c r="I193" s="119"/>
      <c r="J193" s="114"/>
      <c r="K193" s="114"/>
    </row>
    <row r="194" spans="2:11" ht="14.4" customHeight="1" x14ac:dyDescent="0.25">
      <c r="B194" s="114"/>
      <c r="C194" s="114"/>
      <c r="D194" s="114"/>
      <c r="E194" s="118"/>
      <c r="F194" s="114"/>
      <c r="G194" s="114"/>
      <c r="H194" s="114"/>
      <c r="I194" s="119"/>
      <c r="J194" s="114"/>
      <c r="K194" s="114"/>
    </row>
    <row r="195" spans="2:11" ht="14.4" customHeight="1" x14ac:dyDescent="0.25">
      <c r="B195" s="114"/>
      <c r="C195" s="114"/>
      <c r="D195" s="114"/>
      <c r="E195" s="118"/>
      <c r="F195" s="114"/>
      <c r="G195" s="114"/>
      <c r="H195" s="114"/>
      <c r="I195" s="119"/>
      <c r="J195" s="114"/>
      <c r="K195" s="114"/>
    </row>
    <row r="196" spans="2:11" ht="14.4" customHeight="1" x14ac:dyDescent="0.25">
      <c r="B196" s="114"/>
      <c r="C196" s="114"/>
      <c r="D196" s="114"/>
      <c r="E196" s="118"/>
      <c r="F196" s="114"/>
      <c r="G196" s="114"/>
      <c r="H196" s="114"/>
      <c r="I196" s="119"/>
      <c r="J196" s="114"/>
      <c r="K196" s="114"/>
    </row>
    <row r="197" spans="2:11" ht="14.4" customHeight="1" x14ac:dyDescent="0.25">
      <c r="B197" s="114"/>
      <c r="C197" s="114"/>
      <c r="D197" s="114"/>
      <c r="E197" s="118"/>
      <c r="F197" s="114"/>
      <c r="G197" s="114"/>
      <c r="H197" s="114"/>
      <c r="I197" s="119"/>
      <c r="J197" s="114"/>
      <c r="K197" s="114"/>
    </row>
    <row r="198" spans="2:11" ht="14.4" customHeight="1" x14ac:dyDescent="0.25">
      <c r="B198" s="114"/>
      <c r="C198" s="114"/>
      <c r="D198" s="114"/>
      <c r="E198" s="118"/>
      <c r="F198" s="114"/>
      <c r="G198" s="114"/>
      <c r="H198" s="114"/>
      <c r="I198" s="119"/>
      <c r="J198" s="114"/>
      <c r="K198" s="114"/>
    </row>
    <row r="199" spans="2:11" ht="14.4" customHeight="1" x14ac:dyDescent="0.25">
      <c r="B199" s="114"/>
      <c r="C199" s="114"/>
      <c r="D199" s="114"/>
      <c r="E199" s="118"/>
      <c r="F199" s="114"/>
      <c r="G199" s="114"/>
      <c r="H199" s="114"/>
      <c r="I199" s="119"/>
      <c r="J199" s="114"/>
      <c r="K199" s="114"/>
    </row>
    <row r="200" spans="2:11" ht="14.4" customHeight="1" x14ac:dyDescent="0.25">
      <c r="B200" s="114"/>
      <c r="C200" s="114"/>
      <c r="D200" s="114"/>
      <c r="E200" s="118"/>
      <c r="F200" s="114"/>
      <c r="G200" s="114"/>
      <c r="H200" s="114"/>
      <c r="I200" s="119"/>
      <c r="J200" s="114"/>
      <c r="K200" s="114"/>
    </row>
    <row r="201" spans="2:11" ht="14.4" customHeight="1" x14ac:dyDescent="0.25">
      <c r="B201" s="114"/>
      <c r="C201" s="114"/>
      <c r="D201" s="114"/>
      <c r="E201" s="118"/>
      <c r="F201" s="114"/>
      <c r="G201" s="114"/>
      <c r="H201" s="114"/>
      <c r="I201" s="119"/>
      <c r="J201" s="114"/>
      <c r="K201" s="114"/>
    </row>
    <row r="202" spans="2:11" ht="14.4" customHeight="1" x14ac:dyDescent="0.25">
      <c r="B202" s="114"/>
      <c r="C202" s="114"/>
      <c r="D202" s="114"/>
      <c r="E202" s="118"/>
      <c r="F202" s="114"/>
      <c r="G202" s="114"/>
      <c r="H202" s="114"/>
      <c r="I202" s="119"/>
      <c r="J202" s="114"/>
      <c r="K202" s="114"/>
    </row>
    <row r="203" spans="2:11" ht="14.4" customHeight="1" x14ac:dyDescent="0.25">
      <c r="B203" s="114"/>
      <c r="C203" s="114"/>
      <c r="D203" s="114"/>
      <c r="E203" s="118"/>
      <c r="F203" s="114"/>
      <c r="G203" s="114"/>
      <c r="H203" s="114"/>
      <c r="I203" s="119"/>
      <c r="J203" s="114"/>
      <c r="K203" s="114"/>
    </row>
    <row r="204" spans="2:11" ht="14.4" customHeight="1" x14ac:dyDescent="0.25">
      <c r="B204" s="114"/>
      <c r="C204" s="114"/>
      <c r="D204" s="114"/>
      <c r="E204" s="118"/>
      <c r="F204" s="114"/>
      <c r="G204" s="114"/>
      <c r="H204" s="114"/>
      <c r="I204" s="119"/>
      <c r="J204" s="114"/>
      <c r="K204" s="114"/>
    </row>
    <row r="205" spans="2:11" ht="14.4" customHeight="1" x14ac:dyDescent="0.25">
      <c r="B205" s="114"/>
      <c r="C205" s="114"/>
      <c r="D205" s="114"/>
      <c r="E205" s="118"/>
      <c r="F205" s="114"/>
      <c r="G205" s="114"/>
      <c r="H205" s="114"/>
      <c r="I205" s="119"/>
      <c r="J205" s="114"/>
      <c r="K205" s="114"/>
    </row>
    <row r="206" spans="2:11" ht="14.4" customHeight="1" x14ac:dyDescent="0.25">
      <c r="B206" s="114"/>
      <c r="C206" s="114"/>
      <c r="D206" s="114"/>
      <c r="E206" s="118"/>
      <c r="F206" s="114"/>
      <c r="G206" s="114"/>
      <c r="H206" s="114"/>
      <c r="I206" s="119"/>
      <c r="J206" s="114"/>
      <c r="K206" s="114"/>
    </row>
    <row r="207" spans="2:11" ht="14.4" customHeight="1" x14ac:dyDescent="0.25">
      <c r="B207" s="114"/>
      <c r="C207" s="114"/>
      <c r="D207" s="114"/>
      <c r="E207" s="118"/>
      <c r="F207" s="114"/>
      <c r="G207" s="114"/>
      <c r="H207" s="114"/>
      <c r="I207" s="119"/>
      <c r="J207" s="114"/>
      <c r="K207" s="114"/>
    </row>
    <row r="208" spans="2:11" ht="14.4" customHeight="1" x14ac:dyDescent="0.25">
      <c r="B208" s="114"/>
      <c r="C208" s="114"/>
      <c r="D208" s="114"/>
      <c r="E208" s="118"/>
      <c r="F208" s="114"/>
      <c r="G208" s="114"/>
      <c r="H208" s="114"/>
      <c r="I208" s="119"/>
      <c r="J208" s="114"/>
      <c r="K208" s="114"/>
    </row>
    <row r="209" spans="2:11" ht="14.4" customHeight="1" x14ac:dyDescent="0.25">
      <c r="B209" s="114"/>
      <c r="C209" s="114"/>
      <c r="D209" s="114"/>
      <c r="E209" s="118"/>
      <c r="F209" s="114"/>
      <c r="G209" s="114"/>
      <c r="H209" s="114"/>
      <c r="I209" s="119"/>
      <c r="J209" s="114"/>
      <c r="K209" s="114"/>
    </row>
    <row r="210" spans="2:11" ht="14.4" customHeight="1" x14ac:dyDescent="0.25">
      <c r="B210" s="114"/>
      <c r="C210" s="114"/>
      <c r="D210" s="114"/>
      <c r="E210" s="118"/>
      <c r="F210" s="114"/>
      <c r="G210" s="114"/>
      <c r="H210" s="114"/>
      <c r="I210" s="119"/>
      <c r="J210" s="114"/>
      <c r="K210" s="114"/>
    </row>
    <row r="211" spans="2:11" ht="14.4" customHeight="1" x14ac:dyDescent="0.25">
      <c r="B211" s="114"/>
      <c r="C211" s="114"/>
      <c r="D211" s="114"/>
      <c r="E211" s="118"/>
      <c r="F211" s="114"/>
      <c r="G211" s="114"/>
      <c r="H211" s="114"/>
      <c r="I211" s="119"/>
      <c r="J211" s="114"/>
      <c r="K211" s="114"/>
    </row>
    <row r="212" spans="2:11" ht="14.4" customHeight="1" x14ac:dyDescent="0.25">
      <c r="B212" s="114"/>
      <c r="C212" s="114"/>
      <c r="D212" s="114"/>
      <c r="E212" s="118"/>
      <c r="F212" s="114"/>
      <c r="G212" s="114"/>
      <c r="H212" s="114"/>
      <c r="I212" s="119"/>
      <c r="J212" s="114"/>
      <c r="K212" s="114"/>
    </row>
    <row r="213" spans="2:11" ht="14.4" customHeight="1" x14ac:dyDescent="0.25">
      <c r="B213" s="114"/>
      <c r="C213" s="114"/>
      <c r="D213" s="114"/>
      <c r="E213" s="118"/>
      <c r="F213" s="114"/>
      <c r="G213" s="114"/>
      <c r="H213" s="114"/>
      <c r="I213" s="119"/>
      <c r="J213" s="114"/>
      <c r="K213" s="114"/>
    </row>
    <row r="214" spans="2:11" ht="14.4" customHeight="1" x14ac:dyDescent="0.25">
      <c r="B214" s="114"/>
      <c r="C214" s="114"/>
      <c r="D214" s="114"/>
      <c r="E214" s="118"/>
      <c r="F214" s="114"/>
      <c r="G214" s="114"/>
      <c r="H214" s="114"/>
      <c r="I214" s="119"/>
      <c r="J214" s="114"/>
      <c r="K214" s="114"/>
    </row>
    <row r="215" spans="2:11" ht="14.4" customHeight="1" x14ac:dyDescent="0.25">
      <c r="B215" s="114"/>
      <c r="C215" s="114"/>
      <c r="D215" s="114"/>
      <c r="E215" s="118"/>
      <c r="F215" s="114"/>
      <c r="G215" s="114"/>
      <c r="H215" s="114"/>
      <c r="I215" s="119"/>
      <c r="J215" s="114"/>
      <c r="K215" s="114"/>
    </row>
    <row r="216" spans="2:11" ht="14.4" customHeight="1" x14ac:dyDescent="0.25">
      <c r="B216" s="114"/>
      <c r="C216" s="114"/>
      <c r="D216" s="114"/>
      <c r="E216" s="118"/>
      <c r="F216" s="114"/>
      <c r="G216" s="114"/>
      <c r="H216" s="114"/>
      <c r="I216" s="119"/>
      <c r="J216" s="114"/>
      <c r="K216" s="114"/>
    </row>
    <row r="217" spans="2:11" ht="14.4" customHeight="1" x14ac:dyDescent="0.25">
      <c r="B217" s="114"/>
      <c r="C217" s="114"/>
      <c r="D217" s="114"/>
      <c r="E217" s="118"/>
      <c r="F217" s="114"/>
      <c r="G217" s="114"/>
      <c r="H217" s="114"/>
      <c r="I217" s="119"/>
      <c r="J217" s="114"/>
      <c r="K217" s="114"/>
    </row>
    <row r="218" spans="2:11" ht="14.4" customHeight="1" x14ac:dyDescent="0.25">
      <c r="B218" s="114"/>
      <c r="C218" s="114"/>
      <c r="D218" s="114"/>
      <c r="E218" s="118"/>
      <c r="F218" s="114"/>
      <c r="G218" s="114"/>
      <c r="H218" s="114"/>
      <c r="I218" s="119"/>
      <c r="J218" s="114"/>
      <c r="K218" s="114"/>
    </row>
    <row r="219" spans="2:11" ht="14.4" customHeight="1" x14ac:dyDescent="0.25">
      <c r="B219" s="114"/>
      <c r="C219" s="114"/>
      <c r="D219" s="114"/>
      <c r="E219" s="118"/>
      <c r="F219" s="114"/>
      <c r="G219" s="114"/>
      <c r="H219" s="114"/>
      <c r="I219" s="119"/>
      <c r="J219" s="114"/>
      <c r="K219" s="114"/>
    </row>
    <row r="220" spans="2:11" ht="14.4" customHeight="1" x14ac:dyDescent="0.25">
      <c r="B220" s="114"/>
      <c r="C220" s="114"/>
      <c r="D220" s="114"/>
      <c r="E220" s="118"/>
      <c r="F220" s="114"/>
      <c r="G220" s="114"/>
      <c r="H220" s="114"/>
      <c r="I220" s="119"/>
      <c r="J220" s="114"/>
      <c r="K220" s="114"/>
    </row>
    <row r="221" spans="2:11" ht="14.4" customHeight="1" x14ac:dyDescent="0.25">
      <c r="B221" s="114"/>
      <c r="C221" s="114"/>
      <c r="D221" s="114"/>
      <c r="E221" s="118"/>
      <c r="F221" s="114"/>
      <c r="G221" s="114"/>
      <c r="H221" s="114"/>
      <c r="I221" s="119"/>
      <c r="J221" s="114"/>
      <c r="K221" s="114"/>
    </row>
    <row r="222" spans="2:11" ht="14.4" customHeight="1" x14ac:dyDescent="0.25">
      <c r="B222" s="114"/>
      <c r="C222" s="114"/>
      <c r="D222" s="114"/>
      <c r="E222" s="118"/>
      <c r="F222" s="114"/>
      <c r="G222" s="114"/>
      <c r="H222" s="114"/>
      <c r="I222" s="119"/>
      <c r="J222" s="114"/>
      <c r="K222" s="114"/>
    </row>
    <row r="223" spans="2:11" ht="14.4" customHeight="1" x14ac:dyDescent="0.25">
      <c r="B223" s="114"/>
      <c r="C223" s="114"/>
      <c r="D223" s="114"/>
      <c r="E223" s="118"/>
      <c r="F223" s="114"/>
      <c r="G223" s="114"/>
      <c r="H223" s="114"/>
      <c r="I223" s="119"/>
      <c r="J223" s="114"/>
      <c r="K223" s="114"/>
    </row>
    <row r="224" spans="2:11" ht="14.4" customHeight="1" x14ac:dyDescent="0.25">
      <c r="B224" s="114"/>
      <c r="C224" s="114"/>
      <c r="D224" s="114"/>
      <c r="E224" s="118"/>
      <c r="F224" s="114"/>
      <c r="G224" s="114"/>
      <c r="H224" s="114"/>
      <c r="I224" s="119"/>
      <c r="J224" s="114"/>
      <c r="K224" s="114"/>
    </row>
    <row r="225" spans="2:11" ht="14.4" customHeight="1" x14ac:dyDescent="0.25">
      <c r="B225" s="114"/>
      <c r="C225" s="114"/>
      <c r="D225" s="114"/>
      <c r="E225" s="118"/>
      <c r="F225" s="114"/>
      <c r="G225" s="114"/>
      <c r="H225" s="114"/>
      <c r="I225" s="119"/>
      <c r="J225" s="114"/>
      <c r="K225" s="114"/>
    </row>
    <row r="226" spans="2:11" ht="14.4" customHeight="1" x14ac:dyDescent="0.25">
      <c r="B226" s="114"/>
      <c r="C226" s="114"/>
      <c r="D226" s="114"/>
      <c r="E226" s="118"/>
      <c r="F226" s="114"/>
      <c r="G226" s="114"/>
      <c r="H226" s="114"/>
      <c r="I226" s="119"/>
      <c r="J226" s="114"/>
      <c r="K226" s="114"/>
    </row>
    <row r="227" spans="2:11" ht="14.4" customHeight="1" x14ac:dyDescent="0.25">
      <c r="B227" s="114"/>
      <c r="C227" s="114"/>
      <c r="D227" s="114"/>
      <c r="E227" s="118"/>
      <c r="F227" s="114"/>
      <c r="G227" s="114"/>
      <c r="H227" s="114"/>
      <c r="I227" s="119"/>
      <c r="J227" s="114"/>
      <c r="K227" s="114"/>
    </row>
    <row r="228" spans="2:11" ht="14.4" customHeight="1" x14ac:dyDescent="0.25">
      <c r="B228" s="114"/>
      <c r="C228" s="114"/>
      <c r="D228" s="114"/>
      <c r="E228" s="118"/>
      <c r="F228" s="114"/>
      <c r="G228" s="114"/>
      <c r="H228" s="114"/>
      <c r="I228" s="119"/>
      <c r="J228" s="114"/>
      <c r="K228" s="114"/>
    </row>
    <row r="229" spans="2:11" ht="14.4" customHeight="1" x14ac:dyDescent="0.25">
      <c r="B229" s="114"/>
      <c r="C229" s="114"/>
      <c r="D229" s="114"/>
      <c r="E229" s="118"/>
      <c r="F229" s="114"/>
      <c r="G229" s="114"/>
      <c r="H229" s="114"/>
      <c r="I229" s="119"/>
      <c r="J229" s="114"/>
      <c r="K229" s="114"/>
    </row>
    <row r="230" spans="2:11" ht="14.4" customHeight="1" x14ac:dyDescent="0.25">
      <c r="B230" s="114"/>
      <c r="C230" s="114"/>
      <c r="D230" s="114"/>
      <c r="E230" s="118"/>
      <c r="F230" s="114"/>
      <c r="G230" s="114"/>
      <c r="H230" s="114"/>
      <c r="I230" s="119"/>
      <c r="J230" s="114"/>
      <c r="K230" s="114"/>
    </row>
    <row r="231" spans="2:11" ht="14.4" customHeight="1" x14ac:dyDescent="0.25">
      <c r="B231" s="114"/>
      <c r="C231" s="114"/>
      <c r="D231" s="114"/>
      <c r="E231" s="118"/>
      <c r="F231" s="114"/>
      <c r="G231" s="114"/>
      <c r="H231" s="114"/>
      <c r="I231" s="119"/>
      <c r="J231" s="114"/>
      <c r="K231" s="114"/>
    </row>
    <row r="232" spans="2:11" ht="14.4" customHeight="1" x14ac:dyDescent="0.25">
      <c r="B232" s="114"/>
      <c r="C232" s="114"/>
      <c r="D232" s="114"/>
      <c r="E232" s="118"/>
      <c r="F232" s="114"/>
      <c r="G232" s="114"/>
      <c r="H232" s="114"/>
      <c r="I232" s="119"/>
      <c r="J232" s="114"/>
      <c r="K232" s="114"/>
    </row>
    <row r="233" spans="2:11" ht="14.4" customHeight="1" x14ac:dyDescent="0.25">
      <c r="B233" s="114"/>
      <c r="C233" s="114"/>
      <c r="D233" s="114"/>
      <c r="E233" s="118"/>
      <c r="F233" s="114"/>
      <c r="G233" s="114"/>
      <c r="H233" s="114"/>
      <c r="I233" s="119"/>
      <c r="J233" s="114"/>
      <c r="K233" s="114"/>
    </row>
    <row r="234" spans="2:11" ht="14.4" customHeight="1" x14ac:dyDescent="0.25">
      <c r="B234" s="114"/>
      <c r="C234" s="114"/>
      <c r="D234" s="114"/>
      <c r="E234" s="118"/>
      <c r="F234" s="114"/>
      <c r="G234" s="114"/>
      <c r="H234" s="114"/>
      <c r="I234" s="119"/>
      <c r="J234" s="114"/>
      <c r="K234" s="114"/>
    </row>
    <row r="235" spans="2:11" ht="14.4" customHeight="1" x14ac:dyDescent="0.25">
      <c r="B235" s="114"/>
      <c r="C235" s="114"/>
      <c r="D235" s="114"/>
      <c r="E235" s="118"/>
      <c r="F235" s="114"/>
      <c r="G235" s="114"/>
      <c r="H235" s="114"/>
      <c r="I235" s="119"/>
      <c r="J235" s="114"/>
      <c r="K235" s="114"/>
    </row>
    <row r="236" spans="2:11" ht="14.4" customHeight="1" x14ac:dyDescent="0.25">
      <c r="B236" s="114"/>
      <c r="C236" s="114"/>
      <c r="D236" s="114"/>
      <c r="E236" s="118"/>
      <c r="F236" s="114"/>
      <c r="G236" s="114"/>
      <c r="H236" s="114"/>
      <c r="I236" s="119"/>
      <c r="J236" s="114"/>
      <c r="K236" s="114"/>
    </row>
    <row r="237" spans="2:11" ht="14.4" customHeight="1" x14ac:dyDescent="0.25">
      <c r="B237" s="114"/>
      <c r="C237" s="114"/>
      <c r="D237" s="114"/>
      <c r="E237" s="118"/>
      <c r="F237" s="114"/>
      <c r="G237" s="114"/>
      <c r="H237" s="114"/>
      <c r="I237" s="119"/>
      <c r="J237" s="114"/>
      <c r="K237" s="114"/>
    </row>
    <row r="238" spans="2:11" ht="14.4" customHeight="1" x14ac:dyDescent="0.25">
      <c r="B238" s="114"/>
      <c r="C238" s="114"/>
      <c r="D238" s="114"/>
      <c r="E238" s="118"/>
      <c r="F238" s="114"/>
      <c r="G238" s="114"/>
      <c r="H238" s="114"/>
      <c r="I238" s="119"/>
      <c r="J238" s="114"/>
      <c r="K238" s="114"/>
    </row>
    <row r="239" spans="2:11" ht="14.4" customHeight="1" x14ac:dyDescent="0.25">
      <c r="B239" s="114"/>
      <c r="C239" s="114"/>
      <c r="D239" s="114"/>
      <c r="E239" s="118"/>
      <c r="F239" s="114"/>
      <c r="G239" s="114"/>
      <c r="H239" s="114"/>
      <c r="I239" s="119"/>
      <c r="J239" s="114"/>
      <c r="K239" s="114"/>
    </row>
    <row r="240" spans="2:11" ht="14.4" customHeight="1" x14ac:dyDescent="0.25">
      <c r="B240" s="114"/>
      <c r="C240" s="114"/>
      <c r="D240" s="114"/>
      <c r="E240" s="118"/>
      <c r="F240" s="114"/>
      <c r="G240" s="114"/>
      <c r="H240" s="114"/>
      <c r="I240" s="119"/>
      <c r="J240" s="114"/>
      <c r="K240" s="114"/>
    </row>
    <row r="241" spans="2:11" ht="14.4" customHeight="1" x14ac:dyDescent="0.25">
      <c r="B241" s="114"/>
      <c r="C241" s="114"/>
      <c r="D241" s="114"/>
      <c r="E241" s="118"/>
      <c r="F241" s="114"/>
      <c r="G241" s="114"/>
      <c r="H241" s="114"/>
      <c r="I241" s="119"/>
      <c r="J241" s="114"/>
      <c r="K241" s="114"/>
    </row>
    <row r="242" spans="2:11" ht="14.4" customHeight="1" x14ac:dyDescent="0.25">
      <c r="B242" s="114"/>
      <c r="C242" s="114"/>
      <c r="D242" s="114"/>
      <c r="E242" s="118"/>
      <c r="F242" s="114"/>
      <c r="G242" s="114"/>
      <c r="H242" s="114"/>
      <c r="I242" s="119"/>
      <c r="J242" s="114"/>
      <c r="K242" s="114"/>
    </row>
    <row r="243" spans="2:11" ht="14.4" customHeight="1" x14ac:dyDescent="0.25">
      <c r="B243" s="114"/>
      <c r="C243" s="114"/>
      <c r="D243" s="114"/>
      <c r="E243" s="118"/>
      <c r="F243" s="114"/>
      <c r="G243" s="114"/>
      <c r="H243" s="114"/>
      <c r="I243" s="119"/>
      <c r="J243" s="114"/>
      <c r="K243" s="114"/>
    </row>
    <row r="244" spans="2:11" ht="14.4" customHeight="1" x14ac:dyDescent="0.25">
      <c r="B244" s="114"/>
      <c r="C244" s="114"/>
      <c r="D244" s="114"/>
      <c r="E244" s="118"/>
      <c r="F244" s="114"/>
      <c r="G244" s="114"/>
      <c r="H244" s="114"/>
      <c r="I244" s="119"/>
      <c r="J244" s="114"/>
      <c r="K244" s="114"/>
    </row>
    <row r="245" spans="2:11" ht="14.4" customHeight="1" x14ac:dyDescent="0.25">
      <c r="B245" s="114"/>
      <c r="C245" s="114"/>
      <c r="D245" s="114"/>
      <c r="E245" s="118"/>
      <c r="F245" s="114"/>
      <c r="G245" s="114"/>
      <c r="H245" s="114"/>
      <c r="I245" s="119"/>
      <c r="J245" s="114"/>
      <c r="K245" s="114"/>
    </row>
    <row r="246" spans="2:11" ht="14.4" customHeight="1" x14ac:dyDescent="0.25">
      <c r="B246" s="114"/>
      <c r="C246" s="114"/>
      <c r="D246" s="114"/>
      <c r="E246" s="118"/>
      <c r="F246" s="114"/>
      <c r="G246" s="114"/>
      <c r="H246" s="114"/>
      <c r="I246" s="119"/>
      <c r="J246" s="114"/>
      <c r="K246" s="114"/>
    </row>
    <row r="247" spans="2:11" ht="14.4" customHeight="1" x14ac:dyDescent="0.25">
      <c r="B247" s="114"/>
      <c r="C247" s="114"/>
      <c r="D247" s="114"/>
      <c r="E247" s="118"/>
      <c r="F247" s="114"/>
      <c r="G247" s="114"/>
      <c r="H247" s="114"/>
      <c r="I247" s="119"/>
      <c r="J247" s="114"/>
      <c r="K247" s="114"/>
    </row>
    <row r="248" spans="2:11" ht="14.4" customHeight="1" x14ac:dyDescent="0.25">
      <c r="B248" s="114"/>
      <c r="C248" s="114"/>
      <c r="D248" s="114"/>
      <c r="E248" s="118"/>
      <c r="F248" s="114"/>
      <c r="G248" s="114"/>
      <c r="H248" s="114"/>
      <c r="I248" s="119"/>
      <c r="J248" s="114"/>
      <c r="K248" s="114"/>
    </row>
    <row r="249" spans="2:11" ht="14.4" customHeight="1" x14ac:dyDescent="0.25">
      <c r="B249" s="114"/>
      <c r="C249" s="114"/>
      <c r="D249" s="114"/>
      <c r="E249" s="118"/>
      <c r="F249" s="114"/>
      <c r="G249" s="114"/>
      <c r="H249" s="114"/>
      <c r="I249" s="119"/>
      <c r="J249" s="114"/>
      <c r="K249" s="114"/>
    </row>
    <row r="250" spans="2:11" ht="14.4" customHeight="1" x14ac:dyDescent="0.25">
      <c r="B250" s="114"/>
      <c r="C250" s="114"/>
      <c r="D250" s="114"/>
      <c r="E250" s="118"/>
      <c r="F250" s="114"/>
      <c r="G250" s="114"/>
      <c r="H250" s="114"/>
      <c r="I250" s="119"/>
      <c r="J250" s="114"/>
      <c r="K250" s="114"/>
    </row>
    <row r="251" spans="2:11" ht="14.4" customHeight="1" x14ac:dyDescent="0.25">
      <c r="B251" s="114"/>
      <c r="C251" s="114"/>
      <c r="D251" s="114"/>
      <c r="E251" s="118"/>
      <c r="F251" s="114"/>
      <c r="G251" s="114"/>
      <c r="H251" s="114"/>
      <c r="I251" s="119"/>
      <c r="J251" s="114"/>
      <c r="K251" s="114"/>
    </row>
    <row r="252" spans="2:11" ht="14.4" customHeight="1" x14ac:dyDescent="0.25">
      <c r="B252" s="114"/>
      <c r="C252" s="114"/>
      <c r="D252" s="114"/>
      <c r="E252" s="118"/>
      <c r="F252" s="114"/>
      <c r="G252" s="114"/>
      <c r="H252" s="114"/>
      <c r="I252" s="119"/>
      <c r="J252" s="114"/>
      <c r="K252" s="114"/>
    </row>
    <row r="253" spans="2:11" ht="14.4" customHeight="1" x14ac:dyDescent="0.25">
      <c r="B253" s="114"/>
      <c r="C253" s="114"/>
      <c r="D253" s="114"/>
      <c r="E253" s="118"/>
      <c r="F253" s="114"/>
      <c r="G253" s="114"/>
      <c r="H253" s="114"/>
      <c r="I253" s="119"/>
      <c r="J253" s="114"/>
      <c r="K253" s="114"/>
    </row>
    <row r="254" spans="2:11" ht="14.4" customHeight="1" x14ac:dyDescent="0.25">
      <c r="B254" s="114"/>
      <c r="C254" s="114"/>
      <c r="D254" s="114"/>
      <c r="E254" s="118"/>
      <c r="F254" s="114"/>
      <c r="G254" s="114"/>
      <c r="H254" s="114"/>
      <c r="I254" s="119"/>
      <c r="J254" s="114"/>
      <c r="K254" s="114"/>
    </row>
    <row r="255" spans="2:11" ht="14.4" customHeight="1" x14ac:dyDescent="0.25">
      <c r="B255" s="114"/>
      <c r="C255" s="114"/>
      <c r="D255" s="114"/>
      <c r="E255" s="118"/>
      <c r="F255" s="114"/>
      <c r="G255" s="114"/>
      <c r="H255" s="114"/>
      <c r="I255" s="119"/>
      <c r="J255" s="114"/>
      <c r="K255" s="114"/>
    </row>
    <row r="256" spans="2:11" ht="14.4" customHeight="1" x14ac:dyDescent="0.25">
      <c r="B256" s="114"/>
      <c r="C256" s="114"/>
      <c r="D256" s="114"/>
      <c r="E256" s="118"/>
      <c r="F256" s="114"/>
      <c r="G256" s="114"/>
      <c r="H256" s="114"/>
      <c r="I256" s="119"/>
      <c r="J256" s="114"/>
      <c r="K256" s="114"/>
    </row>
    <row r="257" spans="2:11" ht="14.4" customHeight="1" x14ac:dyDescent="0.25">
      <c r="B257" s="114"/>
      <c r="C257" s="114"/>
      <c r="D257" s="114"/>
      <c r="E257" s="118"/>
      <c r="F257" s="114"/>
      <c r="G257" s="114"/>
      <c r="H257" s="114"/>
      <c r="I257" s="119"/>
      <c r="J257" s="114"/>
      <c r="K257" s="114"/>
    </row>
    <row r="258" spans="2:11" ht="14.4" customHeight="1" x14ac:dyDescent="0.25">
      <c r="B258" s="114"/>
      <c r="C258" s="114"/>
      <c r="D258" s="114"/>
      <c r="E258" s="118"/>
      <c r="F258" s="114"/>
      <c r="G258" s="114"/>
      <c r="H258" s="114"/>
      <c r="I258" s="119"/>
      <c r="J258" s="114"/>
      <c r="K258" s="114"/>
    </row>
    <row r="259" spans="2:11" ht="14.4" customHeight="1" x14ac:dyDescent="0.25">
      <c r="B259" s="114"/>
      <c r="C259" s="114"/>
      <c r="D259" s="114"/>
      <c r="E259" s="118"/>
      <c r="F259" s="114"/>
      <c r="G259" s="114"/>
      <c r="H259" s="114"/>
      <c r="I259" s="119"/>
      <c r="J259" s="114"/>
      <c r="K259" s="114"/>
    </row>
    <row r="260" spans="2:11" ht="14.4" customHeight="1" x14ac:dyDescent="0.25">
      <c r="B260" s="114"/>
      <c r="C260" s="114"/>
      <c r="D260" s="114"/>
      <c r="E260" s="118"/>
      <c r="F260" s="114"/>
      <c r="G260" s="114"/>
      <c r="H260" s="114"/>
      <c r="I260" s="119"/>
      <c r="J260" s="114"/>
      <c r="K260" s="114"/>
    </row>
    <row r="261" spans="2:11" ht="14.4" customHeight="1" x14ac:dyDescent="0.25">
      <c r="B261" s="114"/>
      <c r="C261" s="114"/>
      <c r="D261" s="114"/>
      <c r="E261" s="118"/>
      <c r="F261" s="114"/>
      <c r="G261" s="114"/>
      <c r="H261" s="114"/>
      <c r="I261" s="119"/>
      <c r="J261" s="114"/>
      <c r="K261" s="114"/>
    </row>
    <row r="262" spans="2:11" ht="14.4" customHeight="1" x14ac:dyDescent="0.25">
      <c r="B262" s="114"/>
      <c r="C262" s="114"/>
      <c r="D262" s="114"/>
      <c r="E262" s="118"/>
      <c r="F262" s="114"/>
      <c r="G262" s="114"/>
      <c r="H262" s="114"/>
      <c r="I262" s="119"/>
      <c r="J262" s="114"/>
      <c r="K262" s="114"/>
    </row>
    <row r="263" spans="2:11" ht="14.4" customHeight="1" x14ac:dyDescent="0.25">
      <c r="B263" s="114"/>
      <c r="C263" s="114"/>
      <c r="D263" s="114"/>
      <c r="E263" s="118"/>
      <c r="F263" s="114"/>
      <c r="G263" s="114"/>
      <c r="H263" s="114"/>
      <c r="I263" s="119"/>
      <c r="J263" s="114"/>
      <c r="K263" s="114"/>
    </row>
    <row r="264" spans="2:11" ht="14.4" customHeight="1" x14ac:dyDescent="0.25">
      <c r="B264" s="114"/>
      <c r="C264" s="114"/>
      <c r="D264" s="114"/>
      <c r="E264" s="118"/>
      <c r="F264" s="114"/>
      <c r="G264" s="114"/>
      <c r="H264" s="114"/>
      <c r="I264" s="119"/>
      <c r="J264" s="114"/>
      <c r="K264" s="114"/>
    </row>
    <row r="265" spans="2:11" ht="14.4" customHeight="1" x14ac:dyDescent="0.25">
      <c r="B265" s="114"/>
      <c r="C265" s="114"/>
      <c r="D265" s="114"/>
      <c r="E265" s="118"/>
      <c r="F265" s="114"/>
      <c r="G265" s="114"/>
      <c r="H265" s="114"/>
      <c r="I265" s="119"/>
      <c r="J265" s="114"/>
      <c r="K265" s="114"/>
    </row>
    <row r="266" spans="2:11" ht="14.4" customHeight="1" x14ac:dyDescent="0.25">
      <c r="B266" s="114"/>
      <c r="C266" s="114"/>
      <c r="D266" s="114"/>
      <c r="E266" s="118"/>
      <c r="F266" s="114"/>
      <c r="G266" s="114"/>
      <c r="H266" s="114"/>
      <c r="I266" s="119"/>
      <c r="J266" s="114"/>
      <c r="K266" s="114"/>
    </row>
    <row r="267" spans="2:11" ht="14.4" customHeight="1" x14ac:dyDescent="0.25">
      <c r="B267" s="114"/>
      <c r="C267" s="114"/>
      <c r="D267" s="114"/>
      <c r="E267" s="118"/>
      <c r="F267" s="114"/>
      <c r="G267" s="114"/>
      <c r="H267" s="114"/>
      <c r="I267" s="119"/>
      <c r="J267" s="114"/>
      <c r="K267" s="114"/>
    </row>
    <row r="268" spans="2:11" ht="14.4" customHeight="1" x14ac:dyDescent="0.25">
      <c r="B268" s="114"/>
      <c r="C268" s="114"/>
      <c r="D268" s="114"/>
      <c r="E268" s="118"/>
      <c r="F268" s="114"/>
      <c r="G268" s="114"/>
      <c r="H268" s="114"/>
      <c r="I268" s="119"/>
      <c r="J268" s="114"/>
      <c r="K268" s="114"/>
    </row>
    <row r="269" spans="2:11" ht="14.4" customHeight="1" x14ac:dyDescent="0.25">
      <c r="B269" s="114"/>
      <c r="C269" s="114"/>
      <c r="D269" s="114"/>
      <c r="E269" s="118"/>
      <c r="F269" s="114"/>
      <c r="G269" s="114"/>
      <c r="H269" s="114"/>
      <c r="I269" s="119"/>
      <c r="J269" s="114"/>
      <c r="K269" s="114"/>
    </row>
    <row r="270" spans="2:11" ht="14.4" customHeight="1" x14ac:dyDescent="0.25">
      <c r="B270" s="114"/>
      <c r="C270" s="114"/>
      <c r="D270" s="114"/>
      <c r="E270" s="118"/>
      <c r="F270" s="114"/>
      <c r="G270" s="114"/>
      <c r="H270" s="114"/>
      <c r="I270" s="119"/>
      <c r="J270" s="114"/>
      <c r="K270" s="114"/>
    </row>
    <row r="271" spans="2:11" ht="14.4" customHeight="1" x14ac:dyDescent="0.25">
      <c r="B271" s="114"/>
      <c r="C271" s="114"/>
      <c r="D271" s="114"/>
      <c r="E271" s="118"/>
      <c r="F271" s="114"/>
      <c r="G271" s="114"/>
      <c r="H271" s="114"/>
      <c r="I271" s="119"/>
      <c r="J271" s="114"/>
      <c r="K271" s="114"/>
    </row>
    <row r="272" spans="2:11" ht="14.4" customHeight="1" x14ac:dyDescent="0.25">
      <c r="B272" s="114"/>
      <c r="C272" s="114"/>
      <c r="D272" s="114"/>
      <c r="E272" s="118"/>
      <c r="F272" s="114"/>
      <c r="G272" s="114"/>
      <c r="H272" s="114"/>
      <c r="I272" s="119"/>
      <c r="J272" s="114"/>
      <c r="K272" s="114"/>
    </row>
    <row r="273" spans="2:11" ht="14.4" customHeight="1" x14ac:dyDescent="0.25">
      <c r="B273" s="114"/>
      <c r="C273" s="114"/>
      <c r="D273" s="114"/>
      <c r="E273" s="118"/>
      <c r="F273" s="114"/>
      <c r="G273" s="114"/>
      <c r="H273" s="114"/>
      <c r="I273" s="119"/>
      <c r="J273" s="114"/>
      <c r="K273" s="114"/>
    </row>
    <row r="274" spans="2:11" ht="14.4" customHeight="1" x14ac:dyDescent="0.25">
      <c r="B274" s="114"/>
      <c r="C274" s="114"/>
      <c r="D274" s="114"/>
      <c r="E274" s="118"/>
      <c r="F274" s="114"/>
      <c r="G274" s="114"/>
      <c r="H274" s="114"/>
      <c r="I274" s="119"/>
      <c r="J274" s="114"/>
      <c r="K274" s="114"/>
    </row>
    <row r="275" spans="2:11" ht="14.4" customHeight="1" x14ac:dyDescent="0.25">
      <c r="B275" s="114"/>
      <c r="C275" s="114"/>
      <c r="D275" s="114"/>
      <c r="E275" s="118"/>
      <c r="F275" s="114"/>
      <c r="G275" s="114"/>
      <c r="H275" s="114"/>
      <c r="I275" s="119"/>
      <c r="J275" s="114"/>
      <c r="K275" s="114"/>
    </row>
    <row r="276" spans="2:11" ht="14.4" customHeight="1" x14ac:dyDescent="0.25">
      <c r="B276" s="114"/>
      <c r="C276" s="114"/>
      <c r="D276" s="114"/>
      <c r="E276" s="118"/>
      <c r="F276" s="114"/>
      <c r="G276" s="114"/>
      <c r="H276" s="114"/>
      <c r="I276" s="119"/>
      <c r="J276" s="114"/>
      <c r="K276" s="114"/>
    </row>
    <row r="277" spans="2:11" ht="14.4" customHeight="1" x14ac:dyDescent="0.25">
      <c r="B277" s="114"/>
      <c r="C277" s="114"/>
      <c r="D277" s="114"/>
      <c r="E277" s="118"/>
      <c r="F277" s="114"/>
      <c r="G277" s="114"/>
      <c r="H277" s="114"/>
      <c r="I277" s="119"/>
      <c r="J277" s="114"/>
      <c r="K277" s="114"/>
    </row>
    <row r="278" spans="2:11" ht="14.4" customHeight="1" x14ac:dyDescent="0.25">
      <c r="B278" s="114"/>
      <c r="C278" s="114"/>
      <c r="D278" s="114"/>
      <c r="E278" s="118"/>
      <c r="F278" s="114"/>
      <c r="G278" s="114"/>
      <c r="H278" s="114"/>
      <c r="I278" s="119"/>
      <c r="J278" s="114"/>
      <c r="K278" s="114"/>
    </row>
    <row r="279" spans="2:11" ht="14.4" customHeight="1" x14ac:dyDescent="0.25">
      <c r="B279" s="114"/>
      <c r="C279" s="114"/>
      <c r="D279" s="114"/>
      <c r="E279" s="118"/>
      <c r="F279" s="114"/>
      <c r="G279" s="114"/>
      <c r="H279" s="114"/>
      <c r="I279" s="119"/>
      <c r="J279" s="114"/>
      <c r="K279" s="114"/>
    </row>
    <row r="280" spans="2:11" ht="14.4" customHeight="1" x14ac:dyDescent="0.25">
      <c r="B280" s="114"/>
      <c r="C280" s="114"/>
      <c r="D280" s="114"/>
      <c r="E280" s="118"/>
      <c r="F280" s="114"/>
      <c r="G280" s="114"/>
      <c r="H280" s="114"/>
      <c r="I280" s="119"/>
      <c r="J280" s="114"/>
      <c r="K280" s="114"/>
    </row>
    <row r="281" spans="2:11" ht="14.4" customHeight="1" x14ac:dyDescent="0.25">
      <c r="B281" s="114"/>
      <c r="C281" s="114"/>
      <c r="D281" s="114"/>
      <c r="E281" s="118"/>
      <c r="F281" s="114"/>
      <c r="G281" s="114"/>
      <c r="H281" s="114"/>
      <c r="I281" s="119"/>
      <c r="J281" s="114"/>
      <c r="K281" s="114"/>
    </row>
    <row r="282" spans="2:11" ht="14.4" customHeight="1" x14ac:dyDescent="0.25">
      <c r="B282" s="114"/>
      <c r="C282" s="114"/>
      <c r="D282" s="114"/>
      <c r="E282" s="118"/>
      <c r="F282" s="114"/>
      <c r="G282" s="114"/>
      <c r="H282" s="114"/>
      <c r="I282" s="119"/>
      <c r="J282" s="114"/>
      <c r="K282" s="114"/>
    </row>
    <row r="283" spans="2:11" ht="14.4" customHeight="1" x14ac:dyDescent="0.25">
      <c r="B283" s="114"/>
      <c r="C283" s="114"/>
      <c r="D283" s="114"/>
      <c r="E283" s="118"/>
      <c r="F283" s="114"/>
      <c r="G283" s="114"/>
      <c r="H283" s="114"/>
      <c r="I283" s="119"/>
      <c r="J283" s="114"/>
      <c r="K283" s="114"/>
    </row>
    <row r="284" spans="2:11" ht="14.4" customHeight="1" x14ac:dyDescent="0.25">
      <c r="B284" s="114"/>
      <c r="C284" s="114"/>
      <c r="D284" s="114"/>
      <c r="E284" s="118"/>
      <c r="F284" s="114"/>
      <c r="G284" s="114"/>
      <c r="H284" s="114"/>
      <c r="I284" s="119"/>
      <c r="J284" s="114"/>
      <c r="K284" s="114"/>
    </row>
    <row r="285" spans="2:11" ht="14.4" customHeight="1" x14ac:dyDescent="0.25">
      <c r="B285" s="114"/>
      <c r="C285" s="114"/>
      <c r="D285" s="114"/>
      <c r="E285" s="118"/>
      <c r="F285" s="114"/>
      <c r="G285" s="114"/>
      <c r="H285" s="114"/>
      <c r="I285" s="119"/>
      <c r="J285" s="114"/>
      <c r="K285" s="114"/>
    </row>
    <row r="286" spans="2:11" ht="14.4" customHeight="1" x14ac:dyDescent="0.25">
      <c r="B286" s="114"/>
      <c r="C286" s="114"/>
      <c r="D286" s="114"/>
      <c r="E286" s="118"/>
      <c r="F286" s="114"/>
      <c r="G286" s="114"/>
      <c r="H286" s="114"/>
      <c r="I286" s="119"/>
      <c r="J286" s="114"/>
      <c r="K286" s="114"/>
    </row>
    <row r="287" spans="2:11" ht="14.4" customHeight="1" x14ac:dyDescent="0.25">
      <c r="B287" s="114"/>
      <c r="C287" s="114"/>
      <c r="D287" s="114"/>
      <c r="E287" s="118"/>
      <c r="F287" s="114"/>
      <c r="G287" s="114"/>
      <c r="H287" s="114"/>
      <c r="I287" s="119"/>
      <c r="J287" s="114"/>
      <c r="K287" s="114"/>
    </row>
    <row r="288" spans="2:11" ht="14.4" customHeight="1" x14ac:dyDescent="0.25">
      <c r="B288" s="114"/>
      <c r="C288" s="114"/>
      <c r="D288" s="114"/>
      <c r="E288" s="118"/>
      <c r="F288" s="114"/>
      <c r="G288" s="114"/>
      <c r="H288" s="114"/>
      <c r="I288" s="119"/>
      <c r="J288" s="114"/>
      <c r="K288" s="114"/>
    </row>
    <row r="289" spans="2:11" ht="14.4" customHeight="1" x14ac:dyDescent="0.25">
      <c r="B289" s="114"/>
      <c r="C289" s="114"/>
      <c r="D289" s="114"/>
      <c r="E289" s="118"/>
      <c r="F289" s="114"/>
      <c r="G289" s="114"/>
      <c r="H289" s="114"/>
      <c r="I289" s="119"/>
      <c r="J289" s="114"/>
      <c r="K289" s="114"/>
    </row>
    <row r="290" spans="2:11" ht="14.4" customHeight="1" x14ac:dyDescent="0.25">
      <c r="B290" s="114"/>
      <c r="C290" s="114"/>
      <c r="D290" s="114"/>
      <c r="E290" s="118"/>
      <c r="F290" s="114"/>
      <c r="G290" s="114"/>
      <c r="H290" s="114"/>
      <c r="I290" s="119"/>
      <c r="J290" s="114"/>
      <c r="K290" s="114"/>
    </row>
    <row r="291" spans="2:11" ht="14.4" customHeight="1" x14ac:dyDescent="0.25">
      <c r="B291" s="114"/>
      <c r="C291" s="114"/>
      <c r="D291" s="114"/>
      <c r="E291" s="118"/>
      <c r="F291" s="114"/>
      <c r="G291" s="114"/>
      <c r="H291" s="114"/>
      <c r="I291" s="119"/>
      <c r="J291" s="114"/>
      <c r="K291" s="114"/>
    </row>
    <row r="292" spans="2:11" ht="14.4" customHeight="1" x14ac:dyDescent="0.25">
      <c r="B292" s="114"/>
      <c r="C292" s="114"/>
      <c r="D292" s="114"/>
      <c r="E292" s="118"/>
      <c r="F292" s="114"/>
      <c r="G292" s="114"/>
      <c r="H292" s="114"/>
      <c r="I292" s="119"/>
      <c r="J292" s="114"/>
      <c r="K292" s="114"/>
    </row>
    <row r="293" spans="2:11" ht="14.4" customHeight="1" x14ac:dyDescent="0.25">
      <c r="B293" s="114"/>
      <c r="C293" s="114"/>
      <c r="D293" s="114"/>
      <c r="E293" s="118"/>
      <c r="F293" s="114"/>
      <c r="G293" s="114"/>
      <c r="H293" s="114"/>
      <c r="I293" s="119"/>
      <c r="J293" s="114"/>
      <c r="K293" s="114"/>
    </row>
    <row r="294" spans="2:11" ht="14.4" customHeight="1" x14ac:dyDescent="0.25">
      <c r="B294" s="114"/>
      <c r="C294" s="114"/>
      <c r="D294" s="114"/>
      <c r="E294" s="118"/>
      <c r="F294" s="114"/>
      <c r="G294" s="114"/>
      <c r="H294" s="114"/>
      <c r="I294" s="119"/>
      <c r="J294" s="114"/>
      <c r="K294" s="114"/>
    </row>
    <row r="295" spans="2:11" ht="14.4" customHeight="1" x14ac:dyDescent="0.25">
      <c r="B295" s="114"/>
      <c r="C295" s="114"/>
      <c r="D295" s="114"/>
      <c r="E295" s="118"/>
      <c r="F295" s="114"/>
      <c r="G295" s="114"/>
      <c r="H295" s="114"/>
      <c r="I295" s="119"/>
      <c r="J295" s="114"/>
      <c r="K295" s="114"/>
    </row>
    <row r="296" spans="2:11" ht="14.4" customHeight="1" x14ac:dyDescent="0.25">
      <c r="B296" s="114"/>
      <c r="C296" s="114"/>
      <c r="D296" s="114"/>
      <c r="E296" s="118"/>
      <c r="F296" s="114"/>
      <c r="G296" s="114"/>
      <c r="H296" s="114"/>
      <c r="I296" s="119"/>
      <c r="J296" s="114"/>
      <c r="K296" s="114"/>
    </row>
    <row r="297" spans="2:11" ht="14.4" customHeight="1" x14ac:dyDescent="0.25">
      <c r="B297" s="114"/>
      <c r="C297" s="114"/>
      <c r="D297" s="114"/>
      <c r="E297" s="118"/>
      <c r="F297" s="114"/>
      <c r="G297" s="114"/>
      <c r="H297" s="114"/>
      <c r="I297" s="119"/>
      <c r="J297" s="114"/>
      <c r="K297" s="114"/>
    </row>
    <row r="298" spans="2:11" ht="14.4" customHeight="1" x14ac:dyDescent="0.25">
      <c r="B298" s="114"/>
      <c r="C298" s="114"/>
      <c r="D298" s="114"/>
      <c r="E298" s="118"/>
      <c r="F298" s="114"/>
      <c r="G298" s="114"/>
      <c r="H298" s="114"/>
      <c r="I298" s="119"/>
      <c r="J298" s="114"/>
      <c r="K298" s="114"/>
    </row>
    <row r="299" spans="2:11" ht="14.4" customHeight="1" x14ac:dyDescent="0.25">
      <c r="B299" s="114"/>
      <c r="C299" s="114"/>
      <c r="D299" s="114"/>
      <c r="E299" s="118"/>
      <c r="F299" s="114"/>
      <c r="G299" s="114"/>
      <c r="H299" s="114"/>
      <c r="I299" s="119"/>
      <c r="J299" s="114"/>
      <c r="K299" s="114"/>
    </row>
    <row r="300" spans="2:11" ht="14.4" customHeight="1" x14ac:dyDescent="0.25">
      <c r="B300" s="114"/>
      <c r="C300" s="114"/>
      <c r="D300" s="114"/>
      <c r="E300" s="118"/>
      <c r="F300" s="114"/>
      <c r="G300" s="114"/>
      <c r="H300" s="114"/>
      <c r="I300" s="119"/>
      <c r="J300" s="114"/>
      <c r="K300" s="114"/>
    </row>
    <row r="301" spans="2:11" ht="14.4" customHeight="1" x14ac:dyDescent="0.25">
      <c r="B301" s="114"/>
      <c r="C301" s="114"/>
      <c r="D301" s="114"/>
      <c r="E301" s="118"/>
      <c r="F301" s="114"/>
      <c r="G301" s="114"/>
      <c r="H301" s="114"/>
      <c r="I301" s="119"/>
      <c r="J301" s="114"/>
      <c r="K301" s="114"/>
    </row>
    <row r="302" spans="2:11" ht="14.4" customHeight="1" x14ac:dyDescent="0.25">
      <c r="B302" s="114"/>
      <c r="C302" s="114"/>
      <c r="D302" s="114"/>
      <c r="E302" s="118"/>
      <c r="F302" s="114"/>
      <c r="G302" s="114"/>
      <c r="H302" s="114"/>
      <c r="I302" s="119"/>
      <c r="J302" s="114"/>
      <c r="K302" s="114"/>
    </row>
    <row r="303" spans="2:11" ht="14.4" customHeight="1" x14ac:dyDescent="0.25">
      <c r="B303" s="114"/>
      <c r="C303" s="114"/>
      <c r="D303" s="114"/>
      <c r="E303" s="118"/>
      <c r="F303" s="114"/>
      <c r="G303" s="114"/>
      <c r="H303" s="114"/>
      <c r="I303" s="119"/>
      <c r="J303" s="114"/>
      <c r="K303" s="114"/>
    </row>
    <row r="304" spans="2:11" ht="14.4" customHeight="1" x14ac:dyDescent="0.25">
      <c r="B304" s="114"/>
      <c r="C304" s="114"/>
      <c r="D304" s="114"/>
      <c r="E304" s="118"/>
      <c r="F304" s="114"/>
      <c r="G304" s="114"/>
      <c r="H304" s="114"/>
      <c r="I304" s="119"/>
      <c r="J304" s="114"/>
      <c r="K304" s="114"/>
    </row>
    <row r="305" spans="2:11" ht="14.4" customHeight="1" x14ac:dyDescent="0.25">
      <c r="B305" s="114"/>
      <c r="C305" s="114"/>
      <c r="D305" s="114"/>
      <c r="E305" s="118"/>
      <c r="F305" s="114"/>
      <c r="G305" s="114"/>
      <c r="H305" s="114"/>
      <c r="I305" s="119"/>
      <c r="J305" s="114"/>
      <c r="K305" s="114"/>
    </row>
    <row r="306" spans="2:11" ht="14.4" customHeight="1" x14ac:dyDescent="0.25">
      <c r="B306" s="114"/>
      <c r="C306" s="114"/>
      <c r="D306" s="114"/>
      <c r="E306" s="118"/>
      <c r="F306" s="114"/>
      <c r="G306" s="114"/>
      <c r="H306" s="114"/>
      <c r="I306" s="119"/>
      <c r="J306" s="114"/>
      <c r="K306" s="114"/>
    </row>
    <row r="307" spans="2:11" ht="14.4" customHeight="1" x14ac:dyDescent="0.25">
      <c r="B307" s="114"/>
      <c r="C307" s="114"/>
      <c r="D307" s="114"/>
      <c r="E307" s="118"/>
      <c r="F307" s="114"/>
      <c r="G307" s="114"/>
      <c r="H307" s="114"/>
      <c r="I307" s="119"/>
      <c r="J307" s="114"/>
      <c r="K307" s="114"/>
    </row>
    <row r="308" spans="2:11" ht="14.4" customHeight="1" x14ac:dyDescent="0.25">
      <c r="B308" s="114"/>
      <c r="C308" s="114"/>
      <c r="D308" s="114"/>
      <c r="E308" s="118"/>
      <c r="F308" s="114"/>
      <c r="G308" s="114"/>
      <c r="H308" s="114"/>
      <c r="I308" s="119"/>
      <c r="J308" s="114"/>
      <c r="K308" s="114"/>
    </row>
    <row r="309" spans="2:11" ht="14.4" customHeight="1" x14ac:dyDescent="0.25">
      <c r="B309" s="114"/>
      <c r="C309" s="114"/>
      <c r="D309" s="114"/>
      <c r="E309" s="118"/>
      <c r="F309" s="114"/>
      <c r="G309" s="114"/>
      <c r="H309" s="114"/>
      <c r="I309" s="119"/>
      <c r="J309" s="114"/>
      <c r="K309" s="114"/>
    </row>
  </sheetData>
  <mergeCells count="28">
    <mergeCell ref="J37:M37"/>
    <mergeCell ref="A39:A40"/>
    <mergeCell ref="B39:E39"/>
    <mergeCell ref="F39:I39"/>
    <mergeCell ref="A15:A16"/>
    <mergeCell ref="B15:E15"/>
    <mergeCell ref="F15:I15"/>
    <mergeCell ref="B25:E25"/>
    <mergeCell ref="F25:I25"/>
    <mergeCell ref="A27:A28"/>
    <mergeCell ref="B27:E27"/>
    <mergeCell ref="F27:I27"/>
    <mergeCell ref="J27:M27"/>
    <mergeCell ref="J15:K15"/>
    <mergeCell ref="J16:K16"/>
    <mergeCell ref="J17:K17"/>
    <mergeCell ref="A1:M1"/>
    <mergeCell ref="A3:A4"/>
    <mergeCell ref="B3:E3"/>
    <mergeCell ref="F3:I3"/>
    <mergeCell ref="B13:E13"/>
    <mergeCell ref="F13:I13"/>
    <mergeCell ref="J23:K23"/>
    <mergeCell ref="J18:K18"/>
    <mergeCell ref="J19:K19"/>
    <mergeCell ref="J20:K20"/>
    <mergeCell ref="J21:K21"/>
    <mergeCell ref="J22:K22"/>
  </mergeCells>
  <conditionalFormatting sqref="E5:E12 E17:E24">
    <cfRule type="cellIs" dxfId="17" priority="3" stopIfTrue="1" operator="greaterThan">
      <formula>0.95</formula>
    </cfRule>
  </conditionalFormatting>
  <conditionalFormatting sqref="I5:I12 I17:I24">
    <cfRule type="cellIs" dxfId="16" priority="2" stopIfTrue="1" operator="greaterThan">
      <formula>0.9</formula>
    </cfRule>
  </conditionalFormatting>
  <conditionalFormatting sqref="L5:M12 L17:M24 L41:M48">
    <cfRule type="cellIs" dxfId="15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J22 E12 E24 E36 I36 E48" formula="1"/>
    <ignoredError sqref="B12:D12 F12:H12 B24:D24 F24:H24 B36:D36 F36:H36 J36:L36 B48:D48 F48:H48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BV71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122" bestFit="1" customWidth="1"/>
    <col min="2" max="3" width="7.77734375" style="289" customWidth="1"/>
    <col min="4" max="5" width="7.77734375" style="122" customWidth="1"/>
    <col min="6" max="6" width="14.88671875" style="122" bestFit="1" customWidth="1"/>
    <col min="7" max="7" width="1.5546875" style="122" bestFit="1" customWidth="1"/>
    <col min="8" max="8" width="4.33203125" style="122" bestFit="1" customWidth="1"/>
    <col min="9" max="9" width="7.6640625" style="122" bestFit="1" customWidth="1"/>
    <col min="10" max="10" width="6.88671875" style="122" bestFit="1" customWidth="1"/>
    <col min="11" max="11" width="17.33203125" style="122" bestFit="1" customWidth="1"/>
    <col min="12" max="13" width="19.6640625" style="122" bestFit="1" customWidth="1"/>
    <col min="14" max="16384" width="8.88671875" style="122"/>
  </cols>
  <sheetData>
    <row r="1" spans="1:74" ht="18.600000000000001" customHeight="1" thickBot="1" x14ac:dyDescent="0.4">
      <c r="A1" s="440" t="s">
        <v>153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</row>
    <row r="2" spans="1:74" ht="14.4" customHeight="1" x14ac:dyDescent="0.3">
      <c r="A2" s="464" t="s">
        <v>238</v>
      </c>
      <c r="B2" s="284"/>
      <c r="C2" s="284"/>
      <c r="D2" s="123"/>
      <c r="E2" s="123"/>
      <c r="F2" s="123"/>
      <c r="G2" s="123"/>
      <c r="H2" s="123"/>
      <c r="I2" s="123"/>
      <c r="J2" s="123"/>
      <c r="K2" s="123"/>
      <c r="L2" s="123"/>
      <c r="M2" s="123"/>
    </row>
    <row r="3" spans="1:74" ht="14.4" customHeight="1" x14ac:dyDescent="0.3">
      <c r="A3" s="117"/>
      <c r="B3" s="285"/>
      <c r="C3" s="285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7"/>
      <c r="BB3" s="117"/>
      <c r="BC3" s="117"/>
      <c r="BD3" s="117"/>
      <c r="BE3" s="117"/>
      <c r="BF3" s="117"/>
      <c r="BG3" s="117"/>
      <c r="BH3" s="117"/>
      <c r="BI3" s="117"/>
      <c r="BJ3" s="117"/>
      <c r="BK3" s="117"/>
      <c r="BL3" s="117"/>
      <c r="BM3" s="117"/>
      <c r="BN3" s="117"/>
      <c r="BO3" s="117"/>
      <c r="BP3" s="117"/>
      <c r="BQ3" s="117"/>
      <c r="BR3" s="117"/>
      <c r="BS3" s="117"/>
      <c r="BT3" s="117"/>
      <c r="BU3" s="117"/>
      <c r="BV3" s="117"/>
    </row>
    <row r="4" spans="1:74" ht="14.4" customHeight="1" x14ac:dyDescent="0.3">
      <c r="A4" s="117"/>
      <c r="B4" s="285"/>
      <c r="C4" s="285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  <c r="BM4" s="117"/>
      <c r="BN4" s="117"/>
      <c r="BO4" s="117"/>
      <c r="BP4" s="117"/>
      <c r="BQ4" s="117"/>
      <c r="BR4" s="117"/>
      <c r="BS4" s="117"/>
      <c r="BT4" s="117"/>
      <c r="BU4" s="117"/>
      <c r="BV4" s="117"/>
    </row>
    <row r="5" spans="1:74" ht="14.4" customHeight="1" x14ac:dyDescent="0.3">
      <c r="A5" s="117"/>
      <c r="B5" s="285"/>
      <c r="C5" s="285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  <c r="BM5" s="117"/>
      <c r="BN5" s="117"/>
      <c r="BO5" s="117"/>
      <c r="BP5" s="117"/>
      <c r="BQ5" s="117"/>
      <c r="BR5" s="117"/>
      <c r="BS5" s="117"/>
      <c r="BT5" s="117"/>
      <c r="BU5" s="117"/>
      <c r="BV5" s="117"/>
    </row>
    <row r="6" spans="1:74" ht="14.4" customHeight="1" x14ac:dyDescent="0.3">
      <c r="A6" s="117"/>
      <c r="B6" s="285"/>
      <c r="C6" s="285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</row>
    <row r="7" spans="1:74" ht="14.4" customHeight="1" x14ac:dyDescent="0.3">
      <c r="A7" s="117"/>
      <c r="B7" s="285"/>
      <c r="C7" s="285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117"/>
      <c r="AY7" s="117"/>
      <c r="AZ7" s="117"/>
      <c r="BA7" s="117"/>
      <c r="BB7" s="117"/>
      <c r="BC7" s="117"/>
      <c r="BD7" s="117"/>
      <c r="BE7" s="117"/>
      <c r="BF7" s="117"/>
      <c r="BG7" s="117"/>
      <c r="BH7" s="117"/>
      <c r="BI7" s="117"/>
      <c r="BJ7" s="117"/>
      <c r="BK7" s="117"/>
      <c r="BL7" s="117"/>
      <c r="BM7" s="117"/>
      <c r="BN7" s="117"/>
      <c r="BO7" s="117"/>
      <c r="BP7" s="117"/>
      <c r="BQ7" s="117"/>
      <c r="BR7" s="117"/>
      <c r="BS7" s="117"/>
      <c r="BT7" s="117"/>
      <c r="BU7" s="117"/>
      <c r="BV7" s="117"/>
    </row>
    <row r="8" spans="1:74" ht="14.4" customHeight="1" x14ac:dyDescent="0.3">
      <c r="A8" s="117"/>
      <c r="B8" s="285"/>
      <c r="C8" s="285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117"/>
      <c r="BA8" s="117"/>
      <c r="BB8" s="117"/>
      <c r="BC8" s="117"/>
      <c r="BD8" s="117"/>
      <c r="BE8" s="117"/>
      <c r="BF8" s="117"/>
      <c r="BG8" s="117"/>
      <c r="BH8" s="117"/>
      <c r="BI8" s="117"/>
      <c r="BJ8" s="117"/>
      <c r="BK8" s="117"/>
      <c r="BL8" s="117"/>
      <c r="BM8" s="117"/>
      <c r="BN8" s="117"/>
      <c r="BO8" s="117"/>
      <c r="BP8" s="117"/>
      <c r="BQ8" s="117"/>
      <c r="BR8" s="117"/>
      <c r="BS8" s="117"/>
      <c r="BT8" s="117"/>
      <c r="BU8" s="117"/>
      <c r="BV8" s="117"/>
    </row>
    <row r="9" spans="1:74" ht="14.4" customHeight="1" x14ac:dyDescent="0.3">
      <c r="A9" s="117"/>
      <c r="B9" s="285"/>
      <c r="C9" s="285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117"/>
      <c r="BM9" s="117"/>
      <c r="BN9" s="117"/>
      <c r="BO9" s="117"/>
      <c r="BP9" s="117"/>
      <c r="BQ9" s="117"/>
      <c r="BR9" s="117"/>
      <c r="BS9" s="117"/>
      <c r="BT9" s="117"/>
      <c r="BU9" s="117"/>
      <c r="BV9" s="117"/>
    </row>
    <row r="10" spans="1:74" ht="14.4" customHeight="1" x14ac:dyDescent="0.3">
      <c r="A10" s="117"/>
      <c r="B10" s="285"/>
      <c r="C10" s="285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  <c r="BM10" s="117"/>
      <c r="BN10" s="117"/>
      <c r="BO10" s="117"/>
      <c r="BP10" s="117"/>
      <c r="BQ10" s="117"/>
      <c r="BR10" s="117"/>
      <c r="BS10" s="117"/>
      <c r="BT10" s="117"/>
      <c r="BU10" s="117"/>
      <c r="BV10" s="117"/>
    </row>
    <row r="11" spans="1:74" ht="14.4" customHeight="1" x14ac:dyDescent="0.3">
      <c r="A11" s="117"/>
      <c r="B11" s="285"/>
      <c r="C11" s="285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  <c r="BM11" s="117"/>
      <c r="BN11" s="117"/>
      <c r="BO11" s="117"/>
      <c r="BP11" s="117"/>
      <c r="BQ11" s="117"/>
      <c r="BR11" s="117"/>
      <c r="BS11" s="117"/>
      <c r="BT11" s="117"/>
      <c r="BU11" s="117"/>
      <c r="BV11" s="117"/>
    </row>
    <row r="12" spans="1:74" ht="14.4" customHeight="1" x14ac:dyDescent="0.3">
      <c r="A12" s="117"/>
      <c r="B12" s="285"/>
      <c r="C12" s="285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  <c r="BJ12" s="117"/>
      <c r="BK12" s="117"/>
      <c r="BL12" s="117"/>
      <c r="BM12" s="117"/>
      <c r="BN12" s="117"/>
      <c r="BO12" s="117"/>
      <c r="BP12" s="117"/>
      <c r="BQ12" s="117"/>
      <c r="BR12" s="117"/>
      <c r="BS12" s="117"/>
      <c r="BT12" s="117"/>
      <c r="BU12" s="117"/>
      <c r="BV12" s="117"/>
    </row>
    <row r="13" spans="1:74" ht="14.4" customHeight="1" x14ac:dyDescent="0.3">
      <c r="A13" s="117"/>
      <c r="B13" s="285"/>
      <c r="C13" s="285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  <c r="BK13" s="117"/>
      <c r="BL13" s="117"/>
      <c r="BM13" s="117"/>
      <c r="BN13" s="117"/>
      <c r="BO13" s="117"/>
      <c r="BP13" s="117"/>
      <c r="BQ13" s="117"/>
      <c r="BR13" s="117"/>
      <c r="BS13" s="117"/>
      <c r="BT13" s="117"/>
      <c r="BU13" s="117"/>
      <c r="BV13" s="117"/>
    </row>
    <row r="14" spans="1:74" ht="14.4" customHeight="1" x14ac:dyDescent="0.3">
      <c r="A14" s="117"/>
      <c r="B14" s="285"/>
      <c r="C14" s="285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117"/>
      <c r="BN14" s="117"/>
      <c r="BO14" s="117"/>
      <c r="BP14" s="117"/>
      <c r="BQ14" s="117"/>
      <c r="BR14" s="117"/>
      <c r="BS14" s="117"/>
      <c r="BT14" s="117"/>
      <c r="BU14" s="117"/>
      <c r="BV14" s="117"/>
    </row>
    <row r="15" spans="1:74" ht="14.4" customHeight="1" x14ac:dyDescent="0.3">
      <c r="A15" s="117"/>
      <c r="B15" s="285"/>
      <c r="C15" s="285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  <c r="AV15" s="117"/>
      <c r="AW15" s="117"/>
      <c r="AX15" s="117"/>
      <c r="AY15" s="117"/>
      <c r="AZ15" s="117"/>
      <c r="BA15" s="117"/>
      <c r="BB15" s="117"/>
      <c r="BC15" s="117"/>
      <c r="BD15" s="117"/>
      <c r="BE15" s="117"/>
      <c r="BF15" s="117"/>
      <c r="BG15" s="117"/>
      <c r="BH15" s="117"/>
      <c r="BI15" s="117"/>
      <c r="BJ15" s="117"/>
      <c r="BK15" s="117"/>
      <c r="BL15" s="117"/>
      <c r="BM15" s="117"/>
      <c r="BN15" s="117"/>
      <c r="BO15" s="117"/>
      <c r="BP15" s="117"/>
      <c r="BQ15" s="117"/>
      <c r="BR15" s="117"/>
      <c r="BS15" s="117"/>
      <c r="BT15" s="117"/>
      <c r="BU15" s="117"/>
      <c r="BV15" s="117"/>
    </row>
    <row r="16" spans="1:74" ht="14.4" customHeight="1" x14ac:dyDescent="0.3">
      <c r="A16" s="117"/>
      <c r="B16" s="285"/>
      <c r="C16" s="285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7"/>
      <c r="BM16" s="117"/>
      <c r="BN16" s="117"/>
      <c r="BO16" s="117"/>
      <c r="BP16" s="117"/>
      <c r="BQ16" s="117"/>
      <c r="BR16" s="117"/>
      <c r="BS16" s="117"/>
      <c r="BT16" s="117"/>
      <c r="BU16" s="117"/>
      <c r="BV16" s="117"/>
    </row>
    <row r="17" spans="1:74" ht="14.4" customHeight="1" x14ac:dyDescent="0.3">
      <c r="A17" s="117"/>
      <c r="B17" s="285"/>
      <c r="C17" s="285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117"/>
      <c r="BO17" s="117"/>
      <c r="BP17" s="117"/>
      <c r="BQ17" s="117"/>
      <c r="BR17" s="117"/>
      <c r="BS17" s="117"/>
      <c r="BT17" s="117"/>
      <c r="BU17" s="117"/>
      <c r="BV17" s="117"/>
    </row>
    <row r="18" spans="1:74" ht="14.4" customHeight="1" x14ac:dyDescent="0.3">
      <c r="A18" s="117"/>
      <c r="B18" s="285"/>
      <c r="C18" s="285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7"/>
      <c r="BA18" s="117"/>
      <c r="BB18" s="117"/>
      <c r="BC18" s="117"/>
      <c r="BD18" s="117"/>
      <c r="BE18" s="117"/>
      <c r="BF18" s="117"/>
      <c r="BG18" s="117"/>
      <c r="BH18" s="117"/>
      <c r="BI18" s="117"/>
      <c r="BJ18" s="117"/>
      <c r="BK18" s="117"/>
      <c r="BL18" s="117"/>
      <c r="BM18" s="117"/>
      <c r="BN18" s="117"/>
      <c r="BO18" s="117"/>
      <c r="BP18" s="117"/>
      <c r="BQ18" s="117"/>
      <c r="BR18" s="117"/>
      <c r="BS18" s="117"/>
      <c r="BT18" s="117"/>
      <c r="BU18" s="117"/>
      <c r="BV18" s="117"/>
    </row>
    <row r="19" spans="1:74" ht="14.4" customHeight="1" x14ac:dyDescent="0.3">
      <c r="A19" s="117"/>
      <c r="B19" s="285"/>
      <c r="C19" s="285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7"/>
      <c r="BA19" s="117"/>
      <c r="BB19" s="117"/>
      <c r="BC19" s="117"/>
      <c r="BD19" s="117"/>
      <c r="BE19" s="117"/>
      <c r="BF19" s="117"/>
      <c r="BG19" s="117"/>
      <c r="BH19" s="117"/>
      <c r="BI19" s="117"/>
      <c r="BJ19" s="117"/>
      <c r="BK19" s="117"/>
      <c r="BL19" s="117"/>
      <c r="BM19" s="117"/>
      <c r="BN19" s="117"/>
      <c r="BO19" s="117"/>
      <c r="BP19" s="117"/>
      <c r="BQ19" s="117"/>
      <c r="BR19" s="117"/>
      <c r="BS19" s="117"/>
      <c r="BT19" s="117"/>
      <c r="BU19" s="117"/>
      <c r="BV19" s="117"/>
    </row>
    <row r="20" spans="1:74" ht="14.4" customHeight="1" x14ac:dyDescent="0.3">
      <c r="A20" s="117"/>
      <c r="B20" s="285"/>
      <c r="C20" s="285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  <c r="BE20" s="117"/>
      <c r="BF20" s="117"/>
      <c r="BG20" s="117"/>
      <c r="BH20" s="117"/>
      <c r="BI20" s="117"/>
      <c r="BJ20" s="117"/>
      <c r="BK20" s="117"/>
      <c r="BL20" s="117"/>
      <c r="BM20" s="117"/>
      <c r="BN20" s="117"/>
      <c r="BO20" s="117"/>
      <c r="BP20" s="117"/>
      <c r="BQ20" s="117"/>
      <c r="BR20" s="117"/>
      <c r="BS20" s="117"/>
      <c r="BT20" s="117"/>
      <c r="BU20" s="117"/>
      <c r="BV20" s="117"/>
    </row>
    <row r="21" spans="1:74" ht="14.4" customHeight="1" x14ac:dyDescent="0.3">
      <c r="A21" s="117"/>
      <c r="B21" s="285"/>
      <c r="C21" s="285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117"/>
      <c r="BE21" s="117"/>
      <c r="BF21" s="117"/>
      <c r="BG21" s="117"/>
      <c r="BH21" s="117"/>
      <c r="BI21" s="117"/>
      <c r="BJ21" s="117"/>
      <c r="BK21" s="117"/>
      <c r="BL21" s="117"/>
      <c r="BM21" s="117"/>
      <c r="BN21" s="117"/>
      <c r="BO21" s="117"/>
      <c r="BP21" s="117"/>
      <c r="BQ21" s="117"/>
      <c r="BR21" s="117"/>
      <c r="BS21" s="117"/>
      <c r="BT21" s="117"/>
      <c r="BU21" s="117"/>
      <c r="BV21" s="117"/>
    </row>
    <row r="22" spans="1:74" ht="14.4" customHeight="1" x14ac:dyDescent="0.3">
      <c r="A22" s="117"/>
      <c r="B22" s="285"/>
      <c r="C22" s="285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  <c r="AW22" s="117"/>
      <c r="AX22" s="117"/>
      <c r="AY22" s="117"/>
      <c r="AZ22" s="117"/>
      <c r="BA22" s="117"/>
      <c r="BB22" s="117"/>
      <c r="BC22" s="117"/>
      <c r="BD22" s="117"/>
      <c r="BE22" s="117"/>
      <c r="BF22" s="117"/>
      <c r="BG22" s="117"/>
      <c r="BH22" s="117"/>
      <c r="BI22" s="117"/>
      <c r="BJ22" s="117"/>
      <c r="BK22" s="117"/>
      <c r="BL22" s="117"/>
      <c r="BM22" s="117"/>
      <c r="BN22" s="117"/>
      <c r="BO22" s="117"/>
      <c r="BP22" s="117"/>
      <c r="BQ22" s="117"/>
      <c r="BR22" s="117"/>
      <c r="BS22" s="117"/>
      <c r="BT22" s="117"/>
      <c r="BU22" s="117"/>
      <c r="BV22" s="117"/>
    </row>
    <row r="23" spans="1:74" ht="14.4" customHeight="1" x14ac:dyDescent="0.3">
      <c r="A23" s="117"/>
      <c r="B23" s="285"/>
      <c r="C23" s="285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7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17"/>
      <c r="BK23" s="117"/>
      <c r="BL23" s="117"/>
      <c r="BM23" s="117"/>
      <c r="BN23" s="117"/>
      <c r="BO23" s="117"/>
      <c r="BP23" s="117"/>
      <c r="BQ23" s="117"/>
      <c r="BR23" s="117"/>
      <c r="BS23" s="117"/>
      <c r="BT23" s="117"/>
      <c r="BU23" s="117"/>
      <c r="BV23" s="117"/>
    </row>
    <row r="24" spans="1:74" ht="14.4" customHeight="1" x14ac:dyDescent="0.3">
      <c r="A24" s="117"/>
      <c r="B24" s="285"/>
      <c r="C24" s="285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  <c r="AY24" s="117"/>
      <c r="AZ24" s="117"/>
      <c r="BA24" s="117"/>
      <c r="BB24" s="117"/>
      <c r="BC24" s="117"/>
      <c r="BD24" s="117"/>
      <c r="BE24" s="117"/>
      <c r="BF24" s="117"/>
      <c r="BG24" s="117"/>
      <c r="BH24" s="117"/>
      <c r="BI24" s="117"/>
      <c r="BJ24" s="117"/>
      <c r="BK24" s="117"/>
      <c r="BL24" s="117"/>
      <c r="BM24" s="117"/>
      <c r="BN24" s="117"/>
      <c r="BO24" s="117"/>
      <c r="BP24" s="117"/>
      <c r="BQ24" s="117"/>
      <c r="BR24" s="117"/>
      <c r="BS24" s="117"/>
      <c r="BT24" s="117"/>
      <c r="BU24" s="117"/>
      <c r="BV24" s="117"/>
    </row>
    <row r="25" spans="1:74" ht="14.4" customHeight="1" x14ac:dyDescent="0.3">
      <c r="A25" s="117"/>
      <c r="B25" s="285"/>
      <c r="C25" s="285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7"/>
      <c r="BN25" s="117"/>
      <c r="BO25" s="117"/>
      <c r="BP25" s="117"/>
      <c r="BQ25" s="117"/>
      <c r="BR25" s="117"/>
      <c r="BS25" s="117"/>
      <c r="BT25" s="117"/>
      <c r="BU25" s="117"/>
      <c r="BV25" s="117"/>
    </row>
    <row r="26" spans="1:74" ht="14.4" customHeight="1" x14ac:dyDescent="0.3">
      <c r="A26" s="117"/>
      <c r="B26" s="285"/>
      <c r="C26" s="285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7"/>
      <c r="BM26" s="117"/>
      <c r="BN26" s="117"/>
      <c r="BO26" s="117"/>
      <c r="BP26" s="117"/>
      <c r="BQ26" s="117"/>
      <c r="BR26" s="117"/>
      <c r="BS26" s="117"/>
      <c r="BT26" s="117"/>
      <c r="BU26" s="117"/>
      <c r="BV26" s="117"/>
    </row>
    <row r="27" spans="1:74" ht="14.4" customHeight="1" x14ac:dyDescent="0.3">
      <c r="A27" s="117"/>
      <c r="B27" s="285"/>
      <c r="C27" s="285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7"/>
      <c r="BL27" s="117"/>
      <c r="BM27" s="117"/>
      <c r="BN27" s="117"/>
      <c r="BO27" s="117"/>
      <c r="BP27" s="117"/>
      <c r="BQ27" s="117"/>
      <c r="BR27" s="117"/>
      <c r="BS27" s="117"/>
      <c r="BT27" s="117"/>
      <c r="BU27" s="117"/>
      <c r="BV27" s="117"/>
    </row>
    <row r="28" spans="1:74" ht="14.4" customHeight="1" x14ac:dyDescent="0.3">
      <c r="A28" s="117"/>
      <c r="B28" s="285"/>
      <c r="C28" s="285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117"/>
      <c r="BO28" s="117"/>
      <c r="BP28" s="117"/>
      <c r="BQ28" s="117"/>
      <c r="BR28" s="117"/>
      <c r="BS28" s="117"/>
      <c r="BT28" s="117"/>
      <c r="BU28" s="117"/>
      <c r="BV28" s="117"/>
    </row>
    <row r="29" spans="1:74" ht="14.4" customHeight="1" x14ac:dyDescent="0.3">
      <c r="A29" s="117"/>
      <c r="B29" s="285"/>
      <c r="C29" s="285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117"/>
      <c r="BO29" s="117"/>
      <c r="BP29" s="117"/>
      <c r="BQ29" s="117"/>
      <c r="BR29" s="117"/>
      <c r="BS29" s="117"/>
      <c r="BT29" s="117"/>
      <c r="BU29" s="117"/>
      <c r="BV29" s="117"/>
    </row>
    <row r="30" spans="1:74" ht="14.4" customHeight="1" thickBot="1" x14ac:dyDescent="0.35">
      <c r="A30" s="117"/>
      <c r="B30" s="285"/>
      <c r="C30" s="285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  <c r="AO30" s="117"/>
      <c r="AP30" s="117"/>
      <c r="AQ30" s="117"/>
      <c r="AR30" s="117"/>
      <c r="AS30" s="117"/>
      <c r="AT30" s="117"/>
      <c r="AU30" s="117"/>
      <c r="AV30" s="117"/>
      <c r="AW30" s="117"/>
      <c r="AX30" s="117"/>
      <c r="AY30" s="117"/>
      <c r="AZ30" s="117"/>
      <c r="BA30" s="117"/>
      <c r="BB30" s="117"/>
      <c r="BC30" s="117"/>
      <c r="BD30" s="117"/>
      <c r="BE30" s="117"/>
      <c r="BF30" s="117"/>
      <c r="BG30" s="117"/>
      <c r="BH30" s="117"/>
      <c r="BI30" s="117"/>
      <c r="BJ30" s="117"/>
      <c r="BK30" s="117"/>
      <c r="BL30" s="117"/>
      <c r="BM30" s="117"/>
      <c r="BN30" s="117"/>
      <c r="BO30" s="117"/>
      <c r="BP30" s="117"/>
      <c r="BQ30" s="117"/>
      <c r="BR30" s="117"/>
      <c r="BS30" s="117"/>
      <c r="BT30" s="117"/>
      <c r="BU30" s="117"/>
      <c r="BV30" s="117"/>
    </row>
    <row r="31" spans="1:74" ht="14.4" customHeight="1" x14ac:dyDescent="0.3">
      <c r="A31" s="252"/>
      <c r="B31" s="441" t="s">
        <v>121</v>
      </c>
      <c r="C31" s="442"/>
      <c r="D31" s="442"/>
      <c r="E31" s="443"/>
      <c r="F31" s="244" t="s">
        <v>121</v>
      </c>
      <c r="G31" s="124"/>
      <c r="H31" s="124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</row>
    <row r="32" spans="1:74" ht="14.4" customHeight="1" thickBot="1" x14ac:dyDescent="0.35">
      <c r="A32" s="253" t="s">
        <v>91</v>
      </c>
      <c r="B32" s="245" t="s">
        <v>124</v>
      </c>
      <c r="C32" s="246" t="s">
        <v>125</v>
      </c>
      <c r="D32" s="246" t="s">
        <v>126</v>
      </c>
      <c r="E32" s="247" t="s">
        <v>5</v>
      </c>
      <c r="F32" s="248" t="s">
        <v>127</v>
      </c>
      <c r="G32" s="125"/>
      <c r="H32" s="125" t="s">
        <v>154</v>
      </c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</row>
    <row r="33" spans="1:53" ht="14.4" customHeight="1" x14ac:dyDescent="0.3">
      <c r="A33" s="249" t="s">
        <v>141</v>
      </c>
      <c r="B33" s="286">
        <v>271.38</v>
      </c>
      <c r="C33" s="286">
        <v>159</v>
      </c>
      <c r="D33" s="126">
        <f>IF(C33="","",C33-B33)</f>
        <v>-112.38</v>
      </c>
      <c r="E33" s="127">
        <f>IF(C33="","",C33/B33)</f>
        <v>0.58589431793057711</v>
      </c>
      <c r="F33" s="128">
        <v>6.93</v>
      </c>
      <c r="G33" s="125">
        <v>0</v>
      </c>
      <c r="H33" s="129">
        <v>1</v>
      </c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  <c r="AS33" s="117"/>
      <c r="AT33" s="117"/>
      <c r="AU33" s="117"/>
      <c r="AV33" s="117"/>
      <c r="AW33" s="117"/>
      <c r="AX33" s="117"/>
      <c r="AY33" s="117"/>
      <c r="AZ33" s="117"/>
      <c r="BA33" s="117"/>
    </row>
    <row r="34" spans="1:53" ht="14.4" customHeight="1" x14ac:dyDescent="0.3">
      <c r="A34" s="250" t="s">
        <v>142</v>
      </c>
      <c r="B34" s="287">
        <v>461.89</v>
      </c>
      <c r="C34" s="287">
        <v>268</v>
      </c>
      <c r="D34" s="130">
        <f t="shared" ref="D34:D45" si="0">IF(C34="","",C34-B34)</f>
        <v>-193.89</v>
      </c>
      <c r="E34" s="131">
        <f t="shared" ref="E34:E45" si="1">IF(C34="","",C34/B34)</f>
        <v>0.58022472883153997</v>
      </c>
      <c r="F34" s="132">
        <v>26.89</v>
      </c>
      <c r="G34" s="125">
        <v>1</v>
      </c>
      <c r="H34" s="129">
        <v>1</v>
      </c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17"/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7"/>
      <c r="BA34" s="117"/>
    </row>
    <row r="35" spans="1:53" ht="14.4" customHeight="1" x14ac:dyDescent="0.3">
      <c r="A35" s="250" t="s">
        <v>143</v>
      </c>
      <c r="B35" s="287">
        <v>651.27</v>
      </c>
      <c r="C35" s="287">
        <v>400</v>
      </c>
      <c r="D35" s="130">
        <f t="shared" si="0"/>
        <v>-251.26999999999998</v>
      </c>
      <c r="E35" s="131">
        <f t="shared" si="1"/>
        <v>0.61418459317948015</v>
      </c>
      <c r="F35" s="132">
        <v>51.55</v>
      </c>
      <c r="G35" s="133"/>
      <c r="H35" s="133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  <c r="AQ35" s="117"/>
      <c r="AR35" s="117"/>
      <c r="AS35" s="117"/>
      <c r="AT35" s="117"/>
      <c r="AU35" s="117"/>
      <c r="AV35" s="117"/>
      <c r="AW35" s="117"/>
      <c r="AX35" s="117"/>
      <c r="AY35" s="117"/>
      <c r="AZ35" s="117"/>
      <c r="BA35" s="117"/>
    </row>
    <row r="36" spans="1:53" ht="14.4" customHeight="1" x14ac:dyDescent="0.3">
      <c r="A36" s="250" t="s">
        <v>144</v>
      </c>
      <c r="B36" s="287">
        <v>882.19</v>
      </c>
      <c r="C36" s="287">
        <v>604</v>
      </c>
      <c r="D36" s="130">
        <f t="shared" si="0"/>
        <v>-278.19000000000005</v>
      </c>
      <c r="E36" s="131">
        <f t="shared" si="1"/>
        <v>0.68465976717033739</v>
      </c>
      <c r="F36" s="132">
        <v>125.99</v>
      </c>
      <c r="G36" s="133"/>
      <c r="H36" s="133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17"/>
      <c r="AP36" s="117"/>
      <c r="AQ36" s="117"/>
      <c r="AR36" s="117"/>
      <c r="AS36" s="117"/>
      <c r="AT36" s="117"/>
      <c r="AU36" s="117"/>
      <c r="AV36" s="117"/>
      <c r="AW36" s="117"/>
      <c r="AX36" s="117"/>
      <c r="AY36" s="117"/>
      <c r="AZ36" s="117"/>
      <c r="BA36" s="117"/>
    </row>
    <row r="37" spans="1:53" ht="14.4" customHeight="1" x14ac:dyDescent="0.3">
      <c r="A37" s="250" t="s">
        <v>145</v>
      </c>
      <c r="B37" s="287">
        <v>901.96</v>
      </c>
      <c r="C37" s="287">
        <v>612</v>
      </c>
      <c r="D37" s="130">
        <f t="shared" si="0"/>
        <v>-289.96000000000004</v>
      </c>
      <c r="E37" s="131">
        <f t="shared" si="1"/>
        <v>0.67852232914985144</v>
      </c>
      <c r="F37" s="132">
        <v>97.34</v>
      </c>
      <c r="G37" s="133"/>
      <c r="H37" s="133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7"/>
      <c r="AL37" s="117"/>
      <c r="AM37" s="117"/>
      <c r="AN37" s="117"/>
      <c r="AO37" s="117"/>
      <c r="AP37" s="117"/>
      <c r="AQ37" s="117"/>
      <c r="AR37" s="117"/>
      <c r="AS37" s="117"/>
      <c r="AT37" s="117"/>
      <c r="AU37" s="117"/>
      <c r="AV37" s="117"/>
      <c r="AW37" s="117"/>
      <c r="AX37" s="117"/>
      <c r="AY37" s="117"/>
      <c r="AZ37" s="117"/>
      <c r="BA37" s="117"/>
    </row>
    <row r="38" spans="1:53" ht="14.4" customHeight="1" x14ac:dyDescent="0.3">
      <c r="A38" s="250" t="s">
        <v>146</v>
      </c>
      <c r="B38" s="287">
        <v>524.24</v>
      </c>
      <c r="C38" s="287">
        <v>365</v>
      </c>
      <c r="D38" s="130">
        <f t="shared" si="0"/>
        <v>-159.24</v>
      </c>
      <c r="E38" s="131">
        <f t="shared" si="1"/>
        <v>0.6962459942011292</v>
      </c>
      <c r="F38" s="132">
        <v>66.95</v>
      </c>
      <c r="G38" s="133"/>
      <c r="H38" s="133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17"/>
      <c r="AN38" s="117"/>
      <c r="AO38" s="117"/>
      <c r="AP38" s="117"/>
      <c r="AQ38" s="117"/>
      <c r="AR38" s="117"/>
      <c r="AS38" s="117"/>
      <c r="AT38" s="117"/>
      <c r="AU38" s="117"/>
      <c r="AV38" s="117"/>
      <c r="AW38" s="117"/>
      <c r="AX38" s="117"/>
      <c r="AY38" s="117"/>
      <c r="AZ38" s="117"/>
      <c r="BA38" s="117"/>
    </row>
    <row r="39" spans="1:53" ht="14.4" customHeight="1" x14ac:dyDescent="0.3">
      <c r="A39" s="250" t="s">
        <v>147</v>
      </c>
      <c r="B39" s="287">
        <v>556.01</v>
      </c>
      <c r="C39" s="287">
        <v>377</v>
      </c>
      <c r="D39" s="130">
        <f t="shared" si="0"/>
        <v>-179.01</v>
      </c>
      <c r="E39" s="131">
        <f t="shared" si="1"/>
        <v>0.6780453588964227</v>
      </c>
      <c r="F39" s="132">
        <v>66.95</v>
      </c>
      <c r="G39" s="133"/>
      <c r="H39" s="133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  <c r="AM39" s="117"/>
      <c r="AN39" s="117"/>
      <c r="AO39" s="117"/>
      <c r="AP39" s="117"/>
      <c r="AQ39" s="117"/>
      <c r="AR39" s="117"/>
      <c r="AS39" s="117"/>
      <c r="AT39" s="117"/>
      <c r="AU39" s="117"/>
      <c r="AV39" s="117"/>
      <c r="AW39" s="117"/>
      <c r="AX39" s="117"/>
      <c r="AY39" s="117"/>
      <c r="AZ39" s="117"/>
      <c r="BA39" s="117"/>
    </row>
    <row r="40" spans="1:53" ht="14.4" customHeight="1" x14ac:dyDescent="0.3">
      <c r="A40" s="250" t="s">
        <v>148</v>
      </c>
      <c r="B40" s="287"/>
      <c r="C40" s="287"/>
      <c r="D40" s="130" t="str">
        <f t="shared" si="0"/>
        <v/>
      </c>
      <c r="E40" s="131" t="str">
        <f t="shared" si="1"/>
        <v/>
      </c>
      <c r="F40" s="132"/>
      <c r="G40" s="133"/>
      <c r="H40" s="133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17"/>
      <c r="AL40" s="117"/>
      <c r="AM40" s="117"/>
      <c r="AN40" s="117"/>
      <c r="AO40" s="117"/>
      <c r="AP40" s="117"/>
      <c r="AQ40" s="117"/>
      <c r="AR40" s="117"/>
      <c r="AS40" s="117"/>
      <c r="AT40" s="117"/>
      <c r="AU40" s="117"/>
      <c r="AV40" s="117"/>
      <c r="AW40" s="117"/>
      <c r="AX40" s="117"/>
      <c r="AY40" s="117"/>
      <c r="AZ40" s="117"/>
      <c r="BA40" s="117"/>
    </row>
    <row r="41" spans="1:53" ht="14.4" customHeight="1" x14ac:dyDescent="0.3">
      <c r="A41" s="250" t="s">
        <v>149</v>
      </c>
      <c r="B41" s="287"/>
      <c r="C41" s="287"/>
      <c r="D41" s="130" t="str">
        <f t="shared" si="0"/>
        <v/>
      </c>
      <c r="E41" s="131" t="str">
        <f t="shared" si="1"/>
        <v/>
      </c>
      <c r="F41" s="132"/>
      <c r="G41" s="133"/>
      <c r="H41" s="133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17"/>
      <c r="AP41" s="117"/>
      <c r="AQ41" s="117"/>
      <c r="AR41" s="117"/>
      <c r="AS41" s="117"/>
      <c r="AT41" s="117"/>
      <c r="AU41" s="117"/>
      <c r="AV41" s="117"/>
      <c r="AW41" s="117"/>
      <c r="AX41" s="117"/>
      <c r="AY41" s="117"/>
      <c r="AZ41" s="117"/>
      <c r="BA41" s="117"/>
    </row>
    <row r="42" spans="1:53" ht="14.4" customHeight="1" x14ac:dyDescent="0.3">
      <c r="A42" s="250" t="s">
        <v>150</v>
      </c>
      <c r="B42" s="287"/>
      <c r="C42" s="287"/>
      <c r="D42" s="130" t="str">
        <f t="shared" si="0"/>
        <v/>
      </c>
      <c r="E42" s="131" t="str">
        <f t="shared" si="1"/>
        <v/>
      </c>
      <c r="F42" s="132"/>
      <c r="G42" s="133"/>
      <c r="H42" s="133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  <c r="AO42" s="117"/>
      <c r="AP42" s="117"/>
      <c r="AQ42" s="117"/>
      <c r="AR42" s="117"/>
      <c r="AS42" s="117"/>
      <c r="AT42" s="117"/>
      <c r="AU42" s="117"/>
      <c r="AV42" s="117"/>
      <c r="AW42" s="117"/>
      <c r="AX42" s="117"/>
      <c r="AY42" s="117"/>
      <c r="AZ42" s="117"/>
      <c r="BA42" s="117"/>
    </row>
    <row r="43" spans="1:53" ht="14.4" customHeight="1" x14ac:dyDescent="0.3">
      <c r="A43" s="250" t="s">
        <v>151</v>
      </c>
      <c r="B43" s="287"/>
      <c r="C43" s="287"/>
      <c r="D43" s="130" t="str">
        <f t="shared" si="0"/>
        <v/>
      </c>
      <c r="E43" s="131" t="str">
        <f t="shared" si="1"/>
        <v/>
      </c>
      <c r="F43" s="132"/>
      <c r="G43" s="133"/>
      <c r="H43" s="133"/>
      <c r="I43" s="117"/>
      <c r="J43" s="117"/>
      <c r="K43" s="117"/>
      <c r="L43" s="117"/>
      <c r="M43" s="117"/>
    </row>
    <row r="44" spans="1:53" ht="14.4" customHeight="1" x14ac:dyDescent="0.3">
      <c r="A44" s="250" t="s">
        <v>152</v>
      </c>
      <c r="B44" s="287"/>
      <c r="C44" s="287"/>
      <c r="D44" s="130" t="str">
        <f t="shared" si="0"/>
        <v/>
      </c>
      <c r="E44" s="131" t="str">
        <f t="shared" si="1"/>
        <v/>
      </c>
      <c r="F44" s="132"/>
      <c r="G44" s="133"/>
      <c r="H44" s="133"/>
      <c r="I44" s="117"/>
      <c r="J44" s="117"/>
      <c r="K44" s="117"/>
      <c r="L44" s="117"/>
      <c r="M44" s="117"/>
    </row>
    <row r="45" spans="1:53" ht="14.4" customHeight="1" thickBot="1" x14ac:dyDescent="0.35">
      <c r="A45" s="251" t="s">
        <v>155</v>
      </c>
      <c r="B45" s="288"/>
      <c r="C45" s="288"/>
      <c r="D45" s="134" t="str">
        <f t="shared" si="0"/>
        <v/>
      </c>
      <c r="E45" s="135" t="str">
        <f t="shared" si="1"/>
        <v/>
      </c>
      <c r="F45" s="136"/>
      <c r="G45" s="133"/>
      <c r="H45" s="133"/>
      <c r="I45" s="117"/>
      <c r="J45" s="117"/>
      <c r="K45" s="117"/>
      <c r="L45" s="117"/>
      <c r="M45" s="117"/>
    </row>
    <row r="46" spans="1:53" ht="14.4" customHeight="1" x14ac:dyDescent="0.3">
      <c r="A46" s="117"/>
      <c r="B46" s="285"/>
      <c r="C46" s="285"/>
      <c r="D46" s="117"/>
      <c r="E46" s="117"/>
      <c r="F46" s="117"/>
      <c r="G46" s="133"/>
      <c r="H46" s="133"/>
      <c r="I46" s="133"/>
      <c r="J46" s="133"/>
      <c r="K46" s="133"/>
      <c r="L46" s="133"/>
      <c r="M46" s="133"/>
      <c r="N46" s="117"/>
      <c r="O46" s="117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117"/>
      <c r="AA46" s="117"/>
      <c r="AB46" s="117"/>
      <c r="AC46" s="117"/>
      <c r="AD46" s="117"/>
      <c r="AE46" s="117"/>
      <c r="AF46" s="117"/>
      <c r="AG46" s="117"/>
      <c r="AH46" s="117"/>
      <c r="AI46" s="117"/>
      <c r="AJ46" s="117"/>
    </row>
    <row r="47" spans="1:53" ht="14.4" customHeight="1" x14ac:dyDescent="0.3">
      <c r="A47" s="117"/>
      <c r="B47" s="285"/>
      <c r="C47" s="285"/>
      <c r="D47" s="117"/>
      <c r="E47" s="117"/>
      <c r="F47" s="117"/>
      <c r="G47" s="117"/>
      <c r="H47" s="117"/>
      <c r="I47" s="117"/>
      <c r="J47" s="117"/>
      <c r="K47" s="117"/>
      <c r="L47" s="133"/>
      <c r="M47" s="133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7"/>
      <c r="Z47" s="117"/>
      <c r="AA47" s="117"/>
      <c r="AB47" s="117"/>
      <c r="AC47" s="117"/>
      <c r="AD47" s="117"/>
      <c r="AE47" s="117"/>
      <c r="AF47" s="117"/>
      <c r="AG47" s="117"/>
      <c r="AH47" s="117"/>
      <c r="AI47" s="117"/>
      <c r="AJ47" s="117"/>
    </row>
    <row r="48" spans="1:53" ht="14.4" customHeight="1" x14ac:dyDescent="0.3">
      <c r="A48" s="117"/>
      <c r="B48" s="285"/>
      <c r="C48" s="285"/>
      <c r="D48" s="117"/>
      <c r="E48" s="117"/>
      <c r="F48" s="117"/>
      <c r="G48" s="117"/>
      <c r="H48" s="117"/>
      <c r="I48" s="117"/>
      <c r="J48" s="117"/>
      <c r="K48" s="117"/>
      <c r="L48" s="133"/>
      <c r="M48" s="133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17"/>
      <c r="AE48" s="117"/>
      <c r="AF48" s="117"/>
      <c r="AG48" s="117"/>
      <c r="AH48" s="117"/>
      <c r="AI48" s="117"/>
      <c r="AJ48" s="117"/>
    </row>
    <row r="49" spans="1:36" ht="14.4" customHeight="1" x14ac:dyDescent="0.3">
      <c r="A49" s="117"/>
      <c r="B49" s="285"/>
      <c r="C49" s="285"/>
      <c r="D49" s="117"/>
      <c r="E49" s="117"/>
      <c r="F49" s="117"/>
      <c r="G49" s="117"/>
      <c r="H49" s="117"/>
      <c r="I49" s="117"/>
      <c r="J49" s="117"/>
      <c r="K49" s="117"/>
      <c r="L49" s="133"/>
      <c r="M49" s="133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7"/>
    </row>
    <row r="50" spans="1:36" ht="14.4" customHeight="1" x14ac:dyDescent="0.3">
      <c r="A50" s="117"/>
      <c r="B50" s="285"/>
      <c r="C50" s="285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J50" s="117"/>
    </row>
    <row r="51" spans="1:36" ht="14.4" customHeight="1" x14ac:dyDescent="0.3">
      <c r="A51" s="117"/>
      <c r="B51" s="285"/>
      <c r="C51" s="285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</row>
    <row r="52" spans="1:36" ht="14.4" customHeight="1" x14ac:dyDescent="0.3">
      <c r="A52" s="117"/>
      <c r="B52" s="285"/>
      <c r="C52" s="285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</row>
    <row r="53" spans="1:36" ht="14.4" customHeight="1" x14ac:dyDescent="0.3">
      <c r="A53" s="117"/>
      <c r="B53" s="285"/>
      <c r="C53" s="285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</row>
    <row r="54" spans="1:36" ht="14.4" customHeight="1" x14ac:dyDescent="0.3">
      <c r="A54" s="117"/>
      <c r="B54" s="285"/>
      <c r="C54" s="285"/>
      <c r="D54" s="117"/>
      <c r="E54" s="117"/>
      <c r="F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7"/>
      <c r="AE54" s="117"/>
      <c r="AF54" s="117"/>
      <c r="AG54" s="117"/>
      <c r="AH54" s="117"/>
      <c r="AI54" s="117"/>
      <c r="AJ54" s="117"/>
    </row>
    <row r="55" spans="1:36" ht="14.4" customHeight="1" x14ac:dyDescent="0.3">
      <c r="A55" s="117"/>
      <c r="B55" s="285"/>
      <c r="C55" s="285"/>
      <c r="D55" s="117"/>
      <c r="E55" s="117"/>
      <c r="F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7"/>
      <c r="AH55" s="117"/>
      <c r="AI55" s="117"/>
      <c r="AJ55" s="117"/>
    </row>
    <row r="56" spans="1:36" ht="14.4" customHeight="1" x14ac:dyDescent="0.3">
      <c r="A56" s="117"/>
      <c r="B56" s="285"/>
      <c r="C56" s="285"/>
      <c r="D56" s="117"/>
      <c r="E56" s="117"/>
      <c r="F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7"/>
      <c r="AH56" s="117"/>
      <c r="AI56" s="117"/>
      <c r="AJ56" s="117"/>
    </row>
    <row r="57" spans="1:36" ht="14.4" customHeight="1" x14ac:dyDescent="0.3">
      <c r="A57" s="117"/>
      <c r="B57" s="285"/>
      <c r="C57" s="285"/>
      <c r="D57" s="117"/>
      <c r="E57" s="117"/>
      <c r="F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7"/>
      <c r="AH57" s="117"/>
      <c r="AI57" s="117"/>
      <c r="AJ57" s="117"/>
    </row>
    <row r="58" spans="1:36" ht="14.4" customHeight="1" x14ac:dyDescent="0.3">
      <c r="A58" s="117"/>
      <c r="B58" s="285"/>
      <c r="C58" s="285"/>
      <c r="D58" s="117"/>
      <c r="E58" s="117"/>
      <c r="F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7"/>
      <c r="AF58" s="117"/>
      <c r="AG58" s="117"/>
      <c r="AH58" s="117"/>
      <c r="AI58" s="117"/>
      <c r="AJ58" s="117"/>
    </row>
    <row r="59" spans="1:36" ht="14.4" customHeight="1" x14ac:dyDescent="0.3">
      <c r="A59" s="117"/>
      <c r="B59" s="285"/>
      <c r="C59" s="285"/>
      <c r="D59" s="117"/>
      <c r="E59" s="117"/>
      <c r="F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117"/>
      <c r="AF59" s="117"/>
      <c r="AG59" s="117"/>
      <c r="AH59" s="117"/>
      <c r="AI59" s="117"/>
      <c r="AJ59" s="117"/>
    </row>
    <row r="60" spans="1:36" ht="14.4" customHeight="1" x14ac:dyDescent="0.3">
      <c r="A60" s="117"/>
      <c r="B60" s="285"/>
      <c r="C60" s="285"/>
      <c r="D60" s="117"/>
      <c r="E60" s="117"/>
      <c r="F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7"/>
      <c r="AA60" s="117"/>
      <c r="AB60" s="117"/>
      <c r="AC60" s="117"/>
      <c r="AD60" s="117"/>
      <c r="AE60" s="117"/>
      <c r="AF60" s="117"/>
      <c r="AG60" s="117"/>
      <c r="AH60" s="117"/>
      <c r="AI60" s="117"/>
      <c r="AJ60" s="117"/>
    </row>
    <row r="61" spans="1:36" ht="14.4" customHeight="1" x14ac:dyDescent="0.3">
      <c r="A61" s="117"/>
      <c r="B61" s="285"/>
      <c r="C61" s="285"/>
      <c r="D61" s="117"/>
      <c r="E61" s="117"/>
      <c r="F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7"/>
      <c r="AA61" s="117"/>
      <c r="AB61" s="117"/>
      <c r="AC61" s="117"/>
      <c r="AD61" s="117"/>
      <c r="AE61" s="117"/>
      <c r="AF61" s="117"/>
      <c r="AG61" s="117"/>
      <c r="AH61" s="117"/>
      <c r="AI61" s="117"/>
      <c r="AJ61" s="117"/>
    </row>
    <row r="62" spans="1:36" ht="14.4" customHeight="1" x14ac:dyDescent="0.3">
      <c r="A62" s="117"/>
      <c r="B62" s="285"/>
      <c r="C62" s="285"/>
      <c r="D62" s="117"/>
      <c r="E62" s="117"/>
      <c r="F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117"/>
      <c r="AA62" s="117"/>
      <c r="AB62" s="117"/>
      <c r="AC62" s="117"/>
      <c r="AD62" s="117"/>
      <c r="AE62" s="117"/>
      <c r="AF62" s="117"/>
      <c r="AG62" s="117"/>
      <c r="AH62" s="117"/>
      <c r="AI62" s="117"/>
      <c r="AJ62" s="117"/>
    </row>
    <row r="63" spans="1:36" ht="14.4" customHeight="1" x14ac:dyDescent="0.3">
      <c r="A63" s="117"/>
      <c r="B63" s="285"/>
      <c r="C63" s="285"/>
      <c r="D63" s="117"/>
      <c r="E63" s="117"/>
      <c r="F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117"/>
      <c r="AI63" s="117"/>
      <c r="AJ63" s="117"/>
    </row>
    <row r="64" spans="1:36" ht="14.4" customHeight="1" x14ac:dyDescent="0.3">
      <c r="A64" s="117"/>
      <c r="B64" s="285"/>
      <c r="C64" s="285"/>
      <c r="D64" s="117"/>
      <c r="E64" s="117"/>
      <c r="F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117"/>
      <c r="AE64" s="117"/>
      <c r="AF64" s="117"/>
      <c r="AG64" s="117"/>
      <c r="AH64" s="117"/>
      <c r="AI64" s="117"/>
      <c r="AJ64" s="117"/>
    </row>
    <row r="65" spans="1:36" ht="14.4" customHeight="1" x14ac:dyDescent="0.3">
      <c r="A65" s="117"/>
      <c r="B65" s="285"/>
      <c r="C65" s="285"/>
      <c r="D65" s="117"/>
      <c r="E65" s="117"/>
      <c r="F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  <c r="AH65" s="117"/>
      <c r="AI65" s="117"/>
      <c r="AJ65" s="117"/>
    </row>
    <row r="66" spans="1:36" ht="14.4" customHeight="1" x14ac:dyDescent="0.3">
      <c r="A66" s="117"/>
      <c r="B66" s="285"/>
      <c r="C66" s="285"/>
      <c r="D66" s="117"/>
      <c r="E66" s="117"/>
      <c r="F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AD66" s="117"/>
      <c r="AE66" s="117"/>
      <c r="AF66" s="117"/>
      <c r="AG66" s="117"/>
      <c r="AH66" s="117"/>
      <c r="AI66" s="117"/>
      <c r="AJ66" s="117"/>
    </row>
    <row r="67" spans="1:36" ht="14.4" customHeight="1" x14ac:dyDescent="0.3">
      <c r="A67" s="117"/>
      <c r="B67" s="285"/>
      <c r="C67" s="285"/>
      <c r="D67" s="117"/>
      <c r="E67" s="117"/>
      <c r="F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7"/>
      <c r="AB67" s="117"/>
      <c r="AC67" s="117"/>
      <c r="AD67" s="117"/>
      <c r="AE67" s="117"/>
      <c r="AF67" s="117"/>
      <c r="AG67" s="117"/>
      <c r="AH67" s="117"/>
      <c r="AI67" s="117"/>
      <c r="AJ67" s="117"/>
    </row>
    <row r="68" spans="1:36" ht="14.4" customHeight="1" x14ac:dyDescent="0.3">
      <c r="A68" s="117"/>
      <c r="B68" s="285"/>
      <c r="C68" s="285"/>
      <c r="D68" s="117"/>
      <c r="E68" s="117"/>
      <c r="F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  <c r="AA68" s="117"/>
      <c r="AB68" s="117"/>
      <c r="AC68" s="117"/>
      <c r="AD68" s="117"/>
      <c r="AE68" s="117"/>
      <c r="AF68" s="117"/>
      <c r="AG68" s="117"/>
      <c r="AH68" s="117"/>
      <c r="AI68" s="117"/>
      <c r="AJ68" s="117"/>
    </row>
    <row r="69" spans="1:36" ht="14.4" customHeight="1" x14ac:dyDescent="0.3">
      <c r="L69" s="117"/>
      <c r="M69" s="117"/>
    </row>
    <row r="70" spans="1:36" ht="14.4" customHeight="1" x14ac:dyDescent="0.3">
      <c r="L70" s="117"/>
      <c r="M70" s="117"/>
    </row>
    <row r="71" spans="1:36" ht="14.4" customHeight="1" x14ac:dyDescent="0.3">
      <c r="L71" s="117"/>
      <c r="M71" s="117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61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outlineLevelCol="1" x14ac:dyDescent="0.3"/>
  <cols>
    <col min="1" max="1" width="6.109375" style="142" customWidth="1"/>
    <col min="2" max="2" width="6.5546875" style="322" customWidth="1" outlineLevel="1"/>
    <col min="3" max="3" width="5.88671875" style="322" customWidth="1" outlineLevel="1"/>
    <col min="4" max="4" width="7.6640625" style="322" customWidth="1" outlineLevel="1"/>
    <col min="5" max="5" width="6.5546875" style="145" customWidth="1" outlineLevel="1"/>
    <col min="6" max="6" width="5.88671875" style="145" customWidth="1" outlineLevel="1"/>
    <col min="7" max="7" width="7.6640625" style="145" customWidth="1" outlineLevel="1"/>
    <col min="8" max="8" width="6.6640625" style="145" bestFit="1" customWidth="1"/>
    <col min="9" max="9" width="6" style="145" bestFit="1" customWidth="1"/>
    <col min="10" max="10" width="7.77734375" style="145" bestFit="1" customWidth="1"/>
    <col min="11" max="11" width="9.109375" style="145" bestFit="1" customWidth="1"/>
    <col min="12" max="12" width="3.88671875" style="145" bestFit="1" customWidth="1"/>
    <col min="13" max="13" width="4.33203125" style="145" bestFit="1" customWidth="1"/>
    <col min="14" max="14" width="5.44140625" style="145" bestFit="1" customWidth="1"/>
    <col min="15" max="15" width="4" style="145" bestFit="1" customWidth="1"/>
    <col min="16" max="16" width="55.44140625" style="147" customWidth="1"/>
    <col min="17" max="17" width="7.88671875" style="148" bestFit="1" customWidth="1"/>
    <col min="18" max="18" width="6" style="143" bestFit="1" customWidth="1"/>
    <col min="19" max="19" width="9.5546875" style="322" customWidth="1" outlineLevel="1"/>
    <col min="20" max="20" width="9.6640625" style="322" customWidth="1" outlineLevel="1"/>
    <col min="21" max="21" width="7.6640625" style="322" bestFit="1" customWidth="1"/>
    <col min="22" max="22" width="6.109375" style="146" bestFit="1" customWidth="1"/>
    <col min="23" max="23" width="17.21875" style="144" bestFit="1" customWidth="1"/>
    <col min="24" max="16384" width="8.88671875" style="137"/>
  </cols>
  <sheetData>
    <row r="1" spans="1:23" s="283" customFormat="1" ht="18.600000000000001" customHeight="1" thickBot="1" x14ac:dyDescent="0.4">
      <c r="A1" s="396" t="s">
        <v>176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</row>
    <row r="2" spans="1:23" ht="14.4" customHeight="1" thickBot="1" x14ac:dyDescent="0.35">
      <c r="A2" s="464" t="s">
        <v>238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8"/>
      <c r="Q2" s="138"/>
      <c r="R2" s="138"/>
      <c r="S2" s="139"/>
      <c r="T2" s="139"/>
      <c r="U2" s="139"/>
      <c r="V2" s="138"/>
      <c r="W2" s="324"/>
    </row>
    <row r="3" spans="1:23" s="140" customFormat="1" ht="14.4" customHeight="1" x14ac:dyDescent="0.3">
      <c r="A3" s="450" t="s">
        <v>111</v>
      </c>
      <c r="B3" s="451" t="s">
        <v>112</v>
      </c>
      <c r="C3" s="452"/>
      <c r="D3" s="453"/>
      <c r="E3" s="451" t="s">
        <v>113</v>
      </c>
      <c r="F3" s="452"/>
      <c r="G3" s="453"/>
      <c r="H3" s="451" t="s">
        <v>34</v>
      </c>
      <c r="I3" s="452"/>
      <c r="J3" s="453"/>
      <c r="K3" s="454" t="s">
        <v>114</v>
      </c>
      <c r="L3" s="446" t="s">
        <v>115</v>
      </c>
      <c r="M3" s="446" t="s">
        <v>116</v>
      </c>
      <c r="N3" s="446" t="s">
        <v>117</v>
      </c>
      <c r="O3" s="323" t="s">
        <v>118</v>
      </c>
      <c r="P3" s="447" t="s">
        <v>119</v>
      </c>
      <c r="Q3" s="448" t="s">
        <v>120</v>
      </c>
      <c r="R3" s="449"/>
      <c r="S3" s="444" t="s">
        <v>121</v>
      </c>
      <c r="T3" s="445"/>
      <c r="U3" s="445"/>
      <c r="V3" s="445"/>
      <c r="W3" s="325" t="s">
        <v>121</v>
      </c>
    </row>
    <row r="4" spans="1:23" s="141" customFormat="1" ht="14.4" customHeight="1" thickBot="1" x14ac:dyDescent="0.35">
      <c r="A4" s="652"/>
      <c r="B4" s="653" t="s">
        <v>122</v>
      </c>
      <c r="C4" s="654" t="s">
        <v>95</v>
      </c>
      <c r="D4" s="655" t="s">
        <v>123</v>
      </c>
      <c r="E4" s="653" t="s">
        <v>122</v>
      </c>
      <c r="F4" s="654" t="s">
        <v>95</v>
      </c>
      <c r="G4" s="655" t="s">
        <v>123</v>
      </c>
      <c r="H4" s="653" t="s">
        <v>122</v>
      </c>
      <c r="I4" s="654" t="s">
        <v>95</v>
      </c>
      <c r="J4" s="655" t="s">
        <v>123</v>
      </c>
      <c r="K4" s="656"/>
      <c r="L4" s="657"/>
      <c r="M4" s="657"/>
      <c r="N4" s="657"/>
      <c r="O4" s="658"/>
      <c r="P4" s="659"/>
      <c r="Q4" s="660" t="s">
        <v>96</v>
      </c>
      <c r="R4" s="661" t="s">
        <v>95</v>
      </c>
      <c r="S4" s="662" t="s">
        <v>124</v>
      </c>
      <c r="T4" s="663" t="s">
        <v>125</v>
      </c>
      <c r="U4" s="663" t="s">
        <v>126</v>
      </c>
      <c r="V4" s="664" t="s">
        <v>5</v>
      </c>
      <c r="W4" s="665" t="s">
        <v>127</v>
      </c>
    </row>
    <row r="5" spans="1:23" ht="14.4" customHeight="1" x14ac:dyDescent="0.3">
      <c r="A5" s="694" t="s">
        <v>2718</v>
      </c>
      <c r="B5" s="666">
        <v>1</v>
      </c>
      <c r="C5" s="667">
        <v>7.3</v>
      </c>
      <c r="D5" s="668">
        <v>15</v>
      </c>
      <c r="E5" s="669">
        <v>1</v>
      </c>
      <c r="F5" s="670">
        <v>7.3</v>
      </c>
      <c r="G5" s="671">
        <v>9</v>
      </c>
      <c r="H5" s="672"/>
      <c r="I5" s="670"/>
      <c r="J5" s="671"/>
      <c r="K5" s="673">
        <v>7.3</v>
      </c>
      <c r="L5" s="672">
        <v>5</v>
      </c>
      <c r="M5" s="672">
        <v>47</v>
      </c>
      <c r="N5" s="674">
        <v>15.74</v>
      </c>
      <c r="O5" s="672" t="s">
        <v>2719</v>
      </c>
      <c r="P5" s="675" t="s">
        <v>2720</v>
      </c>
      <c r="Q5" s="676">
        <f>H5-B5</f>
        <v>-1</v>
      </c>
      <c r="R5" s="676">
        <f>I5-C5</f>
        <v>-7.3</v>
      </c>
      <c r="S5" s="677" t="str">
        <f>IF(H5=0,"",H5*N5)</f>
        <v/>
      </c>
      <c r="T5" s="677" t="str">
        <f>IF(H5=0,"",H5*J5)</f>
        <v/>
      </c>
      <c r="U5" s="677" t="str">
        <f>IF(H5=0,"",T5-S5)</f>
        <v/>
      </c>
      <c r="V5" s="678" t="str">
        <f>IF(H5=0,"",T5/S5)</f>
        <v/>
      </c>
      <c r="W5" s="679"/>
    </row>
    <row r="6" spans="1:23" ht="14.4" customHeight="1" x14ac:dyDescent="0.3">
      <c r="A6" s="695" t="s">
        <v>2721</v>
      </c>
      <c r="B6" s="680">
        <v>3</v>
      </c>
      <c r="C6" s="681">
        <v>24.99</v>
      </c>
      <c r="D6" s="618">
        <v>23.7</v>
      </c>
      <c r="E6" s="682">
        <v>1</v>
      </c>
      <c r="F6" s="683">
        <v>12.2</v>
      </c>
      <c r="G6" s="619">
        <v>58</v>
      </c>
      <c r="H6" s="684"/>
      <c r="I6" s="683"/>
      <c r="J6" s="619"/>
      <c r="K6" s="685">
        <v>8.33</v>
      </c>
      <c r="L6" s="684">
        <v>6</v>
      </c>
      <c r="M6" s="684">
        <v>53</v>
      </c>
      <c r="N6" s="686">
        <v>17.510000000000002</v>
      </c>
      <c r="O6" s="684" t="s">
        <v>2719</v>
      </c>
      <c r="P6" s="687" t="s">
        <v>2722</v>
      </c>
      <c r="Q6" s="688">
        <f t="shared" ref="Q6:R61" si="0">H6-B6</f>
        <v>-3</v>
      </c>
      <c r="R6" s="688">
        <f t="shared" si="0"/>
        <v>-24.99</v>
      </c>
      <c r="S6" s="689" t="str">
        <f t="shared" ref="S6:S61" si="1">IF(H6=0,"",H6*N6)</f>
        <v/>
      </c>
      <c r="T6" s="689" t="str">
        <f t="shared" ref="T6:T61" si="2">IF(H6=0,"",H6*J6)</f>
        <v/>
      </c>
      <c r="U6" s="689" t="str">
        <f t="shared" ref="U6:U61" si="3">IF(H6=0,"",T6-S6)</f>
        <v/>
      </c>
      <c r="V6" s="690" t="str">
        <f t="shared" ref="V6:V61" si="4">IF(H6=0,"",T6/S6)</f>
        <v/>
      </c>
      <c r="W6" s="620"/>
    </row>
    <row r="7" spans="1:23" ht="14.4" customHeight="1" x14ac:dyDescent="0.3">
      <c r="A7" s="696" t="s">
        <v>2723</v>
      </c>
      <c r="B7" s="641">
        <v>1</v>
      </c>
      <c r="C7" s="643">
        <v>36.67</v>
      </c>
      <c r="D7" s="644">
        <v>30</v>
      </c>
      <c r="E7" s="639"/>
      <c r="F7" s="611"/>
      <c r="G7" s="612"/>
      <c r="H7" s="621">
        <v>1</v>
      </c>
      <c r="I7" s="622">
        <v>36.67</v>
      </c>
      <c r="J7" s="623">
        <v>71</v>
      </c>
      <c r="K7" s="614">
        <v>36.67</v>
      </c>
      <c r="L7" s="613">
        <v>22</v>
      </c>
      <c r="M7" s="613">
        <v>149</v>
      </c>
      <c r="N7" s="615">
        <v>49.56</v>
      </c>
      <c r="O7" s="613" t="s">
        <v>2719</v>
      </c>
      <c r="P7" s="640" t="s">
        <v>2724</v>
      </c>
      <c r="Q7" s="616">
        <f t="shared" si="0"/>
        <v>0</v>
      </c>
      <c r="R7" s="616">
        <f t="shared" si="0"/>
        <v>0</v>
      </c>
      <c r="S7" s="641">
        <f t="shared" si="1"/>
        <v>49.56</v>
      </c>
      <c r="T7" s="641">
        <f t="shared" si="2"/>
        <v>71</v>
      </c>
      <c r="U7" s="641">
        <f t="shared" si="3"/>
        <v>21.439999999999998</v>
      </c>
      <c r="V7" s="642">
        <f t="shared" si="4"/>
        <v>1.4326069410815172</v>
      </c>
      <c r="W7" s="617">
        <v>21</v>
      </c>
    </row>
    <row r="8" spans="1:23" ht="14.4" customHeight="1" x14ac:dyDescent="0.3">
      <c r="A8" s="697" t="s">
        <v>2725</v>
      </c>
      <c r="B8" s="645"/>
      <c r="C8" s="646"/>
      <c r="D8" s="647"/>
      <c r="E8" s="648">
        <v>1</v>
      </c>
      <c r="F8" s="624">
        <v>19.57</v>
      </c>
      <c r="G8" s="625">
        <v>12</v>
      </c>
      <c r="H8" s="626"/>
      <c r="I8" s="627"/>
      <c r="J8" s="628"/>
      <c r="K8" s="629">
        <v>19.57</v>
      </c>
      <c r="L8" s="630">
        <v>11</v>
      </c>
      <c r="M8" s="630">
        <v>83</v>
      </c>
      <c r="N8" s="631">
        <v>27.75</v>
      </c>
      <c r="O8" s="630" t="s">
        <v>2719</v>
      </c>
      <c r="P8" s="649" t="s">
        <v>2726</v>
      </c>
      <c r="Q8" s="632">
        <f t="shared" si="0"/>
        <v>0</v>
      </c>
      <c r="R8" s="632">
        <f t="shared" si="0"/>
        <v>0</v>
      </c>
      <c r="S8" s="645" t="str">
        <f t="shared" si="1"/>
        <v/>
      </c>
      <c r="T8" s="645" t="str">
        <f t="shared" si="2"/>
        <v/>
      </c>
      <c r="U8" s="645" t="str">
        <f t="shared" si="3"/>
        <v/>
      </c>
      <c r="V8" s="650" t="str">
        <f t="shared" si="4"/>
        <v/>
      </c>
      <c r="W8" s="633"/>
    </row>
    <row r="9" spans="1:23" ht="14.4" customHeight="1" x14ac:dyDescent="0.3">
      <c r="A9" s="695" t="s">
        <v>2727</v>
      </c>
      <c r="B9" s="689">
        <v>1</v>
      </c>
      <c r="C9" s="691">
        <v>22.16</v>
      </c>
      <c r="D9" s="651">
        <v>29</v>
      </c>
      <c r="E9" s="682">
        <v>1</v>
      </c>
      <c r="F9" s="683">
        <v>46.64</v>
      </c>
      <c r="G9" s="619">
        <v>151</v>
      </c>
      <c r="H9" s="692">
        <v>3</v>
      </c>
      <c r="I9" s="693">
        <v>66.48</v>
      </c>
      <c r="J9" s="634">
        <v>29.3</v>
      </c>
      <c r="K9" s="685">
        <v>22.16</v>
      </c>
      <c r="L9" s="684">
        <v>11</v>
      </c>
      <c r="M9" s="684">
        <v>98</v>
      </c>
      <c r="N9" s="686">
        <v>32.64</v>
      </c>
      <c r="O9" s="684" t="s">
        <v>2719</v>
      </c>
      <c r="P9" s="687" t="s">
        <v>2728</v>
      </c>
      <c r="Q9" s="688">
        <f t="shared" si="0"/>
        <v>2</v>
      </c>
      <c r="R9" s="688">
        <f t="shared" si="0"/>
        <v>44.320000000000007</v>
      </c>
      <c r="S9" s="689">
        <f t="shared" si="1"/>
        <v>97.92</v>
      </c>
      <c r="T9" s="689">
        <f t="shared" si="2"/>
        <v>87.9</v>
      </c>
      <c r="U9" s="689">
        <f t="shared" si="3"/>
        <v>-10.019999999999996</v>
      </c>
      <c r="V9" s="690">
        <f t="shared" si="4"/>
        <v>0.89767156862745101</v>
      </c>
      <c r="W9" s="620">
        <v>13</v>
      </c>
    </row>
    <row r="10" spans="1:23" ht="14.4" customHeight="1" x14ac:dyDescent="0.3">
      <c r="A10" s="696" t="s">
        <v>2729</v>
      </c>
      <c r="B10" s="641">
        <v>3</v>
      </c>
      <c r="C10" s="643">
        <v>45.7</v>
      </c>
      <c r="D10" s="644">
        <v>34.299999999999997</v>
      </c>
      <c r="E10" s="621">
        <v>4</v>
      </c>
      <c r="F10" s="622">
        <v>52.28</v>
      </c>
      <c r="G10" s="635">
        <v>18</v>
      </c>
      <c r="H10" s="613">
        <v>2</v>
      </c>
      <c r="I10" s="611">
        <v>26.14</v>
      </c>
      <c r="J10" s="623">
        <v>26.5</v>
      </c>
      <c r="K10" s="614">
        <v>13.07</v>
      </c>
      <c r="L10" s="613">
        <v>8</v>
      </c>
      <c r="M10" s="613">
        <v>69</v>
      </c>
      <c r="N10" s="615">
        <v>23.12</v>
      </c>
      <c r="O10" s="613" t="s">
        <v>2719</v>
      </c>
      <c r="P10" s="640" t="s">
        <v>2730</v>
      </c>
      <c r="Q10" s="616">
        <f t="shared" si="0"/>
        <v>-1</v>
      </c>
      <c r="R10" s="616">
        <f t="shared" si="0"/>
        <v>-19.560000000000002</v>
      </c>
      <c r="S10" s="641">
        <f t="shared" si="1"/>
        <v>46.24</v>
      </c>
      <c r="T10" s="641">
        <f t="shared" si="2"/>
        <v>53</v>
      </c>
      <c r="U10" s="641">
        <f t="shared" si="3"/>
        <v>6.759999999999998</v>
      </c>
      <c r="V10" s="642">
        <f t="shared" si="4"/>
        <v>1.1461937716262975</v>
      </c>
      <c r="W10" s="617">
        <v>19</v>
      </c>
    </row>
    <row r="11" spans="1:23" ht="14.4" customHeight="1" x14ac:dyDescent="0.3">
      <c r="A11" s="696" t="s">
        <v>2731</v>
      </c>
      <c r="B11" s="641"/>
      <c r="C11" s="643"/>
      <c r="D11" s="644"/>
      <c r="E11" s="621">
        <v>1</v>
      </c>
      <c r="F11" s="622">
        <v>3.1</v>
      </c>
      <c r="G11" s="635">
        <v>3</v>
      </c>
      <c r="H11" s="613"/>
      <c r="I11" s="611"/>
      <c r="J11" s="612"/>
      <c r="K11" s="614">
        <v>4.83</v>
      </c>
      <c r="L11" s="613">
        <v>5</v>
      </c>
      <c r="M11" s="613">
        <v>44</v>
      </c>
      <c r="N11" s="615">
        <v>14.75</v>
      </c>
      <c r="O11" s="613" t="s">
        <v>2719</v>
      </c>
      <c r="P11" s="640" t="s">
        <v>2732</v>
      </c>
      <c r="Q11" s="616">
        <f t="shared" si="0"/>
        <v>0</v>
      </c>
      <c r="R11" s="616">
        <f t="shared" si="0"/>
        <v>0</v>
      </c>
      <c r="S11" s="641" t="str">
        <f t="shared" si="1"/>
        <v/>
      </c>
      <c r="T11" s="641" t="str">
        <f t="shared" si="2"/>
        <v/>
      </c>
      <c r="U11" s="641" t="str">
        <f t="shared" si="3"/>
        <v/>
      </c>
      <c r="V11" s="642" t="str">
        <f t="shared" si="4"/>
        <v/>
      </c>
      <c r="W11" s="617"/>
    </row>
    <row r="12" spans="1:23" ht="14.4" customHeight="1" x14ac:dyDescent="0.3">
      <c r="A12" s="696" t="s">
        <v>2733</v>
      </c>
      <c r="B12" s="641"/>
      <c r="C12" s="643"/>
      <c r="D12" s="644"/>
      <c r="E12" s="621">
        <v>1</v>
      </c>
      <c r="F12" s="622">
        <v>2.95</v>
      </c>
      <c r="G12" s="635">
        <v>8</v>
      </c>
      <c r="H12" s="613"/>
      <c r="I12" s="611"/>
      <c r="J12" s="612"/>
      <c r="K12" s="614">
        <v>2.95</v>
      </c>
      <c r="L12" s="613">
        <v>3</v>
      </c>
      <c r="M12" s="613">
        <v>28</v>
      </c>
      <c r="N12" s="615">
        <v>9.2899999999999991</v>
      </c>
      <c r="O12" s="613" t="s">
        <v>2719</v>
      </c>
      <c r="P12" s="640" t="s">
        <v>2734</v>
      </c>
      <c r="Q12" s="616">
        <f t="shared" si="0"/>
        <v>0</v>
      </c>
      <c r="R12" s="616">
        <f t="shared" si="0"/>
        <v>0</v>
      </c>
      <c r="S12" s="641" t="str">
        <f t="shared" si="1"/>
        <v/>
      </c>
      <c r="T12" s="641" t="str">
        <f t="shared" si="2"/>
        <v/>
      </c>
      <c r="U12" s="641" t="str">
        <f t="shared" si="3"/>
        <v/>
      </c>
      <c r="V12" s="642" t="str">
        <f t="shared" si="4"/>
        <v/>
      </c>
      <c r="W12" s="617"/>
    </row>
    <row r="13" spans="1:23" ht="14.4" customHeight="1" x14ac:dyDescent="0.3">
      <c r="A13" s="697" t="s">
        <v>2735</v>
      </c>
      <c r="B13" s="645"/>
      <c r="C13" s="646"/>
      <c r="D13" s="647"/>
      <c r="E13" s="626">
        <v>1</v>
      </c>
      <c r="F13" s="627">
        <v>1.46</v>
      </c>
      <c r="G13" s="628">
        <v>3</v>
      </c>
      <c r="H13" s="630"/>
      <c r="I13" s="624"/>
      <c r="J13" s="625"/>
      <c r="K13" s="629">
        <v>1.4</v>
      </c>
      <c r="L13" s="630">
        <v>4</v>
      </c>
      <c r="M13" s="630">
        <v>38</v>
      </c>
      <c r="N13" s="631">
        <v>12.76</v>
      </c>
      <c r="O13" s="630" t="s">
        <v>2719</v>
      </c>
      <c r="P13" s="649" t="s">
        <v>2736</v>
      </c>
      <c r="Q13" s="632">
        <f t="shared" si="0"/>
        <v>0</v>
      </c>
      <c r="R13" s="632">
        <f t="shared" si="0"/>
        <v>0</v>
      </c>
      <c r="S13" s="645" t="str">
        <f t="shared" si="1"/>
        <v/>
      </c>
      <c r="T13" s="645" t="str">
        <f t="shared" si="2"/>
        <v/>
      </c>
      <c r="U13" s="645" t="str">
        <f t="shared" si="3"/>
        <v/>
      </c>
      <c r="V13" s="650" t="str">
        <f t="shared" si="4"/>
        <v/>
      </c>
      <c r="W13" s="633"/>
    </row>
    <row r="14" spans="1:23" ht="14.4" customHeight="1" x14ac:dyDescent="0.3">
      <c r="A14" s="696" t="s">
        <v>2737</v>
      </c>
      <c r="B14" s="608">
        <v>1</v>
      </c>
      <c r="C14" s="609">
        <v>1.67</v>
      </c>
      <c r="D14" s="610">
        <v>2</v>
      </c>
      <c r="E14" s="639"/>
      <c r="F14" s="611"/>
      <c r="G14" s="612"/>
      <c r="H14" s="613"/>
      <c r="I14" s="611"/>
      <c r="J14" s="612"/>
      <c r="K14" s="614">
        <v>2.2400000000000002</v>
      </c>
      <c r="L14" s="613">
        <v>4</v>
      </c>
      <c r="M14" s="613">
        <v>36</v>
      </c>
      <c r="N14" s="615">
        <v>11.91</v>
      </c>
      <c r="O14" s="613" t="s">
        <v>2719</v>
      </c>
      <c r="P14" s="640" t="s">
        <v>2738</v>
      </c>
      <c r="Q14" s="616">
        <f t="shared" si="0"/>
        <v>-1</v>
      </c>
      <c r="R14" s="616">
        <f t="shared" si="0"/>
        <v>-1.67</v>
      </c>
      <c r="S14" s="641" t="str">
        <f t="shared" si="1"/>
        <v/>
      </c>
      <c r="T14" s="641" t="str">
        <f t="shared" si="2"/>
        <v/>
      </c>
      <c r="U14" s="641" t="str">
        <f t="shared" si="3"/>
        <v/>
      </c>
      <c r="V14" s="642" t="str">
        <f t="shared" si="4"/>
        <v/>
      </c>
      <c r="W14" s="617"/>
    </row>
    <row r="15" spans="1:23" ht="14.4" customHeight="1" x14ac:dyDescent="0.3">
      <c r="A15" s="696" t="s">
        <v>2739</v>
      </c>
      <c r="B15" s="641"/>
      <c r="C15" s="643"/>
      <c r="D15" s="644"/>
      <c r="E15" s="639"/>
      <c r="F15" s="611"/>
      <c r="G15" s="612"/>
      <c r="H15" s="621">
        <v>1</v>
      </c>
      <c r="I15" s="622">
        <v>1.57</v>
      </c>
      <c r="J15" s="635">
        <v>7</v>
      </c>
      <c r="K15" s="614">
        <v>1.57</v>
      </c>
      <c r="L15" s="613">
        <v>3</v>
      </c>
      <c r="M15" s="613">
        <v>25</v>
      </c>
      <c r="N15" s="615">
        <v>8.4499999999999993</v>
      </c>
      <c r="O15" s="613" t="s">
        <v>2719</v>
      </c>
      <c r="P15" s="640" t="s">
        <v>2740</v>
      </c>
      <c r="Q15" s="616">
        <f t="shared" si="0"/>
        <v>1</v>
      </c>
      <c r="R15" s="616">
        <f t="shared" si="0"/>
        <v>1.57</v>
      </c>
      <c r="S15" s="641">
        <f t="shared" si="1"/>
        <v>8.4499999999999993</v>
      </c>
      <c r="T15" s="641">
        <f t="shared" si="2"/>
        <v>7</v>
      </c>
      <c r="U15" s="641">
        <f t="shared" si="3"/>
        <v>-1.4499999999999993</v>
      </c>
      <c r="V15" s="642">
        <f t="shared" si="4"/>
        <v>0.82840236686390545</v>
      </c>
      <c r="W15" s="617"/>
    </row>
    <row r="16" spans="1:23" ht="14.4" customHeight="1" x14ac:dyDescent="0.3">
      <c r="A16" s="697" t="s">
        <v>2741</v>
      </c>
      <c r="B16" s="636">
        <v>1</v>
      </c>
      <c r="C16" s="637">
        <v>0.64</v>
      </c>
      <c r="D16" s="638">
        <v>3</v>
      </c>
      <c r="E16" s="648"/>
      <c r="F16" s="624"/>
      <c r="G16" s="625"/>
      <c r="H16" s="630"/>
      <c r="I16" s="624"/>
      <c r="J16" s="625"/>
      <c r="K16" s="629">
        <v>0.64</v>
      </c>
      <c r="L16" s="630">
        <v>1</v>
      </c>
      <c r="M16" s="630">
        <v>13</v>
      </c>
      <c r="N16" s="631">
        <v>4.33</v>
      </c>
      <c r="O16" s="630" t="s">
        <v>2719</v>
      </c>
      <c r="P16" s="649" t="s">
        <v>2742</v>
      </c>
      <c r="Q16" s="632">
        <f t="shared" si="0"/>
        <v>-1</v>
      </c>
      <c r="R16" s="632">
        <f t="shared" si="0"/>
        <v>-0.64</v>
      </c>
      <c r="S16" s="645" t="str">
        <f t="shared" si="1"/>
        <v/>
      </c>
      <c r="T16" s="645" t="str">
        <f t="shared" si="2"/>
        <v/>
      </c>
      <c r="U16" s="645" t="str">
        <f t="shared" si="3"/>
        <v/>
      </c>
      <c r="V16" s="650" t="str">
        <f t="shared" si="4"/>
        <v/>
      </c>
      <c r="W16" s="633"/>
    </row>
    <row r="17" spans="1:23" ht="14.4" customHeight="1" x14ac:dyDescent="0.3">
      <c r="A17" s="697" t="s">
        <v>2743</v>
      </c>
      <c r="B17" s="636">
        <v>1</v>
      </c>
      <c r="C17" s="637">
        <v>1.18</v>
      </c>
      <c r="D17" s="638">
        <v>5</v>
      </c>
      <c r="E17" s="648"/>
      <c r="F17" s="624"/>
      <c r="G17" s="625"/>
      <c r="H17" s="630"/>
      <c r="I17" s="624"/>
      <c r="J17" s="625"/>
      <c r="K17" s="629">
        <v>1.1499999999999999</v>
      </c>
      <c r="L17" s="630">
        <v>2</v>
      </c>
      <c r="M17" s="630">
        <v>21</v>
      </c>
      <c r="N17" s="631">
        <v>6.86</v>
      </c>
      <c r="O17" s="630" t="s">
        <v>2719</v>
      </c>
      <c r="P17" s="649" t="s">
        <v>2744</v>
      </c>
      <c r="Q17" s="632">
        <f t="shared" si="0"/>
        <v>-1</v>
      </c>
      <c r="R17" s="632">
        <f t="shared" si="0"/>
        <v>-1.18</v>
      </c>
      <c r="S17" s="645" t="str">
        <f t="shared" si="1"/>
        <v/>
      </c>
      <c r="T17" s="645" t="str">
        <f t="shared" si="2"/>
        <v/>
      </c>
      <c r="U17" s="645" t="str">
        <f t="shared" si="3"/>
        <v/>
      </c>
      <c r="V17" s="650" t="str">
        <f t="shared" si="4"/>
        <v/>
      </c>
      <c r="W17" s="633"/>
    </row>
    <row r="18" spans="1:23" ht="14.4" customHeight="1" x14ac:dyDescent="0.3">
      <c r="A18" s="696" t="s">
        <v>2745</v>
      </c>
      <c r="B18" s="641"/>
      <c r="C18" s="643"/>
      <c r="D18" s="644"/>
      <c r="E18" s="639"/>
      <c r="F18" s="611"/>
      <c r="G18" s="612"/>
      <c r="H18" s="621">
        <v>2</v>
      </c>
      <c r="I18" s="622">
        <v>1.22</v>
      </c>
      <c r="J18" s="635">
        <v>2</v>
      </c>
      <c r="K18" s="614">
        <v>0.61</v>
      </c>
      <c r="L18" s="613">
        <v>2</v>
      </c>
      <c r="M18" s="613">
        <v>21</v>
      </c>
      <c r="N18" s="615">
        <v>6.98</v>
      </c>
      <c r="O18" s="613" t="s">
        <v>2719</v>
      </c>
      <c r="P18" s="640" t="s">
        <v>2746</v>
      </c>
      <c r="Q18" s="616">
        <f t="shared" si="0"/>
        <v>2</v>
      </c>
      <c r="R18" s="616">
        <f t="shared" si="0"/>
        <v>1.22</v>
      </c>
      <c r="S18" s="641">
        <f t="shared" si="1"/>
        <v>13.96</v>
      </c>
      <c r="T18" s="641">
        <f t="shared" si="2"/>
        <v>4</v>
      </c>
      <c r="U18" s="641">
        <f t="shared" si="3"/>
        <v>-9.9600000000000009</v>
      </c>
      <c r="V18" s="642">
        <f t="shared" si="4"/>
        <v>0.28653295128939826</v>
      </c>
      <c r="W18" s="617"/>
    </row>
    <row r="19" spans="1:23" ht="14.4" customHeight="1" x14ac:dyDescent="0.3">
      <c r="A19" s="696" t="s">
        <v>2747</v>
      </c>
      <c r="B19" s="641"/>
      <c r="C19" s="643"/>
      <c r="D19" s="644"/>
      <c r="E19" s="639"/>
      <c r="F19" s="611"/>
      <c r="G19" s="612"/>
      <c r="H19" s="621">
        <v>1</v>
      </c>
      <c r="I19" s="622">
        <v>0.37</v>
      </c>
      <c r="J19" s="635">
        <v>2</v>
      </c>
      <c r="K19" s="614">
        <v>0.37</v>
      </c>
      <c r="L19" s="613">
        <v>2</v>
      </c>
      <c r="M19" s="613">
        <v>14</v>
      </c>
      <c r="N19" s="615">
        <v>4.82</v>
      </c>
      <c r="O19" s="613" t="s">
        <v>2719</v>
      </c>
      <c r="P19" s="640" t="s">
        <v>2748</v>
      </c>
      <c r="Q19" s="616">
        <f t="shared" si="0"/>
        <v>1</v>
      </c>
      <c r="R19" s="616">
        <f t="shared" si="0"/>
        <v>0.37</v>
      </c>
      <c r="S19" s="641">
        <f t="shared" si="1"/>
        <v>4.82</v>
      </c>
      <c r="T19" s="641">
        <f t="shared" si="2"/>
        <v>2</v>
      </c>
      <c r="U19" s="641">
        <f t="shared" si="3"/>
        <v>-2.8200000000000003</v>
      </c>
      <c r="V19" s="642">
        <f t="shared" si="4"/>
        <v>0.41493775933609955</v>
      </c>
      <c r="W19" s="617"/>
    </row>
    <row r="20" spans="1:23" ht="14.4" customHeight="1" x14ac:dyDescent="0.3">
      <c r="A20" s="695" t="s">
        <v>2749</v>
      </c>
      <c r="B20" s="689"/>
      <c r="C20" s="691"/>
      <c r="D20" s="651"/>
      <c r="E20" s="682">
        <v>1</v>
      </c>
      <c r="F20" s="683">
        <v>0.62</v>
      </c>
      <c r="G20" s="619">
        <v>5</v>
      </c>
      <c r="H20" s="692"/>
      <c r="I20" s="693"/>
      <c r="J20" s="634"/>
      <c r="K20" s="685">
        <v>0.51</v>
      </c>
      <c r="L20" s="684">
        <v>2</v>
      </c>
      <c r="M20" s="684">
        <v>19</v>
      </c>
      <c r="N20" s="686">
        <v>6.43</v>
      </c>
      <c r="O20" s="684" t="s">
        <v>2719</v>
      </c>
      <c r="P20" s="687" t="s">
        <v>2750</v>
      </c>
      <c r="Q20" s="688">
        <f t="shared" si="0"/>
        <v>0</v>
      </c>
      <c r="R20" s="688">
        <f t="shared" si="0"/>
        <v>0</v>
      </c>
      <c r="S20" s="689" t="str">
        <f t="shared" si="1"/>
        <v/>
      </c>
      <c r="T20" s="689" t="str">
        <f t="shared" si="2"/>
        <v/>
      </c>
      <c r="U20" s="689" t="str">
        <f t="shared" si="3"/>
        <v/>
      </c>
      <c r="V20" s="690" t="str">
        <f t="shared" si="4"/>
        <v/>
      </c>
      <c r="W20" s="620"/>
    </row>
    <row r="21" spans="1:23" ht="14.4" customHeight="1" x14ac:dyDescent="0.3">
      <c r="A21" s="697" t="s">
        <v>2751</v>
      </c>
      <c r="B21" s="636">
        <v>1</v>
      </c>
      <c r="C21" s="637">
        <v>0.41</v>
      </c>
      <c r="D21" s="638">
        <v>1</v>
      </c>
      <c r="E21" s="648"/>
      <c r="F21" s="624"/>
      <c r="G21" s="625"/>
      <c r="H21" s="630"/>
      <c r="I21" s="624"/>
      <c r="J21" s="625"/>
      <c r="K21" s="629">
        <v>0.41</v>
      </c>
      <c r="L21" s="630">
        <v>1</v>
      </c>
      <c r="M21" s="630">
        <v>5</v>
      </c>
      <c r="N21" s="631">
        <v>2.4900000000000002</v>
      </c>
      <c r="O21" s="630" t="s">
        <v>2719</v>
      </c>
      <c r="P21" s="649" t="s">
        <v>2752</v>
      </c>
      <c r="Q21" s="632">
        <f t="shared" si="0"/>
        <v>-1</v>
      </c>
      <c r="R21" s="632">
        <f t="shared" si="0"/>
        <v>-0.41</v>
      </c>
      <c r="S21" s="645" t="str">
        <f t="shared" si="1"/>
        <v/>
      </c>
      <c r="T21" s="645" t="str">
        <f t="shared" si="2"/>
        <v/>
      </c>
      <c r="U21" s="645" t="str">
        <f t="shared" si="3"/>
        <v/>
      </c>
      <c r="V21" s="650" t="str">
        <f t="shared" si="4"/>
        <v/>
      </c>
      <c r="W21" s="633"/>
    </row>
    <row r="22" spans="1:23" ht="14.4" customHeight="1" x14ac:dyDescent="0.3">
      <c r="A22" s="696" t="s">
        <v>2753</v>
      </c>
      <c r="B22" s="641">
        <v>1</v>
      </c>
      <c r="C22" s="643">
        <v>3.74</v>
      </c>
      <c r="D22" s="644">
        <v>3</v>
      </c>
      <c r="E22" s="639"/>
      <c r="F22" s="611"/>
      <c r="G22" s="612"/>
      <c r="H22" s="621"/>
      <c r="I22" s="622"/>
      <c r="J22" s="635"/>
      <c r="K22" s="614">
        <v>4.6399999999999997</v>
      </c>
      <c r="L22" s="613">
        <v>4</v>
      </c>
      <c r="M22" s="613">
        <v>35</v>
      </c>
      <c r="N22" s="615">
        <v>11.72</v>
      </c>
      <c r="O22" s="613" t="s">
        <v>2719</v>
      </c>
      <c r="P22" s="640" t="s">
        <v>2754</v>
      </c>
      <c r="Q22" s="616">
        <f t="shared" si="0"/>
        <v>-1</v>
      </c>
      <c r="R22" s="616">
        <f t="shared" si="0"/>
        <v>-3.74</v>
      </c>
      <c r="S22" s="641" t="str">
        <f t="shared" si="1"/>
        <v/>
      </c>
      <c r="T22" s="641" t="str">
        <f t="shared" si="2"/>
        <v/>
      </c>
      <c r="U22" s="641" t="str">
        <f t="shared" si="3"/>
        <v/>
      </c>
      <c r="V22" s="642" t="str">
        <f t="shared" si="4"/>
        <v/>
      </c>
      <c r="W22" s="617"/>
    </row>
    <row r="23" spans="1:23" ht="14.4" customHeight="1" x14ac:dyDescent="0.3">
      <c r="A23" s="695" t="s">
        <v>2755</v>
      </c>
      <c r="B23" s="689">
        <v>1</v>
      </c>
      <c r="C23" s="691">
        <v>5.65</v>
      </c>
      <c r="D23" s="651">
        <v>4</v>
      </c>
      <c r="E23" s="682"/>
      <c r="F23" s="683"/>
      <c r="G23" s="619"/>
      <c r="H23" s="692">
        <v>1</v>
      </c>
      <c r="I23" s="693">
        <v>3.16</v>
      </c>
      <c r="J23" s="634">
        <v>3</v>
      </c>
      <c r="K23" s="685">
        <v>6.57</v>
      </c>
      <c r="L23" s="684">
        <v>5</v>
      </c>
      <c r="M23" s="684">
        <v>41</v>
      </c>
      <c r="N23" s="686">
        <v>13.61</v>
      </c>
      <c r="O23" s="684" t="s">
        <v>2719</v>
      </c>
      <c r="P23" s="687" t="s">
        <v>2756</v>
      </c>
      <c r="Q23" s="688">
        <f t="shared" si="0"/>
        <v>0</v>
      </c>
      <c r="R23" s="688">
        <f t="shared" si="0"/>
        <v>-2.4900000000000002</v>
      </c>
      <c r="S23" s="689">
        <f t="shared" si="1"/>
        <v>13.61</v>
      </c>
      <c r="T23" s="689">
        <f t="shared" si="2"/>
        <v>3</v>
      </c>
      <c r="U23" s="689">
        <f t="shared" si="3"/>
        <v>-10.61</v>
      </c>
      <c r="V23" s="690">
        <f t="shared" si="4"/>
        <v>0.2204261572373255</v>
      </c>
      <c r="W23" s="620"/>
    </row>
    <row r="24" spans="1:23" ht="14.4" customHeight="1" x14ac:dyDescent="0.3">
      <c r="A24" s="695" t="s">
        <v>2757</v>
      </c>
      <c r="B24" s="689"/>
      <c r="C24" s="691"/>
      <c r="D24" s="651"/>
      <c r="E24" s="682">
        <v>1</v>
      </c>
      <c r="F24" s="683">
        <v>12.64</v>
      </c>
      <c r="G24" s="619">
        <v>4</v>
      </c>
      <c r="H24" s="692">
        <v>1</v>
      </c>
      <c r="I24" s="693">
        <v>2.86</v>
      </c>
      <c r="J24" s="634">
        <v>1</v>
      </c>
      <c r="K24" s="685">
        <v>8.16</v>
      </c>
      <c r="L24" s="684">
        <v>5</v>
      </c>
      <c r="M24" s="684">
        <v>47</v>
      </c>
      <c r="N24" s="686">
        <v>15.54</v>
      </c>
      <c r="O24" s="684" t="s">
        <v>2719</v>
      </c>
      <c r="P24" s="687" t="s">
        <v>2758</v>
      </c>
      <c r="Q24" s="688">
        <f t="shared" si="0"/>
        <v>1</v>
      </c>
      <c r="R24" s="688">
        <f t="shared" si="0"/>
        <v>2.86</v>
      </c>
      <c r="S24" s="689">
        <f t="shared" si="1"/>
        <v>15.54</v>
      </c>
      <c r="T24" s="689">
        <f t="shared" si="2"/>
        <v>1</v>
      </c>
      <c r="U24" s="689">
        <f t="shared" si="3"/>
        <v>-14.54</v>
      </c>
      <c r="V24" s="690">
        <f t="shared" si="4"/>
        <v>6.4350064350064351E-2</v>
      </c>
      <c r="W24" s="620"/>
    </row>
    <row r="25" spans="1:23" ht="14.4" customHeight="1" x14ac:dyDescent="0.3">
      <c r="A25" s="697" t="s">
        <v>2759</v>
      </c>
      <c r="B25" s="645"/>
      <c r="C25" s="646"/>
      <c r="D25" s="647"/>
      <c r="E25" s="648">
        <v>1</v>
      </c>
      <c r="F25" s="624">
        <v>2.04</v>
      </c>
      <c r="G25" s="625">
        <v>7</v>
      </c>
      <c r="H25" s="626">
        <v>1</v>
      </c>
      <c r="I25" s="627">
        <v>1.52</v>
      </c>
      <c r="J25" s="628">
        <v>2</v>
      </c>
      <c r="K25" s="629">
        <v>2.04</v>
      </c>
      <c r="L25" s="630">
        <v>3</v>
      </c>
      <c r="M25" s="630">
        <v>24</v>
      </c>
      <c r="N25" s="631">
        <v>8.15</v>
      </c>
      <c r="O25" s="630" t="s">
        <v>2719</v>
      </c>
      <c r="P25" s="649" t="s">
        <v>2760</v>
      </c>
      <c r="Q25" s="632">
        <f t="shared" si="0"/>
        <v>1</v>
      </c>
      <c r="R25" s="632">
        <f t="shared" si="0"/>
        <v>1.52</v>
      </c>
      <c r="S25" s="645">
        <f t="shared" si="1"/>
        <v>8.15</v>
      </c>
      <c r="T25" s="645">
        <f t="shared" si="2"/>
        <v>2</v>
      </c>
      <c r="U25" s="645">
        <f t="shared" si="3"/>
        <v>-6.15</v>
      </c>
      <c r="V25" s="650">
        <f t="shared" si="4"/>
        <v>0.24539877300613497</v>
      </c>
      <c r="W25" s="633"/>
    </row>
    <row r="26" spans="1:23" ht="14.4" customHeight="1" x14ac:dyDescent="0.3">
      <c r="A26" s="695" t="s">
        <v>2761</v>
      </c>
      <c r="B26" s="689">
        <v>2</v>
      </c>
      <c r="C26" s="691">
        <v>5.49</v>
      </c>
      <c r="D26" s="651">
        <v>3.5</v>
      </c>
      <c r="E26" s="682">
        <v>1</v>
      </c>
      <c r="F26" s="683">
        <v>2.06</v>
      </c>
      <c r="G26" s="619">
        <v>2</v>
      </c>
      <c r="H26" s="692">
        <v>2</v>
      </c>
      <c r="I26" s="693">
        <v>6.86</v>
      </c>
      <c r="J26" s="634">
        <v>7</v>
      </c>
      <c r="K26" s="685">
        <v>3.43</v>
      </c>
      <c r="L26" s="684">
        <v>4</v>
      </c>
      <c r="M26" s="684">
        <v>39</v>
      </c>
      <c r="N26" s="686">
        <v>13.14</v>
      </c>
      <c r="O26" s="684" t="s">
        <v>2719</v>
      </c>
      <c r="P26" s="687" t="s">
        <v>2762</v>
      </c>
      <c r="Q26" s="688">
        <f t="shared" si="0"/>
        <v>0</v>
      </c>
      <c r="R26" s="688">
        <f t="shared" si="0"/>
        <v>1.37</v>
      </c>
      <c r="S26" s="689">
        <f t="shared" si="1"/>
        <v>26.28</v>
      </c>
      <c r="T26" s="689">
        <f t="shared" si="2"/>
        <v>14</v>
      </c>
      <c r="U26" s="689">
        <f t="shared" si="3"/>
        <v>-12.280000000000001</v>
      </c>
      <c r="V26" s="690">
        <f t="shared" si="4"/>
        <v>0.53272450532724502</v>
      </c>
      <c r="W26" s="620"/>
    </row>
    <row r="27" spans="1:23" ht="14.4" customHeight="1" x14ac:dyDescent="0.3">
      <c r="A27" s="696" t="s">
        <v>2763</v>
      </c>
      <c r="B27" s="641"/>
      <c r="C27" s="643"/>
      <c r="D27" s="644"/>
      <c r="E27" s="621">
        <v>1</v>
      </c>
      <c r="F27" s="622">
        <v>1.91</v>
      </c>
      <c r="G27" s="635">
        <v>10</v>
      </c>
      <c r="H27" s="613"/>
      <c r="I27" s="611"/>
      <c r="J27" s="612"/>
      <c r="K27" s="614">
        <v>1.91</v>
      </c>
      <c r="L27" s="613">
        <v>6</v>
      </c>
      <c r="M27" s="613">
        <v>56</v>
      </c>
      <c r="N27" s="615">
        <v>18.79</v>
      </c>
      <c r="O27" s="613" t="s">
        <v>2719</v>
      </c>
      <c r="P27" s="640" t="s">
        <v>2764</v>
      </c>
      <c r="Q27" s="616">
        <f t="shared" si="0"/>
        <v>0</v>
      </c>
      <c r="R27" s="616">
        <f t="shared" si="0"/>
        <v>0</v>
      </c>
      <c r="S27" s="641" t="str">
        <f t="shared" si="1"/>
        <v/>
      </c>
      <c r="T27" s="641" t="str">
        <f t="shared" si="2"/>
        <v/>
      </c>
      <c r="U27" s="641" t="str">
        <f t="shared" si="3"/>
        <v/>
      </c>
      <c r="V27" s="642" t="str">
        <f t="shared" si="4"/>
        <v/>
      </c>
      <c r="W27" s="617"/>
    </row>
    <row r="28" spans="1:23" ht="14.4" customHeight="1" x14ac:dyDescent="0.3">
      <c r="A28" s="697" t="s">
        <v>2765</v>
      </c>
      <c r="B28" s="636">
        <v>1</v>
      </c>
      <c r="C28" s="637">
        <v>0.62</v>
      </c>
      <c r="D28" s="638">
        <v>5</v>
      </c>
      <c r="E28" s="648"/>
      <c r="F28" s="624"/>
      <c r="G28" s="625"/>
      <c r="H28" s="630"/>
      <c r="I28" s="624"/>
      <c r="J28" s="625"/>
      <c r="K28" s="629">
        <v>0.53</v>
      </c>
      <c r="L28" s="630">
        <v>2</v>
      </c>
      <c r="M28" s="630">
        <v>21</v>
      </c>
      <c r="N28" s="631">
        <v>6.97</v>
      </c>
      <c r="O28" s="630" t="s">
        <v>2719</v>
      </c>
      <c r="P28" s="649" t="s">
        <v>2766</v>
      </c>
      <c r="Q28" s="632">
        <f t="shared" si="0"/>
        <v>-1</v>
      </c>
      <c r="R28" s="632">
        <f t="shared" si="0"/>
        <v>-0.62</v>
      </c>
      <c r="S28" s="645" t="str">
        <f t="shared" si="1"/>
        <v/>
      </c>
      <c r="T28" s="645" t="str">
        <f t="shared" si="2"/>
        <v/>
      </c>
      <c r="U28" s="645" t="str">
        <f t="shared" si="3"/>
        <v/>
      </c>
      <c r="V28" s="650" t="str">
        <f t="shared" si="4"/>
        <v/>
      </c>
      <c r="W28" s="633"/>
    </row>
    <row r="29" spans="1:23" ht="14.4" customHeight="1" x14ac:dyDescent="0.3">
      <c r="A29" s="696" t="s">
        <v>2767</v>
      </c>
      <c r="B29" s="641"/>
      <c r="C29" s="643"/>
      <c r="D29" s="644"/>
      <c r="E29" s="639">
        <v>1</v>
      </c>
      <c r="F29" s="611">
        <v>3.76</v>
      </c>
      <c r="G29" s="612">
        <v>15</v>
      </c>
      <c r="H29" s="621"/>
      <c r="I29" s="622"/>
      <c r="J29" s="635"/>
      <c r="K29" s="614">
        <v>3.76</v>
      </c>
      <c r="L29" s="613">
        <v>6</v>
      </c>
      <c r="M29" s="613">
        <v>52</v>
      </c>
      <c r="N29" s="615">
        <v>17.28</v>
      </c>
      <c r="O29" s="613" t="s">
        <v>2719</v>
      </c>
      <c r="P29" s="640" t="s">
        <v>2768</v>
      </c>
      <c r="Q29" s="616">
        <f t="shared" si="0"/>
        <v>0</v>
      </c>
      <c r="R29" s="616">
        <f t="shared" si="0"/>
        <v>0</v>
      </c>
      <c r="S29" s="641" t="str">
        <f t="shared" si="1"/>
        <v/>
      </c>
      <c r="T29" s="641" t="str">
        <f t="shared" si="2"/>
        <v/>
      </c>
      <c r="U29" s="641" t="str">
        <f t="shared" si="3"/>
        <v/>
      </c>
      <c r="V29" s="642" t="str">
        <f t="shared" si="4"/>
        <v/>
      </c>
      <c r="W29" s="617"/>
    </row>
    <row r="30" spans="1:23" ht="14.4" customHeight="1" x14ac:dyDescent="0.3">
      <c r="A30" s="695" t="s">
        <v>2769</v>
      </c>
      <c r="B30" s="689">
        <v>1</v>
      </c>
      <c r="C30" s="691">
        <v>2.58</v>
      </c>
      <c r="D30" s="651">
        <v>3</v>
      </c>
      <c r="E30" s="682">
        <v>3</v>
      </c>
      <c r="F30" s="683">
        <v>16.010000000000002</v>
      </c>
      <c r="G30" s="619">
        <v>10.3</v>
      </c>
      <c r="H30" s="692">
        <v>4</v>
      </c>
      <c r="I30" s="693">
        <v>22.41</v>
      </c>
      <c r="J30" s="634">
        <v>14.3</v>
      </c>
      <c r="K30" s="685">
        <v>5.34</v>
      </c>
      <c r="L30" s="684">
        <v>7</v>
      </c>
      <c r="M30" s="684">
        <v>62</v>
      </c>
      <c r="N30" s="686">
        <v>20.73</v>
      </c>
      <c r="O30" s="684" t="s">
        <v>2719</v>
      </c>
      <c r="P30" s="687" t="s">
        <v>2770</v>
      </c>
      <c r="Q30" s="688">
        <f t="shared" si="0"/>
        <v>3</v>
      </c>
      <c r="R30" s="688">
        <f t="shared" si="0"/>
        <v>19.829999999999998</v>
      </c>
      <c r="S30" s="689">
        <f t="shared" si="1"/>
        <v>82.92</v>
      </c>
      <c r="T30" s="689">
        <f t="shared" si="2"/>
        <v>57.2</v>
      </c>
      <c r="U30" s="689">
        <f t="shared" si="3"/>
        <v>-25.72</v>
      </c>
      <c r="V30" s="690">
        <f t="shared" si="4"/>
        <v>0.68982151471297637</v>
      </c>
      <c r="W30" s="620">
        <v>13</v>
      </c>
    </row>
    <row r="31" spans="1:23" ht="14.4" customHeight="1" x14ac:dyDescent="0.3">
      <c r="A31" s="696" t="s">
        <v>2771</v>
      </c>
      <c r="B31" s="641">
        <v>1</v>
      </c>
      <c r="C31" s="643">
        <v>5.57</v>
      </c>
      <c r="D31" s="644">
        <v>30</v>
      </c>
      <c r="E31" s="639">
        <v>1</v>
      </c>
      <c r="F31" s="611">
        <v>4.1500000000000004</v>
      </c>
      <c r="G31" s="612">
        <v>2</v>
      </c>
      <c r="H31" s="621">
        <v>1</v>
      </c>
      <c r="I31" s="622">
        <v>2.98</v>
      </c>
      <c r="J31" s="635">
        <v>3</v>
      </c>
      <c r="K31" s="614">
        <v>4.62</v>
      </c>
      <c r="L31" s="613">
        <v>5</v>
      </c>
      <c r="M31" s="613">
        <v>47</v>
      </c>
      <c r="N31" s="615">
        <v>15.63</v>
      </c>
      <c r="O31" s="613" t="s">
        <v>2719</v>
      </c>
      <c r="P31" s="640" t="s">
        <v>2772</v>
      </c>
      <c r="Q31" s="616">
        <f t="shared" si="0"/>
        <v>0</v>
      </c>
      <c r="R31" s="616">
        <f t="shared" si="0"/>
        <v>-2.5900000000000003</v>
      </c>
      <c r="S31" s="641">
        <f t="shared" si="1"/>
        <v>15.63</v>
      </c>
      <c r="T31" s="641">
        <f t="shared" si="2"/>
        <v>3</v>
      </c>
      <c r="U31" s="641">
        <f t="shared" si="3"/>
        <v>-12.63</v>
      </c>
      <c r="V31" s="642">
        <f t="shared" si="4"/>
        <v>0.19193857965451055</v>
      </c>
      <c r="W31" s="617"/>
    </row>
    <row r="32" spans="1:23" ht="14.4" customHeight="1" x14ac:dyDescent="0.3">
      <c r="A32" s="696" t="s">
        <v>2773</v>
      </c>
      <c r="B32" s="641"/>
      <c r="C32" s="643"/>
      <c r="D32" s="644"/>
      <c r="E32" s="639"/>
      <c r="F32" s="611"/>
      <c r="G32" s="612"/>
      <c r="H32" s="621">
        <v>1</v>
      </c>
      <c r="I32" s="622">
        <v>5.4</v>
      </c>
      <c r="J32" s="635">
        <v>2</v>
      </c>
      <c r="K32" s="614">
        <v>2.12</v>
      </c>
      <c r="L32" s="613">
        <v>4</v>
      </c>
      <c r="M32" s="613">
        <v>38</v>
      </c>
      <c r="N32" s="615">
        <v>12.61</v>
      </c>
      <c r="O32" s="613" t="s">
        <v>2719</v>
      </c>
      <c r="P32" s="640" t="s">
        <v>2774</v>
      </c>
      <c r="Q32" s="616">
        <f t="shared" si="0"/>
        <v>1</v>
      </c>
      <c r="R32" s="616">
        <f t="shared" si="0"/>
        <v>5.4</v>
      </c>
      <c r="S32" s="641">
        <f t="shared" si="1"/>
        <v>12.61</v>
      </c>
      <c r="T32" s="641">
        <f t="shared" si="2"/>
        <v>2</v>
      </c>
      <c r="U32" s="641">
        <f t="shared" si="3"/>
        <v>-10.61</v>
      </c>
      <c r="V32" s="642">
        <f t="shared" si="4"/>
        <v>0.15860428231562254</v>
      </c>
      <c r="W32" s="617"/>
    </row>
    <row r="33" spans="1:23" ht="14.4" customHeight="1" x14ac:dyDescent="0.3">
      <c r="A33" s="697" t="s">
        <v>2775</v>
      </c>
      <c r="B33" s="636">
        <v>3</v>
      </c>
      <c r="C33" s="637">
        <v>7.26</v>
      </c>
      <c r="D33" s="638">
        <v>5.3</v>
      </c>
      <c r="E33" s="648"/>
      <c r="F33" s="624"/>
      <c r="G33" s="625"/>
      <c r="H33" s="630"/>
      <c r="I33" s="624"/>
      <c r="J33" s="625"/>
      <c r="K33" s="629">
        <v>2.65</v>
      </c>
      <c r="L33" s="630">
        <v>4</v>
      </c>
      <c r="M33" s="630">
        <v>40</v>
      </c>
      <c r="N33" s="631">
        <v>13.22</v>
      </c>
      <c r="O33" s="630" t="s">
        <v>2719</v>
      </c>
      <c r="P33" s="649" t="s">
        <v>2776</v>
      </c>
      <c r="Q33" s="632">
        <f t="shared" si="0"/>
        <v>-3</v>
      </c>
      <c r="R33" s="632">
        <f t="shared" si="0"/>
        <v>-7.26</v>
      </c>
      <c r="S33" s="645" t="str">
        <f t="shared" si="1"/>
        <v/>
      </c>
      <c r="T33" s="645" t="str">
        <f t="shared" si="2"/>
        <v/>
      </c>
      <c r="U33" s="645" t="str">
        <f t="shared" si="3"/>
        <v/>
      </c>
      <c r="V33" s="650" t="str">
        <f t="shared" si="4"/>
        <v/>
      </c>
      <c r="W33" s="633"/>
    </row>
    <row r="34" spans="1:23" ht="14.4" customHeight="1" x14ac:dyDescent="0.3">
      <c r="A34" s="696" t="s">
        <v>2777</v>
      </c>
      <c r="B34" s="641"/>
      <c r="C34" s="643"/>
      <c r="D34" s="644"/>
      <c r="E34" s="621">
        <v>1</v>
      </c>
      <c r="F34" s="622">
        <v>2.0099999999999998</v>
      </c>
      <c r="G34" s="635">
        <v>1</v>
      </c>
      <c r="H34" s="613"/>
      <c r="I34" s="611"/>
      <c r="J34" s="612"/>
      <c r="K34" s="614">
        <v>0.88</v>
      </c>
      <c r="L34" s="613">
        <v>3</v>
      </c>
      <c r="M34" s="613">
        <v>26</v>
      </c>
      <c r="N34" s="615">
        <v>8.57</v>
      </c>
      <c r="O34" s="613" t="s">
        <v>2719</v>
      </c>
      <c r="P34" s="640" t="s">
        <v>2778</v>
      </c>
      <c r="Q34" s="616">
        <f t="shared" si="0"/>
        <v>0</v>
      </c>
      <c r="R34" s="616">
        <f t="shared" si="0"/>
        <v>0</v>
      </c>
      <c r="S34" s="641" t="str">
        <f t="shared" si="1"/>
        <v/>
      </c>
      <c r="T34" s="641" t="str">
        <f t="shared" si="2"/>
        <v/>
      </c>
      <c r="U34" s="641" t="str">
        <f t="shared" si="3"/>
        <v/>
      </c>
      <c r="V34" s="642" t="str">
        <f t="shared" si="4"/>
        <v/>
      </c>
      <c r="W34" s="617"/>
    </row>
    <row r="35" spans="1:23" ht="14.4" customHeight="1" x14ac:dyDescent="0.3">
      <c r="A35" s="697" t="s">
        <v>2779</v>
      </c>
      <c r="B35" s="645"/>
      <c r="C35" s="646"/>
      <c r="D35" s="647"/>
      <c r="E35" s="648"/>
      <c r="F35" s="624"/>
      <c r="G35" s="625"/>
      <c r="H35" s="626">
        <v>1</v>
      </c>
      <c r="I35" s="627">
        <v>1.42</v>
      </c>
      <c r="J35" s="628">
        <v>3</v>
      </c>
      <c r="K35" s="629">
        <v>0.44</v>
      </c>
      <c r="L35" s="630">
        <v>2</v>
      </c>
      <c r="M35" s="630">
        <v>18</v>
      </c>
      <c r="N35" s="631">
        <v>5.88</v>
      </c>
      <c r="O35" s="630" t="s">
        <v>2719</v>
      </c>
      <c r="P35" s="649" t="s">
        <v>2780</v>
      </c>
      <c r="Q35" s="632">
        <f t="shared" si="0"/>
        <v>1</v>
      </c>
      <c r="R35" s="632">
        <f t="shared" si="0"/>
        <v>1.42</v>
      </c>
      <c r="S35" s="645">
        <f t="shared" si="1"/>
        <v>5.88</v>
      </c>
      <c r="T35" s="645">
        <f t="shared" si="2"/>
        <v>3</v>
      </c>
      <c r="U35" s="645">
        <f t="shared" si="3"/>
        <v>-2.88</v>
      </c>
      <c r="V35" s="650">
        <f t="shared" si="4"/>
        <v>0.51020408163265307</v>
      </c>
      <c r="W35" s="633"/>
    </row>
    <row r="36" spans="1:23" ht="14.4" customHeight="1" x14ac:dyDescent="0.3">
      <c r="A36" s="695" t="s">
        <v>2781</v>
      </c>
      <c r="B36" s="689">
        <v>1</v>
      </c>
      <c r="C36" s="691">
        <v>0.65</v>
      </c>
      <c r="D36" s="651">
        <v>6</v>
      </c>
      <c r="E36" s="682"/>
      <c r="F36" s="683"/>
      <c r="G36" s="619"/>
      <c r="H36" s="692"/>
      <c r="I36" s="693"/>
      <c r="J36" s="634"/>
      <c r="K36" s="685">
        <v>0.65</v>
      </c>
      <c r="L36" s="684">
        <v>3</v>
      </c>
      <c r="M36" s="684">
        <v>23</v>
      </c>
      <c r="N36" s="686">
        <v>7.7</v>
      </c>
      <c r="O36" s="684" t="s">
        <v>2719</v>
      </c>
      <c r="P36" s="687" t="s">
        <v>2782</v>
      </c>
      <c r="Q36" s="688">
        <f t="shared" si="0"/>
        <v>-1</v>
      </c>
      <c r="R36" s="688">
        <f t="shared" si="0"/>
        <v>-0.65</v>
      </c>
      <c r="S36" s="689" t="str">
        <f t="shared" si="1"/>
        <v/>
      </c>
      <c r="T36" s="689" t="str">
        <f t="shared" si="2"/>
        <v/>
      </c>
      <c r="U36" s="689" t="str">
        <f t="shared" si="3"/>
        <v/>
      </c>
      <c r="V36" s="690" t="str">
        <f t="shared" si="4"/>
        <v/>
      </c>
      <c r="W36" s="620"/>
    </row>
    <row r="37" spans="1:23" ht="14.4" customHeight="1" x14ac:dyDescent="0.3">
      <c r="A37" s="696" t="s">
        <v>2783</v>
      </c>
      <c r="B37" s="608">
        <v>2</v>
      </c>
      <c r="C37" s="609">
        <v>13.2</v>
      </c>
      <c r="D37" s="610">
        <v>8.5</v>
      </c>
      <c r="E37" s="639"/>
      <c r="F37" s="611"/>
      <c r="G37" s="612"/>
      <c r="H37" s="613"/>
      <c r="I37" s="611"/>
      <c r="J37" s="612"/>
      <c r="K37" s="614">
        <v>6.99</v>
      </c>
      <c r="L37" s="613">
        <v>7</v>
      </c>
      <c r="M37" s="613">
        <v>67</v>
      </c>
      <c r="N37" s="615">
        <v>22.33</v>
      </c>
      <c r="O37" s="613" t="s">
        <v>2719</v>
      </c>
      <c r="P37" s="640" t="s">
        <v>2784</v>
      </c>
      <c r="Q37" s="616">
        <f t="shared" si="0"/>
        <v>-2</v>
      </c>
      <c r="R37" s="616">
        <f t="shared" si="0"/>
        <v>-13.2</v>
      </c>
      <c r="S37" s="641" t="str">
        <f t="shared" si="1"/>
        <v/>
      </c>
      <c r="T37" s="641" t="str">
        <f t="shared" si="2"/>
        <v/>
      </c>
      <c r="U37" s="641" t="str">
        <f t="shared" si="3"/>
        <v/>
      </c>
      <c r="V37" s="642" t="str">
        <f t="shared" si="4"/>
        <v/>
      </c>
      <c r="W37" s="617"/>
    </row>
    <row r="38" spans="1:23" ht="14.4" customHeight="1" x14ac:dyDescent="0.3">
      <c r="A38" s="697" t="s">
        <v>2785</v>
      </c>
      <c r="B38" s="645"/>
      <c r="C38" s="646"/>
      <c r="D38" s="647"/>
      <c r="E38" s="626">
        <v>1</v>
      </c>
      <c r="F38" s="627">
        <v>2.0499999999999998</v>
      </c>
      <c r="G38" s="628">
        <v>10</v>
      </c>
      <c r="H38" s="630"/>
      <c r="I38" s="624"/>
      <c r="J38" s="625"/>
      <c r="K38" s="629">
        <v>2.0499999999999998</v>
      </c>
      <c r="L38" s="630">
        <v>4</v>
      </c>
      <c r="M38" s="630">
        <v>37</v>
      </c>
      <c r="N38" s="631">
        <v>12.2</v>
      </c>
      <c r="O38" s="630" t="s">
        <v>2719</v>
      </c>
      <c r="P38" s="649" t="s">
        <v>2786</v>
      </c>
      <c r="Q38" s="632">
        <f t="shared" si="0"/>
        <v>0</v>
      </c>
      <c r="R38" s="632">
        <f t="shared" si="0"/>
        <v>0</v>
      </c>
      <c r="S38" s="645" t="str">
        <f t="shared" si="1"/>
        <v/>
      </c>
      <c r="T38" s="645" t="str">
        <f t="shared" si="2"/>
        <v/>
      </c>
      <c r="U38" s="645" t="str">
        <f t="shared" si="3"/>
        <v/>
      </c>
      <c r="V38" s="650" t="str">
        <f t="shared" si="4"/>
        <v/>
      </c>
      <c r="W38" s="633"/>
    </row>
    <row r="39" spans="1:23" ht="14.4" customHeight="1" x14ac:dyDescent="0.3">
      <c r="A39" s="695" t="s">
        <v>2787</v>
      </c>
      <c r="B39" s="689">
        <v>1</v>
      </c>
      <c r="C39" s="691">
        <v>1.89</v>
      </c>
      <c r="D39" s="651">
        <v>2</v>
      </c>
      <c r="E39" s="692"/>
      <c r="F39" s="693"/>
      <c r="G39" s="634"/>
      <c r="H39" s="684"/>
      <c r="I39" s="683"/>
      <c r="J39" s="619"/>
      <c r="K39" s="685">
        <v>3.3</v>
      </c>
      <c r="L39" s="684">
        <v>5</v>
      </c>
      <c r="M39" s="684">
        <v>49</v>
      </c>
      <c r="N39" s="686">
        <v>16.2</v>
      </c>
      <c r="O39" s="684" t="s">
        <v>2719</v>
      </c>
      <c r="P39" s="687" t="s">
        <v>2788</v>
      </c>
      <c r="Q39" s="688">
        <f t="shared" si="0"/>
        <v>-1</v>
      </c>
      <c r="R39" s="688">
        <f t="shared" si="0"/>
        <v>-1.89</v>
      </c>
      <c r="S39" s="689" t="str">
        <f t="shared" si="1"/>
        <v/>
      </c>
      <c r="T39" s="689" t="str">
        <f t="shared" si="2"/>
        <v/>
      </c>
      <c r="U39" s="689" t="str">
        <f t="shared" si="3"/>
        <v/>
      </c>
      <c r="V39" s="690" t="str">
        <f t="shared" si="4"/>
        <v/>
      </c>
      <c r="W39" s="620"/>
    </row>
    <row r="40" spans="1:23" ht="14.4" customHeight="1" x14ac:dyDescent="0.3">
      <c r="A40" s="696" t="s">
        <v>2789</v>
      </c>
      <c r="B40" s="608">
        <v>1</v>
      </c>
      <c r="C40" s="609">
        <v>0.63</v>
      </c>
      <c r="D40" s="610">
        <v>2</v>
      </c>
      <c r="E40" s="639"/>
      <c r="F40" s="611"/>
      <c r="G40" s="612"/>
      <c r="H40" s="613"/>
      <c r="I40" s="611"/>
      <c r="J40" s="612"/>
      <c r="K40" s="614">
        <v>0.9</v>
      </c>
      <c r="L40" s="613">
        <v>3</v>
      </c>
      <c r="M40" s="613">
        <v>29</v>
      </c>
      <c r="N40" s="615">
        <v>9.6999999999999993</v>
      </c>
      <c r="O40" s="613" t="s">
        <v>2719</v>
      </c>
      <c r="P40" s="640" t="s">
        <v>2790</v>
      </c>
      <c r="Q40" s="616">
        <f t="shared" si="0"/>
        <v>-1</v>
      </c>
      <c r="R40" s="616">
        <f t="shared" si="0"/>
        <v>-0.63</v>
      </c>
      <c r="S40" s="641" t="str">
        <f t="shared" si="1"/>
        <v/>
      </c>
      <c r="T40" s="641" t="str">
        <f t="shared" si="2"/>
        <v/>
      </c>
      <c r="U40" s="641" t="str">
        <f t="shared" si="3"/>
        <v/>
      </c>
      <c r="V40" s="642" t="str">
        <f t="shared" si="4"/>
        <v/>
      </c>
      <c r="W40" s="617"/>
    </row>
    <row r="41" spans="1:23" ht="14.4" customHeight="1" x14ac:dyDescent="0.3">
      <c r="A41" s="696" t="s">
        <v>2791</v>
      </c>
      <c r="B41" s="641">
        <v>1</v>
      </c>
      <c r="C41" s="643">
        <v>0.52</v>
      </c>
      <c r="D41" s="644">
        <v>2</v>
      </c>
      <c r="E41" s="639"/>
      <c r="F41" s="611"/>
      <c r="G41" s="612"/>
      <c r="H41" s="621">
        <v>1</v>
      </c>
      <c r="I41" s="622">
        <v>1.94</v>
      </c>
      <c r="J41" s="635">
        <v>3</v>
      </c>
      <c r="K41" s="614">
        <v>0.98</v>
      </c>
      <c r="L41" s="613">
        <v>4</v>
      </c>
      <c r="M41" s="613">
        <v>34</v>
      </c>
      <c r="N41" s="615">
        <v>11.34</v>
      </c>
      <c r="O41" s="613" t="s">
        <v>2719</v>
      </c>
      <c r="P41" s="640" t="s">
        <v>2792</v>
      </c>
      <c r="Q41" s="616">
        <f t="shared" si="0"/>
        <v>0</v>
      </c>
      <c r="R41" s="616">
        <f t="shared" si="0"/>
        <v>1.42</v>
      </c>
      <c r="S41" s="641">
        <f t="shared" si="1"/>
        <v>11.34</v>
      </c>
      <c r="T41" s="641">
        <f t="shared" si="2"/>
        <v>3</v>
      </c>
      <c r="U41" s="641">
        <f t="shared" si="3"/>
        <v>-8.34</v>
      </c>
      <c r="V41" s="642">
        <f t="shared" si="4"/>
        <v>0.26455026455026454</v>
      </c>
      <c r="W41" s="617"/>
    </row>
    <row r="42" spans="1:23" ht="14.4" customHeight="1" x14ac:dyDescent="0.3">
      <c r="A42" s="697" t="s">
        <v>2793</v>
      </c>
      <c r="B42" s="645"/>
      <c r="C42" s="646"/>
      <c r="D42" s="647"/>
      <c r="E42" s="648"/>
      <c r="F42" s="624"/>
      <c r="G42" s="625"/>
      <c r="H42" s="626">
        <v>1</v>
      </c>
      <c r="I42" s="627">
        <v>0.56999999999999995</v>
      </c>
      <c r="J42" s="628">
        <v>4</v>
      </c>
      <c r="K42" s="629">
        <v>0.56999999999999995</v>
      </c>
      <c r="L42" s="630">
        <v>2</v>
      </c>
      <c r="M42" s="630">
        <v>21</v>
      </c>
      <c r="N42" s="631">
        <v>7.09</v>
      </c>
      <c r="O42" s="630" t="s">
        <v>2719</v>
      </c>
      <c r="P42" s="649" t="s">
        <v>2794</v>
      </c>
      <c r="Q42" s="632">
        <f t="shared" si="0"/>
        <v>1</v>
      </c>
      <c r="R42" s="632">
        <f t="shared" si="0"/>
        <v>0.56999999999999995</v>
      </c>
      <c r="S42" s="645">
        <f t="shared" si="1"/>
        <v>7.09</v>
      </c>
      <c r="T42" s="645">
        <f t="shared" si="2"/>
        <v>4</v>
      </c>
      <c r="U42" s="645">
        <f t="shared" si="3"/>
        <v>-3.09</v>
      </c>
      <c r="V42" s="650">
        <f t="shared" si="4"/>
        <v>0.56417489421720735</v>
      </c>
      <c r="W42" s="633"/>
    </row>
    <row r="43" spans="1:23" ht="14.4" customHeight="1" x14ac:dyDescent="0.3">
      <c r="A43" s="697" t="s">
        <v>2795</v>
      </c>
      <c r="B43" s="645"/>
      <c r="C43" s="646"/>
      <c r="D43" s="647"/>
      <c r="E43" s="648"/>
      <c r="F43" s="624"/>
      <c r="G43" s="625"/>
      <c r="H43" s="626">
        <v>1</v>
      </c>
      <c r="I43" s="627">
        <v>0.73</v>
      </c>
      <c r="J43" s="628">
        <v>2</v>
      </c>
      <c r="K43" s="629">
        <v>2.0099999999999998</v>
      </c>
      <c r="L43" s="630">
        <v>7</v>
      </c>
      <c r="M43" s="630">
        <v>60</v>
      </c>
      <c r="N43" s="631">
        <v>20.16</v>
      </c>
      <c r="O43" s="630" t="s">
        <v>2719</v>
      </c>
      <c r="P43" s="649" t="s">
        <v>2796</v>
      </c>
      <c r="Q43" s="632">
        <f t="shared" si="0"/>
        <v>1</v>
      </c>
      <c r="R43" s="632">
        <f t="shared" si="0"/>
        <v>0.73</v>
      </c>
      <c r="S43" s="645">
        <f t="shared" si="1"/>
        <v>20.16</v>
      </c>
      <c r="T43" s="645">
        <f t="shared" si="2"/>
        <v>2</v>
      </c>
      <c r="U43" s="645">
        <f t="shared" si="3"/>
        <v>-18.16</v>
      </c>
      <c r="V43" s="650">
        <f t="shared" si="4"/>
        <v>9.9206349206349201E-2</v>
      </c>
      <c r="W43" s="633"/>
    </row>
    <row r="44" spans="1:23" ht="14.4" customHeight="1" x14ac:dyDescent="0.3">
      <c r="A44" s="696" t="s">
        <v>2797</v>
      </c>
      <c r="B44" s="641"/>
      <c r="C44" s="643"/>
      <c r="D44" s="644"/>
      <c r="E44" s="621">
        <v>1</v>
      </c>
      <c r="F44" s="622">
        <v>2.3199999999999998</v>
      </c>
      <c r="G44" s="635">
        <v>6</v>
      </c>
      <c r="H44" s="613"/>
      <c r="I44" s="611"/>
      <c r="J44" s="612"/>
      <c r="K44" s="614">
        <v>1.98</v>
      </c>
      <c r="L44" s="613">
        <v>3</v>
      </c>
      <c r="M44" s="613">
        <v>29</v>
      </c>
      <c r="N44" s="615">
        <v>9.83</v>
      </c>
      <c r="O44" s="613" t="s">
        <v>2719</v>
      </c>
      <c r="P44" s="640" t="s">
        <v>2798</v>
      </c>
      <c r="Q44" s="616">
        <f t="shared" si="0"/>
        <v>0</v>
      </c>
      <c r="R44" s="616">
        <f t="shared" si="0"/>
        <v>0</v>
      </c>
      <c r="S44" s="641" t="str">
        <f t="shared" si="1"/>
        <v/>
      </c>
      <c r="T44" s="641" t="str">
        <f t="shared" si="2"/>
        <v/>
      </c>
      <c r="U44" s="641" t="str">
        <f t="shared" si="3"/>
        <v/>
      </c>
      <c r="V44" s="642" t="str">
        <f t="shared" si="4"/>
        <v/>
      </c>
      <c r="W44" s="617"/>
    </row>
    <row r="45" spans="1:23" ht="14.4" customHeight="1" x14ac:dyDescent="0.3">
      <c r="A45" s="695" t="s">
        <v>2799</v>
      </c>
      <c r="B45" s="689"/>
      <c r="C45" s="691"/>
      <c r="D45" s="651"/>
      <c r="E45" s="692">
        <v>1</v>
      </c>
      <c r="F45" s="693">
        <v>2.2200000000000002</v>
      </c>
      <c r="G45" s="634">
        <v>6</v>
      </c>
      <c r="H45" s="684"/>
      <c r="I45" s="683"/>
      <c r="J45" s="619"/>
      <c r="K45" s="685">
        <v>2.2200000000000002</v>
      </c>
      <c r="L45" s="684">
        <v>4</v>
      </c>
      <c r="M45" s="684">
        <v>34</v>
      </c>
      <c r="N45" s="686">
        <v>11.36</v>
      </c>
      <c r="O45" s="684" t="s">
        <v>2719</v>
      </c>
      <c r="P45" s="687" t="s">
        <v>2800</v>
      </c>
      <c r="Q45" s="688">
        <f t="shared" si="0"/>
        <v>0</v>
      </c>
      <c r="R45" s="688">
        <f t="shared" si="0"/>
        <v>0</v>
      </c>
      <c r="S45" s="689" t="str">
        <f t="shared" si="1"/>
        <v/>
      </c>
      <c r="T45" s="689" t="str">
        <f t="shared" si="2"/>
        <v/>
      </c>
      <c r="U45" s="689" t="str">
        <f t="shared" si="3"/>
        <v/>
      </c>
      <c r="V45" s="690" t="str">
        <f t="shared" si="4"/>
        <v/>
      </c>
      <c r="W45" s="620"/>
    </row>
    <row r="46" spans="1:23" ht="14.4" customHeight="1" x14ac:dyDescent="0.3">
      <c r="A46" s="697" t="s">
        <v>2801</v>
      </c>
      <c r="B46" s="645"/>
      <c r="C46" s="646"/>
      <c r="D46" s="647"/>
      <c r="E46" s="648"/>
      <c r="F46" s="624"/>
      <c r="G46" s="625"/>
      <c r="H46" s="626">
        <v>2</v>
      </c>
      <c r="I46" s="627">
        <v>0.85</v>
      </c>
      <c r="J46" s="628">
        <v>2</v>
      </c>
      <c r="K46" s="629">
        <v>0.43</v>
      </c>
      <c r="L46" s="630">
        <v>2</v>
      </c>
      <c r="M46" s="630">
        <v>16</v>
      </c>
      <c r="N46" s="631">
        <v>5.2</v>
      </c>
      <c r="O46" s="630" t="s">
        <v>2719</v>
      </c>
      <c r="P46" s="649" t="s">
        <v>2802</v>
      </c>
      <c r="Q46" s="632">
        <f t="shared" si="0"/>
        <v>2</v>
      </c>
      <c r="R46" s="632">
        <f t="shared" si="0"/>
        <v>0.85</v>
      </c>
      <c r="S46" s="645">
        <f t="shared" si="1"/>
        <v>10.4</v>
      </c>
      <c r="T46" s="645">
        <f t="shared" si="2"/>
        <v>4</v>
      </c>
      <c r="U46" s="645">
        <f t="shared" si="3"/>
        <v>-6.4</v>
      </c>
      <c r="V46" s="650">
        <f t="shared" si="4"/>
        <v>0.38461538461538458</v>
      </c>
      <c r="W46" s="633"/>
    </row>
    <row r="47" spans="1:23" ht="14.4" customHeight="1" x14ac:dyDescent="0.3">
      <c r="A47" s="695" t="s">
        <v>2803</v>
      </c>
      <c r="B47" s="689"/>
      <c r="C47" s="691"/>
      <c r="D47" s="651"/>
      <c r="E47" s="682"/>
      <c r="F47" s="683"/>
      <c r="G47" s="619"/>
      <c r="H47" s="692">
        <v>1</v>
      </c>
      <c r="I47" s="693">
        <v>0.54</v>
      </c>
      <c r="J47" s="634">
        <v>2</v>
      </c>
      <c r="K47" s="685">
        <v>0.54</v>
      </c>
      <c r="L47" s="684">
        <v>2</v>
      </c>
      <c r="M47" s="684">
        <v>20</v>
      </c>
      <c r="N47" s="686">
        <v>6.57</v>
      </c>
      <c r="O47" s="684" t="s">
        <v>2719</v>
      </c>
      <c r="P47" s="687" t="s">
        <v>2804</v>
      </c>
      <c r="Q47" s="688">
        <f t="shared" si="0"/>
        <v>1</v>
      </c>
      <c r="R47" s="688">
        <f t="shared" si="0"/>
        <v>0.54</v>
      </c>
      <c r="S47" s="689">
        <f t="shared" si="1"/>
        <v>6.57</v>
      </c>
      <c r="T47" s="689">
        <f t="shared" si="2"/>
        <v>2</v>
      </c>
      <c r="U47" s="689">
        <f t="shared" si="3"/>
        <v>-4.57</v>
      </c>
      <c r="V47" s="690">
        <f t="shared" si="4"/>
        <v>0.30441400304414001</v>
      </c>
      <c r="W47" s="620"/>
    </row>
    <row r="48" spans="1:23" ht="14.4" customHeight="1" x14ac:dyDescent="0.3">
      <c r="A48" s="697" t="s">
        <v>2805</v>
      </c>
      <c r="B48" s="645"/>
      <c r="C48" s="646"/>
      <c r="D48" s="647"/>
      <c r="E48" s="626">
        <v>1</v>
      </c>
      <c r="F48" s="627">
        <v>0.56999999999999995</v>
      </c>
      <c r="G48" s="628">
        <v>2</v>
      </c>
      <c r="H48" s="630"/>
      <c r="I48" s="624"/>
      <c r="J48" s="625"/>
      <c r="K48" s="629">
        <v>0.56999999999999995</v>
      </c>
      <c r="L48" s="630">
        <v>2</v>
      </c>
      <c r="M48" s="630">
        <v>18</v>
      </c>
      <c r="N48" s="631">
        <v>6.13</v>
      </c>
      <c r="O48" s="630" t="s">
        <v>2806</v>
      </c>
      <c r="P48" s="649" t="s">
        <v>2807</v>
      </c>
      <c r="Q48" s="632">
        <f t="shared" si="0"/>
        <v>0</v>
      </c>
      <c r="R48" s="632">
        <f t="shared" si="0"/>
        <v>0</v>
      </c>
      <c r="S48" s="645" t="str">
        <f t="shared" si="1"/>
        <v/>
      </c>
      <c r="T48" s="645" t="str">
        <f t="shared" si="2"/>
        <v/>
      </c>
      <c r="U48" s="645" t="str">
        <f t="shared" si="3"/>
        <v/>
      </c>
      <c r="V48" s="650" t="str">
        <f t="shared" si="4"/>
        <v/>
      </c>
      <c r="W48" s="633"/>
    </row>
    <row r="49" spans="1:23" ht="14.4" customHeight="1" x14ac:dyDescent="0.3">
      <c r="A49" s="697" t="s">
        <v>2808</v>
      </c>
      <c r="B49" s="645">
        <v>1</v>
      </c>
      <c r="C49" s="646">
        <v>3.13</v>
      </c>
      <c r="D49" s="647">
        <v>14</v>
      </c>
      <c r="E49" s="626"/>
      <c r="F49" s="627"/>
      <c r="G49" s="628"/>
      <c r="H49" s="630"/>
      <c r="I49" s="624"/>
      <c r="J49" s="625"/>
      <c r="K49" s="629">
        <v>3.13</v>
      </c>
      <c r="L49" s="630">
        <v>6</v>
      </c>
      <c r="M49" s="630">
        <v>54</v>
      </c>
      <c r="N49" s="631">
        <v>17.98</v>
      </c>
      <c r="O49" s="630" t="s">
        <v>2719</v>
      </c>
      <c r="P49" s="649" t="s">
        <v>2809</v>
      </c>
      <c r="Q49" s="632">
        <f t="shared" si="0"/>
        <v>-1</v>
      </c>
      <c r="R49" s="632">
        <f t="shared" si="0"/>
        <v>-3.13</v>
      </c>
      <c r="S49" s="645" t="str">
        <f t="shared" si="1"/>
        <v/>
      </c>
      <c r="T49" s="645" t="str">
        <f t="shared" si="2"/>
        <v/>
      </c>
      <c r="U49" s="645" t="str">
        <f t="shared" si="3"/>
        <v/>
      </c>
      <c r="V49" s="650" t="str">
        <f t="shared" si="4"/>
        <v/>
      </c>
      <c r="W49" s="633"/>
    </row>
    <row r="50" spans="1:23" ht="14.4" customHeight="1" x14ac:dyDescent="0.3">
      <c r="A50" s="695" t="s">
        <v>2810</v>
      </c>
      <c r="B50" s="689">
        <v>2</v>
      </c>
      <c r="C50" s="691">
        <v>16.489999999999998</v>
      </c>
      <c r="D50" s="651">
        <v>16.5</v>
      </c>
      <c r="E50" s="692">
        <v>3</v>
      </c>
      <c r="F50" s="693">
        <v>11.34</v>
      </c>
      <c r="G50" s="634">
        <v>6.7</v>
      </c>
      <c r="H50" s="684">
        <v>1</v>
      </c>
      <c r="I50" s="683">
        <v>1.67</v>
      </c>
      <c r="J50" s="619">
        <v>1</v>
      </c>
      <c r="K50" s="685">
        <v>6.6</v>
      </c>
      <c r="L50" s="684">
        <v>8</v>
      </c>
      <c r="M50" s="684">
        <v>71</v>
      </c>
      <c r="N50" s="686">
        <v>23.64</v>
      </c>
      <c r="O50" s="684" t="s">
        <v>2719</v>
      </c>
      <c r="P50" s="687" t="s">
        <v>2811</v>
      </c>
      <c r="Q50" s="688">
        <f t="shared" si="0"/>
        <v>-1</v>
      </c>
      <c r="R50" s="688">
        <f t="shared" si="0"/>
        <v>-14.819999999999999</v>
      </c>
      <c r="S50" s="689">
        <f t="shared" si="1"/>
        <v>23.64</v>
      </c>
      <c r="T50" s="689">
        <f t="shared" si="2"/>
        <v>1</v>
      </c>
      <c r="U50" s="689">
        <f t="shared" si="3"/>
        <v>-22.64</v>
      </c>
      <c r="V50" s="690">
        <f t="shared" si="4"/>
        <v>4.2301184433164128E-2</v>
      </c>
      <c r="W50" s="620"/>
    </row>
    <row r="51" spans="1:23" ht="14.4" customHeight="1" x14ac:dyDescent="0.3">
      <c r="A51" s="697" t="s">
        <v>2812</v>
      </c>
      <c r="B51" s="636">
        <v>1</v>
      </c>
      <c r="C51" s="637">
        <v>0.93</v>
      </c>
      <c r="D51" s="638">
        <v>4</v>
      </c>
      <c r="E51" s="648"/>
      <c r="F51" s="624"/>
      <c r="G51" s="625"/>
      <c r="H51" s="630"/>
      <c r="I51" s="624"/>
      <c r="J51" s="625"/>
      <c r="K51" s="629">
        <v>0.93</v>
      </c>
      <c r="L51" s="630">
        <v>3</v>
      </c>
      <c r="M51" s="630">
        <v>31</v>
      </c>
      <c r="N51" s="631">
        <v>10.43</v>
      </c>
      <c r="O51" s="630" t="s">
        <v>2719</v>
      </c>
      <c r="P51" s="649" t="s">
        <v>2813</v>
      </c>
      <c r="Q51" s="632">
        <f t="shared" si="0"/>
        <v>-1</v>
      </c>
      <c r="R51" s="632">
        <f t="shared" si="0"/>
        <v>-0.93</v>
      </c>
      <c r="S51" s="645" t="str">
        <f t="shared" si="1"/>
        <v/>
      </c>
      <c r="T51" s="645" t="str">
        <f t="shared" si="2"/>
        <v/>
      </c>
      <c r="U51" s="645" t="str">
        <f t="shared" si="3"/>
        <v/>
      </c>
      <c r="V51" s="650" t="str">
        <f t="shared" si="4"/>
        <v/>
      </c>
      <c r="W51" s="633"/>
    </row>
    <row r="52" spans="1:23" ht="14.4" customHeight="1" x14ac:dyDescent="0.3">
      <c r="A52" s="695" t="s">
        <v>2814</v>
      </c>
      <c r="B52" s="680">
        <v>1</v>
      </c>
      <c r="C52" s="681">
        <v>1.98</v>
      </c>
      <c r="D52" s="618">
        <v>4</v>
      </c>
      <c r="E52" s="682"/>
      <c r="F52" s="683"/>
      <c r="G52" s="619"/>
      <c r="H52" s="684"/>
      <c r="I52" s="683"/>
      <c r="J52" s="619"/>
      <c r="K52" s="685">
        <v>2.17</v>
      </c>
      <c r="L52" s="684">
        <v>5</v>
      </c>
      <c r="M52" s="684">
        <v>42</v>
      </c>
      <c r="N52" s="686">
        <v>13.87</v>
      </c>
      <c r="O52" s="684" t="s">
        <v>2719</v>
      </c>
      <c r="P52" s="687" t="s">
        <v>2815</v>
      </c>
      <c r="Q52" s="688">
        <f t="shared" si="0"/>
        <v>-1</v>
      </c>
      <c r="R52" s="688">
        <f t="shared" si="0"/>
        <v>-1.98</v>
      </c>
      <c r="S52" s="689" t="str">
        <f t="shared" si="1"/>
        <v/>
      </c>
      <c r="T52" s="689" t="str">
        <f t="shared" si="2"/>
        <v/>
      </c>
      <c r="U52" s="689" t="str">
        <f t="shared" si="3"/>
        <v/>
      </c>
      <c r="V52" s="690" t="str">
        <f t="shared" si="4"/>
        <v/>
      </c>
      <c r="W52" s="620"/>
    </row>
    <row r="53" spans="1:23" ht="14.4" customHeight="1" x14ac:dyDescent="0.3">
      <c r="A53" s="696" t="s">
        <v>2816</v>
      </c>
      <c r="B53" s="641"/>
      <c r="C53" s="643"/>
      <c r="D53" s="644"/>
      <c r="E53" s="639"/>
      <c r="F53" s="611"/>
      <c r="G53" s="612"/>
      <c r="H53" s="621">
        <v>1</v>
      </c>
      <c r="I53" s="622">
        <v>0.81</v>
      </c>
      <c r="J53" s="635">
        <v>3</v>
      </c>
      <c r="K53" s="614">
        <v>0.88</v>
      </c>
      <c r="L53" s="613">
        <v>4</v>
      </c>
      <c r="M53" s="613">
        <v>32</v>
      </c>
      <c r="N53" s="615">
        <v>10.76</v>
      </c>
      <c r="O53" s="613" t="s">
        <v>2719</v>
      </c>
      <c r="P53" s="640" t="s">
        <v>2817</v>
      </c>
      <c r="Q53" s="616">
        <f t="shared" si="0"/>
        <v>1</v>
      </c>
      <c r="R53" s="616">
        <f t="shared" si="0"/>
        <v>0.81</v>
      </c>
      <c r="S53" s="641">
        <f t="shared" si="1"/>
        <v>10.76</v>
      </c>
      <c r="T53" s="641">
        <f t="shared" si="2"/>
        <v>3</v>
      </c>
      <c r="U53" s="641">
        <f t="shared" si="3"/>
        <v>-7.76</v>
      </c>
      <c r="V53" s="642">
        <f t="shared" si="4"/>
        <v>0.27881040892193309</v>
      </c>
      <c r="W53" s="617"/>
    </row>
    <row r="54" spans="1:23" ht="14.4" customHeight="1" x14ac:dyDescent="0.3">
      <c r="A54" s="697" t="s">
        <v>2818</v>
      </c>
      <c r="B54" s="645"/>
      <c r="C54" s="646"/>
      <c r="D54" s="647"/>
      <c r="E54" s="626">
        <v>2</v>
      </c>
      <c r="F54" s="627">
        <v>5.45</v>
      </c>
      <c r="G54" s="628">
        <v>3</v>
      </c>
      <c r="H54" s="630"/>
      <c r="I54" s="624"/>
      <c r="J54" s="625"/>
      <c r="K54" s="629">
        <v>4.7300000000000004</v>
      </c>
      <c r="L54" s="630">
        <v>6</v>
      </c>
      <c r="M54" s="630">
        <v>55</v>
      </c>
      <c r="N54" s="631">
        <v>18.399999999999999</v>
      </c>
      <c r="O54" s="630" t="s">
        <v>2806</v>
      </c>
      <c r="P54" s="649" t="s">
        <v>2819</v>
      </c>
      <c r="Q54" s="632">
        <f t="shared" si="0"/>
        <v>0</v>
      </c>
      <c r="R54" s="632">
        <f t="shared" si="0"/>
        <v>0</v>
      </c>
      <c r="S54" s="645" t="str">
        <f t="shared" si="1"/>
        <v/>
      </c>
      <c r="T54" s="645" t="str">
        <f t="shared" si="2"/>
        <v/>
      </c>
      <c r="U54" s="645" t="str">
        <f t="shared" si="3"/>
        <v/>
      </c>
      <c r="V54" s="650" t="str">
        <f t="shared" si="4"/>
        <v/>
      </c>
      <c r="W54" s="633"/>
    </row>
    <row r="55" spans="1:23" ht="14.4" customHeight="1" x14ac:dyDescent="0.3">
      <c r="A55" s="697" t="s">
        <v>2820</v>
      </c>
      <c r="B55" s="645"/>
      <c r="C55" s="646"/>
      <c r="D55" s="647"/>
      <c r="E55" s="626">
        <v>1</v>
      </c>
      <c r="F55" s="627">
        <v>3.44</v>
      </c>
      <c r="G55" s="628">
        <v>5</v>
      </c>
      <c r="H55" s="630"/>
      <c r="I55" s="624"/>
      <c r="J55" s="625"/>
      <c r="K55" s="629">
        <v>3.44</v>
      </c>
      <c r="L55" s="630">
        <v>5</v>
      </c>
      <c r="M55" s="630">
        <v>49</v>
      </c>
      <c r="N55" s="631">
        <v>16.28</v>
      </c>
      <c r="O55" s="630" t="s">
        <v>2821</v>
      </c>
      <c r="P55" s="649" t="s">
        <v>2822</v>
      </c>
      <c r="Q55" s="632">
        <f t="shared" si="0"/>
        <v>0</v>
      </c>
      <c r="R55" s="632">
        <f t="shared" si="0"/>
        <v>0</v>
      </c>
      <c r="S55" s="645" t="str">
        <f t="shared" si="1"/>
        <v/>
      </c>
      <c r="T55" s="645" t="str">
        <f t="shared" si="2"/>
        <v/>
      </c>
      <c r="U55" s="645" t="str">
        <f t="shared" si="3"/>
        <v/>
      </c>
      <c r="V55" s="650" t="str">
        <f t="shared" si="4"/>
        <v/>
      </c>
      <c r="W55" s="633"/>
    </row>
    <row r="56" spans="1:23" ht="14.4" customHeight="1" x14ac:dyDescent="0.3">
      <c r="A56" s="696" t="s">
        <v>2823</v>
      </c>
      <c r="B56" s="641"/>
      <c r="C56" s="643"/>
      <c r="D56" s="644"/>
      <c r="E56" s="639"/>
      <c r="F56" s="611"/>
      <c r="G56" s="612"/>
      <c r="H56" s="621">
        <v>1</v>
      </c>
      <c r="I56" s="622">
        <v>23</v>
      </c>
      <c r="J56" s="635">
        <v>34</v>
      </c>
      <c r="K56" s="614">
        <v>23</v>
      </c>
      <c r="L56" s="613">
        <v>12</v>
      </c>
      <c r="M56" s="613">
        <v>107</v>
      </c>
      <c r="N56" s="615">
        <v>35.67</v>
      </c>
      <c r="O56" s="613" t="s">
        <v>2821</v>
      </c>
      <c r="P56" s="640" t="s">
        <v>2824</v>
      </c>
      <c r="Q56" s="616">
        <f t="shared" si="0"/>
        <v>1</v>
      </c>
      <c r="R56" s="616">
        <f t="shared" si="0"/>
        <v>23</v>
      </c>
      <c r="S56" s="641">
        <f t="shared" si="1"/>
        <v>35.67</v>
      </c>
      <c r="T56" s="641">
        <f t="shared" si="2"/>
        <v>34</v>
      </c>
      <c r="U56" s="641">
        <f t="shared" si="3"/>
        <v>-1.6700000000000017</v>
      </c>
      <c r="V56" s="642">
        <f t="shared" si="4"/>
        <v>0.95318194561255953</v>
      </c>
      <c r="W56" s="617"/>
    </row>
    <row r="57" spans="1:23" ht="14.4" customHeight="1" x14ac:dyDescent="0.3">
      <c r="A57" s="696" t="s">
        <v>2825</v>
      </c>
      <c r="B57" s="608">
        <v>1</v>
      </c>
      <c r="C57" s="609">
        <v>14</v>
      </c>
      <c r="D57" s="610">
        <v>13</v>
      </c>
      <c r="E57" s="639"/>
      <c r="F57" s="611"/>
      <c r="G57" s="612"/>
      <c r="H57" s="613"/>
      <c r="I57" s="611"/>
      <c r="J57" s="612"/>
      <c r="K57" s="614">
        <v>14</v>
      </c>
      <c r="L57" s="613">
        <v>7</v>
      </c>
      <c r="M57" s="613">
        <v>60</v>
      </c>
      <c r="N57" s="615">
        <v>20.05</v>
      </c>
      <c r="O57" s="613" t="s">
        <v>2821</v>
      </c>
      <c r="P57" s="640" t="s">
        <v>2826</v>
      </c>
      <c r="Q57" s="616">
        <f t="shared" si="0"/>
        <v>-1</v>
      </c>
      <c r="R57" s="616">
        <f t="shared" si="0"/>
        <v>-14</v>
      </c>
      <c r="S57" s="641" t="str">
        <f t="shared" si="1"/>
        <v/>
      </c>
      <c r="T57" s="641" t="str">
        <f t="shared" si="2"/>
        <v/>
      </c>
      <c r="U57" s="641" t="str">
        <f t="shared" si="3"/>
        <v/>
      </c>
      <c r="V57" s="642" t="str">
        <f t="shared" si="4"/>
        <v/>
      </c>
      <c r="W57" s="617"/>
    </row>
    <row r="58" spans="1:23" ht="14.4" customHeight="1" x14ac:dyDescent="0.3">
      <c r="A58" s="696" t="s">
        <v>2827</v>
      </c>
      <c r="B58" s="641"/>
      <c r="C58" s="643"/>
      <c r="D58" s="644"/>
      <c r="E58" s="639"/>
      <c r="F58" s="611"/>
      <c r="G58" s="612"/>
      <c r="H58" s="621">
        <v>1</v>
      </c>
      <c r="I58" s="622">
        <v>16.23</v>
      </c>
      <c r="J58" s="635">
        <v>14</v>
      </c>
      <c r="K58" s="614">
        <v>16.23</v>
      </c>
      <c r="L58" s="613">
        <v>10</v>
      </c>
      <c r="M58" s="613">
        <v>86</v>
      </c>
      <c r="N58" s="615">
        <v>28.81</v>
      </c>
      <c r="O58" s="613" t="s">
        <v>2821</v>
      </c>
      <c r="P58" s="640" t="s">
        <v>2828</v>
      </c>
      <c r="Q58" s="616">
        <f t="shared" si="0"/>
        <v>1</v>
      </c>
      <c r="R58" s="616">
        <f t="shared" si="0"/>
        <v>16.23</v>
      </c>
      <c r="S58" s="641">
        <f t="shared" si="1"/>
        <v>28.81</v>
      </c>
      <c r="T58" s="641">
        <f t="shared" si="2"/>
        <v>14</v>
      </c>
      <c r="U58" s="641">
        <f t="shared" si="3"/>
        <v>-14.809999999999999</v>
      </c>
      <c r="V58" s="642">
        <f t="shared" si="4"/>
        <v>0.48594238111766752</v>
      </c>
      <c r="W58" s="617"/>
    </row>
    <row r="59" spans="1:23" ht="14.4" customHeight="1" x14ac:dyDescent="0.3">
      <c r="A59" s="697" t="s">
        <v>2829</v>
      </c>
      <c r="B59" s="636">
        <v>1</v>
      </c>
      <c r="C59" s="637">
        <v>1.42</v>
      </c>
      <c r="D59" s="638">
        <v>4</v>
      </c>
      <c r="E59" s="648"/>
      <c r="F59" s="624"/>
      <c r="G59" s="625"/>
      <c r="H59" s="630"/>
      <c r="I59" s="624"/>
      <c r="J59" s="625"/>
      <c r="K59" s="629">
        <v>1.76</v>
      </c>
      <c r="L59" s="630">
        <v>5</v>
      </c>
      <c r="M59" s="630">
        <v>42</v>
      </c>
      <c r="N59" s="631">
        <v>14.05</v>
      </c>
      <c r="O59" s="630" t="s">
        <v>2821</v>
      </c>
      <c r="P59" s="649" t="s">
        <v>2830</v>
      </c>
      <c r="Q59" s="632">
        <f t="shared" si="0"/>
        <v>-1</v>
      </c>
      <c r="R59" s="632">
        <f t="shared" si="0"/>
        <v>-1.42</v>
      </c>
      <c r="S59" s="645" t="str">
        <f t="shared" si="1"/>
        <v/>
      </c>
      <c r="T59" s="645" t="str">
        <f t="shared" si="2"/>
        <v/>
      </c>
      <c r="U59" s="645" t="str">
        <f t="shared" si="3"/>
        <v/>
      </c>
      <c r="V59" s="650" t="str">
        <f t="shared" si="4"/>
        <v/>
      </c>
      <c r="W59" s="633"/>
    </row>
    <row r="60" spans="1:23" ht="14.4" customHeight="1" x14ac:dyDescent="0.3">
      <c r="A60" s="696" t="s">
        <v>2831</v>
      </c>
      <c r="B60" s="641"/>
      <c r="C60" s="643"/>
      <c r="D60" s="644"/>
      <c r="E60" s="621">
        <v>2</v>
      </c>
      <c r="F60" s="622">
        <v>8.1999999999999993</v>
      </c>
      <c r="G60" s="635">
        <v>21</v>
      </c>
      <c r="H60" s="613"/>
      <c r="I60" s="611"/>
      <c r="J60" s="612"/>
      <c r="K60" s="614">
        <v>4.0999999999999996</v>
      </c>
      <c r="L60" s="613">
        <v>6</v>
      </c>
      <c r="M60" s="613">
        <v>55</v>
      </c>
      <c r="N60" s="615">
        <v>18.37</v>
      </c>
      <c r="O60" s="613" t="s">
        <v>2719</v>
      </c>
      <c r="P60" s="640" t="s">
        <v>2832</v>
      </c>
      <c r="Q60" s="616">
        <f t="shared" si="0"/>
        <v>0</v>
      </c>
      <c r="R60" s="616">
        <f t="shared" si="0"/>
        <v>0</v>
      </c>
      <c r="S60" s="641" t="str">
        <f t="shared" si="1"/>
        <v/>
      </c>
      <c r="T60" s="641" t="str">
        <f t="shared" si="2"/>
        <v/>
      </c>
      <c r="U60" s="641" t="str">
        <f t="shared" si="3"/>
        <v/>
      </c>
      <c r="V60" s="642" t="str">
        <f t="shared" si="4"/>
        <v/>
      </c>
      <c r="W60" s="617"/>
    </row>
    <row r="61" spans="1:23" ht="14.4" customHeight="1" thickBot="1" x14ac:dyDescent="0.35">
      <c r="A61" s="698" t="s">
        <v>2833</v>
      </c>
      <c r="B61" s="699">
        <v>1</v>
      </c>
      <c r="C61" s="700">
        <v>0.87</v>
      </c>
      <c r="D61" s="701">
        <v>2</v>
      </c>
      <c r="E61" s="702"/>
      <c r="F61" s="703"/>
      <c r="G61" s="704"/>
      <c r="H61" s="705"/>
      <c r="I61" s="703"/>
      <c r="J61" s="704"/>
      <c r="K61" s="706">
        <v>1.98</v>
      </c>
      <c r="L61" s="705">
        <v>5</v>
      </c>
      <c r="M61" s="705">
        <v>44</v>
      </c>
      <c r="N61" s="707">
        <v>14.74</v>
      </c>
      <c r="O61" s="705" t="s">
        <v>2719</v>
      </c>
      <c r="P61" s="708" t="s">
        <v>2834</v>
      </c>
      <c r="Q61" s="709">
        <f t="shared" si="0"/>
        <v>-1</v>
      </c>
      <c r="R61" s="709">
        <f t="shared" si="0"/>
        <v>-0.87</v>
      </c>
      <c r="S61" s="710" t="str">
        <f t="shared" si="1"/>
        <v/>
      </c>
      <c r="T61" s="710" t="str">
        <f t="shared" si="2"/>
        <v/>
      </c>
      <c r="U61" s="710" t="str">
        <f t="shared" si="3"/>
        <v/>
      </c>
      <c r="V61" s="711" t="str">
        <f t="shared" si="4"/>
        <v/>
      </c>
      <c r="W61" s="712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62:Q1048576">
    <cfRule type="cellIs" dxfId="12" priority="9" stopIfTrue="1" operator="lessThan">
      <formula>0</formula>
    </cfRule>
  </conditionalFormatting>
  <conditionalFormatting sqref="U62:U1048576">
    <cfRule type="cellIs" dxfId="11" priority="8" stopIfTrue="1" operator="greaterThan">
      <formula>0</formula>
    </cfRule>
  </conditionalFormatting>
  <conditionalFormatting sqref="V62:V1048576">
    <cfRule type="cellIs" dxfId="10" priority="7" stopIfTrue="1" operator="greaterThan">
      <formula>1</formula>
    </cfRule>
  </conditionalFormatting>
  <conditionalFormatting sqref="V62:V1048576">
    <cfRule type="cellIs" dxfId="9" priority="4" stopIfTrue="1" operator="greaterThan">
      <formula>1</formula>
    </cfRule>
  </conditionalFormatting>
  <conditionalFormatting sqref="U62:U1048576">
    <cfRule type="cellIs" dxfId="8" priority="5" stopIfTrue="1" operator="greaterThan">
      <formula>0</formula>
    </cfRule>
  </conditionalFormatting>
  <conditionalFormatting sqref="Q62:Q1048576">
    <cfRule type="cellIs" dxfId="7" priority="6" stopIfTrue="1" operator="lessThan">
      <formula>0</formula>
    </cfRule>
  </conditionalFormatting>
  <conditionalFormatting sqref="V5:V61">
    <cfRule type="cellIs" dxfId="6" priority="1" stopIfTrue="1" operator="greaterThan">
      <formula>1</formula>
    </cfRule>
  </conditionalFormatting>
  <conditionalFormatting sqref="U5:U61">
    <cfRule type="cellIs" dxfId="5" priority="2" stopIfTrue="1" operator="greaterThan">
      <formula>0</formula>
    </cfRule>
  </conditionalFormatting>
  <conditionalFormatting sqref="Q5:Q61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7"/>
  <sheetViews>
    <sheetView showGridLines="0" showRowColHeaders="0" workbookViewId="0">
      <pane ySplit="4" topLeftCell="A5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69" customWidth="1"/>
    <col min="2" max="2" width="7.77734375" style="310" customWidth="1"/>
    <col min="3" max="3" width="7.21875" style="69" hidden="1" customWidth="1"/>
    <col min="4" max="4" width="7.77734375" style="310" customWidth="1"/>
    <col min="5" max="5" width="7.21875" style="69" hidden="1" customWidth="1"/>
    <col min="6" max="6" width="7.77734375" style="310" customWidth="1"/>
    <col min="7" max="7" width="7.77734375" style="91" customWidth="1"/>
    <col min="8" max="8" width="7.77734375" style="310" customWidth="1"/>
    <col min="9" max="9" width="7.21875" style="69" hidden="1" customWidth="1"/>
    <col min="10" max="10" width="7.77734375" style="310" customWidth="1"/>
    <col min="11" max="11" width="7.21875" style="69" hidden="1" customWidth="1"/>
    <col min="12" max="12" width="7.77734375" style="310" customWidth="1"/>
    <col min="13" max="13" width="7.77734375" style="91" customWidth="1"/>
    <col min="14" max="16384" width="8.88671875" style="69"/>
  </cols>
  <sheetData>
    <row r="1" spans="1:13" ht="18.600000000000001" customHeight="1" thickBot="1" x14ac:dyDescent="0.4">
      <c r="A1" s="347" t="s">
        <v>199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</row>
    <row r="2" spans="1:13" ht="14.4" customHeight="1" thickBot="1" x14ac:dyDescent="0.35">
      <c r="A2" s="464" t="s">
        <v>238</v>
      </c>
      <c r="B2" s="298"/>
      <c r="C2" s="149"/>
      <c r="D2" s="298"/>
      <c r="E2" s="149"/>
      <c r="F2" s="298"/>
      <c r="G2" s="269"/>
      <c r="H2" s="298"/>
      <c r="I2" s="149"/>
      <c r="J2" s="298"/>
      <c r="K2" s="149"/>
      <c r="L2" s="298"/>
      <c r="M2" s="269"/>
    </row>
    <row r="3" spans="1:13" ht="14.4" customHeight="1" x14ac:dyDescent="0.3">
      <c r="A3" s="455" t="s">
        <v>157</v>
      </c>
      <c r="B3" s="400" t="s">
        <v>163</v>
      </c>
      <c r="C3" s="401"/>
      <c r="D3" s="401"/>
      <c r="E3" s="401"/>
      <c r="F3" s="401"/>
      <c r="G3" s="402"/>
      <c r="H3" s="400" t="s">
        <v>164</v>
      </c>
      <c r="I3" s="401"/>
      <c r="J3" s="401"/>
      <c r="K3" s="401"/>
      <c r="L3" s="401"/>
      <c r="M3" s="402"/>
    </row>
    <row r="4" spans="1:13" s="89" customFormat="1" ht="14.4" customHeight="1" thickBot="1" x14ac:dyDescent="0.35">
      <c r="A4" s="713"/>
      <c r="B4" s="714">
        <v>2011</v>
      </c>
      <c r="C4" s="715"/>
      <c r="D4" s="715">
        <v>2012</v>
      </c>
      <c r="E4" s="715"/>
      <c r="F4" s="715">
        <v>2013</v>
      </c>
      <c r="G4" s="585" t="s">
        <v>5</v>
      </c>
      <c r="H4" s="714">
        <v>2011</v>
      </c>
      <c r="I4" s="715"/>
      <c r="J4" s="715">
        <v>2012</v>
      </c>
      <c r="K4" s="715"/>
      <c r="L4" s="715">
        <v>2013</v>
      </c>
      <c r="M4" s="585" t="s">
        <v>5</v>
      </c>
    </row>
    <row r="5" spans="1:13" ht="14.4" customHeight="1" x14ac:dyDescent="0.3">
      <c r="A5" s="538" t="s">
        <v>2835</v>
      </c>
      <c r="B5" s="587">
        <v>124</v>
      </c>
      <c r="C5" s="505">
        <v>1</v>
      </c>
      <c r="D5" s="587"/>
      <c r="E5" s="505"/>
      <c r="F5" s="587"/>
      <c r="G5" s="527"/>
      <c r="H5" s="587"/>
      <c r="I5" s="505"/>
      <c r="J5" s="587"/>
      <c r="K5" s="505"/>
      <c r="L5" s="587"/>
      <c r="M5" s="559"/>
    </row>
    <row r="6" spans="1:13" ht="14.4" customHeight="1" x14ac:dyDescent="0.3">
      <c r="A6" s="539" t="s">
        <v>2836</v>
      </c>
      <c r="B6" s="600">
        <v>52449</v>
      </c>
      <c r="C6" s="511">
        <v>1</v>
      </c>
      <c r="D6" s="600">
        <v>108848</v>
      </c>
      <c r="E6" s="511">
        <v>2.0753112547427026</v>
      </c>
      <c r="F6" s="600">
        <v>44627</v>
      </c>
      <c r="G6" s="534">
        <v>0.85086464946900797</v>
      </c>
      <c r="H6" s="600"/>
      <c r="I6" s="511"/>
      <c r="J6" s="600"/>
      <c r="K6" s="511"/>
      <c r="L6" s="600"/>
      <c r="M6" s="560"/>
    </row>
    <row r="7" spans="1:13" ht="14.4" customHeight="1" x14ac:dyDescent="0.3">
      <c r="A7" s="539" t="s">
        <v>2837</v>
      </c>
      <c r="B7" s="600">
        <v>2275</v>
      </c>
      <c r="C7" s="511">
        <v>1</v>
      </c>
      <c r="D7" s="600">
        <v>554</v>
      </c>
      <c r="E7" s="511">
        <v>0.24351648351648353</v>
      </c>
      <c r="F7" s="600">
        <v>668</v>
      </c>
      <c r="G7" s="534">
        <v>0.29362637362637362</v>
      </c>
      <c r="H7" s="600"/>
      <c r="I7" s="511"/>
      <c r="J7" s="600"/>
      <c r="K7" s="511"/>
      <c r="L7" s="600"/>
      <c r="M7" s="560"/>
    </row>
    <row r="8" spans="1:13" ht="14.4" customHeight="1" x14ac:dyDescent="0.3">
      <c r="A8" s="539" t="s">
        <v>2838</v>
      </c>
      <c r="B8" s="600"/>
      <c r="C8" s="511"/>
      <c r="D8" s="600">
        <v>17665</v>
      </c>
      <c r="E8" s="511"/>
      <c r="F8" s="600">
        <v>15469</v>
      </c>
      <c r="G8" s="534"/>
      <c r="H8" s="600"/>
      <c r="I8" s="511"/>
      <c r="J8" s="600">
        <v>17761.86</v>
      </c>
      <c r="K8" s="511"/>
      <c r="L8" s="600">
        <v>17026.47</v>
      </c>
      <c r="M8" s="560"/>
    </row>
    <row r="9" spans="1:13" ht="14.4" customHeight="1" x14ac:dyDescent="0.3">
      <c r="A9" s="539" t="s">
        <v>2839</v>
      </c>
      <c r="B9" s="600">
        <v>210692</v>
      </c>
      <c r="C9" s="511">
        <v>1</v>
      </c>
      <c r="D9" s="600">
        <v>175560</v>
      </c>
      <c r="E9" s="511">
        <v>0.83325422892183854</v>
      </c>
      <c r="F9" s="600">
        <v>185610</v>
      </c>
      <c r="G9" s="534">
        <v>0.8809541890532151</v>
      </c>
      <c r="H9" s="600"/>
      <c r="I9" s="511"/>
      <c r="J9" s="600"/>
      <c r="K9" s="511"/>
      <c r="L9" s="600"/>
      <c r="M9" s="560"/>
    </row>
    <row r="10" spans="1:13" ht="14.4" customHeight="1" x14ac:dyDescent="0.3">
      <c r="A10" s="539" t="s">
        <v>2840</v>
      </c>
      <c r="B10" s="600">
        <v>676552</v>
      </c>
      <c r="C10" s="511">
        <v>1</v>
      </c>
      <c r="D10" s="600">
        <v>790668</v>
      </c>
      <c r="E10" s="511">
        <v>1.1686729179723065</v>
      </c>
      <c r="F10" s="600">
        <v>1064090</v>
      </c>
      <c r="G10" s="534">
        <v>1.5728133240312645</v>
      </c>
      <c r="H10" s="600"/>
      <c r="I10" s="511"/>
      <c r="J10" s="600"/>
      <c r="K10" s="511"/>
      <c r="L10" s="600"/>
      <c r="M10" s="560"/>
    </row>
    <row r="11" spans="1:13" ht="14.4" customHeight="1" x14ac:dyDescent="0.3">
      <c r="A11" s="539" t="s">
        <v>2841</v>
      </c>
      <c r="B11" s="600">
        <v>556506</v>
      </c>
      <c r="C11" s="511">
        <v>1</v>
      </c>
      <c r="D11" s="600">
        <v>766648</v>
      </c>
      <c r="E11" s="511">
        <v>1.3776095855210906</v>
      </c>
      <c r="F11" s="600">
        <v>1057315</v>
      </c>
      <c r="G11" s="534">
        <v>1.8999166226419841</v>
      </c>
      <c r="H11" s="600">
        <v>729675.47000000044</v>
      </c>
      <c r="I11" s="511">
        <v>1</v>
      </c>
      <c r="J11" s="600">
        <v>915677.38999999966</v>
      </c>
      <c r="K11" s="511">
        <v>1.2549104741043291</v>
      </c>
      <c r="L11" s="600">
        <v>505639.03000000009</v>
      </c>
      <c r="M11" s="560">
        <v>0.69296427081480449</v>
      </c>
    </row>
    <row r="12" spans="1:13" ht="14.4" customHeight="1" x14ac:dyDescent="0.3">
      <c r="A12" s="539" t="s">
        <v>2842</v>
      </c>
      <c r="B12" s="600">
        <v>222483</v>
      </c>
      <c r="C12" s="511">
        <v>1</v>
      </c>
      <c r="D12" s="600">
        <v>267398</v>
      </c>
      <c r="E12" s="511">
        <v>1.2018805931239691</v>
      </c>
      <c r="F12" s="600">
        <v>319815</v>
      </c>
      <c r="G12" s="534">
        <v>1.4374806164965412</v>
      </c>
      <c r="H12" s="600"/>
      <c r="I12" s="511"/>
      <c r="J12" s="600"/>
      <c r="K12" s="511"/>
      <c r="L12" s="600"/>
      <c r="M12" s="560"/>
    </row>
    <row r="13" spans="1:13" ht="14.4" customHeight="1" x14ac:dyDescent="0.3">
      <c r="A13" s="539" t="s">
        <v>2843</v>
      </c>
      <c r="B13" s="600">
        <v>1496385</v>
      </c>
      <c r="C13" s="511">
        <v>1</v>
      </c>
      <c r="D13" s="600">
        <v>1417551</v>
      </c>
      <c r="E13" s="511">
        <v>0.94731703405206547</v>
      </c>
      <c r="F13" s="600">
        <v>1427153</v>
      </c>
      <c r="G13" s="534">
        <v>0.95373383186813554</v>
      </c>
      <c r="H13" s="600"/>
      <c r="I13" s="511"/>
      <c r="J13" s="600"/>
      <c r="K13" s="511"/>
      <c r="L13" s="600"/>
      <c r="M13" s="560"/>
    </row>
    <row r="14" spans="1:13" ht="14.4" customHeight="1" x14ac:dyDescent="0.3">
      <c r="A14" s="539" t="s">
        <v>2844</v>
      </c>
      <c r="B14" s="600">
        <v>249722</v>
      </c>
      <c r="C14" s="511">
        <v>1</v>
      </c>
      <c r="D14" s="600">
        <v>269737</v>
      </c>
      <c r="E14" s="511">
        <v>1.0801491258279206</v>
      </c>
      <c r="F14" s="600">
        <v>417638</v>
      </c>
      <c r="G14" s="534">
        <v>1.6724117218346801</v>
      </c>
      <c r="H14" s="600"/>
      <c r="I14" s="511"/>
      <c r="J14" s="600"/>
      <c r="K14" s="511"/>
      <c r="L14" s="600"/>
      <c r="M14" s="560"/>
    </row>
    <row r="15" spans="1:13" ht="14.4" customHeight="1" x14ac:dyDescent="0.3">
      <c r="A15" s="539" t="s">
        <v>2845</v>
      </c>
      <c r="B15" s="600">
        <v>8216</v>
      </c>
      <c r="C15" s="511">
        <v>1</v>
      </c>
      <c r="D15" s="600">
        <v>17216</v>
      </c>
      <c r="E15" s="511">
        <v>2.0954235637779943</v>
      </c>
      <c r="F15" s="600">
        <v>71027</v>
      </c>
      <c r="G15" s="534">
        <v>8.6449610516066215</v>
      </c>
      <c r="H15" s="600"/>
      <c r="I15" s="511"/>
      <c r="J15" s="600"/>
      <c r="K15" s="511"/>
      <c r="L15" s="600"/>
      <c r="M15" s="560"/>
    </row>
    <row r="16" spans="1:13" ht="14.4" customHeight="1" thickBot="1" x14ac:dyDescent="0.35">
      <c r="A16" s="540" t="s">
        <v>2846</v>
      </c>
      <c r="B16" s="601">
        <v>6167</v>
      </c>
      <c r="C16" s="602">
        <v>1</v>
      </c>
      <c r="D16" s="601"/>
      <c r="E16" s="602"/>
      <c r="F16" s="601">
        <v>13188</v>
      </c>
      <c r="G16" s="536">
        <v>2.1384790011350736</v>
      </c>
      <c r="H16" s="601"/>
      <c r="I16" s="602"/>
      <c r="J16" s="601"/>
      <c r="K16" s="602"/>
      <c r="L16" s="601"/>
      <c r="M16" s="603"/>
    </row>
    <row r="17" spans="1:13" ht="14.4" customHeight="1" thickBot="1" x14ac:dyDescent="0.35">
      <c r="A17" s="529" t="s">
        <v>6</v>
      </c>
      <c r="B17" s="588">
        <v>3481571</v>
      </c>
      <c r="C17" s="589">
        <v>1</v>
      </c>
      <c r="D17" s="588">
        <v>3831845</v>
      </c>
      <c r="E17" s="589">
        <v>1.100608030110545</v>
      </c>
      <c r="F17" s="588">
        <v>4616600</v>
      </c>
      <c r="G17" s="531">
        <v>1.326010585451223</v>
      </c>
      <c r="H17" s="588">
        <v>729675.47000000044</v>
      </c>
      <c r="I17" s="589">
        <v>1</v>
      </c>
      <c r="J17" s="588">
        <v>933439.24999999965</v>
      </c>
      <c r="K17" s="589">
        <v>1.2792526107531053</v>
      </c>
      <c r="L17" s="588">
        <v>522665.50000000012</v>
      </c>
      <c r="M17" s="590">
        <v>0.71629857585866197</v>
      </c>
    </row>
  </sheetData>
  <mergeCells count="4">
    <mergeCell ref="A3:A4"/>
    <mergeCell ref="B3:G3"/>
    <mergeCell ref="H3:M3"/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357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69" bestFit="1" customWidth="1"/>
    <col min="2" max="2" width="8.6640625" style="69" bestFit="1" customWidth="1"/>
    <col min="3" max="3" width="2.109375" style="69" bestFit="1" customWidth="1"/>
    <col min="4" max="4" width="8" style="69" bestFit="1" customWidth="1"/>
    <col min="5" max="5" width="52.88671875" style="69" bestFit="1" customWidth="1"/>
    <col min="6" max="7" width="11.109375" style="98" customWidth="1"/>
    <col min="8" max="9" width="9.33203125" style="98" hidden="1" customWidth="1"/>
    <col min="10" max="11" width="11.109375" style="98" customWidth="1"/>
    <col min="12" max="13" width="9.33203125" style="98" hidden="1" customWidth="1"/>
    <col min="14" max="15" width="11.109375" style="98" customWidth="1"/>
    <col min="16" max="16" width="11.109375" style="91" customWidth="1"/>
    <col min="17" max="17" width="11.109375" style="98" customWidth="1"/>
    <col min="18" max="16384" width="8.88671875" style="69"/>
  </cols>
  <sheetData>
    <row r="1" spans="1:17" ht="18.600000000000001" customHeight="1" thickBot="1" x14ac:dyDescent="0.4">
      <c r="A1" s="347" t="s">
        <v>200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</row>
    <row r="2" spans="1:17" ht="14.4" customHeight="1" thickBot="1" x14ac:dyDescent="0.35">
      <c r="A2" s="464" t="s">
        <v>238</v>
      </c>
      <c r="B2" s="149"/>
      <c r="C2" s="149"/>
      <c r="D2" s="149"/>
      <c r="E2" s="149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269"/>
      <c r="Q2" s="151"/>
    </row>
    <row r="3" spans="1:17" ht="14.4" customHeight="1" thickBot="1" x14ac:dyDescent="0.35">
      <c r="E3" s="166" t="s">
        <v>201</v>
      </c>
      <c r="F3" s="313">
        <f t="shared" ref="F3:O3" si="0">SUBTOTAL(9,F6:F1048576)</f>
        <v>29133.699999999997</v>
      </c>
      <c r="G3" s="318">
        <f t="shared" si="0"/>
        <v>4211246.47</v>
      </c>
      <c r="H3" s="319"/>
      <c r="I3" s="319"/>
      <c r="J3" s="313">
        <f t="shared" si="0"/>
        <v>29570.63</v>
      </c>
      <c r="K3" s="318">
        <f t="shared" si="0"/>
        <v>4765284.25</v>
      </c>
      <c r="L3" s="319"/>
      <c r="M3" s="319"/>
      <c r="N3" s="313">
        <f t="shared" si="0"/>
        <v>34381.06</v>
      </c>
      <c r="O3" s="318">
        <f t="shared" si="0"/>
        <v>5139265.5</v>
      </c>
      <c r="P3" s="254">
        <f>IF(G3=0,"",O3/G3)</f>
        <v>1.2203668288263356</v>
      </c>
      <c r="Q3" s="315">
        <f>IF(N3=0,"",O3/N3)</f>
        <v>149.47955356815643</v>
      </c>
    </row>
    <row r="4" spans="1:17" ht="14.4" customHeight="1" x14ac:dyDescent="0.3">
      <c r="A4" s="405" t="s">
        <v>110</v>
      </c>
      <c r="B4" s="404" t="s">
        <v>158</v>
      </c>
      <c r="C4" s="405" t="s">
        <v>159</v>
      </c>
      <c r="D4" s="406" t="s">
        <v>128</v>
      </c>
      <c r="E4" s="407" t="s">
        <v>14</v>
      </c>
      <c r="F4" s="411">
        <v>2011</v>
      </c>
      <c r="G4" s="412"/>
      <c r="H4" s="317"/>
      <c r="I4" s="317"/>
      <c r="J4" s="411">
        <v>2012</v>
      </c>
      <c r="K4" s="412"/>
      <c r="L4" s="317"/>
      <c r="M4" s="317"/>
      <c r="N4" s="411">
        <v>2013</v>
      </c>
      <c r="O4" s="412"/>
      <c r="P4" s="413" t="s">
        <v>5</v>
      </c>
      <c r="Q4" s="403" t="s">
        <v>161</v>
      </c>
    </row>
    <row r="5" spans="1:17" ht="14.4" customHeight="1" thickBot="1" x14ac:dyDescent="0.35">
      <c r="A5" s="592"/>
      <c r="B5" s="591"/>
      <c r="C5" s="592"/>
      <c r="D5" s="593"/>
      <c r="E5" s="594"/>
      <c r="F5" s="604" t="s">
        <v>129</v>
      </c>
      <c r="G5" s="605" t="s">
        <v>17</v>
      </c>
      <c r="H5" s="606"/>
      <c r="I5" s="606"/>
      <c r="J5" s="604" t="s">
        <v>129</v>
      </c>
      <c r="K5" s="605" t="s">
        <v>17</v>
      </c>
      <c r="L5" s="606"/>
      <c r="M5" s="606"/>
      <c r="N5" s="604" t="s">
        <v>129</v>
      </c>
      <c r="O5" s="605" t="s">
        <v>17</v>
      </c>
      <c r="P5" s="607"/>
      <c r="Q5" s="599"/>
    </row>
    <row r="6" spans="1:17" ht="14.4" customHeight="1" x14ac:dyDescent="0.3">
      <c r="A6" s="504" t="s">
        <v>2064</v>
      </c>
      <c r="B6" s="505" t="s">
        <v>2847</v>
      </c>
      <c r="C6" s="505" t="s">
        <v>2030</v>
      </c>
      <c r="D6" s="505" t="s">
        <v>2848</v>
      </c>
      <c r="E6" s="505" t="s">
        <v>2849</v>
      </c>
      <c r="F6" s="508">
        <v>2</v>
      </c>
      <c r="G6" s="508">
        <v>124</v>
      </c>
      <c r="H6" s="508">
        <v>1</v>
      </c>
      <c r="I6" s="508">
        <v>62</v>
      </c>
      <c r="J6" s="508"/>
      <c r="K6" s="508"/>
      <c r="L6" s="508"/>
      <c r="M6" s="508"/>
      <c r="N6" s="508"/>
      <c r="O6" s="508"/>
      <c r="P6" s="527"/>
      <c r="Q6" s="509"/>
    </row>
    <row r="7" spans="1:17" ht="14.4" customHeight="1" x14ac:dyDescent="0.3">
      <c r="A7" s="510" t="s">
        <v>2065</v>
      </c>
      <c r="B7" s="511" t="s">
        <v>2850</v>
      </c>
      <c r="C7" s="511" t="s">
        <v>2030</v>
      </c>
      <c r="D7" s="511" t="s">
        <v>2851</v>
      </c>
      <c r="E7" s="511" t="s">
        <v>2852</v>
      </c>
      <c r="F7" s="514"/>
      <c r="G7" s="514"/>
      <c r="H7" s="514"/>
      <c r="I7" s="514"/>
      <c r="J7" s="514">
        <v>1</v>
      </c>
      <c r="K7" s="514">
        <v>163</v>
      </c>
      <c r="L7" s="514"/>
      <c r="M7" s="514">
        <v>163</v>
      </c>
      <c r="N7" s="514">
        <v>7</v>
      </c>
      <c r="O7" s="514">
        <v>1148</v>
      </c>
      <c r="P7" s="534"/>
      <c r="Q7" s="515">
        <v>164</v>
      </c>
    </row>
    <row r="8" spans="1:17" ht="14.4" customHeight="1" x14ac:dyDescent="0.3">
      <c r="A8" s="510" t="s">
        <v>2065</v>
      </c>
      <c r="B8" s="511" t="s">
        <v>2850</v>
      </c>
      <c r="C8" s="511" t="s">
        <v>2030</v>
      </c>
      <c r="D8" s="511" t="s">
        <v>2853</v>
      </c>
      <c r="E8" s="511" t="s">
        <v>2854</v>
      </c>
      <c r="F8" s="514"/>
      <c r="G8" s="514"/>
      <c r="H8" s="514"/>
      <c r="I8" s="514"/>
      <c r="J8" s="514">
        <v>1</v>
      </c>
      <c r="K8" s="514">
        <v>494</v>
      </c>
      <c r="L8" s="514"/>
      <c r="M8" s="514">
        <v>494</v>
      </c>
      <c r="N8" s="514">
        <v>7</v>
      </c>
      <c r="O8" s="514">
        <v>3479</v>
      </c>
      <c r="P8" s="534"/>
      <c r="Q8" s="515">
        <v>497</v>
      </c>
    </row>
    <row r="9" spans="1:17" ht="14.4" customHeight="1" x14ac:dyDescent="0.3">
      <c r="A9" s="510" t="s">
        <v>2065</v>
      </c>
      <c r="B9" s="511" t="s">
        <v>2850</v>
      </c>
      <c r="C9" s="511" t="s">
        <v>2030</v>
      </c>
      <c r="D9" s="511" t="s">
        <v>2855</v>
      </c>
      <c r="E9" s="511" t="s">
        <v>2856</v>
      </c>
      <c r="F9" s="514">
        <v>4</v>
      </c>
      <c r="G9" s="514">
        <v>37044</v>
      </c>
      <c r="H9" s="514">
        <v>1</v>
      </c>
      <c r="I9" s="514">
        <v>9261</v>
      </c>
      <c r="J9" s="514"/>
      <c r="K9" s="514"/>
      <c r="L9" s="514"/>
      <c r="M9" s="514"/>
      <c r="N9" s="514"/>
      <c r="O9" s="514"/>
      <c r="P9" s="534"/>
      <c r="Q9" s="515"/>
    </row>
    <row r="10" spans="1:17" ht="14.4" customHeight="1" x14ac:dyDescent="0.3">
      <c r="A10" s="510" t="s">
        <v>2065</v>
      </c>
      <c r="B10" s="511" t="s">
        <v>2850</v>
      </c>
      <c r="C10" s="511" t="s">
        <v>2030</v>
      </c>
      <c r="D10" s="511" t="s">
        <v>2857</v>
      </c>
      <c r="E10" s="511" t="s">
        <v>2858</v>
      </c>
      <c r="F10" s="514">
        <v>1</v>
      </c>
      <c r="G10" s="514">
        <v>1228</v>
      </c>
      <c r="H10" s="514">
        <v>1</v>
      </c>
      <c r="I10" s="514">
        <v>1228</v>
      </c>
      <c r="J10" s="514">
        <v>20</v>
      </c>
      <c r="K10" s="514">
        <v>24720</v>
      </c>
      <c r="L10" s="514">
        <v>20.130293159609121</v>
      </c>
      <c r="M10" s="514">
        <v>1236</v>
      </c>
      <c r="N10" s="514">
        <v>7</v>
      </c>
      <c r="O10" s="514">
        <v>8715</v>
      </c>
      <c r="P10" s="534">
        <v>7.0969055374592838</v>
      </c>
      <c r="Q10" s="515">
        <v>1245</v>
      </c>
    </row>
    <row r="11" spans="1:17" ht="14.4" customHeight="1" x14ac:dyDescent="0.3">
      <c r="A11" s="510" t="s">
        <v>2065</v>
      </c>
      <c r="B11" s="511" t="s">
        <v>2850</v>
      </c>
      <c r="C11" s="511" t="s">
        <v>2030</v>
      </c>
      <c r="D11" s="511" t="s">
        <v>2859</v>
      </c>
      <c r="E11" s="511" t="s">
        <v>2860</v>
      </c>
      <c r="F11" s="514">
        <v>3</v>
      </c>
      <c r="G11" s="514">
        <v>6633</v>
      </c>
      <c r="H11" s="514">
        <v>1</v>
      </c>
      <c r="I11" s="514">
        <v>2211</v>
      </c>
      <c r="J11" s="514"/>
      <c r="K11" s="514"/>
      <c r="L11" s="514"/>
      <c r="M11" s="514"/>
      <c r="N11" s="514"/>
      <c r="O11" s="514"/>
      <c r="P11" s="534"/>
      <c r="Q11" s="515"/>
    </row>
    <row r="12" spans="1:17" ht="14.4" customHeight="1" x14ac:dyDescent="0.3">
      <c r="A12" s="510" t="s">
        <v>2065</v>
      </c>
      <c r="B12" s="511" t="s">
        <v>2850</v>
      </c>
      <c r="C12" s="511" t="s">
        <v>2030</v>
      </c>
      <c r="D12" s="511" t="s">
        <v>2861</v>
      </c>
      <c r="E12" s="511" t="s">
        <v>2862</v>
      </c>
      <c r="F12" s="514"/>
      <c r="G12" s="514"/>
      <c r="H12" s="514"/>
      <c r="I12" s="514"/>
      <c r="J12" s="514">
        <v>45</v>
      </c>
      <c r="K12" s="514">
        <v>25290</v>
      </c>
      <c r="L12" s="514"/>
      <c r="M12" s="514">
        <v>562</v>
      </c>
      <c r="N12" s="514"/>
      <c r="O12" s="514"/>
      <c r="P12" s="534"/>
      <c r="Q12" s="515"/>
    </row>
    <row r="13" spans="1:17" ht="14.4" customHeight="1" x14ac:dyDescent="0.3">
      <c r="A13" s="510" t="s">
        <v>2065</v>
      </c>
      <c r="B13" s="511" t="s">
        <v>2850</v>
      </c>
      <c r="C13" s="511" t="s">
        <v>2030</v>
      </c>
      <c r="D13" s="511" t="s">
        <v>2863</v>
      </c>
      <c r="E13" s="511" t="s">
        <v>2864</v>
      </c>
      <c r="F13" s="514"/>
      <c r="G13" s="514"/>
      <c r="H13" s="514"/>
      <c r="I13" s="514"/>
      <c r="J13" s="514">
        <v>19</v>
      </c>
      <c r="K13" s="514">
        <v>6935</v>
      </c>
      <c r="L13" s="514"/>
      <c r="M13" s="514">
        <v>365</v>
      </c>
      <c r="N13" s="514"/>
      <c r="O13" s="514"/>
      <c r="P13" s="534"/>
      <c r="Q13" s="515"/>
    </row>
    <row r="14" spans="1:17" ht="14.4" customHeight="1" x14ac:dyDescent="0.3">
      <c r="A14" s="510" t="s">
        <v>2065</v>
      </c>
      <c r="B14" s="511" t="s">
        <v>2850</v>
      </c>
      <c r="C14" s="511" t="s">
        <v>2030</v>
      </c>
      <c r="D14" s="511" t="s">
        <v>2865</v>
      </c>
      <c r="E14" s="511" t="s">
        <v>2866</v>
      </c>
      <c r="F14" s="514"/>
      <c r="G14" s="514"/>
      <c r="H14" s="514"/>
      <c r="I14" s="514"/>
      <c r="J14" s="514">
        <v>45</v>
      </c>
      <c r="K14" s="514">
        <v>45000</v>
      </c>
      <c r="L14" s="514"/>
      <c r="M14" s="514">
        <v>1000</v>
      </c>
      <c r="N14" s="514"/>
      <c r="O14" s="514"/>
      <c r="P14" s="534"/>
      <c r="Q14" s="515"/>
    </row>
    <row r="15" spans="1:17" ht="14.4" customHeight="1" x14ac:dyDescent="0.3">
      <c r="A15" s="510" t="s">
        <v>2065</v>
      </c>
      <c r="B15" s="511" t="s">
        <v>2850</v>
      </c>
      <c r="C15" s="511" t="s">
        <v>2030</v>
      </c>
      <c r="D15" s="511" t="s">
        <v>2867</v>
      </c>
      <c r="E15" s="511" t="s">
        <v>2868</v>
      </c>
      <c r="F15" s="514">
        <v>1</v>
      </c>
      <c r="G15" s="514">
        <v>7544</v>
      </c>
      <c r="H15" s="514">
        <v>1</v>
      </c>
      <c r="I15" s="514">
        <v>7544</v>
      </c>
      <c r="J15" s="514"/>
      <c r="K15" s="514"/>
      <c r="L15" s="514"/>
      <c r="M15" s="514"/>
      <c r="N15" s="514"/>
      <c r="O15" s="514"/>
      <c r="P15" s="534"/>
      <c r="Q15" s="515"/>
    </row>
    <row r="16" spans="1:17" ht="14.4" customHeight="1" x14ac:dyDescent="0.3">
      <c r="A16" s="510" t="s">
        <v>2065</v>
      </c>
      <c r="B16" s="511" t="s">
        <v>2850</v>
      </c>
      <c r="C16" s="511" t="s">
        <v>2030</v>
      </c>
      <c r="D16" s="511" t="s">
        <v>2869</v>
      </c>
      <c r="E16" s="511" t="s">
        <v>2870</v>
      </c>
      <c r="F16" s="514"/>
      <c r="G16" s="514"/>
      <c r="H16" s="514"/>
      <c r="I16" s="514"/>
      <c r="J16" s="514">
        <v>1</v>
      </c>
      <c r="K16" s="514">
        <v>6246</v>
      </c>
      <c r="L16" s="514"/>
      <c r="M16" s="514">
        <v>6246</v>
      </c>
      <c r="N16" s="514">
        <v>5</v>
      </c>
      <c r="O16" s="514">
        <v>31285</v>
      </c>
      <c r="P16" s="534"/>
      <c r="Q16" s="515">
        <v>6257</v>
      </c>
    </row>
    <row r="17" spans="1:17" ht="14.4" customHeight="1" x14ac:dyDescent="0.3">
      <c r="A17" s="510" t="s">
        <v>2066</v>
      </c>
      <c r="B17" s="511" t="s">
        <v>2274</v>
      </c>
      <c r="C17" s="511" t="s">
        <v>2030</v>
      </c>
      <c r="D17" s="511" t="s">
        <v>2871</v>
      </c>
      <c r="E17" s="511" t="s">
        <v>2872</v>
      </c>
      <c r="F17" s="514">
        <v>3</v>
      </c>
      <c r="G17" s="514">
        <v>654</v>
      </c>
      <c r="H17" s="514">
        <v>1</v>
      </c>
      <c r="I17" s="514">
        <v>218</v>
      </c>
      <c r="J17" s="514"/>
      <c r="K17" s="514"/>
      <c r="L17" s="514"/>
      <c r="M17" s="514"/>
      <c r="N17" s="514"/>
      <c r="O17" s="514"/>
      <c r="P17" s="534"/>
      <c r="Q17" s="515"/>
    </row>
    <row r="18" spans="1:17" ht="14.4" customHeight="1" x14ac:dyDescent="0.3">
      <c r="A18" s="510" t="s">
        <v>2066</v>
      </c>
      <c r="B18" s="511" t="s">
        <v>2274</v>
      </c>
      <c r="C18" s="511" t="s">
        <v>2030</v>
      </c>
      <c r="D18" s="511" t="s">
        <v>2873</v>
      </c>
      <c r="E18" s="511" t="s">
        <v>2874</v>
      </c>
      <c r="F18" s="514"/>
      <c r="G18" s="514"/>
      <c r="H18" s="514"/>
      <c r="I18" s="514"/>
      <c r="J18" s="514">
        <v>1</v>
      </c>
      <c r="K18" s="514">
        <v>554</v>
      </c>
      <c r="L18" s="514"/>
      <c r="M18" s="514">
        <v>554</v>
      </c>
      <c r="N18" s="514"/>
      <c r="O18" s="514"/>
      <c r="P18" s="534"/>
      <c r="Q18" s="515"/>
    </row>
    <row r="19" spans="1:17" ht="14.4" customHeight="1" x14ac:dyDescent="0.3">
      <c r="A19" s="510" t="s">
        <v>2066</v>
      </c>
      <c r="B19" s="511" t="s">
        <v>2274</v>
      </c>
      <c r="C19" s="511" t="s">
        <v>2030</v>
      </c>
      <c r="D19" s="511" t="s">
        <v>2875</v>
      </c>
      <c r="E19" s="511" t="s">
        <v>2876</v>
      </c>
      <c r="F19" s="514"/>
      <c r="G19" s="514"/>
      <c r="H19" s="514"/>
      <c r="I19" s="514"/>
      <c r="J19" s="514"/>
      <c r="K19" s="514"/>
      <c r="L19" s="514"/>
      <c r="M19" s="514"/>
      <c r="N19" s="514">
        <v>1</v>
      </c>
      <c r="O19" s="514">
        <v>449</v>
      </c>
      <c r="P19" s="534"/>
      <c r="Q19" s="515">
        <v>449</v>
      </c>
    </row>
    <row r="20" spans="1:17" ht="14.4" customHeight="1" x14ac:dyDescent="0.3">
      <c r="A20" s="510" t="s">
        <v>2066</v>
      </c>
      <c r="B20" s="511" t="s">
        <v>2274</v>
      </c>
      <c r="C20" s="511" t="s">
        <v>2030</v>
      </c>
      <c r="D20" s="511" t="s">
        <v>2716</v>
      </c>
      <c r="E20" s="511" t="s">
        <v>2717</v>
      </c>
      <c r="F20" s="514">
        <v>1</v>
      </c>
      <c r="G20" s="514">
        <v>1109</v>
      </c>
      <c r="H20" s="514">
        <v>1</v>
      </c>
      <c r="I20" s="514">
        <v>1109</v>
      </c>
      <c r="J20" s="514"/>
      <c r="K20" s="514"/>
      <c r="L20" s="514"/>
      <c r="M20" s="514"/>
      <c r="N20" s="514"/>
      <c r="O20" s="514"/>
      <c r="P20" s="534"/>
      <c r="Q20" s="515"/>
    </row>
    <row r="21" spans="1:17" ht="14.4" customHeight="1" x14ac:dyDescent="0.3">
      <c r="A21" s="510" t="s">
        <v>2066</v>
      </c>
      <c r="B21" s="511" t="s">
        <v>2274</v>
      </c>
      <c r="C21" s="511" t="s">
        <v>2030</v>
      </c>
      <c r="D21" s="511" t="s">
        <v>2877</v>
      </c>
      <c r="E21" s="511" t="s">
        <v>2878</v>
      </c>
      <c r="F21" s="514">
        <v>2</v>
      </c>
      <c r="G21" s="514">
        <v>512</v>
      </c>
      <c r="H21" s="514">
        <v>1</v>
      </c>
      <c r="I21" s="514">
        <v>256</v>
      </c>
      <c r="J21" s="514"/>
      <c r="K21" s="514"/>
      <c r="L21" s="514"/>
      <c r="M21" s="514"/>
      <c r="N21" s="514"/>
      <c r="O21" s="514"/>
      <c r="P21" s="534"/>
      <c r="Q21" s="515"/>
    </row>
    <row r="22" spans="1:17" ht="14.4" customHeight="1" x14ac:dyDescent="0.3">
      <c r="A22" s="510" t="s">
        <v>2066</v>
      </c>
      <c r="B22" s="511" t="s">
        <v>2715</v>
      </c>
      <c r="C22" s="511" t="s">
        <v>2030</v>
      </c>
      <c r="D22" s="511" t="s">
        <v>2871</v>
      </c>
      <c r="E22" s="511" t="s">
        <v>2872</v>
      </c>
      <c r="F22" s="514"/>
      <c r="G22" s="514"/>
      <c r="H22" s="514"/>
      <c r="I22" s="514"/>
      <c r="J22" s="514"/>
      <c r="K22" s="514"/>
      <c r="L22" s="514"/>
      <c r="M22" s="514"/>
      <c r="N22" s="514">
        <v>1</v>
      </c>
      <c r="O22" s="514">
        <v>219</v>
      </c>
      <c r="P22" s="534"/>
      <c r="Q22" s="515">
        <v>219</v>
      </c>
    </row>
    <row r="23" spans="1:17" ht="14.4" customHeight="1" x14ac:dyDescent="0.3">
      <c r="A23" s="510" t="s">
        <v>2879</v>
      </c>
      <c r="B23" s="511" t="s">
        <v>2880</v>
      </c>
      <c r="C23" s="511" t="s">
        <v>2308</v>
      </c>
      <c r="D23" s="511" t="s">
        <v>2881</v>
      </c>
      <c r="E23" s="511" t="s">
        <v>2379</v>
      </c>
      <c r="F23" s="514"/>
      <c r="G23" s="514"/>
      <c r="H23" s="514"/>
      <c r="I23" s="514"/>
      <c r="J23" s="514">
        <v>0.45</v>
      </c>
      <c r="K23" s="514">
        <v>974.39</v>
      </c>
      <c r="L23" s="514"/>
      <c r="M23" s="514">
        <v>2165.3111111111111</v>
      </c>
      <c r="N23" s="514">
        <v>0.5</v>
      </c>
      <c r="O23" s="514">
        <v>1092.1600000000001</v>
      </c>
      <c r="P23" s="534"/>
      <c r="Q23" s="515">
        <v>2184.3200000000002</v>
      </c>
    </row>
    <row r="24" spans="1:17" ht="14.4" customHeight="1" x14ac:dyDescent="0.3">
      <c r="A24" s="510" t="s">
        <v>2879</v>
      </c>
      <c r="B24" s="511" t="s">
        <v>2880</v>
      </c>
      <c r="C24" s="511" t="s">
        <v>2428</v>
      </c>
      <c r="D24" s="511" t="s">
        <v>2882</v>
      </c>
      <c r="E24" s="511" t="s">
        <v>2883</v>
      </c>
      <c r="F24" s="514"/>
      <c r="G24" s="514"/>
      <c r="H24" s="514"/>
      <c r="I24" s="514"/>
      <c r="J24" s="514">
        <v>150</v>
      </c>
      <c r="K24" s="514">
        <v>679.5</v>
      </c>
      <c r="L24" s="514"/>
      <c r="M24" s="514">
        <v>4.53</v>
      </c>
      <c r="N24" s="514">
        <v>150</v>
      </c>
      <c r="O24" s="514">
        <v>726</v>
      </c>
      <c r="P24" s="534"/>
      <c r="Q24" s="515">
        <v>4.84</v>
      </c>
    </row>
    <row r="25" spans="1:17" ht="14.4" customHeight="1" x14ac:dyDescent="0.3">
      <c r="A25" s="510" t="s">
        <v>2879</v>
      </c>
      <c r="B25" s="511" t="s">
        <v>2880</v>
      </c>
      <c r="C25" s="511" t="s">
        <v>2428</v>
      </c>
      <c r="D25" s="511" t="s">
        <v>2884</v>
      </c>
      <c r="E25" s="511" t="s">
        <v>2885</v>
      </c>
      <c r="F25" s="514"/>
      <c r="G25" s="514"/>
      <c r="H25" s="514"/>
      <c r="I25" s="514"/>
      <c r="J25" s="514">
        <v>1</v>
      </c>
      <c r="K25" s="514">
        <v>2135.09</v>
      </c>
      <c r="L25" s="514"/>
      <c r="M25" s="514">
        <v>2135.09</v>
      </c>
      <c r="N25" s="514">
        <v>1</v>
      </c>
      <c r="O25" s="514">
        <v>2299.5500000000002</v>
      </c>
      <c r="P25" s="534"/>
      <c r="Q25" s="515">
        <v>2299.5500000000002</v>
      </c>
    </row>
    <row r="26" spans="1:17" ht="14.4" customHeight="1" x14ac:dyDescent="0.3">
      <c r="A26" s="510" t="s">
        <v>2879</v>
      </c>
      <c r="B26" s="511" t="s">
        <v>2880</v>
      </c>
      <c r="C26" s="511" t="s">
        <v>2428</v>
      </c>
      <c r="D26" s="511" t="s">
        <v>2886</v>
      </c>
      <c r="E26" s="511" t="s">
        <v>2887</v>
      </c>
      <c r="F26" s="514"/>
      <c r="G26" s="514"/>
      <c r="H26" s="514"/>
      <c r="I26" s="514"/>
      <c r="J26" s="514">
        <v>449</v>
      </c>
      <c r="K26" s="514">
        <v>13972.88</v>
      </c>
      <c r="L26" s="514"/>
      <c r="M26" s="514">
        <v>31.119999999999997</v>
      </c>
      <c r="N26" s="514">
        <v>388</v>
      </c>
      <c r="O26" s="514">
        <v>12908.76</v>
      </c>
      <c r="P26" s="534"/>
      <c r="Q26" s="515">
        <v>33.270000000000003</v>
      </c>
    </row>
    <row r="27" spans="1:17" ht="14.4" customHeight="1" x14ac:dyDescent="0.3">
      <c r="A27" s="510" t="s">
        <v>2879</v>
      </c>
      <c r="B27" s="511" t="s">
        <v>2880</v>
      </c>
      <c r="C27" s="511" t="s">
        <v>2030</v>
      </c>
      <c r="D27" s="511" t="s">
        <v>2888</v>
      </c>
      <c r="E27" s="511" t="s">
        <v>2889</v>
      </c>
      <c r="F27" s="514"/>
      <c r="G27" s="514"/>
      <c r="H27" s="514"/>
      <c r="I27" s="514"/>
      <c r="J27" s="514">
        <v>1</v>
      </c>
      <c r="K27" s="514">
        <v>486</v>
      </c>
      <c r="L27" s="514"/>
      <c r="M27" s="514">
        <v>486</v>
      </c>
      <c r="N27" s="514">
        <v>1</v>
      </c>
      <c r="O27" s="514">
        <v>487</v>
      </c>
      <c r="P27" s="534"/>
      <c r="Q27" s="515">
        <v>487</v>
      </c>
    </row>
    <row r="28" spans="1:17" ht="14.4" customHeight="1" x14ac:dyDescent="0.3">
      <c r="A28" s="510" t="s">
        <v>2879</v>
      </c>
      <c r="B28" s="511" t="s">
        <v>2880</v>
      </c>
      <c r="C28" s="511" t="s">
        <v>2030</v>
      </c>
      <c r="D28" s="511" t="s">
        <v>2890</v>
      </c>
      <c r="E28" s="511" t="s">
        <v>2891</v>
      </c>
      <c r="F28" s="514"/>
      <c r="G28" s="514"/>
      <c r="H28" s="514"/>
      <c r="I28" s="514"/>
      <c r="J28" s="514">
        <v>1</v>
      </c>
      <c r="K28" s="514">
        <v>653</v>
      </c>
      <c r="L28" s="514"/>
      <c r="M28" s="514">
        <v>653</v>
      </c>
      <c r="N28" s="514">
        <v>1</v>
      </c>
      <c r="O28" s="514">
        <v>654</v>
      </c>
      <c r="P28" s="534"/>
      <c r="Q28" s="515">
        <v>654</v>
      </c>
    </row>
    <row r="29" spans="1:17" ht="14.4" customHeight="1" x14ac:dyDescent="0.3">
      <c r="A29" s="510" t="s">
        <v>2879</v>
      </c>
      <c r="B29" s="511" t="s">
        <v>2880</v>
      </c>
      <c r="C29" s="511" t="s">
        <v>2030</v>
      </c>
      <c r="D29" s="511" t="s">
        <v>2892</v>
      </c>
      <c r="E29" s="511" t="s">
        <v>2893</v>
      </c>
      <c r="F29" s="514"/>
      <c r="G29" s="514"/>
      <c r="H29" s="514"/>
      <c r="I29" s="514"/>
      <c r="J29" s="514">
        <v>1</v>
      </c>
      <c r="K29" s="514">
        <v>16526</v>
      </c>
      <c r="L29" s="514"/>
      <c r="M29" s="514">
        <v>16526</v>
      </c>
      <c r="N29" s="514"/>
      <c r="O29" s="514"/>
      <c r="P29" s="534"/>
      <c r="Q29" s="515"/>
    </row>
    <row r="30" spans="1:17" ht="14.4" customHeight="1" x14ac:dyDescent="0.3">
      <c r="A30" s="510" t="s">
        <v>2879</v>
      </c>
      <c r="B30" s="511" t="s">
        <v>2880</v>
      </c>
      <c r="C30" s="511" t="s">
        <v>2030</v>
      </c>
      <c r="D30" s="511" t="s">
        <v>2894</v>
      </c>
      <c r="E30" s="511" t="s">
        <v>2895</v>
      </c>
      <c r="F30" s="514"/>
      <c r="G30" s="514"/>
      <c r="H30" s="514"/>
      <c r="I30" s="514"/>
      <c r="J30" s="514"/>
      <c r="K30" s="514"/>
      <c r="L30" s="514"/>
      <c r="M30" s="514"/>
      <c r="N30" s="514">
        <v>1</v>
      </c>
      <c r="O30" s="514">
        <v>14328</v>
      </c>
      <c r="P30" s="534"/>
      <c r="Q30" s="515">
        <v>14328</v>
      </c>
    </row>
    <row r="31" spans="1:17" ht="14.4" customHeight="1" x14ac:dyDescent="0.3">
      <c r="A31" s="510" t="s">
        <v>2074</v>
      </c>
      <c r="B31" s="511" t="s">
        <v>2896</v>
      </c>
      <c r="C31" s="511" t="s">
        <v>2030</v>
      </c>
      <c r="D31" s="511" t="s">
        <v>2897</v>
      </c>
      <c r="E31" s="511" t="s">
        <v>2898</v>
      </c>
      <c r="F31" s="514"/>
      <c r="G31" s="514"/>
      <c r="H31" s="514"/>
      <c r="I31" s="514"/>
      <c r="J31" s="514">
        <v>1</v>
      </c>
      <c r="K31" s="514">
        <v>216</v>
      </c>
      <c r="L31" s="514"/>
      <c r="M31" s="514">
        <v>216</v>
      </c>
      <c r="N31" s="514"/>
      <c r="O31" s="514"/>
      <c r="P31" s="534"/>
      <c r="Q31" s="515"/>
    </row>
    <row r="32" spans="1:17" ht="14.4" customHeight="1" x14ac:dyDescent="0.3">
      <c r="A32" s="510" t="s">
        <v>2074</v>
      </c>
      <c r="B32" s="511" t="s">
        <v>2896</v>
      </c>
      <c r="C32" s="511" t="s">
        <v>2030</v>
      </c>
      <c r="D32" s="511" t="s">
        <v>2853</v>
      </c>
      <c r="E32" s="511" t="s">
        <v>2854</v>
      </c>
      <c r="F32" s="514"/>
      <c r="G32" s="514"/>
      <c r="H32" s="514"/>
      <c r="I32" s="514"/>
      <c r="J32" s="514">
        <v>1</v>
      </c>
      <c r="K32" s="514">
        <v>494</v>
      </c>
      <c r="L32" s="514"/>
      <c r="M32" s="514">
        <v>494</v>
      </c>
      <c r="N32" s="514"/>
      <c r="O32" s="514"/>
      <c r="P32" s="534"/>
      <c r="Q32" s="515"/>
    </row>
    <row r="33" spans="1:17" ht="14.4" customHeight="1" x14ac:dyDescent="0.3">
      <c r="A33" s="510" t="s">
        <v>2074</v>
      </c>
      <c r="B33" s="511" t="s">
        <v>2896</v>
      </c>
      <c r="C33" s="511" t="s">
        <v>2030</v>
      </c>
      <c r="D33" s="511" t="s">
        <v>2899</v>
      </c>
      <c r="E33" s="511" t="s">
        <v>2900</v>
      </c>
      <c r="F33" s="514"/>
      <c r="G33" s="514"/>
      <c r="H33" s="514"/>
      <c r="I33" s="514"/>
      <c r="J33" s="514">
        <v>12</v>
      </c>
      <c r="K33" s="514">
        <v>4164</v>
      </c>
      <c r="L33" s="514"/>
      <c r="M33" s="514">
        <v>347</v>
      </c>
      <c r="N33" s="514"/>
      <c r="O33" s="514"/>
      <c r="P33" s="534"/>
      <c r="Q33" s="515"/>
    </row>
    <row r="34" spans="1:17" ht="14.4" customHeight="1" x14ac:dyDescent="0.3">
      <c r="A34" s="510" t="s">
        <v>2074</v>
      </c>
      <c r="B34" s="511" t="s">
        <v>2896</v>
      </c>
      <c r="C34" s="511" t="s">
        <v>2030</v>
      </c>
      <c r="D34" s="511" t="s">
        <v>2901</v>
      </c>
      <c r="E34" s="511" t="s">
        <v>2902</v>
      </c>
      <c r="F34" s="514">
        <v>1</v>
      </c>
      <c r="G34" s="514">
        <v>88</v>
      </c>
      <c r="H34" s="514">
        <v>1</v>
      </c>
      <c r="I34" s="514">
        <v>88</v>
      </c>
      <c r="J34" s="514"/>
      <c r="K34" s="514"/>
      <c r="L34" s="514"/>
      <c r="M34" s="514"/>
      <c r="N34" s="514"/>
      <c r="O34" s="514"/>
      <c r="P34" s="534"/>
      <c r="Q34" s="515"/>
    </row>
    <row r="35" spans="1:17" ht="14.4" customHeight="1" x14ac:dyDescent="0.3">
      <c r="A35" s="510" t="s">
        <v>2074</v>
      </c>
      <c r="B35" s="511" t="s">
        <v>2896</v>
      </c>
      <c r="C35" s="511" t="s">
        <v>2030</v>
      </c>
      <c r="D35" s="511" t="s">
        <v>2903</v>
      </c>
      <c r="E35" s="511" t="s">
        <v>2904</v>
      </c>
      <c r="F35" s="514">
        <v>2</v>
      </c>
      <c r="G35" s="514">
        <v>378</v>
      </c>
      <c r="H35" s="514">
        <v>1</v>
      </c>
      <c r="I35" s="514">
        <v>189</v>
      </c>
      <c r="J35" s="514">
        <v>1</v>
      </c>
      <c r="K35" s="514">
        <v>189</v>
      </c>
      <c r="L35" s="514">
        <v>0.5</v>
      </c>
      <c r="M35" s="514">
        <v>189</v>
      </c>
      <c r="N35" s="514">
        <v>1</v>
      </c>
      <c r="O35" s="514">
        <v>189</v>
      </c>
      <c r="P35" s="534">
        <v>0.5</v>
      </c>
      <c r="Q35" s="515">
        <v>189</v>
      </c>
    </row>
    <row r="36" spans="1:17" ht="14.4" customHeight="1" x14ac:dyDescent="0.3">
      <c r="A36" s="510" t="s">
        <v>2074</v>
      </c>
      <c r="B36" s="511" t="s">
        <v>2896</v>
      </c>
      <c r="C36" s="511" t="s">
        <v>2030</v>
      </c>
      <c r="D36" s="511" t="s">
        <v>2905</v>
      </c>
      <c r="E36" s="511" t="s">
        <v>2906</v>
      </c>
      <c r="F36" s="514"/>
      <c r="G36" s="514"/>
      <c r="H36" s="514"/>
      <c r="I36" s="514"/>
      <c r="J36" s="514">
        <v>1</v>
      </c>
      <c r="K36" s="514">
        <v>406</v>
      </c>
      <c r="L36" s="514"/>
      <c r="M36" s="514">
        <v>406</v>
      </c>
      <c r="N36" s="514"/>
      <c r="O36" s="514"/>
      <c r="P36" s="534"/>
      <c r="Q36" s="515"/>
    </row>
    <row r="37" spans="1:17" ht="14.4" customHeight="1" x14ac:dyDescent="0.3">
      <c r="A37" s="510" t="s">
        <v>2074</v>
      </c>
      <c r="B37" s="511" t="s">
        <v>2896</v>
      </c>
      <c r="C37" s="511" t="s">
        <v>2030</v>
      </c>
      <c r="D37" s="511" t="s">
        <v>2907</v>
      </c>
      <c r="E37" s="511" t="s">
        <v>2908</v>
      </c>
      <c r="F37" s="514">
        <v>12</v>
      </c>
      <c r="G37" s="514">
        <v>4200</v>
      </c>
      <c r="H37" s="514">
        <v>1</v>
      </c>
      <c r="I37" s="514">
        <v>350</v>
      </c>
      <c r="J37" s="514">
        <v>30</v>
      </c>
      <c r="K37" s="514">
        <v>10500</v>
      </c>
      <c r="L37" s="514">
        <v>2.5</v>
      </c>
      <c r="M37" s="514">
        <v>350</v>
      </c>
      <c r="N37" s="514">
        <v>38</v>
      </c>
      <c r="O37" s="514">
        <v>13300</v>
      </c>
      <c r="P37" s="534">
        <v>3.1666666666666665</v>
      </c>
      <c r="Q37" s="515">
        <v>350</v>
      </c>
    </row>
    <row r="38" spans="1:17" ht="14.4" customHeight="1" x14ac:dyDescent="0.3">
      <c r="A38" s="510" t="s">
        <v>2074</v>
      </c>
      <c r="B38" s="511" t="s">
        <v>2896</v>
      </c>
      <c r="C38" s="511" t="s">
        <v>2030</v>
      </c>
      <c r="D38" s="511" t="s">
        <v>2909</v>
      </c>
      <c r="E38" s="511" t="s">
        <v>2910</v>
      </c>
      <c r="F38" s="514">
        <v>74</v>
      </c>
      <c r="G38" s="514">
        <v>4736</v>
      </c>
      <c r="H38" s="514">
        <v>1</v>
      </c>
      <c r="I38" s="514">
        <v>64</v>
      </c>
      <c r="J38" s="514">
        <v>89</v>
      </c>
      <c r="K38" s="514">
        <v>5696</v>
      </c>
      <c r="L38" s="514">
        <v>1.2027027027027026</v>
      </c>
      <c r="M38" s="514">
        <v>64</v>
      </c>
      <c r="N38" s="514">
        <v>132</v>
      </c>
      <c r="O38" s="514">
        <v>8580</v>
      </c>
      <c r="P38" s="534">
        <v>1.8116554054054055</v>
      </c>
      <c r="Q38" s="515">
        <v>65</v>
      </c>
    </row>
    <row r="39" spans="1:17" ht="14.4" customHeight="1" x14ac:dyDescent="0.3">
      <c r="A39" s="510" t="s">
        <v>2074</v>
      </c>
      <c r="B39" s="511" t="s">
        <v>2896</v>
      </c>
      <c r="C39" s="511" t="s">
        <v>2030</v>
      </c>
      <c r="D39" s="511" t="s">
        <v>2911</v>
      </c>
      <c r="E39" s="511" t="s">
        <v>2912</v>
      </c>
      <c r="F39" s="514">
        <v>2</v>
      </c>
      <c r="G39" s="514">
        <v>1088</v>
      </c>
      <c r="H39" s="514">
        <v>1</v>
      </c>
      <c r="I39" s="514">
        <v>544</v>
      </c>
      <c r="J39" s="514"/>
      <c r="K39" s="514"/>
      <c r="L39" s="514"/>
      <c r="M39" s="514"/>
      <c r="N39" s="514"/>
      <c r="O39" s="514"/>
      <c r="P39" s="534"/>
      <c r="Q39" s="515"/>
    </row>
    <row r="40" spans="1:17" ht="14.4" customHeight="1" x14ac:dyDescent="0.3">
      <c r="A40" s="510" t="s">
        <v>2074</v>
      </c>
      <c r="B40" s="511" t="s">
        <v>2896</v>
      </c>
      <c r="C40" s="511" t="s">
        <v>2030</v>
      </c>
      <c r="D40" s="511" t="s">
        <v>2913</v>
      </c>
      <c r="E40" s="511" t="s">
        <v>2914</v>
      </c>
      <c r="F40" s="514">
        <v>2</v>
      </c>
      <c r="G40" s="514">
        <v>1084</v>
      </c>
      <c r="H40" s="514">
        <v>1</v>
      </c>
      <c r="I40" s="514">
        <v>542</v>
      </c>
      <c r="J40" s="514"/>
      <c r="K40" s="514"/>
      <c r="L40" s="514"/>
      <c r="M40" s="514"/>
      <c r="N40" s="514"/>
      <c r="O40" s="514"/>
      <c r="P40" s="534"/>
      <c r="Q40" s="515"/>
    </row>
    <row r="41" spans="1:17" ht="14.4" customHeight="1" x14ac:dyDescent="0.3">
      <c r="A41" s="510" t="s">
        <v>2074</v>
      </c>
      <c r="B41" s="511" t="s">
        <v>2896</v>
      </c>
      <c r="C41" s="511" t="s">
        <v>2030</v>
      </c>
      <c r="D41" s="511" t="s">
        <v>2915</v>
      </c>
      <c r="E41" s="511" t="s">
        <v>2916</v>
      </c>
      <c r="F41" s="514">
        <v>2</v>
      </c>
      <c r="G41" s="514">
        <v>1298</v>
      </c>
      <c r="H41" s="514">
        <v>1</v>
      </c>
      <c r="I41" s="514">
        <v>649</v>
      </c>
      <c r="J41" s="514"/>
      <c r="K41" s="514"/>
      <c r="L41" s="514"/>
      <c r="M41" s="514"/>
      <c r="N41" s="514"/>
      <c r="O41" s="514"/>
      <c r="P41" s="534"/>
      <c r="Q41" s="515"/>
    </row>
    <row r="42" spans="1:17" ht="14.4" customHeight="1" x14ac:dyDescent="0.3">
      <c r="A42" s="510" t="s">
        <v>2074</v>
      </c>
      <c r="B42" s="511" t="s">
        <v>2896</v>
      </c>
      <c r="C42" s="511" t="s">
        <v>2030</v>
      </c>
      <c r="D42" s="511" t="s">
        <v>2917</v>
      </c>
      <c r="E42" s="511" t="s">
        <v>2918</v>
      </c>
      <c r="F42" s="514"/>
      <c r="G42" s="514"/>
      <c r="H42" s="514"/>
      <c r="I42" s="514"/>
      <c r="J42" s="514">
        <v>4</v>
      </c>
      <c r="K42" s="514">
        <v>2356</v>
      </c>
      <c r="L42" s="514"/>
      <c r="M42" s="514">
        <v>589</v>
      </c>
      <c r="N42" s="514"/>
      <c r="O42" s="514"/>
      <c r="P42" s="534"/>
      <c r="Q42" s="515"/>
    </row>
    <row r="43" spans="1:17" ht="14.4" customHeight="1" x14ac:dyDescent="0.3">
      <c r="A43" s="510" t="s">
        <v>2074</v>
      </c>
      <c r="B43" s="511" t="s">
        <v>2896</v>
      </c>
      <c r="C43" s="511" t="s">
        <v>2030</v>
      </c>
      <c r="D43" s="511" t="s">
        <v>2919</v>
      </c>
      <c r="E43" s="511" t="s">
        <v>2920</v>
      </c>
      <c r="F43" s="514">
        <v>1</v>
      </c>
      <c r="G43" s="514">
        <v>589</v>
      </c>
      <c r="H43" s="514">
        <v>1</v>
      </c>
      <c r="I43" s="514">
        <v>589</v>
      </c>
      <c r="J43" s="514">
        <v>1</v>
      </c>
      <c r="K43" s="514">
        <v>589</v>
      </c>
      <c r="L43" s="514">
        <v>1</v>
      </c>
      <c r="M43" s="514">
        <v>589</v>
      </c>
      <c r="N43" s="514"/>
      <c r="O43" s="514"/>
      <c r="P43" s="534"/>
      <c r="Q43" s="515"/>
    </row>
    <row r="44" spans="1:17" ht="14.4" customHeight="1" x14ac:dyDescent="0.3">
      <c r="A44" s="510" t="s">
        <v>2074</v>
      </c>
      <c r="B44" s="511" t="s">
        <v>2896</v>
      </c>
      <c r="C44" s="511" t="s">
        <v>2030</v>
      </c>
      <c r="D44" s="511" t="s">
        <v>2921</v>
      </c>
      <c r="E44" s="511" t="s">
        <v>2922</v>
      </c>
      <c r="F44" s="514">
        <v>2</v>
      </c>
      <c r="G44" s="514">
        <v>1126</v>
      </c>
      <c r="H44" s="514">
        <v>1</v>
      </c>
      <c r="I44" s="514">
        <v>563</v>
      </c>
      <c r="J44" s="514"/>
      <c r="K44" s="514"/>
      <c r="L44" s="514"/>
      <c r="M44" s="514"/>
      <c r="N44" s="514"/>
      <c r="O44" s="514"/>
      <c r="P44" s="534"/>
      <c r="Q44" s="515"/>
    </row>
    <row r="45" spans="1:17" ht="14.4" customHeight="1" x14ac:dyDescent="0.3">
      <c r="A45" s="510" t="s">
        <v>2074</v>
      </c>
      <c r="B45" s="511" t="s">
        <v>2896</v>
      </c>
      <c r="C45" s="511" t="s">
        <v>2030</v>
      </c>
      <c r="D45" s="511" t="s">
        <v>2923</v>
      </c>
      <c r="E45" s="511" t="s">
        <v>2924</v>
      </c>
      <c r="F45" s="514"/>
      <c r="G45" s="514"/>
      <c r="H45" s="514"/>
      <c r="I45" s="514"/>
      <c r="J45" s="514">
        <v>1</v>
      </c>
      <c r="K45" s="514">
        <v>614</v>
      </c>
      <c r="L45" s="514"/>
      <c r="M45" s="514">
        <v>614</v>
      </c>
      <c r="N45" s="514"/>
      <c r="O45" s="514"/>
      <c r="P45" s="534"/>
      <c r="Q45" s="515"/>
    </row>
    <row r="46" spans="1:17" ht="14.4" customHeight="1" x14ac:dyDescent="0.3">
      <c r="A46" s="510" t="s">
        <v>2074</v>
      </c>
      <c r="B46" s="511" t="s">
        <v>2896</v>
      </c>
      <c r="C46" s="511" t="s">
        <v>2030</v>
      </c>
      <c r="D46" s="511" t="s">
        <v>2925</v>
      </c>
      <c r="E46" s="511" t="s">
        <v>2926</v>
      </c>
      <c r="F46" s="514">
        <v>1</v>
      </c>
      <c r="G46" s="514">
        <v>325</v>
      </c>
      <c r="H46" s="514">
        <v>1</v>
      </c>
      <c r="I46" s="514">
        <v>325</v>
      </c>
      <c r="J46" s="514"/>
      <c r="K46" s="514"/>
      <c r="L46" s="514"/>
      <c r="M46" s="514"/>
      <c r="N46" s="514">
        <v>1</v>
      </c>
      <c r="O46" s="514">
        <v>326</v>
      </c>
      <c r="P46" s="534">
        <v>1.003076923076923</v>
      </c>
      <c r="Q46" s="515">
        <v>326</v>
      </c>
    </row>
    <row r="47" spans="1:17" ht="14.4" customHeight="1" x14ac:dyDescent="0.3">
      <c r="A47" s="510" t="s">
        <v>2074</v>
      </c>
      <c r="B47" s="511" t="s">
        <v>2896</v>
      </c>
      <c r="C47" s="511" t="s">
        <v>2030</v>
      </c>
      <c r="D47" s="511" t="s">
        <v>2927</v>
      </c>
      <c r="E47" s="511" t="s">
        <v>2928</v>
      </c>
      <c r="F47" s="514"/>
      <c r="G47" s="514"/>
      <c r="H47" s="514"/>
      <c r="I47" s="514"/>
      <c r="J47" s="514">
        <v>1</v>
      </c>
      <c r="K47" s="514">
        <v>149</v>
      </c>
      <c r="L47" s="514"/>
      <c r="M47" s="514">
        <v>149</v>
      </c>
      <c r="N47" s="514"/>
      <c r="O47" s="514"/>
      <c r="P47" s="534"/>
      <c r="Q47" s="515"/>
    </row>
    <row r="48" spans="1:17" ht="14.4" customHeight="1" x14ac:dyDescent="0.3">
      <c r="A48" s="510" t="s">
        <v>2074</v>
      </c>
      <c r="B48" s="511" t="s">
        <v>2896</v>
      </c>
      <c r="C48" s="511" t="s">
        <v>2030</v>
      </c>
      <c r="D48" s="511" t="s">
        <v>2929</v>
      </c>
      <c r="E48" s="511" t="s">
        <v>2930</v>
      </c>
      <c r="F48" s="514"/>
      <c r="G48" s="514"/>
      <c r="H48" s="514"/>
      <c r="I48" s="514"/>
      <c r="J48" s="514">
        <v>1</v>
      </c>
      <c r="K48" s="514">
        <v>229</v>
      </c>
      <c r="L48" s="514"/>
      <c r="M48" s="514">
        <v>229</v>
      </c>
      <c r="N48" s="514"/>
      <c r="O48" s="514"/>
      <c r="P48" s="534"/>
      <c r="Q48" s="515"/>
    </row>
    <row r="49" spans="1:17" ht="14.4" customHeight="1" x14ac:dyDescent="0.3">
      <c r="A49" s="510" t="s">
        <v>2074</v>
      </c>
      <c r="B49" s="511" t="s">
        <v>2896</v>
      </c>
      <c r="C49" s="511" t="s">
        <v>2030</v>
      </c>
      <c r="D49" s="511" t="s">
        <v>2931</v>
      </c>
      <c r="E49" s="511" t="s">
        <v>2932</v>
      </c>
      <c r="F49" s="514">
        <v>24</v>
      </c>
      <c r="G49" s="514">
        <v>552</v>
      </c>
      <c r="H49" s="514">
        <v>1</v>
      </c>
      <c r="I49" s="514">
        <v>23</v>
      </c>
      <c r="J49" s="514">
        <v>34</v>
      </c>
      <c r="K49" s="514">
        <v>782</v>
      </c>
      <c r="L49" s="514">
        <v>1.4166666666666667</v>
      </c>
      <c r="M49" s="514">
        <v>23</v>
      </c>
      <c r="N49" s="514">
        <v>40</v>
      </c>
      <c r="O49" s="514">
        <v>960</v>
      </c>
      <c r="P49" s="534">
        <v>1.7391304347826086</v>
      </c>
      <c r="Q49" s="515">
        <v>24</v>
      </c>
    </row>
    <row r="50" spans="1:17" ht="14.4" customHeight="1" x14ac:dyDescent="0.3">
      <c r="A50" s="510" t="s">
        <v>2074</v>
      </c>
      <c r="B50" s="511" t="s">
        <v>2896</v>
      </c>
      <c r="C50" s="511" t="s">
        <v>2030</v>
      </c>
      <c r="D50" s="511" t="s">
        <v>2933</v>
      </c>
      <c r="E50" s="511" t="s">
        <v>2934</v>
      </c>
      <c r="F50" s="514">
        <v>33</v>
      </c>
      <c r="G50" s="514">
        <v>759</v>
      </c>
      <c r="H50" s="514">
        <v>1</v>
      </c>
      <c r="I50" s="514">
        <v>23</v>
      </c>
      <c r="J50" s="514">
        <v>33</v>
      </c>
      <c r="K50" s="514">
        <v>759</v>
      </c>
      <c r="L50" s="514">
        <v>1</v>
      </c>
      <c r="M50" s="514">
        <v>23</v>
      </c>
      <c r="N50" s="514">
        <v>41</v>
      </c>
      <c r="O50" s="514">
        <v>943</v>
      </c>
      <c r="P50" s="534">
        <v>1.2424242424242424</v>
      </c>
      <c r="Q50" s="515">
        <v>23</v>
      </c>
    </row>
    <row r="51" spans="1:17" ht="14.4" customHeight="1" x14ac:dyDescent="0.3">
      <c r="A51" s="510" t="s">
        <v>2074</v>
      </c>
      <c r="B51" s="511" t="s">
        <v>2896</v>
      </c>
      <c r="C51" s="511" t="s">
        <v>2030</v>
      </c>
      <c r="D51" s="511" t="s">
        <v>2935</v>
      </c>
      <c r="E51" s="511" t="s">
        <v>2936</v>
      </c>
      <c r="F51" s="514">
        <v>194</v>
      </c>
      <c r="G51" s="514">
        <v>41904</v>
      </c>
      <c r="H51" s="514">
        <v>1</v>
      </c>
      <c r="I51" s="514">
        <v>216</v>
      </c>
      <c r="J51" s="514">
        <v>128</v>
      </c>
      <c r="K51" s="514">
        <v>27648</v>
      </c>
      <c r="L51" s="514">
        <v>0.65979381443298968</v>
      </c>
      <c r="M51" s="514">
        <v>216</v>
      </c>
      <c r="N51" s="514">
        <v>125</v>
      </c>
      <c r="O51" s="514">
        <v>27000</v>
      </c>
      <c r="P51" s="534">
        <v>0.64432989690721654</v>
      </c>
      <c r="Q51" s="515">
        <v>216</v>
      </c>
    </row>
    <row r="52" spans="1:17" ht="14.4" customHeight="1" x14ac:dyDescent="0.3">
      <c r="A52" s="510" t="s">
        <v>2074</v>
      </c>
      <c r="B52" s="511" t="s">
        <v>2896</v>
      </c>
      <c r="C52" s="511" t="s">
        <v>2030</v>
      </c>
      <c r="D52" s="511" t="s">
        <v>2937</v>
      </c>
      <c r="E52" s="511" t="s">
        <v>2938</v>
      </c>
      <c r="F52" s="514">
        <v>45</v>
      </c>
      <c r="G52" s="514">
        <v>11385</v>
      </c>
      <c r="H52" s="514">
        <v>1</v>
      </c>
      <c r="I52" s="514">
        <v>253</v>
      </c>
      <c r="J52" s="514">
        <v>7</v>
      </c>
      <c r="K52" s="514">
        <v>1771</v>
      </c>
      <c r="L52" s="514">
        <v>0.15555555555555556</v>
      </c>
      <c r="M52" s="514">
        <v>253</v>
      </c>
      <c r="N52" s="514">
        <v>7</v>
      </c>
      <c r="O52" s="514">
        <v>1771</v>
      </c>
      <c r="P52" s="534">
        <v>0.15555555555555556</v>
      </c>
      <c r="Q52" s="515">
        <v>253</v>
      </c>
    </row>
    <row r="53" spans="1:17" ht="14.4" customHeight="1" x14ac:dyDescent="0.3">
      <c r="A53" s="510" t="s">
        <v>2074</v>
      </c>
      <c r="B53" s="511" t="s">
        <v>2896</v>
      </c>
      <c r="C53" s="511" t="s">
        <v>2030</v>
      </c>
      <c r="D53" s="511" t="s">
        <v>2939</v>
      </c>
      <c r="E53" s="511" t="s">
        <v>2940</v>
      </c>
      <c r="F53" s="514">
        <v>2</v>
      </c>
      <c r="G53" s="514">
        <v>68</v>
      </c>
      <c r="H53" s="514">
        <v>1</v>
      </c>
      <c r="I53" s="514">
        <v>34</v>
      </c>
      <c r="J53" s="514"/>
      <c r="K53" s="514"/>
      <c r="L53" s="514"/>
      <c r="M53" s="514"/>
      <c r="N53" s="514"/>
      <c r="O53" s="514"/>
      <c r="P53" s="534"/>
      <c r="Q53" s="515"/>
    </row>
    <row r="54" spans="1:17" ht="14.4" customHeight="1" x14ac:dyDescent="0.3">
      <c r="A54" s="510" t="s">
        <v>2074</v>
      </c>
      <c r="B54" s="511" t="s">
        <v>2896</v>
      </c>
      <c r="C54" s="511" t="s">
        <v>2030</v>
      </c>
      <c r="D54" s="511" t="s">
        <v>2941</v>
      </c>
      <c r="E54" s="511" t="s">
        <v>2942</v>
      </c>
      <c r="F54" s="514">
        <v>58</v>
      </c>
      <c r="G54" s="514">
        <v>3132</v>
      </c>
      <c r="H54" s="514">
        <v>1</v>
      </c>
      <c r="I54" s="514">
        <v>54</v>
      </c>
      <c r="J54" s="514">
        <v>18</v>
      </c>
      <c r="K54" s="514">
        <v>972</v>
      </c>
      <c r="L54" s="514">
        <v>0.31034482758620691</v>
      </c>
      <c r="M54" s="514">
        <v>54</v>
      </c>
      <c r="N54" s="514">
        <v>12</v>
      </c>
      <c r="O54" s="514">
        <v>648</v>
      </c>
      <c r="P54" s="534">
        <v>0.20689655172413793</v>
      </c>
      <c r="Q54" s="515">
        <v>54</v>
      </c>
    </row>
    <row r="55" spans="1:17" ht="14.4" customHeight="1" x14ac:dyDescent="0.3">
      <c r="A55" s="510" t="s">
        <v>2074</v>
      </c>
      <c r="B55" s="511" t="s">
        <v>2896</v>
      </c>
      <c r="C55" s="511" t="s">
        <v>2030</v>
      </c>
      <c r="D55" s="511" t="s">
        <v>2943</v>
      </c>
      <c r="E55" s="511" t="s">
        <v>2944</v>
      </c>
      <c r="F55" s="514">
        <v>1320</v>
      </c>
      <c r="G55" s="514">
        <v>101640</v>
      </c>
      <c r="H55" s="514">
        <v>1</v>
      </c>
      <c r="I55" s="514">
        <v>77</v>
      </c>
      <c r="J55" s="514">
        <v>1187</v>
      </c>
      <c r="K55" s="514">
        <v>91399</v>
      </c>
      <c r="L55" s="514">
        <v>0.89924242424242429</v>
      </c>
      <c r="M55" s="514">
        <v>77</v>
      </c>
      <c r="N55" s="514">
        <v>1414</v>
      </c>
      <c r="O55" s="514">
        <v>108878</v>
      </c>
      <c r="P55" s="534">
        <v>1.0712121212121213</v>
      </c>
      <c r="Q55" s="515">
        <v>77</v>
      </c>
    </row>
    <row r="56" spans="1:17" ht="14.4" customHeight="1" x14ac:dyDescent="0.3">
      <c r="A56" s="510" t="s">
        <v>2074</v>
      </c>
      <c r="B56" s="511" t="s">
        <v>2896</v>
      </c>
      <c r="C56" s="511" t="s">
        <v>2030</v>
      </c>
      <c r="D56" s="511" t="s">
        <v>2945</v>
      </c>
      <c r="E56" s="511" t="s">
        <v>2946</v>
      </c>
      <c r="F56" s="514"/>
      <c r="G56" s="514"/>
      <c r="H56" s="514"/>
      <c r="I56" s="514"/>
      <c r="J56" s="514">
        <v>2</v>
      </c>
      <c r="K56" s="514">
        <v>3256</v>
      </c>
      <c r="L56" s="514"/>
      <c r="M56" s="514">
        <v>1628</v>
      </c>
      <c r="N56" s="514"/>
      <c r="O56" s="514"/>
      <c r="P56" s="534"/>
      <c r="Q56" s="515"/>
    </row>
    <row r="57" spans="1:17" ht="14.4" customHeight="1" x14ac:dyDescent="0.3">
      <c r="A57" s="510" t="s">
        <v>2074</v>
      </c>
      <c r="B57" s="511" t="s">
        <v>2896</v>
      </c>
      <c r="C57" s="511" t="s">
        <v>2030</v>
      </c>
      <c r="D57" s="511" t="s">
        <v>2947</v>
      </c>
      <c r="E57" s="511" t="s">
        <v>2948</v>
      </c>
      <c r="F57" s="514"/>
      <c r="G57" s="514"/>
      <c r="H57" s="514"/>
      <c r="I57" s="514"/>
      <c r="J57" s="514">
        <v>1</v>
      </c>
      <c r="K57" s="514">
        <v>585</v>
      </c>
      <c r="L57" s="514"/>
      <c r="M57" s="514">
        <v>585</v>
      </c>
      <c r="N57" s="514"/>
      <c r="O57" s="514"/>
      <c r="P57" s="534"/>
      <c r="Q57" s="515"/>
    </row>
    <row r="58" spans="1:17" ht="14.4" customHeight="1" x14ac:dyDescent="0.3">
      <c r="A58" s="510" t="s">
        <v>2074</v>
      </c>
      <c r="B58" s="511" t="s">
        <v>2896</v>
      </c>
      <c r="C58" s="511" t="s">
        <v>2030</v>
      </c>
      <c r="D58" s="511" t="s">
        <v>2949</v>
      </c>
      <c r="E58" s="511" t="s">
        <v>2950</v>
      </c>
      <c r="F58" s="514">
        <v>62</v>
      </c>
      <c r="G58" s="514">
        <v>1364</v>
      </c>
      <c r="H58" s="514">
        <v>1</v>
      </c>
      <c r="I58" s="514">
        <v>22</v>
      </c>
      <c r="J58" s="514">
        <v>70</v>
      </c>
      <c r="K58" s="514">
        <v>1540</v>
      </c>
      <c r="L58" s="514">
        <v>1.1290322580645162</v>
      </c>
      <c r="M58" s="514">
        <v>22</v>
      </c>
      <c r="N58" s="514">
        <v>84</v>
      </c>
      <c r="O58" s="514">
        <v>1848</v>
      </c>
      <c r="P58" s="534">
        <v>1.3548387096774193</v>
      </c>
      <c r="Q58" s="515">
        <v>22</v>
      </c>
    </row>
    <row r="59" spans="1:17" ht="14.4" customHeight="1" x14ac:dyDescent="0.3">
      <c r="A59" s="510" t="s">
        <v>2074</v>
      </c>
      <c r="B59" s="511" t="s">
        <v>2896</v>
      </c>
      <c r="C59" s="511" t="s">
        <v>2030</v>
      </c>
      <c r="D59" s="511" t="s">
        <v>2951</v>
      </c>
      <c r="E59" s="511" t="s">
        <v>2952</v>
      </c>
      <c r="F59" s="514">
        <v>128</v>
      </c>
      <c r="G59" s="514">
        <v>23040</v>
      </c>
      <c r="H59" s="514">
        <v>1</v>
      </c>
      <c r="I59" s="514">
        <v>180</v>
      </c>
      <c r="J59" s="514">
        <v>77</v>
      </c>
      <c r="K59" s="514">
        <v>13860</v>
      </c>
      <c r="L59" s="514">
        <v>0.6015625</v>
      </c>
      <c r="M59" s="514">
        <v>180</v>
      </c>
      <c r="N59" s="514">
        <v>68</v>
      </c>
      <c r="O59" s="514">
        <v>12240</v>
      </c>
      <c r="P59" s="534">
        <v>0.53125</v>
      </c>
      <c r="Q59" s="515">
        <v>180</v>
      </c>
    </row>
    <row r="60" spans="1:17" ht="14.4" customHeight="1" x14ac:dyDescent="0.3">
      <c r="A60" s="510" t="s">
        <v>2074</v>
      </c>
      <c r="B60" s="511" t="s">
        <v>2896</v>
      </c>
      <c r="C60" s="511" t="s">
        <v>2030</v>
      </c>
      <c r="D60" s="511" t="s">
        <v>2953</v>
      </c>
      <c r="E60" s="511" t="s">
        <v>2954</v>
      </c>
      <c r="F60" s="514"/>
      <c r="G60" s="514"/>
      <c r="H60" s="514"/>
      <c r="I60" s="514"/>
      <c r="J60" s="514">
        <v>1</v>
      </c>
      <c r="K60" s="514">
        <v>750</v>
      </c>
      <c r="L60" s="514"/>
      <c r="M60" s="514">
        <v>750</v>
      </c>
      <c r="N60" s="514"/>
      <c r="O60" s="514"/>
      <c r="P60" s="534"/>
      <c r="Q60" s="515"/>
    </row>
    <row r="61" spans="1:17" ht="14.4" customHeight="1" x14ac:dyDescent="0.3">
      <c r="A61" s="510" t="s">
        <v>2074</v>
      </c>
      <c r="B61" s="511" t="s">
        <v>2896</v>
      </c>
      <c r="C61" s="511" t="s">
        <v>2030</v>
      </c>
      <c r="D61" s="511" t="s">
        <v>2955</v>
      </c>
      <c r="E61" s="511" t="s">
        <v>2956</v>
      </c>
      <c r="F61" s="514">
        <v>56</v>
      </c>
      <c r="G61" s="514">
        <v>11704</v>
      </c>
      <c r="H61" s="514">
        <v>1</v>
      </c>
      <c r="I61" s="514">
        <v>209</v>
      </c>
      <c r="J61" s="514">
        <v>30</v>
      </c>
      <c r="K61" s="514">
        <v>6270</v>
      </c>
      <c r="L61" s="514">
        <v>0.5357142857142857</v>
      </c>
      <c r="M61" s="514">
        <v>209</v>
      </c>
      <c r="N61" s="514">
        <v>37</v>
      </c>
      <c r="O61" s="514">
        <v>7733</v>
      </c>
      <c r="P61" s="534">
        <v>0.6607142857142857</v>
      </c>
      <c r="Q61" s="515">
        <v>209</v>
      </c>
    </row>
    <row r="62" spans="1:17" ht="14.4" customHeight="1" x14ac:dyDescent="0.3">
      <c r="A62" s="510" t="s">
        <v>2074</v>
      </c>
      <c r="B62" s="511" t="s">
        <v>2896</v>
      </c>
      <c r="C62" s="511" t="s">
        <v>2030</v>
      </c>
      <c r="D62" s="511" t="s">
        <v>2957</v>
      </c>
      <c r="E62" s="511" t="s">
        <v>2958</v>
      </c>
      <c r="F62" s="514">
        <v>2</v>
      </c>
      <c r="G62" s="514">
        <v>132</v>
      </c>
      <c r="H62" s="514">
        <v>1</v>
      </c>
      <c r="I62" s="514">
        <v>66</v>
      </c>
      <c r="J62" s="514">
        <v>1</v>
      </c>
      <c r="K62" s="514">
        <v>66</v>
      </c>
      <c r="L62" s="514">
        <v>0.5</v>
      </c>
      <c r="M62" s="514">
        <v>66</v>
      </c>
      <c r="N62" s="514">
        <v>9</v>
      </c>
      <c r="O62" s="514">
        <v>594</v>
      </c>
      <c r="P62" s="534">
        <v>4.5</v>
      </c>
      <c r="Q62" s="515">
        <v>66</v>
      </c>
    </row>
    <row r="63" spans="1:17" ht="14.4" customHeight="1" x14ac:dyDescent="0.3">
      <c r="A63" s="510" t="s">
        <v>2074</v>
      </c>
      <c r="B63" s="511" t="s">
        <v>2896</v>
      </c>
      <c r="C63" s="511" t="s">
        <v>2030</v>
      </c>
      <c r="D63" s="511" t="s">
        <v>2959</v>
      </c>
      <c r="E63" s="511" t="s">
        <v>2960</v>
      </c>
      <c r="F63" s="514">
        <v>2</v>
      </c>
      <c r="G63" s="514">
        <v>100</v>
      </c>
      <c r="H63" s="514">
        <v>1</v>
      </c>
      <c r="I63" s="514">
        <v>50</v>
      </c>
      <c r="J63" s="514">
        <v>6</v>
      </c>
      <c r="K63" s="514">
        <v>300</v>
      </c>
      <c r="L63" s="514">
        <v>3</v>
      </c>
      <c r="M63" s="514">
        <v>50</v>
      </c>
      <c r="N63" s="514">
        <v>12</v>
      </c>
      <c r="O63" s="514">
        <v>600</v>
      </c>
      <c r="P63" s="534">
        <v>6</v>
      </c>
      <c r="Q63" s="515">
        <v>50</v>
      </c>
    </row>
    <row r="64" spans="1:17" ht="14.4" customHeight="1" x14ac:dyDescent="0.3">
      <c r="A64" s="510" t="s">
        <v>2961</v>
      </c>
      <c r="B64" s="511" t="s">
        <v>2962</v>
      </c>
      <c r="C64" s="511" t="s">
        <v>2030</v>
      </c>
      <c r="D64" s="511" t="s">
        <v>2963</v>
      </c>
      <c r="E64" s="511" t="s">
        <v>2964</v>
      </c>
      <c r="F64" s="514">
        <v>181</v>
      </c>
      <c r="G64" s="514">
        <v>4887</v>
      </c>
      <c r="H64" s="514">
        <v>1</v>
      </c>
      <c r="I64" s="514">
        <v>27</v>
      </c>
      <c r="J64" s="514">
        <v>165</v>
      </c>
      <c r="K64" s="514">
        <v>4455</v>
      </c>
      <c r="L64" s="514">
        <v>0.91160220994475138</v>
      </c>
      <c r="M64" s="514">
        <v>27</v>
      </c>
      <c r="N64" s="514">
        <v>178</v>
      </c>
      <c r="O64" s="514">
        <v>4806</v>
      </c>
      <c r="P64" s="534">
        <v>0.98342541436464093</v>
      </c>
      <c r="Q64" s="515">
        <v>27</v>
      </c>
    </row>
    <row r="65" spans="1:17" ht="14.4" customHeight="1" x14ac:dyDescent="0.3">
      <c r="A65" s="510" t="s">
        <v>2961</v>
      </c>
      <c r="B65" s="511" t="s">
        <v>2962</v>
      </c>
      <c r="C65" s="511" t="s">
        <v>2030</v>
      </c>
      <c r="D65" s="511" t="s">
        <v>2965</v>
      </c>
      <c r="E65" s="511" t="s">
        <v>2966</v>
      </c>
      <c r="F65" s="514">
        <v>162</v>
      </c>
      <c r="G65" s="514">
        <v>4374</v>
      </c>
      <c r="H65" s="514">
        <v>1</v>
      </c>
      <c r="I65" s="514">
        <v>27</v>
      </c>
      <c r="J65" s="514">
        <v>150</v>
      </c>
      <c r="K65" s="514">
        <v>4050</v>
      </c>
      <c r="L65" s="514">
        <v>0.92592592592592593</v>
      </c>
      <c r="M65" s="514">
        <v>27</v>
      </c>
      <c r="N65" s="514">
        <v>169</v>
      </c>
      <c r="O65" s="514">
        <v>4563</v>
      </c>
      <c r="P65" s="534">
        <v>1.0432098765432098</v>
      </c>
      <c r="Q65" s="515">
        <v>27</v>
      </c>
    </row>
    <row r="66" spans="1:17" ht="14.4" customHeight="1" x14ac:dyDescent="0.3">
      <c r="A66" s="510" t="s">
        <v>2961</v>
      </c>
      <c r="B66" s="511" t="s">
        <v>2962</v>
      </c>
      <c r="C66" s="511" t="s">
        <v>2030</v>
      </c>
      <c r="D66" s="511" t="s">
        <v>2967</v>
      </c>
      <c r="E66" s="511" t="s">
        <v>2968</v>
      </c>
      <c r="F66" s="514">
        <v>150</v>
      </c>
      <c r="G66" s="514">
        <v>3450</v>
      </c>
      <c r="H66" s="514">
        <v>1</v>
      </c>
      <c r="I66" s="514">
        <v>23</v>
      </c>
      <c r="J66" s="514">
        <v>66</v>
      </c>
      <c r="K66" s="514">
        <v>1518</v>
      </c>
      <c r="L66" s="514">
        <v>0.44</v>
      </c>
      <c r="M66" s="514">
        <v>23</v>
      </c>
      <c r="N66" s="514">
        <v>54</v>
      </c>
      <c r="O66" s="514">
        <v>1242</v>
      </c>
      <c r="P66" s="534">
        <v>0.36</v>
      </c>
      <c r="Q66" s="515">
        <v>23</v>
      </c>
    </row>
    <row r="67" spans="1:17" ht="14.4" customHeight="1" x14ac:dyDescent="0.3">
      <c r="A67" s="510" t="s">
        <v>2961</v>
      </c>
      <c r="B67" s="511" t="s">
        <v>2962</v>
      </c>
      <c r="C67" s="511" t="s">
        <v>2030</v>
      </c>
      <c r="D67" s="511" t="s">
        <v>2969</v>
      </c>
      <c r="E67" s="511" t="s">
        <v>2970</v>
      </c>
      <c r="F67" s="514">
        <v>217</v>
      </c>
      <c r="G67" s="514">
        <v>11718</v>
      </c>
      <c r="H67" s="514">
        <v>1</v>
      </c>
      <c r="I67" s="514">
        <v>54</v>
      </c>
      <c r="J67" s="514">
        <v>175</v>
      </c>
      <c r="K67" s="514">
        <v>9450</v>
      </c>
      <c r="L67" s="514">
        <v>0.80645161290322576</v>
      </c>
      <c r="M67" s="514">
        <v>54</v>
      </c>
      <c r="N67" s="514">
        <v>236</v>
      </c>
      <c r="O67" s="514">
        <v>12744</v>
      </c>
      <c r="P67" s="534">
        <v>1.0875576036866359</v>
      </c>
      <c r="Q67" s="515">
        <v>54</v>
      </c>
    </row>
    <row r="68" spans="1:17" ht="14.4" customHeight="1" x14ac:dyDescent="0.3">
      <c r="A68" s="510" t="s">
        <v>2961</v>
      </c>
      <c r="B68" s="511" t="s">
        <v>2962</v>
      </c>
      <c r="C68" s="511" t="s">
        <v>2030</v>
      </c>
      <c r="D68" s="511" t="s">
        <v>2971</v>
      </c>
      <c r="E68" s="511" t="s">
        <v>2972</v>
      </c>
      <c r="F68" s="514">
        <v>5</v>
      </c>
      <c r="G68" s="514">
        <v>440</v>
      </c>
      <c r="H68" s="514">
        <v>1</v>
      </c>
      <c r="I68" s="514">
        <v>88</v>
      </c>
      <c r="J68" s="514">
        <v>5</v>
      </c>
      <c r="K68" s="514">
        <v>440</v>
      </c>
      <c r="L68" s="514">
        <v>1</v>
      </c>
      <c r="M68" s="514">
        <v>88</v>
      </c>
      <c r="N68" s="514">
        <v>3</v>
      </c>
      <c r="O68" s="514">
        <v>264</v>
      </c>
      <c r="P68" s="534">
        <v>0.6</v>
      </c>
      <c r="Q68" s="515">
        <v>88</v>
      </c>
    </row>
    <row r="69" spans="1:17" ht="14.4" customHeight="1" x14ac:dyDescent="0.3">
      <c r="A69" s="510" t="s">
        <v>2961</v>
      </c>
      <c r="B69" s="511" t="s">
        <v>2962</v>
      </c>
      <c r="C69" s="511" t="s">
        <v>2030</v>
      </c>
      <c r="D69" s="511" t="s">
        <v>2973</v>
      </c>
      <c r="E69" s="511" t="s">
        <v>2974</v>
      </c>
      <c r="F69" s="514">
        <v>805</v>
      </c>
      <c r="G69" s="514">
        <v>19320</v>
      </c>
      <c r="H69" s="514">
        <v>1</v>
      </c>
      <c r="I69" s="514">
        <v>24</v>
      </c>
      <c r="J69" s="514">
        <v>718</v>
      </c>
      <c r="K69" s="514">
        <v>17232</v>
      </c>
      <c r="L69" s="514">
        <v>0.89192546583850929</v>
      </c>
      <c r="M69" s="514">
        <v>24</v>
      </c>
      <c r="N69" s="514">
        <v>777</v>
      </c>
      <c r="O69" s="514">
        <v>18648</v>
      </c>
      <c r="P69" s="534">
        <v>0.9652173913043478</v>
      </c>
      <c r="Q69" s="515">
        <v>24</v>
      </c>
    </row>
    <row r="70" spans="1:17" ht="14.4" customHeight="1" x14ac:dyDescent="0.3">
      <c r="A70" s="510" t="s">
        <v>2961</v>
      </c>
      <c r="B70" s="511" t="s">
        <v>2962</v>
      </c>
      <c r="C70" s="511" t="s">
        <v>2030</v>
      </c>
      <c r="D70" s="511" t="s">
        <v>2975</v>
      </c>
      <c r="E70" s="511" t="s">
        <v>2976</v>
      </c>
      <c r="F70" s="514">
        <v>4</v>
      </c>
      <c r="G70" s="514">
        <v>92</v>
      </c>
      <c r="H70" s="514">
        <v>1</v>
      </c>
      <c r="I70" s="514">
        <v>23</v>
      </c>
      <c r="J70" s="514">
        <v>2</v>
      </c>
      <c r="K70" s="514">
        <v>46</v>
      </c>
      <c r="L70" s="514">
        <v>0.5</v>
      </c>
      <c r="M70" s="514">
        <v>23</v>
      </c>
      <c r="N70" s="514">
        <v>4</v>
      </c>
      <c r="O70" s="514">
        <v>92</v>
      </c>
      <c r="P70" s="534">
        <v>1</v>
      </c>
      <c r="Q70" s="515">
        <v>23</v>
      </c>
    </row>
    <row r="71" spans="1:17" ht="14.4" customHeight="1" x14ac:dyDescent="0.3">
      <c r="A71" s="510" t="s">
        <v>2961</v>
      </c>
      <c r="B71" s="511" t="s">
        <v>2962</v>
      </c>
      <c r="C71" s="511" t="s">
        <v>2030</v>
      </c>
      <c r="D71" s="511" t="s">
        <v>2977</v>
      </c>
      <c r="E71" s="511" t="s">
        <v>2978</v>
      </c>
      <c r="F71" s="514">
        <v>154</v>
      </c>
      <c r="G71" s="514">
        <v>3388</v>
      </c>
      <c r="H71" s="514">
        <v>1</v>
      </c>
      <c r="I71" s="514">
        <v>22</v>
      </c>
      <c r="J71" s="514">
        <v>66</v>
      </c>
      <c r="K71" s="514">
        <v>1452</v>
      </c>
      <c r="L71" s="514">
        <v>0.42857142857142855</v>
      </c>
      <c r="M71" s="514">
        <v>22</v>
      </c>
      <c r="N71" s="514">
        <v>46</v>
      </c>
      <c r="O71" s="514">
        <v>1012</v>
      </c>
      <c r="P71" s="534">
        <v>0.29870129870129869</v>
      </c>
      <c r="Q71" s="515">
        <v>22</v>
      </c>
    </row>
    <row r="72" spans="1:17" ht="14.4" customHeight="1" x14ac:dyDescent="0.3">
      <c r="A72" s="510" t="s">
        <v>2961</v>
      </c>
      <c r="B72" s="511" t="s">
        <v>2962</v>
      </c>
      <c r="C72" s="511" t="s">
        <v>2030</v>
      </c>
      <c r="D72" s="511" t="s">
        <v>2979</v>
      </c>
      <c r="E72" s="511" t="s">
        <v>2980</v>
      </c>
      <c r="F72" s="514">
        <v>1874</v>
      </c>
      <c r="G72" s="514">
        <v>54346</v>
      </c>
      <c r="H72" s="514">
        <v>1</v>
      </c>
      <c r="I72" s="514">
        <v>29</v>
      </c>
      <c r="J72" s="514">
        <v>1320</v>
      </c>
      <c r="K72" s="514">
        <v>38280</v>
      </c>
      <c r="L72" s="514">
        <v>0.70437566702241194</v>
      </c>
      <c r="M72" s="514">
        <v>29</v>
      </c>
      <c r="N72" s="514">
        <v>1374</v>
      </c>
      <c r="O72" s="514">
        <v>39846</v>
      </c>
      <c r="P72" s="534">
        <v>0.73319103521878337</v>
      </c>
      <c r="Q72" s="515">
        <v>29</v>
      </c>
    </row>
    <row r="73" spans="1:17" ht="14.4" customHeight="1" x14ac:dyDescent="0.3">
      <c r="A73" s="510" t="s">
        <v>2961</v>
      </c>
      <c r="B73" s="511" t="s">
        <v>2962</v>
      </c>
      <c r="C73" s="511" t="s">
        <v>2030</v>
      </c>
      <c r="D73" s="511" t="s">
        <v>2981</v>
      </c>
      <c r="E73" s="511" t="s">
        <v>2982</v>
      </c>
      <c r="F73" s="514">
        <v>995</v>
      </c>
      <c r="G73" s="514">
        <v>26865</v>
      </c>
      <c r="H73" s="514">
        <v>1</v>
      </c>
      <c r="I73" s="514">
        <v>27</v>
      </c>
      <c r="J73" s="514">
        <v>870</v>
      </c>
      <c r="K73" s="514">
        <v>23490</v>
      </c>
      <c r="L73" s="514">
        <v>0.87437185929648242</v>
      </c>
      <c r="M73" s="514">
        <v>27</v>
      </c>
      <c r="N73" s="514">
        <v>1057</v>
      </c>
      <c r="O73" s="514">
        <v>28539</v>
      </c>
      <c r="P73" s="534">
        <v>1.0623115577889448</v>
      </c>
      <c r="Q73" s="515">
        <v>27</v>
      </c>
    </row>
    <row r="74" spans="1:17" ht="14.4" customHeight="1" x14ac:dyDescent="0.3">
      <c r="A74" s="510" t="s">
        <v>2961</v>
      </c>
      <c r="B74" s="511" t="s">
        <v>2962</v>
      </c>
      <c r="C74" s="511" t="s">
        <v>2030</v>
      </c>
      <c r="D74" s="511" t="s">
        <v>2983</v>
      </c>
      <c r="E74" s="511" t="s">
        <v>2984</v>
      </c>
      <c r="F74" s="514">
        <v>204</v>
      </c>
      <c r="G74" s="514">
        <v>5916</v>
      </c>
      <c r="H74" s="514">
        <v>1</v>
      </c>
      <c r="I74" s="514">
        <v>29</v>
      </c>
      <c r="J74" s="514">
        <v>164</v>
      </c>
      <c r="K74" s="514">
        <v>4756</v>
      </c>
      <c r="L74" s="514">
        <v>0.80392156862745101</v>
      </c>
      <c r="M74" s="514">
        <v>29</v>
      </c>
      <c r="N74" s="514">
        <v>160</v>
      </c>
      <c r="O74" s="514">
        <v>4640</v>
      </c>
      <c r="P74" s="534">
        <v>0.78431372549019607</v>
      </c>
      <c r="Q74" s="515">
        <v>29</v>
      </c>
    </row>
    <row r="75" spans="1:17" ht="14.4" customHeight="1" x14ac:dyDescent="0.3">
      <c r="A75" s="510" t="s">
        <v>2961</v>
      </c>
      <c r="B75" s="511" t="s">
        <v>2962</v>
      </c>
      <c r="C75" s="511" t="s">
        <v>2030</v>
      </c>
      <c r="D75" s="511" t="s">
        <v>2985</v>
      </c>
      <c r="E75" s="511" t="s">
        <v>2986</v>
      </c>
      <c r="F75" s="514">
        <v>1042</v>
      </c>
      <c r="G75" s="514">
        <v>58352</v>
      </c>
      <c r="H75" s="514">
        <v>1</v>
      </c>
      <c r="I75" s="514">
        <v>56</v>
      </c>
      <c r="J75" s="514">
        <v>339</v>
      </c>
      <c r="K75" s="514">
        <v>18984</v>
      </c>
      <c r="L75" s="514">
        <v>0.32533589251439538</v>
      </c>
      <c r="M75" s="514">
        <v>56</v>
      </c>
      <c r="N75" s="514">
        <v>165</v>
      </c>
      <c r="O75" s="514">
        <v>9240</v>
      </c>
      <c r="P75" s="534">
        <v>0.15834932821497122</v>
      </c>
      <c r="Q75" s="515">
        <v>56</v>
      </c>
    </row>
    <row r="76" spans="1:17" ht="14.4" customHeight="1" x14ac:dyDescent="0.3">
      <c r="A76" s="510" t="s">
        <v>2961</v>
      </c>
      <c r="B76" s="511" t="s">
        <v>2962</v>
      </c>
      <c r="C76" s="511" t="s">
        <v>2030</v>
      </c>
      <c r="D76" s="511" t="s">
        <v>2987</v>
      </c>
      <c r="E76" s="511" t="s">
        <v>2988</v>
      </c>
      <c r="F76" s="514">
        <v>10</v>
      </c>
      <c r="G76" s="514">
        <v>330</v>
      </c>
      <c r="H76" s="514">
        <v>1</v>
      </c>
      <c r="I76" s="514">
        <v>33</v>
      </c>
      <c r="J76" s="514">
        <v>5</v>
      </c>
      <c r="K76" s="514">
        <v>165</v>
      </c>
      <c r="L76" s="514">
        <v>0.5</v>
      </c>
      <c r="M76" s="514">
        <v>33</v>
      </c>
      <c r="N76" s="514">
        <v>8</v>
      </c>
      <c r="O76" s="514">
        <v>264</v>
      </c>
      <c r="P76" s="534">
        <v>0.8</v>
      </c>
      <c r="Q76" s="515">
        <v>33</v>
      </c>
    </row>
    <row r="77" spans="1:17" ht="14.4" customHeight="1" x14ac:dyDescent="0.3">
      <c r="A77" s="510" t="s">
        <v>2961</v>
      </c>
      <c r="B77" s="511" t="s">
        <v>2962</v>
      </c>
      <c r="C77" s="511" t="s">
        <v>2030</v>
      </c>
      <c r="D77" s="511" t="s">
        <v>2989</v>
      </c>
      <c r="E77" s="511" t="s">
        <v>2990</v>
      </c>
      <c r="F77" s="514">
        <v>1875</v>
      </c>
      <c r="G77" s="514">
        <v>54375</v>
      </c>
      <c r="H77" s="514">
        <v>1</v>
      </c>
      <c r="I77" s="514">
        <v>29</v>
      </c>
      <c r="J77" s="514">
        <v>2528</v>
      </c>
      <c r="K77" s="514">
        <v>73312</v>
      </c>
      <c r="L77" s="514">
        <v>1.3482666666666667</v>
      </c>
      <c r="M77" s="514">
        <v>29</v>
      </c>
      <c r="N77" s="514">
        <v>2979</v>
      </c>
      <c r="O77" s="514">
        <v>86391</v>
      </c>
      <c r="P77" s="534">
        <v>1.5888</v>
      </c>
      <c r="Q77" s="515">
        <v>29</v>
      </c>
    </row>
    <row r="78" spans="1:17" ht="14.4" customHeight="1" x14ac:dyDescent="0.3">
      <c r="A78" s="510" t="s">
        <v>2961</v>
      </c>
      <c r="B78" s="511" t="s">
        <v>2962</v>
      </c>
      <c r="C78" s="511" t="s">
        <v>2030</v>
      </c>
      <c r="D78" s="511" t="s">
        <v>2991</v>
      </c>
      <c r="E78" s="511" t="s">
        <v>2992</v>
      </c>
      <c r="F78" s="514">
        <v>159</v>
      </c>
      <c r="G78" s="514">
        <v>4293</v>
      </c>
      <c r="H78" s="514">
        <v>1</v>
      </c>
      <c r="I78" s="514">
        <v>27</v>
      </c>
      <c r="J78" s="514">
        <v>143</v>
      </c>
      <c r="K78" s="514">
        <v>3861</v>
      </c>
      <c r="L78" s="514">
        <v>0.89937106918238996</v>
      </c>
      <c r="M78" s="514">
        <v>27</v>
      </c>
      <c r="N78" s="514">
        <v>167</v>
      </c>
      <c r="O78" s="514">
        <v>4509</v>
      </c>
      <c r="P78" s="534">
        <v>1.050314465408805</v>
      </c>
      <c r="Q78" s="515">
        <v>27</v>
      </c>
    </row>
    <row r="79" spans="1:17" ht="14.4" customHeight="1" x14ac:dyDescent="0.3">
      <c r="A79" s="510" t="s">
        <v>2961</v>
      </c>
      <c r="B79" s="511" t="s">
        <v>2962</v>
      </c>
      <c r="C79" s="511" t="s">
        <v>2030</v>
      </c>
      <c r="D79" s="511" t="s">
        <v>2993</v>
      </c>
      <c r="E79" s="511" t="s">
        <v>2994</v>
      </c>
      <c r="F79" s="514">
        <v>355</v>
      </c>
      <c r="G79" s="514">
        <v>9230</v>
      </c>
      <c r="H79" s="514">
        <v>1</v>
      </c>
      <c r="I79" s="514">
        <v>26</v>
      </c>
      <c r="J79" s="514">
        <v>291</v>
      </c>
      <c r="K79" s="514">
        <v>7566</v>
      </c>
      <c r="L79" s="514">
        <v>0.81971830985915495</v>
      </c>
      <c r="M79" s="514">
        <v>26</v>
      </c>
      <c r="N79" s="514">
        <v>288</v>
      </c>
      <c r="O79" s="514">
        <v>7488</v>
      </c>
      <c r="P79" s="534">
        <v>0.81126760563380285</v>
      </c>
      <c r="Q79" s="515">
        <v>26</v>
      </c>
    </row>
    <row r="80" spans="1:17" ht="14.4" customHeight="1" x14ac:dyDescent="0.3">
      <c r="A80" s="510" t="s">
        <v>2961</v>
      </c>
      <c r="B80" s="511" t="s">
        <v>2962</v>
      </c>
      <c r="C80" s="511" t="s">
        <v>2030</v>
      </c>
      <c r="D80" s="511" t="s">
        <v>2995</v>
      </c>
      <c r="E80" s="511" t="s">
        <v>2996</v>
      </c>
      <c r="F80" s="514">
        <v>125</v>
      </c>
      <c r="G80" s="514">
        <v>3875</v>
      </c>
      <c r="H80" s="514">
        <v>1</v>
      </c>
      <c r="I80" s="514">
        <v>31</v>
      </c>
      <c r="J80" s="514">
        <v>139</v>
      </c>
      <c r="K80" s="514">
        <v>4309</v>
      </c>
      <c r="L80" s="514">
        <v>1.1120000000000001</v>
      </c>
      <c r="M80" s="514">
        <v>31</v>
      </c>
      <c r="N80" s="514">
        <v>173</v>
      </c>
      <c r="O80" s="514">
        <v>5363</v>
      </c>
      <c r="P80" s="534">
        <v>1.3839999999999999</v>
      </c>
      <c r="Q80" s="515">
        <v>31</v>
      </c>
    </row>
    <row r="81" spans="1:17" ht="14.4" customHeight="1" x14ac:dyDescent="0.3">
      <c r="A81" s="510" t="s">
        <v>2961</v>
      </c>
      <c r="B81" s="511" t="s">
        <v>2962</v>
      </c>
      <c r="C81" s="511" t="s">
        <v>2030</v>
      </c>
      <c r="D81" s="511" t="s">
        <v>2997</v>
      </c>
      <c r="E81" s="511" t="s">
        <v>2998</v>
      </c>
      <c r="F81" s="514">
        <v>484</v>
      </c>
      <c r="G81" s="514">
        <v>11132</v>
      </c>
      <c r="H81" s="514">
        <v>1</v>
      </c>
      <c r="I81" s="514">
        <v>23</v>
      </c>
      <c r="J81" s="514">
        <v>421</v>
      </c>
      <c r="K81" s="514">
        <v>9683</v>
      </c>
      <c r="L81" s="514">
        <v>0.8698347107438017</v>
      </c>
      <c r="M81" s="514">
        <v>23</v>
      </c>
      <c r="N81" s="514">
        <v>484</v>
      </c>
      <c r="O81" s="514">
        <v>11132</v>
      </c>
      <c r="P81" s="534">
        <v>1</v>
      </c>
      <c r="Q81" s="515">
        <v>23</v>
      </c>
    </row>
    <row r="82" spans="1:17" ht="14.4" customHeight="1" x14ac:dyDescent="0.3">
      <c r="A82" s="510" t="s">
        <v>2961</v>
      </c>
      <c r="B82" s="511" t="s">
        <v>2962</v>
      </c>
      <c r="C82" s="511" t="s">
        <v>2030</v>
      </c>
      <c r="D82" s="511" t="s">
        <v>2999</v>
      </c>
      <c r="E82" s="511" t="s">
        <v>3000</v>
      </c>
      <c r="F82" s="514">
        <v>1169</v>
      </c>
      <c r="G82" s="514">
        <v>25718</v>
      </c>
      <c r="H82" s="514">
        <v>1</v>
      </c>
      <c r="I82" s="514">
        <v>22</v>
      </c>
      <c r="J82" s="514">
        <v>1006</v>
      </c>
      <c r="K82" s="514">
        <v>22132</v>
      </c>
      <c r="L82" s="514">
        <v>0.86056458511548328</v>
      </c>
      <c r="M82" s="514">
        <v>22</v>
      </c>
      <c r="N82" s="514">
        <v>1201</v>
      </c>
      <c r="O82" s="514">
        <v>26422</v>
      </c>
      <c r="P82" s="534">
        <v>1.0273738237810095</v>
      </c>
      <c r="Q82" s="515">
        <v>22</v>
      </c>
    </row>
    <row r="83" spans="1:17" ht="14.4" customHeight="1" x14ac:dyDescent="0.3">
      <c r="A83" s="510" t="s">
        <v>2961</v>
      </c>
      <c r="B83" s="511" t="s">
        <v>2962</v>
      </c>
      <c r="C83" s="511" t="s">
        <v>2030</v>
      </c>
      <c r="D83" s="511" t="s">
        <v>3001</v>
      </c>
      <c r="E83" s="511" t="s">
        <v>3002</v>
      </c>
      <c r="F83" s="514"/>
      <c r="G83" s="514"/>
      <c r="H83" s="514"/>
      <c r="I83" s="514"/>
      <c r="J83" s="514"/>
      <c r="K83" s="514"/>
      <c r="L83" s="514"/>
      <c r="M83" s="514"/>
      <c r="N83" s="514">
        <v>1</v>
      </c>
      <c r="O83" s="514">
        <v>26</v>
      </c>
      <c r="P83" s="534"/>
      <c r="Q83" s="515">
        <v>26</v>
      </c>
    </row>
    <row r="84" spans="1:17" ht="14.4" customHeight="1" x14ac:dyDescent="0.3">
      <c r="A84" s="510" t="s">
        <v>2961</v>
      </c>
      <c r="B84" s="511" t="s">
        <v>2962</v>
      </c>
      <c r="C84" s="511" t="s">
        <v>2030</v>
      </c>
      <c r="D84" s="511" t="s">
        <v>3003</v>
      </c>
      <c r="E84" s="511" t="s">
        <v>3004</v>
      </c>
      <c r="F84" s="514">
        <v>8</v>
      </c>
      <c r="G84" s="514">
        <v>544</v>
      </c>
      <c r="H84" s="514">
        <v>1</v>
      </c>
      <c r="I84" s="514">
        <v>68</v>
      </c>
      <c r="J84" s="514">
        <v>7</v>
      </c>
      <c r="K84" s="514">
        <v>476</v>
      </c>
      <c r="L84" s="514">
        <v>0.875</v>
      </c>
      <c r="M84" s="514">
        <v>68</v>
      </c>
      <c r="N84" s="514">
        <v>15</v>
      </c>
      <c r="O84" s="514">
        <v>1020</v>
      </c>
      <c r="P84" s="534">
        <v>1.875</v>
      </c>
      <c r="Q84" s="515">
        <v>68</v>
      </c>
    </row>
    <row r="85" spans="1:17" ht="14.4" customHeight="1" x14ac:dyDescent="0.3">
      <c r="A85" s="510" t="s">
        <v>2961</v>
      </c>
      <c r="B85" s="511" t="s">
        <v>2962</v>
      </c>
      <c r="C85" s="511" t="s">
        <v>2030</v>
      </c>
      <c r="D85" s="511" t="s">
        <v>3005</v>
      </c>
      <c r="E85" s="511" t="s">
        <v>3006</v>
      </c>
      <c r="F85" s="514">
        <v>3</v>
      </c>
      <c r="G85" s="514">
        <v>135</v>
      </c>
      <c r="H85" s="514">
        <v>1</v>
      </c>
      <c r="I85" s="514">
        <v>45</v>
      </c>
      <c r="J85" s="514">
        <v>1</v>
      </c>
      <c r="K85" s="514">
        <v>45</v>
      </c>
      <c r="L85" s="514">
        <v>0.33333333333333331</v>
      </c>
      <c r="M85" s="514">
        <v>45</v>
      </c>
      <c r="N85" s="514">
        <v>4</v>
      </c>
      <c r="O85" s="514">
        <v>180</v>
      </c>
      <c r="P85" s="534">
        <v>1.3333333333333333</v>
      </c>
      <c r="Q85" s="515">
        <v>45</v>
      </c>
    </row>
    <row r="86" spans="1:17" ht="14.4" customHeight="1" x14ac:dyDescent="0.3">
      <c r="A86" s="510" t="s">
        <v>2961</v>
      </c>
      <c r="B86" s="511" t="s">
        <v>2962</v>
      </c>
      <c r="C86" s="511" t="s">
        <v>2030</v>
      </c>
      <c r="D86" s="511" t="s">
        <v>3007</v>
      </c>
      <c r="E86" s="511" t="s">
        <v>3008</v>
      </c>
      <c r="F86" s="514">
        <v>3</v>
      </c>
      <c r="G86" s="514">
        <v>186</v>
      </c>
      <c r="H86" s="514">
        <v>1</v>
      </c>
      <c r="I86" s="514">
        <v>62</v>
      </c>
      <c r="J86" s="514">
        <v>6</v>
      </c>
      <c r="K86" s="514">
        <v>372</v>
      </c>
      <c r="L86" s="514">
        <v>2</v>
      </c>
      <c r="M86" s="514">
        <v>62</v>
      </c>
      <c r="N86" s="514">
        <v>3</v>
      </c>
      <c r="O86" s="514">
        <v>186</v>
      </c>
      <c r="P86" s="534">
        <v>1</v>
      </c>
      <c r="Q86" s="515">
        <v>62</v>
      </c>
    </row>
    <row r="87" spans="1:17" ht="14.4" customHeight="1" x14ac:dyDescent="0.3">
      <c r="A87" s="510" t="s">
        <v>2961</v>
      </c>
      <c r="B87" s="511" t="s">
        <v>2962</v>
      </c>
      <c r="C87" s="511" t="s">
        <v>2030</v>
      </c>
      <c r="D87" s="511" t="s">
        <v>3009</v>
      </c>
      <c r="E87" s="511" t="s">
        <v>3010</v>
      </c>
      <c r="F87" s="514">
        <v>1002</v>
      </c>
      <c r="G87" s="514">
        <v>25050</v>
      </c>
      <c r="H87" s="514">
        <v>1</v>
      </c>
      <c r="I87" s="514">
        <v>25</v>
      </c>
      <c r="J87" s="514">
        <v>884</v>
      </c>
      <c r="K87" s="514">
        <v>22100</v>
      </c>
      <c r="L87" s="514">
        <v>0.88223552894211577</v>
      </c>
      <c r="M87" s="514">
        <v>25</v>
      </c>
      <c r="N87" s="514">
        <v>1075</v>
      </c>
      <c r="O87" s="514">
        <v>26875</v>
      </c>
      <c r="P87" s="534">
        <v>1.0728542914171657</v>
      </c>
      <c r="Q87" s="515">
        <v>25</v>
      </c>
    </row>
    <row r="88" spans="1:17" ht="14.4" customHeight="1" x14ac:dyDescent="0.3">
      <c r="A88" s="510" t="s">
        <v>2961</v>
      </c>
      <c r="B88" s="511" t="s">
        <v>2962</v>
      </c>
      <c r="C88" s="511" t="s">
        <v>2030</v>
      </c>
      <c r="D88" s="511" t="s">
        <v>3011</v>
      </c>
      <c r="E88" s="511" t="s">
        <v>3012</v>
      </c>
      <c r="F88" s="514">
        <v>624</v>
      </c>
      <c r="G88" s="514">
        <v>38064</v>
      </c>
      <c r="H88" s="514">
        <v>1</v>
      </c>
      <c r="I88" s="514">
        <v>61</v>
      </c>
      <c r="J88" s="514">
        <v>1388</v>
      </c>
      <c r="K88" s="514">
        <v>84668</v>
      </c>
      <c r="L88" s="514">
        <v>2.2243589743589745</v>
      </c>
      <c r="M88" s="514">
        <v>61</v>
      </c>
      <c r="N88" s="514">
        <v>1465</v>
      </c>
      <c r="O88" s="514">
        <v>89365</v>
      </c>
      <c r="P88" s="534">
        <v>2.3477564102564101</v>
      </c>
      <c r="Q88" s="515">
        <v>61</v>
      </c>
    </row>
    <row r="89" spans="1:17" ht="14.4" customHeight="1" x14ac:dyDescent="0.3">
      <c r="A89" s="510" t="s">
        <v>2961</v>
      </c>
      <c r="B89" s="511" t="s">
        <v>2962</v>
      </c>
      <c r="C89" s="511" t="s">
        <v>2030</v>
      </c>
      <c r="D89" s="511" t="s">
        <v>3013</v>
      </c>
      <c r="E89" s="511" t="s">
        <v>3014</v>
      </c>
      <c r="F89" s="514">
        <v>137</v>
      </c>
      <c r="G89" s="514">
        <v>11508</v>
      </c>
      <c r="H89" s="514">
        <v>1</v>
      </c>
      <c r="I89" s="514">
        <v>84</v>
      </c>
      <c r="J89" s="514">
        <v>80</v>
      </c>
      <c r="K89" s="514">
        <v>6720</v>
      </c>
      <c r="L89" s="514">
        <v>0.58394160583941601</v>
      </c>
      <c r="M89" s="514">
        <v>84</v>
      </c>
      <c r="N89" s="514">
        <v>71</v>
      </c>
      <c r="O89" s="514">
        <v>5964</v>
      </c>
      <c r="P89" s="534">
        <v>0.51824817518248179</v>
      </c>
      <c r="Q89" s="515">
        <v>84</v>
      </c>
    </row>
    <row r="90" spans="1:17" ht="14.4" customHeight="1" x14ac:dyDescent="0.3">
      <c r="A90" s="510" t="s">
        <v>2961</v>
      </c>
      <c r="B90" s="511" t="s">
        <v>2962</v>
      </c>
      <c r="C90" s="511" t="s">
        <v>2030</v>
      </c>
      <c r="D90" s="511" t="s">
        <v>3015</v>
      </c>
      <c r="E90" s="511" t="s">
        <v>3016</v>
      </c>
      <c r="F90" s="514">
        <v>2</v>
      </c>
      <c r="G90" s="514">
        <v>990</v>
      </c>
      <c r="H90" s="514">
        <v>1</v>
      </c>
      <c r="I90" s="514">
        <v>495</v>
      </c>
      <c r="J90" s="514">
        <v>6</v>
      </c>
      <c r="K90" s="514">
        <v>2970</v>
      </c>
      <c r="L90" s="514">
        <v>3</v>
      </c>
      <c r="M90" s="514">
        <v>495</v>
      </c>
      <c r="N90" s="514"/>
      <c r="O90" s="514"/>
      <c r="P90" s="534"/>
      <c r="Q90" s="515"/>
    </row>
    <row r="91" spans="1:17" ht="14.4" customHeight="1" x14ac:dyDescent="0.3">
      <c r="A91" s="510" t="s">
        <v>2961</v>
      </c>
      <c r="B91" s="511" t="s">
        <v>2962</v>
      </c>
      <c r="C91" s="511" t="s">
        <v>2030</v>
      </c>
      <c r="D91" s="511" t="s">
        <v>3017</v>
      </c>
      <c r="E91" s="511" t="s">
        <v>3018</v>
      </c>
      <c r="F91" s="514">
        <v>49</v>
      </c>
      <c r="G91" s="514">
        <v>48363</v>
      </c>
      <c r="H91" s="514">
        <v>1</v>
      </c>
      <c r="I91" s="514">
        <v>987</v>
      </c>
      <c r="J91" s="514">
        <v>89</v>
      </c>
      <c r="K91" s="514">
        <v>87843</v>
      </c>
      <c r="L91" s="514">
        <v>1.8163265306122449</v>
      </c>
      <c r="M91" s="514">
        <v>987</v>
      </c>
      <c r="N91" s="514">
        <v>88</v>
      </c>
      <c r="O91" s="514">
        <v>86856</v>
      </c>
      <c r="P91" s="534">
        <v>1.7959183673469388</v>
      </c>
      <c r="Q91" s="515">
        <v>987</v>
      </c>
    </row>
    <row r="92" spans="1:17" ht="14.4" customHeight="1" x14ac:dyDescent="0.3">
      <c r="A92" s="510" t="s">
        <v>2961</v>
      </c>
      <c r="B92" s="511" t="s">
        <v>2962</v>
      </c>
      <c r="C92" s="511" t="s">
        <v>2030</v>
      </c>
      <c r="D92" s="511" t="s">
        <v>3019</v>
      </c>
      <c r="E92" s="511" t="s">
        <v>3020</v>
      </c>
      <c r="F92" s="514">
        <v>2</v>
      </c>
      <c r="G92" s="514">
        <v>662</v>
      </c>
      <c r="H92" s="514">
        <v>1</v>
      </c>
      <c r="I92" s="514">
        <v>331</v>
      </c>
      <c r="J92" s="514">
        <v>2</v>
      </c>
      <c r="K92" s="514">
        <v>662</v>
      </c>
      <c r="L92" s="514">
        <v>1</v>
      </c>
      <c r="M92" s="514">
        <v>331</v>
      </c>
      <c r="N92" s="514"/>
      <c r="O92" s="514"/>
      <c r="P92" s="534"/>
      <c r="Q92" s="515"/>
    </row>
    <row r="93" spans="1:17" ht="14.4" customHeight="1" x14ac:dyDescent="0.3">
      <c r="A93" s="510" t="s">
        <v>2961</v>
      </c>
      <c r="B93" s="511" t="s">
        <v>2962</v>
      </c>
      <c r="C93" s="511" t="s">
        <v>2030</v>
      </c>
      <c r="D93" s="511" t="s">
        <v>3021</v>
      </c>
      <c r="E93" s="511" t="s">
        <v>3022</v>
      </c>
      <c r="F93" s="514">
        <v>122</v>
      </c>
      <c r="G93" s="514">
        <v>1830</v>
      </c>
      <c r="H93" s="514">
        <v>1</v>
      </c>
      <c r="I93" s="514">
        <v>15</v>
      </c>
      <c r="J93" s="514">
        <v>119</v>
      </c>
      <c r="K93" s="514">
        <v>1785</v>
      </c>
      <c r="L93" s="514">
        <v>0.97540983606557374</v>
      </c>
      <c r="M93" s="514">
        <v>15</v>
      </c>
      <c r="N93" s="514">
        <v>78</v>
      </c>
      <c r="O93" s="514">
        <v>1170</v>
      </c>
      <c r="P93" s="534">
        <v>0.63934426229508201</v>
      </c>
      <c r="Q93" s="515">
        <v>15</v>
      </c>
    </row>
    <row r="94" spans="1:17" ht="14.4" customHeight="1" x14ac:dyDescent="0.3">
      <c r="A94" s="510" t="s">
        <v>2961</v>
      </c>
      <c r="B94" s="511" t="s">
        <v>2962</v>
      </c>
      <c r="C94" s="511" t="s">
        <v>2030</v>
      </c>
      <c r="D94" s="511" t="s">
        <v>3023</v>
      </c>
      <c r="E94" s="511" t="s">
        <v>3024</v>
      </c>
      <c r="F94" s="514">
        <v>1</v>
      </c>
      <c r="G94" s="514">
        <v>643</v>
      </c>
      <c r="H94" s="514">
        <v>1</v>
      </c>
      <c r="I94" s="514">
        <v>643</v>
      </c>
      <c r="J94" s="514"/>
      <c r="K94" s="514"/>
      <c r="L94" s="514"/>
      <c r="M94" s="514"/>
      <c r="N94" s="514">
        <v>2</v>
      </c>
      <c r="O94" s="514">
        <v>1288</v>
      </c>
      <c r="P94" s="534">
        <v>2.0031104199066876</v>
      </c>
      <c r="Q94" s="515">
        <v>644</v>
      </c>
    </row>
    <row r="95" spans="1:17" ht="14.4" customHeight="1" x14ac:dyDescent="0.3">
      <c r="A95" s="510" t="s">
        <v>2961</v>
      </c>
      <c r="B95" s="511" t="s">
        <v>2962</v>
      </c>
      <c r="C95" s="511" t="s">
        <v>2030</v>
      </c>
      <c r="D95" s="511" t="s">
        <v>3025</v>
      </c>
      <c r="E95" s="511" t="s">
        <v>3026</v>
      </c>
      <c r="F95" s="514">
        <v>4</v>
      </c>
      <c r="G95" s="514">
        <v>328</v>
      </c>
      <c r="H95" s="514">
        <v>1</v>
      </c>
      <c r="I95" s="514">
        <v>82</v>
      </c>
      <c r="J95" s="514">
        <v>2</v>
      </c>
      <c r="K95" s="514">
        <v>164</v>
      </c>
      <c r="L95" s="514">
        <v>0.5</v>
      </c>
      <c r="M95" s="514">
        <v>82</v>
      </c>
      <c r="N95" s="514">
        <v>4</v>
      </c>
      <c r="O95" s="514">
        <v>328</v>
      </c>
      <c r="P95" s="534">
        <v>1</v>
      </c>
      <c r="Q95" s="515">
        <v>82</v>
      </c>
    </row>
    <row r="96" spans="1:17" ht="14.4" customHeight="1" x14ac:dyDescent="0.3">
      <c r="A96" s="510" t="s">
        <v>2961</v>
      </c>
      <c r="B96" s="511" t="s">
        <v>2962</v>
      </c>
      <c r="C96" s="511" t="s">
        <v>2030</v>
      </c>
      <c r="D96" s="511" t="s">
        <v>3027</v>
      </c>
      <c r="E96" s="511" t="s">
        <v>3028</v>
      </c>
      <c r="F96" s="514">
        <v>210</v>
      </c>
      <c r="G96" s="514">
        <v>7770</v>
      </c>
      <c r="H96" s="514">
        <v>1</v>
      </c>
      <c r="I96" s="514">
        <v>37</v>
      </c>
      <c r="J96" s="514">
        <v>184</v>
      </c>
      <c r="K96" s="514">
        <v>6808</v>
      </c>
      <c r="L96" s="514">
        <v>0.87619047619047619</v>
      </c>
      <c r="M96" s="514">
        <v>37</v>
      </c>
      <c r="N96" s="514">
        <v>296</v>
      </c>
      <c r="O96" s="514">
        <v>10952</v>
      </c>
      <c r="P96" s="534">
        <v>1.4095238095238096</v>
      </c>
      <c r="Q96" s="515">
        <v>37</v>
      </c>
    </row>
    <row r="97" spans="1:17" ht="14.4" customHeight="1" x14ac:dyDescent="0.3">
      <c r="A97" s="510" t="s">
        <v>2961</v>
      </c>
      <c r="B97" s="511" t="s">
        <v>2962</v>
      </c>
      <c r="C97" s="511" t="s">
        <v>2030</v>
      </c>
      <c r="D97" s="511" t="s">
        <v>3029</v>
      </c>
      <c r="E97" s="511" t="s">
        <v>3030</v>
      </c>
      <c r="F97" s="514">
        <v>2</v>
      </c>
      <c r="G97" s="514">
        <v>30</v>
      </c>
      <c r="H97" s="514">
        <v>1</v>
      </c>
      <c r="I97" s="514">
        <v>15</v>
      </c>
      <c r="J97" s="514">
        <v>2</v>
      </c>
      <c r="K97" s="514">
        <v>30</v>
      </c>
      <c r="L97" s="514">
        <v>1</v>
      </c>
      <c r="M97" s="514">
        <v>15</v>
      </c>
      <c r="N97" s="514">
        <v>1</v>
      </c>
      <c r="O97" s="514">
        <v>15</v>
      </c>
      <c r="P97" s="534">
        <v>0.5</v>
      </c>
      <c r="Q97" s="515">
        <v>15</v>
      </c>
    </row>
    <row r="98" spans="1:17" ht="14.4" customHeight="1" x14ac:dyDescent="0.3">
      <c r="A98" s="510" t="s">
        <v>2961</v>
      </c>
      <c r="B98" s="511" t="s">
        <v>2962</v>
      </c>
      <c r="C98" s="511" t="s">
        <v>2030</v>
      </c>
      <c r="D98" s="511" t="s">
        <v>3031</v>
      </c>
      <c r="E98" s="511" t="s">
        <v>3032</v>
      </c>
      <c r="F98" s="514">
        <v>1</v>
      </c>
      <c r="G98" s="514">
        <v>21</v>
      </c>
      <c r="H98" s="514">
        <v>1</v>
      </c>
      <c r="I98" s="514">
        <v>21</v>
      </c>
      <c r="J98" s="514"/>
      <c r="K98" s="514"/>
      <c r="L98" s="514"/>
      <c r="M98" s="514"/>
      <c r="N98" s="514"/>
      <c r="O98" s="514"/>
      <c r="P98" s="534"/>
      <c r="Q98" s="515"/>
    </row>
    <row r="99" spans="1:17" ht="14.4" customHeight="1" x14ac:dyDescent="0.3">
      <c r="A99" s="510" t="s">
        <v>2961</v>
      </c>
      <c r="B99" s="511" t="s">
        <v>2962</v>
      </c>
      <c r="C99" s="511" t="s">
        <v>2030</v>
      </c>
      <c r="D99" s="511" t="s">
        <v>3033</v>
      </c>
      <c r="E99" s="511" t="s">
        <v>3034</v>
      </c>
      <c r="F99" s="514">
        <v>2</v>
      </c>
      <c r="G99" s="514">
        <v>44</v>
      </c>
      <c r="H99" s="514">
        <v>1</v>
      </c>
      <c r="I99" s="514">
        <v>22</v>
      </c>
      <c r="J99" s="514">
        <v>3</v>
      </c>
      <c r="K99" s="514">
        <v>66</v>
      </c>
      <c r="L99" s="514">
        <v>1.5</v>
      </c>
      <c r="M99" s="514">
        <v>22</v>
      </c>
      <c r="N99" s="514">
        <v>6</v>
      </c>
      <c r="O99" s="514">
        <v>132</v>
      </c>
      <c r="P99" s="534">
        <v>3</v>
      </c>
      <c r="Q99" s="515">
        <v>22</v>
      </c>
    </row>
    <row r="100" spans="1:17" ht="14.4" customHeight="1" x14ac:dyDescent="0.3">
      <c r="A100" s="510" t="s">
        <v>2961</v>
      </c>
      <c r="B100" s="511" t="s">
        <v>2962</v>
      </c>
      <c r="C100" s="511" t="s">
        <v>2030</v>
      </c>
      <c r="D100" s="511" t="s">
        <v>3035</v>
      </c>
      <c r="E100" s="511" t="s">
        <v>3036</v>
      </c>
      <c r="F100" s="514"/>
      <c r="G100" s="514"/>
      <c r="H100" s="514"/>
      <c r="I100" s="514"/>
      <c r="J100" s="514">
        <v>5</v>
      </c>
      <c r="K100" s="514">
        <v>315</v>
      </c>
      <c r="L100" s="514"/>
      <c r="M100" s="514">
        <v>63</v>
      </c>
      <c r="N100" s="514">
        <v>27</v>
      </c>
      <c r="O100" s="514">
        <v>1701</v>
      </c>
      <c r="P100" s="534"/>
      <c r="Q100" s="515">
        <v>63</v>
      </c>
    </row>
    <row r="101" spans="1:17" ht="14.4" customHeight="1" x14ac:dyDescent="0.3">
      <c r="A101" s="510" t="s">
        <v>2961</v>
      </c>
      <c r="B101" s="511" t="s">
        <v>2962</v>
      </c>
      <c r="C101" s="511" t="s">
        <v>2030</v>
      </c>
      <c r="D101" s="511" t="s">
        <v>3037</v>
      </c>
      <c r="E101" s="511" t="s">
        <v>3038</v>
      </c>
      <c r="F101" s="514">
        <v>431</v>
      </c>
      <c r="G101" s="514">
        <v>7327</v>
      </c>
      <c r="H101" s="514">
        <v>1</v>
      </c>
      <c r="I101" s="514">
        <v>17</v>
      </c>
      <c r="J101" s="514">
        <v>403</v>
      </c>
      <c r="K101" s="514">
        <v>6851</v>
      </c>
      <c r="L101" s="514">
        <v>0.93503480278422269</v>
      </c>
      <c r="M101" s="514">
        <v>17</v>
      </c>
      <c r="N101" s="514">
        <v>446</v>
      </c>
      <c r="O101" s="514">
        <v>7582</v>
      </c>
      <c r="P101" s="534">
        <v>1.0348027842227379</v>
      </c>
      <c r="Q101" s="515">
        <v>17</v>
      </c>
    </row>
    <row r="102" spans="1:17" ht="14.4" customHeight="1" x14ac:dyDescent="0.3">
      <c r="A102" s="510" t="s">
        <v>2961</v>
      </c>
      <c r="B102" s="511" t="s">
        <v>2962</v>
      </c>
      <c r="C102" s="511" t="s">
        <v>2030</v>
      </c>
      <c r="D102" s="511" t="s">
        <v>3039</v>
      </c>
      <c r="E102" s="511" t="s">
        <v>3040</v>
      </c>
      <c r="F102" s="514">
        <v>1</v>
      </c>
      <c r="G102" s="514">
        <v>204</v>
      </c>
      <c r="H102" s="514">
        <v>1</v>
      </c>
      <c r="I102" s="514">
        <v>204</v>
      </c>
      <c r="J102" s="514"/>
      <c r="K102" s="514"/>
      <c r="L102" s="514"/>
      <c r="M102" s="514"/>
      <c r="N102" s="514"/>
      <c r="O102" s="514"/>
      <c r="P102" s="534"/>
      <c r="Q102" s="515"/>
    </row>
    <row r="103" spans="1:17" ht="14.4" customHeight="1" x14ac:dyDescent="0.3">
      <c r="A103" s="510" t="s">
        <v>2961</v>
      </c>
      <c r="B103" s="511" t="s">
        <v>2962</v>
      </c>
      <c r="C103" s="511" t="s">
        <v>2030</v>
      </c>
      <c r="D103" s="511" t="s">
        <v>3041</v>
      </c>
      <c r="E103" s="511" t="s">
        <v>3042</v>
      </c>
      <c r="F103" s="514">
        <v>2</v>
      </c>
      <c r="G103" s="514">
        <v>124</v>
      </c>
      <c r="H103" s="514">
        <v>1</v>
      </c>
      <c r="I103" s="514">
        <v>62</v>
      </c>
      <c r="J103" s="514">
        <v>1</v>
      </c>
      <c r="K103" s="514">
        <v>62</v>
      </c>
      <c r="L103" s="514">
        <v>0.5</v>
      </c>
      <c r="M103" s="514">
        <v>62</v>
      </c>
      <c r="N103" s="514">
        <v>1</v>
      </c>
      <c r="O103" s="514">
        <v>63</v>
      </c>
      <c r="P103" s="534">
        <v>0.50806451612903225</v>
      </c>
      <c r="Q103" s="515">
        <v>63</v>
      </c>
    </row>
    <row r="104" spans="1:17" ht="14.4" customHeight="1" x14ac:dyDescent="0.3">
      <c r="A104" s="510" t="s">
        <v>2961</v>
      </c>
      <c r="B104" s="511" t="s">
        <v>2962</v>
      </c>
      <c r="C104" s="511" t="s">
        <v>2030</v>
      </c>
      <c r="D104" s="511" t="s">
        <v>3043</v>
      </c>
      <c r="E104" s="511" t="s">
        <v>3044</v>
      </c>
      <c r="F104" s="514">
        <v>823</v>
      </c>
      <c r="G104" s="514">
        <v>16460</v>
      </c>
      <c r="H104" s="514">
        <v>1</v>
      </c>
      <c r="I104" s="514">
        <v>20</v>
      </c>
      <c r="J104" s="514">
        <v>677</v>
      </c>
      <c r="K104" s="514">
        <v>13540</v>
      </c>
      <c r="L104" s="514">
        <v>0.82260024301336576</v>
      </c>
      <c r="M104" s="514">
        <v>20</v>
      </c>
      <c r="N104" s="514">
        <v>723</v>
      </c>
      <c r="O104" s="514">
        <v>14460</v>
      </c>
      <c r="P104" s="534">
        <v>0.87849331713244228</v>
      </c>
      <c r="Q104" s="515">
        <v>20</v>
      </c>
    </row>
    <row r="105" spans="1:17" ht="14.4" customHeight="1" x14ac:dyDescent="0.3">
      <c r="A105" s="510" t="s">
        <v>2961</v>
      </c>
      <c r="B105" s="511" t="s">
        <v>2962</v>
      </c>
      <c r="C105" s="511" t="s">
        <v>2030</v>
      </c>
      <c r="D105" s="511" t="s">
        <v>3045</v>
      </c>
      <c r="E105" s="511" t="s">
        <v>3046</v>
      </c>
      <c r="F105" s="514">
        <v>2</v>
      </c>
      <c r="G105" s="514">
        <v>100</v>
      </c>
      <c r="H105" s="514">
        <v>1</v>
      </c>
      <c r="I105" s="514">
        <v>50</v>
      </c>
      <c r="J105" s="514">
        <v>2</v>
      </c>
      <c r="K105" s="514">
        <v>100</v>
      </c>
      <c r="L105" s="514">
        <v>1</v>
      </c>
      <c r="M105" s="514">
        <v>50</v>
      </c>
      <c r="N105" s="514">
        <v>5</v>
      </c>
      <c r="O105" s="514">
        <v>250</v>
      </c>
      <c r="P105" s="534">
        <v>2.5</v>
      </c>
      <c r="Q105" s="515">
        <v>50</v>
      </c>
    </row>
    <row r="106" spans="1:17" ht="14.4" customHeight="1" x14ac:dyDescent="0.3">
      <c r="A106" s="510" t="s">
        <v>2961</v>
      </c>
      <c r="B106" s="511" t="s">
        <v>2962</v>
      </c>
      <c r="C106" s="511" t="s">
        <v>2030</v>
      </c>
      <c r="D106" s="511" t="s">
        <v>3047</v>
      </c>
      <c r="E106" s="511" t="s">
        <v>3048</v>
      </c>
      <c r="F106" s="514">
        <v>3</v>
      </c>
      <c r="G106" s="514">
        <v>141</v>
      </c>
      <c r="H106" s="514">
        <v>1</v>
      </c>
      <c r="I106" s="514">
        <v>47</v>
      </c>
      <c r="J106" s="514">
        <v>6</v>
      </c>
      <c r="K106" s="514">
        <v>282</v>
      </c>
      <c r="L106" s="514">
        <v>2</v>
      </c>
      <c r="M106" s="514">
        <v>47</v>
      </c>
      <c r="N106" s="514">
        <v>14</v>
      </c>
      <c r="O106" s="514">
        <v>658</v>
      </c>
      <c r="P106" s="534">
        <v>4.666666666666667</v>
      </c>
      <c r="Q106" s="515">
        <v>47</v>
      </c>
    </row>
    <row r="107" spans="1:17" ht="14.4" customHeight="1" x14ac:dyDescent="0.3">
      <c r="A107" s="510" t="s">
        <v>2961</v>
      </c>
      <c r="B107" s="511" t="s">
        <v>2962</v>
      </c>
      <c r="C107" s="511" t="s">
        <v>2030</v>
      </c>
      <c r="D107" s="511" t="s">
        <v>3049</v>
      </c>
      <c r="E107" s="511" t="s">
        <v>3050</v>
      </c>
      <c r="F107" s="514"/>
      <c r="G107" s="514"/>
      <c r="H107" s="514"/>
      <c r="I107" s="514"/>
      <c r="J107" s="514"/>
      <c r="K107" s="514"/>
      <c r="L107" s="514"/>
      <c r="M107" s="514"/>
      <c r="N107" s="514">
        <v>2</v>
      </c>
      <c r="O107" s="514">
        <v>60</v>
      </c>
      <c r="P107" s="534"/>
      <c r="Q107" s="515">
        <v>30</v>
      </c>
    </row>
    <row r="108" spans="1:17" ht="14.4" customHeight="1" x14ac:dyDescent="0.3">
      <c r="A108" s="510" t="s">
        <v>2961</v>
      </c>
      <c r="B108" s="511" t="s">
        <v>2962</v>
      </c>
      <c r="C108" s="511" t="s">
        <v>2030</v>
      </c>
      <c r="D108" s="511" t="s">
        <v>3051</v>
      </c>
      <c r="E108" s="511" t="s">
        <v>3052</v>
      </c>
      <c r="F108" s="514">
        <v>2</v>
      </c>
      <c r="G108" s="514">
        <v>120</v>
      </c>
      <c r="H108" s="514">
        <v>1</v>
      </c>
      <c r="I108" s="514">
        <v>60</v>
      </c>
      <c r="J108" s="514">
        <v>2</v>
      </c>
      <c r="K108" s="514">
        <v>120</v>
      </c>
      <c r="L108" s="514">
        <v>1</v>
      </c>
      <c r="M108" s="514">
        <v>60</v>
      </c>
      <c r="N108" s="514">
        <v>4</v>
      </c>
      <c r="O108" s="514">
        <v>240</v>
      </c>
      <c r="P108" s="534">
        <v>2</v>
      </c>
      <c r="Q108" s="515">
        <v>60</v>
      </c>
    </row>
    <row r="109" spans="1:17" ht="14.4" customHeight="1" x14ac:dyDescent="0.3">
      <c r="A109" s="510" t="s">
        <v>2961</v>
      </c>
      <c r="B109" s="511" t="s">
        <v>2962</v>
      </c>
      <c r="C109" s="511" t="s">
        <v>2030</v>
      </c>
      <c r="D109" s="511" t="s">
        <v>3053</v>
      </c>
      <c r="E109" s="511" t="s">
        <v>3054</v>
      </c>
      <c r="F109" s="514">
        <v>158</v>
      </c>
      <c r="G109" s="514">
        <v>13272</v>
      </c>
      <c r="H109" s="514">
        <v>1</v>
      </c>
      <c r="I109" s="514">
        <v>84</v>
      </c>
      <c r="J109" s="514">
        <v>103</v>
      </c>
      <c r="K109" s="514">
        <v>8652</v>
      </c>
      <c r="L109" s="514">
        <v>0.65189873417721522</v>
      </c>
      <c r="M109" s="514">
        <v>84</v>
      </c>
      <c r="N109" s="514">
        <v>73</v>
      </c>
      <c r="O109" s="514">
        <v>6132</v>
      </c>
      <c r="P109" s="534">
        <v>0.46202531645569622</v>
      </c>
      <c r="Q109" s="515">
        <v>84</v>
      </c>
    </row>
    <row r="110" spans="1:17" ht="14.4" customHeight="1" x14ac:dyDescent="0.3">
      <c r="A110" s="510" t="s">
        <v>2961</v>
      </c>
      <c r="B110" s="511" t="s">
        <v>2962</v>
      </c>
      <c r="C110" s="511" t="s">
        <v>2030</v>
      </c>
      <c r="D110" s="511" t="s">
        <v>3055</v>
      </c>
      <c r="E110" s="511" t="s">
        <v>3056</v>
      </c>
      <c r="F110" s="514"/>
      <c r="G110" s="514"/>
      <c r="H110" s="514"/>
      <c r="I110" s="514"/>
      <c r="J110" s="514"/>
      <c r="K110" s="514"/>
      <c r="L110" s="514"/>
      <c r="M110" s="514"/>
      <c r="N110" s="514">
        <v>3</v>
      </c>
      <c r="O110" s="514">
        <v>288</v>
      </c>
      <c r="P110" s="534"/>
      <c r="Q110" s="515">
        <v>96</v>
      </c>
    </row>
    <row r="111" spans="1:17" ht="14.4" customHeight="1" x14ac:dyDescent="0.3">
      <c r="A111" s="510" t="s">
        <v>2961</v>
      </c>
      <c r="B111" s="511" t="s">
        <v>2962</v>
      </c>
      <c r="C111" s="511" t="s">
        <v>2030</v>
      </c>
      <c r="D111" s="511" t="s">
        <v>3057</v>
      </c>
      <c r="E111" s="511" t="s">
        <v>3058</v>
      </c>
      <c r="F111" s="514"/>
      <c r="G111" s="514"/>
      <c r="H111" s="514"/>
      <c r="I111" s="514"/>
      <c r="J111" s="514"/>
      <c r="K111" s="514"/>
      <c r="L111" s="514"/>
      <c r="M111" s="514"/>
      <c r="N111" s="514">
        <v>3</v>
      </c>
      <c r="O111" s="514">
        <v>180</v>
      </c>
      <c r="P111" s="534"/>
      <c r="Q111" s="515">
        <v>60</v>
      </c>
    </row>
    <row r="112" spans="1:17" ht="14.4" customHeight="1" x14ac:dyDescent="0.3">
      <c r="A112" s="510" t="s">
        <v>2961</v>
      </c>
      <c r="B112" s="511" t="s">
        <v>2962</v>
      </c>
      <c r="C112" s="511" t="s">
        <v>2030</v>
      </c>
      <c r="D112" s="511" t="s">
        <v>3059</v>
      </c>
      <c r="E112" s="511" t="s">
        <v>3060</v>
      </c>
      <c r="F112" s="514">
        <v>389</v>
      </c>
      <c r="G112" s="514">
        <v>4668</v>
      </c>
      <c r="H112" s="514">
        <v>1</v>
      </c>
      <c r="I112" s="514">
        <v>12</v>
      </c>
      <c r="J112" s="514">
        <v>244</v>
      </c>
      <c r="K112" s="514">
        <v>2928</v>
      </c>
      <c r="L112" s="514">
        <v>0.62724935732647813</v>
      </c>
      <c r="M112" s="514">
        <v>12</v>
      </c>
      <c r="N112" s="514">
        <v>225</v>
      </c>
      <c r="O112" s="514">
        <v>2700</v>
      </c>
      <c r="P112" s="534">
        <v>0.57840616966580982</v>
      </c>
      <c r="Q112" s="515">
        <v>12</v>
      </c>
    </row>
    <row r="113" spans="1:17" ht="14.4" customHeight="1" x14ac:dyDescent="0.3">
      <c r="A113" s="510" t="s">
        <v>2961</v>
      </c>
      <c r="B113" s="511" t="s">
        <v>2962</v>
      </c>
      <c r="C113" s="511" t="s">
        <v>2030</v>
      </c>
      <c r="D113" s="511" t="s">
        <v>3061</v>
      </c>
      <c r="E113" s="511" t="s">
        <v>3062</v>
      </c>
      <c r="F113" s="514">
        <v>526</v>
      </c>
      <c r="G113" s="514">
        <v>37346</v>
      </c>
      <c r="H113" s="514">
        <v>1</v>
      </c>
      <c r="I113" s="514">
        <v>71</v>
      </c>
      <c r="J113" s="514">
        <v>1612</v>
      </c>
      <c r="K113" s="514">
        <v>114452</v>
      </c>
      <c r="L113" s="514">
        <v>3.0646387832699622</v>
      </c>
      <c r="M113" s="514">
        <v>71</v>
      </c>
      <c r="N113" s="514">
        <v>2341</v>
      </c>
      <c r="O113" s="514">
        <v>166211</v>
      </c>
      <c r="P113" s="534">
        <v>4.4505703422053235</v>
      </c>
      <c r="Q113" s="515">
        <v>71</v>
      </c>
    </row>
    <row r="114" spans="1:17" ht="14.4" customHeight="1" x14ac:dyDescent="0.3">
      <c r="A114" s="510" t="s">
        <v>2961</v>
      </c>
      <c r="B114" s="511" t="s">
        <v>2962</v>
      </c>
      <c r="C114" s="511" t="s">
        <v>2030</v>
      </c>
      <c r="D114" s="511" t="s">
        <v>3063</v>
      </c>
      <c r="E114" s="511" t="s">
        <v>3064</v>
      </c>
      <c r="F114" s="514">
        <v>256</v>
      </c>
      <c r="G114" s="514">
        <v>4864</v>
      </c>
      <c r="H114" s="514">
        <v>1</v>
      </c>
      <c r="I114" s="514">
        <v>19</v>
      </c>
      <c r="J114" s="514">
        <v>250</v>
      </c>
      <c r="K114" s="514">
        <v>4750</v>
      </c>
      <c r="L114" s="514">
        <v>0.9765625</v>
      </c>
      <c r="M114" s="514">
        <v>19</v>
      </c>
      <c r="N114" s="514">
        <v>252</v>
      </c>
      <c r="O114" s="514">
        <v>4788</v>
      </c>
      <c r="P114" s="534">
        <v>0.984375</v>
      </c>
      <c r="Q114" s="515">
        <v>19</v>
      </c>
    </row>
    <row r="115" spans="1:17" ht="14.4" customHeight="1" x14ac:dyDescent="0.3">
      <c r="A115" s="510" t="s">
        <v>2961</v>
      </c>
      <c r="B115" s="511" t="s">
        <v>2962</v>
      </c>
      <c r="C115" s="511" t="s">
        <v>2030</v>
      </c>
      <c r="D115" s="511" t="s">
        <v>3065</v>
      </c>
      <c r="E115" s="511" t="s">
        <v>3066</v>
      </c>
      <c r="F115" s="514">
        <v>1</v>
      </c>
      <c r="G115" s="514">
        <v>78</v>
      </c>
      <c r="H115" s="514">
        <v>1</v>
      </c>
      <c r="I115" s="514">
        <v>78</v>
      </c>
      <c r="J115" s="514"/>
      <c r="K115" s="514"/>
      <c r="L115" s="514"/>
      <c r="M115" s="514"/>
      <c r="N115" s="514"/>
      <c r="O115" s="514"/>
      <c r="P115" s="534"/>
      <c r="Q115" s="515"/>
    </row>
    <row r="116" spans="1:17" ht="14.4" customHeight="1" x14ac:dyDescent="0.3">
      <c r="A116" s="510" t="s">
        <v>2961</v>
      </c>
      <c r="B116" s="511" t="s">
        <v>2962</v>
      </c>
      <c r="C116" s="511" t="s">
        <v>2030</v>
      </c>
      <c r="D116" s="511" t="s">
        <v>3067</v>
      </c>
      <c r="E116" s="511" t="s">
        <v>3068</v>
      </c>
      <c r="F116" s="514">
        <v>1</v>
      </c>
      <c r="G116" s="514">
        <v>19</v>
      </c>
      <c r="H116" s="514">
        <v>1</v>
      </c>
      <c r="I116" s="514">
        <v>19</v>
      </c>
      <c r="J116" s="514"/>
      <c r="K116" s="514"/>
      <c r="L116" s="514"/>
      <c r="M116" s="514"/>
      <c r="N116" s="514"/>
      <c r="O116" s="514"/>
      <c r="P116" s="534"/>
      <c r="Q116" s="515"/>
    </row>
    <row r="117" spans="1:17" ht="14.4" customHeight="1" x14ac:dyDescent="0.3">
      <c r="A117" s="510" t="s">
        <v>2961</v>
      </c>
      <c r="B117" s="511" t="s">
        <v>2962</v>
      </c>
      <c r="C117" s="511" t="s">
        <v>2030</v>
      </c>
      <c r="D117" s="511" t="s">
        <v>3069</v>
      </c>
      <c r="E117" s="511" t="s">
        <v>3070</v>
      </c>
      <c r="F117" s="514"/>
      <c r="G117" s="514"/>
      <c r="H117" s="514"/>
      <c r="I117" s="514"/>
      <c r="J117" s="514"/>
      <c r="K117" s="514"/>
      <c r="L117" s="514"/>
      <c r="M117" s="514"/>
      <c r="N117" s="514">
        <v>1</v>
      </c>
      <c r="O117" s="514">
        <v>1447</v>
      </c>
      <c r="P117" s="534"/>
      <c r="Q117" s="515">
        <v>1447</v>
      </c>
    </row>
    <row r="118" spans="1:17" ht="14.4" customHeight="1" x14ac:dyDescent="0.3">
      <c r="A118" s="510" t="s">
        <v>2961</v>
      </c>
      <c r="B118" s="511" t="s">
        <v>2962</v>
      </c>
      <c r="C118" s="511" t="s">
        <v>2030</v>
      </c>
      <c r="D118" s="511" t="s">
        <v>3071</v>
      </c>
      <c r="E118" s="511" t="s">
        <v>3072</v>
      </c>
      <c r="F118" s="514">
        <v>1</v>
      </c>
      <c r="G118" s="514">
        <v>461</v>
      </c>
      <c r="H118" s="514">
        <v>1</v>
      </c>
      <c r="I118" s="514">
        <v>461</v>
      </c>
      <c r="J118" s="514"/>
      <c r="K118" s="514"/>
      <c r="L118" s="514"/>
      <c r="M118" s="514"/>
      <c r="N118" s="514"/>
      <c r="O118" s="514"/>
      <c r="P118" s="534"/>
      <c r="Q118" s="515"/>
    </row>
    <row r="119" spans="1:17" ht="14.4" customHeight="1" x14ac:dyDescent="0.3">
      <c r="A119" s="510" t="s">
        <v>2961</v>
      </c>
      <c r="B119" s="511" t="s">
        <v>2962</v>
      </c>
      <c r="C119" s="511" t="s">
        <v>2030</v>
      </c>
      <c r="D119" s="511" t="s">
        <v>3073</v>
      </c>
      <c r="E119" s="511" t="s">
        <v>3074</v>
      </c>
      <c r="F119" s="514">
        <v>20</v>
      </c>
      <c r="G119" s="514">
        <v>17000</v>
      </c>
      <c r="H119" s="514">
        <v>1</v>
      </c>
      <c r="I119" s="514">
        <v>850</v>
      </c>
      <c r="J119" s="514">
        <v>17</v>
      </c>
      <c r="K119" s="514">
        <v>14450</v>
      </c>
      <c r="L119" s="514">
        <v>0.85</v>
      </c>
      <c r="M119" s="514">
        <v>850</v>
      </c>
      <c r="N119" s="514">
        <v>36</v>
      </c>
      <c r="O119" s="514">
        <v>30636</v>
      </c>
      <c r="P119" s="534">
        <v>1.8021176470588236</v>
      </c>
      <c r="Q119" s="515">
        <v>851</v>
      </c>
    </row>
    <row r="120" spans="1:17" ht="14.4" customHeight="1" x14ac:dyDescent="0.3">
      <c r="A120" s="510" t="s">
        <v>2961</v>
      </c>
      <c r="B120" s="511" t="s">
        <v>2962</v>
      </c>
      <c r="C120" s="511" t="s">
        <v>2030</v>
      </c>
      <c r="D120" s="511" t="s">
        <v>3075</v>
      </c>
      <c r="E120" s="511" t="s">
        <v>3076</v>
      </c>
      <c r="F120" s="514"/>
      <c r="G120" s="514"/>
      <c r="H120" s="514"/>
      <c r="I120" s="514"/>
      <c r="J120" s="514">
        <v>1</v>
      </c>
      <c r="K120" s="514">
        <v>169</v>
      </c>
      <c r="L120" s="514"/>
      <c r="M120" s="514">
        <v>169</v>
      </c>
      <c r="N120" s="514">
        <v>3</v>
      </c>
      <c r="O120" s="514">
        <v>507</v>
      </c>
      <c r="P120" s="534"/>
      <c r="Q120" s="515">
        <v>169</v>
      </c>
    </row>
    <row r="121" spans="1:17" ht="14.4" customHeight="1" x14ac:dyDescent="0.3">
      <c r="A121" s="510" t="s">
        <v>2961</v>
      </c>
      <c r="B121" s="511" t="s">
        <v>2962</v>
      </c>
      <c r="C121" s="511" t="s">
        <v>2030</v>
      </c>
      <c r="D121" s="511" t="s">
        <v>3077</v>
      </c>
      <c r="E121" s="511" t="s">
        <v>3078</v>
      </c>
      <c r="F121" s="514"/>
      <c r="G121" s="514"/>
      <c r="H121" s="514"/>
      <c r="I121" s="514"/>
      <c r="J121" s="514">
        <v>1</v>
      </c>
      <c r="K121" s="514">
        <v>166</v>
      </c>
      <c r="L121" s="514"/>
      <c r="M121" s="514">
        <v>166</v>
      </c>
      <c r="N121" s="514">
        <v>3</v>
      </c>
      <c r="O121" s="514">
        <v>498</v>
      </c>
      <c r="P121" s="534"/>
      <c r="Q121" s="515">
        <v>166</v>
      </c>
    </row>
    <row r="122" spans="1:17" ht="14.4" customHeight="1" x14ac:dyDescent="0.3">
      <c r="A122" s="510" t="s">
        <v>2961</v>
      </c>
      <c r="B122" s="511" t="s">
        <v>2962</v>
      </c>
      <c r="C122" s="511" t="s">
        <v>2030</v>
      </c>
      <c r="D122" s="511" t="s">
        <v>3079</v>
      </c>
      <c r="E122" s="511" t="s">
        <v>3080</v>
      </c>
      <c r="F122" s="514"/>
      <c r="G122" s="514"/>
      <c r="H122" s="514"/>
      <c r="I122" s="514"/>
      <c r="J122" s="514">
        <v>1</v>
      </c>
      <c r="K122" s="514">
        <v>172</v>
      </c>
      <c r="L122" s="514"/>
      <c r="M122" s="514">
        <v>172</v>
      </c>
      <c r="N122" s="514">
        <v>3</v>
      </c>
      <c r="O122" s="514">
        <v>516</v>
      </c>
      <c r="P122" s="534"/>
      <c r="Q122" s="515">
        <v>172</v>
      </c>
    </row>
    <row r="123" spans="1:17" ht="14.4" customHeight="1" x14ac:dyDescent="0.3">
      <c r="A123" s="510" t="s">
        <v>2961</v>
      </c>
      <c r="B123" s="511" t="s">
        <v>2962</v>
      </c>
      <c r="C123" s="511" t="s">
        <v>2030</v>
      </c>
      <c r="D123" s="511" t="s">
        <v>3081</v>
      </c>
      <c r="E123" s="511" t="s">
        <v>3082</v>
      </c>
      <c r="F123" s="514">
        <v>3</v>
      </c>
      <c r="G123" s="514">
        <v>528</v>
      </c>
      <c r="H123" s="514">
        <v>1</v>
      </c>
      <c r="I123" s="514">
        <v>176</v>
      </c>
      <c r="J123" s="514">
        <v>34</v>
      </c>
      <c r="K123" s="514">
        <v>5984</v>
      </c>
      <c r="L123" s="514">
        <v>11.333333333333334</v>
      </c>
      <c r="M123" s="514">
        <v>176</v>
      </c>
      <c r="N123" s="514">
        <v>248</v>
      </c>
      <c r="O123" s="514">
        <v>43648</v>
      </c>
      <c r="P123" s="534">
        <v>82.666666666666671</v>
      </c>
      <c r="Q123" s="515">
        <v>176</v>
      </c>
    </row>
    <row r="124" spans="1:17" ht="14.4" customHeight="1" x14ac:dyDescent="0.3">
      <c r="A124" s="510" t="s">
        <v>2961</v>
      </c>
      <c r="B124" s="511" t="s">
        <v>2962</v>
      </c>
      <c r="C124" s="511" t="s">
        <v>2030</v>
      </c>
      <c r="D124" s="511" t="s">
        <v>3083</v>
      </c>
      <c r="E124" s="511" t="s">
        <v>3084</v>
      </c>
      <c r="F124" s="514">
        <v>1</v>
      </c>
      <c r="G124" s="514">
        <v>166</v>
      </c>
      <c r="H124" s="514">
        <v>1</v>
      </c>
      <c r="I124" s="514">
        <v>166</v>
      </c>
      <c r="J124" s="514">
        <v>3</v>
      </c>
      <c r="K124" s="514">
        <v>498</v>
      </c>
      <c r="L124" s="514">
        <v>3</v>
      </c>
      <c r="M124" s="514">
        <v>166</v>
      </c>
      <c r="N124" s="514">
        <v>1</v>
      </c>
      <c r="O124" s="514">
        <v>166</v>
      </c>
      <c r="P124" s="534">
        <v>1</v>
      </c>
      <c r="Q124" s="515">
        <v>166</v>
      </c>
    </row>
    <row r="125" spans="1:17" ht="14.4" customHeight="1" x14ac:dyDescent="0.3">
      <c r="A125" s="510" t="s">
        <v>2961</v>
      </c>
      <c r="B125" s="511" t="s">
        <v>2962</v>
      </c>
      <c r="C125" s="511" t="s">
        <v>2030</v>
      </c>
      <c r="D125" s="511" t="s">
        <v>3085</v>
      </c>
      <c r="E125" s="511" t="s">
        <v>3086</v>
      </c>
      <c r="F125" s="514">
        <v>764</v>
      </c>
      <c r="G125" s="514">
        <v>112308</v>
      </c>
      <c r="H125" s="514">
        <v>1</v>
      </c>
      <c r="I125" s="514">
        <v>147</v>
      </c>
      <c r="J125" s="514">
        <v>793</v>
      </c>
      <c r="K125" s="514">
        <v>116571</v>
      </c>
      <c r="L125" s="514">
        <v>1.037958115183246</v>
      </c>
      <c r="M125" s="514">
        <v>147</v>
      </c>
      <c r="N125" s="514">
        <v>1072</v>
      </c>
      <c r="O125" s="514">
        <v>157584</v>
      </c>
      <c r="P125" s="534">
        <v>1.4031413612565444</v>
      </c>
      <c r="Q125" s="515">
        <v>147</v>
      </c>
    </row>
    <row r="126" spans="1:17" ht="14.4" customHeight="1" x14ac:dyDescent="0.3">
      <c r="A126" s="510" t="s">
        <v>2961</v>
      </c>
      <c r="B126" s="511" t="s">
        <v>2962</v>
      </c>
      <c r="C126" s="511" t="s">
        <v>2030</v>
      </c>
      <c r="D126" s="511" t="s">
        <v>3087</v>
      </c>
      <c r="E126" s="511" t="s">
        <v>3088</v>
      </c>
      <c r="F126" s="514">
        <v>8</v>
      </c>
      <c r="G126" s="514">
        <v>6248</v>
      </c>
      <c r="H126" s="514">
        <v>1</v>
      </c>
      <c r="I126" s="514">
        <v>781</v>
      </c>
      <c r="J126" s="514">
        <v>31</v>
      </c>
      <c r="K126" s="514">
        <v>24242</v>
      </c>
      <c r="L126" s="514">
        <v>3.8799615877080664</v>
      </c>
      <c r="M126" s="514">
        <v>782</v>
      </c>
      <c r="N126" s="514">
        <v>134</v>
      </c>
      <c r="O126" s="514">
        <v>104922</v>
      </c>
      <c r="P126" s="534">
        <v>16.792893725992318</v>
      </c>
      <c r="Q126" s="515">
        <v>783</v>
      </c>
    </row>
    <row r="127" spans="1:17" ht="14.4" customHeight="1" x14ac:dyDescent="0.3">
      <c r="A127" s="510" t="s">
        <v>2961</v>
      </c>
      <c r="B127" s="511" t="s">
        <v>2962</v>
      </c>
      <c r="C127" s="511" t="s">
        <v>2030</v>
      </c>
      <c r="D127" s="511" t="s">
        <v>3089</v>
      </c>
      <c r="E127" s="511" t="s">
        <v>3090</v>
      </c>
      <c r="F127" s="514">
        <v>1</v>
      </c>
      <c r="G127" s="514">
        <v>596</v>
      </c>
      <c r="H127" s="514">
        <v>1</v>
      </c>
      <c r="I127" s="514">
        <v>596</v>
      </c>
      <c r="J127" s="514"/>
      <c r="K127" s="514"/>
      <c r="L127" s="514"/>
      <c r="M127" s="514"/>
      <c r="N127" s="514"/>
      <c r="O127" s="514"/>
      <c r="P127" s="534"/>
      <c r="Q127" s="515"/>
    </row>
    <row r="128" spans="1:17" ht="14.4" customHeight="1" x14ac:dyDescent="0.3">
      <c r="A128" s="510" t="s">
        <v>2961</v>
      </c>
      <c r="B128" s="511" t="s">
        <v>2962</v>
      </c>
      <c r="C128" s="511" t="s">
        <v>2030</v>
      </c>
      <c r="D128" s="511" t="s">
        <v>3091</v>
      </c>
      <c r="E128" s="511" t="s">
        <v>3092</v>
      </c>
      <c r="F128" s="514"/>
      <c r="G128" s="514"/>
      <c r="H128" s="514"/>
      <c r="I128" s="514"/>
      <c r="J128" s="514">
        <v>3</v>
      </c>
      <c r="K128" s="514">
        <v>558</v>
      </c>
      <c r="L128" s="514"/>
      <c r="M128" s="514">
        <v>186</v>
      </c>
      <c r="N128" s="514"/>
      <c r="O128" s="514"/>
      <c r="P128" s="534"/>
      <c r="Q128" s="515"/>
    </row>
    <row r="129" spans="1:17" ht="14.4" customHeight="1" x14ac:dyDescent="0.3">
      <c r="A129" s="510" t="s">
        <v>2961</v>
      </c>
      <c r="B129" s="511" t="s">
        <v>2962</v>
      </c>
      <c r="C129" s="511" t="s">
        <v>2030</v>
      </c>
      <c r="D129" s="511" t="s">
        <v>3093</v>
      </c>
      <c r="E129" s="511" t="s">
        <v>3094</v>
      </c>
      <c r="F129" s="514"/>
      <c r="G129" s="514"/>
      <c r="H129" s="514"/>
      <c r="I129" s="514"/>
      <c r="J129" s="514">
        <v>1</v>
      </c>
      <c r="K129" s="514">
        <v>160</v>
      </c>
      <c r="L129" s="514"/>
      <c r="M129" s="514">
        <v>160</v>
      </c>
      <c r="N129" s="514"/>
      <c r="O129" s="514"/>
      <c r="P129" s="534"/>
      <c r="Q129" s="515"/>
    </row>
    <row r="130" spans="1:17" ht="14.4" customHeight="1" x14ac:dyDescent="0.3">
      <c r="A130" s="510" t="s">
        <v>2961</v>
      </c>
      <c r="B130" s="511" t="s">
        <v>2962</v>
      </c>
      <c r="C130" s="511" t="s">
        <v>2030</v>
      </c>
      <c r="D130" s="511" t="s">
        <v>3095</v>
      </c>
      <c r="E130" s="511" t="s">
        <v>3096</v>
      </c>
      <c r="F130" s="514">
        <v>8</v>
      </c>
      <c r="G130" s="514">
        <v>2320</v>
      </c>
      <c r="H130" s="514">
        <v>1</v>
      </c>
      <c r="I130" s="514">
        <v>290</v>
      </c>
      <c r="J130" s="514">
        <v>38</v>
      </c>
      <c r="K130" s="514">
        <v>11058</v>
      </c>
      <c r="L130" s="514">
        <v>4.7663793103448278</v>
      </c>
      <c r="M130" s="514">
        <v>291</v>
      </c>
      <c r="N130" s="514">
        <v>53</v>
      </c>
      <c r="O130" s="514">
        <v>15423</v>
      </c>
      <c r="P130" s="534">
        <v>6.6478448275862068</v>
      </c>
      <c r="Q130" s="515">
        <v>291</v>
      </c>
    </row>
    <row r="131" spans="1:17" ht="14.4" customHeight="1" x14ac:dyDescent="0.3">
      <c r="A131" s="510" t="s">
        <v>2961</v>
      </c>
      <c r="B131" s="511" t="s">
        <v>2962</v>
      </c>
      <c r="C131" s="511" t="s">
        <v>2030</v>
      </c>
      <c r="D131" s="511" t="s">
        <v>3097</v>
      </c>
      <c r="E131" s="511" t="s">
        <v>3098</v>
      </c>
      <c r="F131" s="514">
        <v>1</v>
      </c>
      <c r="G131" s="514">
        <v>361</v>
      </c>
      <c r="H131" s="514">
        <v>1</v>
      </c>
      <c r="I131" s="514">
        <v>361</v>
      </c>
      <c r="J131" s="514"/>
      <c r="K131" s="514"/>
      <c r="L131" s="514"/>
      <c r="M131" s="514"/>
      <c r="N131" s="514"/>
      <c r="O131" s="514"/>
      <c r="P131" s="534"/>
      <c r="Q131" s="515"/>
    </row>
    <row r="132" spans="1:17" ht="14.4" customHeight="1" x14ac:dyDescent="0.3">
      <c r="A132" s="510" t="s">
        <v>2961</v>
      </c>
      <c r="B132" s="511" t="s">
        <v>2962</v>
      </c>
      <c r="C132" s="511" t="s">
        <v>2030</v>
      </c>
      <c r="D132" s="511" t="s">
        <v>3099</v>
      </c>
      <c r="E132" s="511" t="s">
        <v>3100</v>
      </c>
      <c r="F132" s="514">
        <v>1</v>
      </c>
      <c r="G132" s="514">
        <v>189</v>
      </c>
      <c r="H132" s="514">
        <v>1</v>
      </c>
      <c r="I132" s="514">
        <v>189</v>
      </c>
      <c r="J132" s="514"/>
      <c r="K132" s="514"/>
      <c r="L132" s="514"/>
      <c r="M132" s="514"/>
      <c r="N132" s="514"/>
      <c r="O132" s="514"/>
      <c r="P132" s="534"/>
      <c r="Q132" s="515"/>
    </row>
    <row r="133" spans="1:17" ht="14.4" customHeight="1" x14ac:dyDescent="0.3">
      <c r="A133" s="510" t="s">
        <v>2961</v>
      </c>
      <c r="B133" s="511" t="s">
        <v>2962</v>
      </c>
      <c r="C133" s="511" t="s">
        <v>2030</v>
      </c>
      <c r="D133" s="511" t="s">
        <v>3101</v>
      </c>
      <c r="E133" s="511" t="s">
        <v>3102</v>
      </c>
      <c r="F133" s="514">
        <v>2</v>
      </c>
      <c r="G133" s="514">
        <v>1118</v>
      </c>
      <c r="H133" s="514">
        <v>1</v>
      </c>
      <c r="I133" s="514">
        <v>559</v>
      </c>
      <c r="J133" s="514"/>
      <c r="K133" s="514"/>
      <c r="L133" s="514"/>
      <c r="M133" s="514"/>
      <c r="N133" s="514"/>
      <c r="O133" s="514"/>
      <c r="P133" s="534"/>
      <c r="Q133" s="515"/>
    </row>
    <row r="134" spans="1:17" ht="14.4" customHeight="1" x14ac:dyDescent="0.3">
      <c r="A134" s="510" t="s">
        <v>2961</v>
      </c>
      <c r="B134" s="511" t="s">
        <v>2962</v>
      </c>
      <c r="C134" s="511" t="s">
        <v>2030</v>
      </c>
      <c r="D134" s="511" t="s">
        <v>3103</v>
      </c>
      <c r="E134" s="511" t="s">
        <v>3104</v>
      </c>
      <c r="F134" s="514">
        <v>2</v>
      </c>
      <c r="G134" s="514">
        <v>260</v>
      </c>
      <c r="H134" s="514">
        <v>1</v>
      </c>
      <c r="I134" s="514">
        <v>130</v>
      </c>
      <c r="J134" s="514"/>
      <c r="K134" s="514"/>
      <c r="L134" s="514"/>
      <c r="M134" s="514"/>
      <c r="N134" s="514">
        <v>1</v>
      </c>
      <c r="O134" s="514">
        <v>131</v>
      </c>
      <c r="P134" s="534">
        <v>0.50384615384615383</v>
      </c>
      <c r="Q134" s="515">
        <v>131</v>
      </c>
    </row>
    <row r="135" spans="1:17" ht="14.4" customHeight="1" x14ac:dyDescent="0.3">
      <c r="A135" s="510" t="s">
        <v>2961</v>
      </c>
      <c r="B135" s="511" t="s">
        <v>2962</v>
      </c>
      <c r="C135" s="511" t="s">
        <v>2030</v>
      </c>
      <c r="D135" s="511" t="s">
        <v>3105</v>
      </c>
      <c r="E135" s="511" t="s">
        <v>3106</v>
      </c>
      <c r="F135" s="514">
        <v>1</v>
      </c>
      <c r="G135" s="514">
        <v>130</v>
      </c>
      <c r="H135" s="514">
        <v>1</v>
      </c>
      <c r="I135" s="514">
        <v>130</v>
      </c>
      <c r="J135" s="514">
        <v>1</v>
      </c>
      <c r="K135" s="514">
        <v>130</v>
      </c>
      <c r="L135" s="514">
        <v>1</v>
      </c>
      <c r="M135" s="514">
        <v>130</v>
      </c>
      <c r="N135" s="514">
        <v>1</v>
      </c>
      <c r="O135" s="514">
        <v>131</v>
      </c>
      <c r="P135" s="534">
        <v>1.0076923076923077</v>
      </c>
      <c r="Q135" s="515">
        <v>131</v>
      </c>
    </row>
    <row r="136" spans="1:17" ht="14.4" customHeight="1" x14ac:dyDescent="0.3">
      <c r="A136" s="510" t="s">
        <v>2961</v>
      </c>
      <c r="B136" s="511" t="s">
        <v>2962</v>
      </c>
      <c r="C136" s="511" t="s">
        <v>2030</v>
      </c>
      <c r="D136" s="511" t="s">
        <v>3107</v>
      </c>
      <c r="E136" s="511" t="s">
        <v>3108</v>
      </c>
      <c r="F136" s="514">
        <v>6</v>
      </c>
      <c r="G136" s="514">
        <v>1080</v>
      </c>
      <c r="H136" s="514">
        <v>1</v>
      </c>
      <c r="I136" s="514">
        <v>180</v>
      </c>
      <c r="J136" s="514">
        <v>2</v>
      </c>
      <c r="K136" s="514">
        <v>360</v>
      </c>
      <c r="L136" s="514">
        <v>0.33333333333333331</v>
      </c>
      <c r="M136" s="514">
        <v>180</v>
      </c>
      <c r="N136" s="514">
        <v>6</v>
      </c>
      <c r="O136" s="514">
        <v>1086</v>
      </c>
      <c r="P136" s="534">
        <v>1.0055555555555555</v>
      </c>
      <c r="Q136" s="515">
        <v>181</v>
      </c>
    </row>
    <row r="137" spans="1:17" ht="14.4" customHeight="1" x14ac:dyDescent="0.3">
      <c r="A137" s="510" t="s">
        <v>2961</v>
      </c>
      <c r="B137" s="511" t="s">
        <v>2962</v>
      </c>
      <c r="C137" s="511" t="s">
        <v>2030</v>
      </c>
      <c r="D137" s="511" t="s">
        <v>3109</v>
      </c>
      <c r="E137" s="511" t="s">
        <v>3110</v>
      </c>
      <c r="F137" s="514">
        <v>10</v>
      </c>
      <c r="G137" s="514">
        <v>1730</v>
      </c>
      <c r="H137" s="514">
        <v>1</v>
      </c>
      <c r="I137" s="514">
        <v>173</v>
      </c>
      <c r="J137" s="514">
        <v>4</v>
      </c>
      <c r="K137" s="514">
        <v>692</v>
      </c>
      <c r="L137" s="514">
        <v>0.4</v>
      </c>
      <c r="M137" s="514">
        <v>173</v>
      </c>
      <c r="N137" s="514">
        <v>8</v>
      </c>
      <c r="O137" s="514">
        <v>1392</v>
      </c>
      <c r="P137" s="534">
        <v>0.80462427745664744</v>
      </c>
      <c r="Q137" s="515">
        <v>174</v>
      </c>
    </row>
    <row r="138" spans="1:17" ht="14.4" customHeight="1" x14ac:dyDescent="0.3">
      <c r="A138" s="510" t="s">
        <v>2961</v>
      </c>
      <c r="B138" s="511" t="s">
        <v>2962</v>
      </c>
      <c r="C138" s="511" t="s">
        <v>2030</v>
      </c>
      <c r="D138" s="511" t="s">
        <v>3111</v>
      </c>
      <c r="E138" s="511" t="s">
        <v>3112</v>
      </c>
      <c r="F138" s="514"/>
      <c r="G138" s="514"/>
      <c r="H138" s="514"/>
      <c r="I138" s="514"/>
      <c r="J138" s="514">
        <v>1</v>
      </c>
      <c r="K138" s="514">
        <v>411</v>
      </c>
      <c r="L138" s="514"/>
      <c r="M138" s="514">
        <v>411</v>
      </c>
      <c r="N138" s="514"/>
      <c r="O138" s="514"/>
      <c r="P138" s="534"/>
      <c r="Q138" s="515"/>
    </row>
    <row r="139" spans="1:17" ht="14.4" customHeight="1" x14ac:dyDescent="0.3">
      <c r="A139" s="510" t="s">
        <v>2961</v>
      </c>
      <c r="B139" s="511" t="s">
        <v>2962</v>
      </c>
      <c r="C139" s="511" t="s">
        <v>2030</v>
      </c>
      <c r="D139" s="511" t="s">
        <v>3113</v>
      </c>
      <c r="E139" s="511" t="s">
        <v>3114</v>
      </c>
      <c r="F139" s="514">
        <v>1</v>
      </c>
      <c r="G139" s="514">
        <v>525</v>
      </c>
      <c r="H139" s="514">
        <v>1</v>
      </c>
      <c r="I139" s="514">
        <v>525</v>
      </c>
      <c r="J139" s="514"/>
      <c r="K139" s="514"/>
      <c r="L139" s="514"/>
      <c r="M139" s="514"/>
      <c r="N139" s="514"/>
      <c r="O139" s="514"/>
      <c r="P139" s="534"/>
      <c r="Q139" s="515"/>
    </row>
    <row r="140" spans="1:17" ht="14.4" customHeight="1" x14ac:dyDescent="0.3">
      <c r="A140" s="510" t="s">
        <v>2961</v>
      </c>
      <c r="B140" s="511" t="s">
        <v>2962</v>
      </c>
      <c r="C140" s="511" t="s">
        <v>2030</v>
      </c>
      <c r="D140" s="511" t="s">
        <v>3115</v>
      </c>
      <c r="E140" s="511" t="s">
        <v>3116</v>
      </c>
      <c r="F140" s="514">
        <v>1</v>
      </c>
      <c r="G140" s="514">
        <v>938</v>
      </c>
      <c r="H140" s="514">
        <v>1</v>
      </c>
      <c r="I140" s="514">
        <v>938</v>
      </c>
      <c r="J140" s="514"/>
      <c r="K140" s="514"/>
      <c r="L140" s="514"/>
      <c r="M140" s="514"/>
      <c r="N140" s="514"/>
      <c r="O140" s="514"/>
      <c r="P140" s="534"/>
      <c r="Q140" s="515"/>
    </row>
    <row r="141" spans="1:17" ht="14.4" customHeight="1" x14ac:dyDescent="0.3">
      <c r="A141" s="510" t="s">
        <v>2961</v>
      </c>
      <c r="B141" s="511" t="s">
        <v>2962</v>
      </c>
      <c r="C141" s="511" t="s">
        <v>2030</v>
      </c>
      <c r="D141" s="511" t="s">
        <v>3117</v>
      </c>
      <c r="E141" s="511" t="s">
        <v>3118</v>
      </c>
      <c r="F141" s="514">
        <v>3</v>
      </c>
      <c r="G141" s="514">
        <v>543</v>
      </c>
      <c r="H141" s="514">
        <v>1</v>
      </c>
      <c r="I141" s="514">
        <v>181</v>
      </c>
      <c r="J141" s="514"/>
      <c r="K141" s="514"/>
      <c r="L141" s="514"/>
      <c r="M141" s="514"/>
      <c r="N141" s="514">
        <v>3</v>
      </c>
      <c r="O141" s="514">
        <v>546</v>
      </c>
      <c r="P141" s="534">
        <v>1.0055248618784531</v>
      </c>
      <c r="Q141" s="515">
        <v>182</v>
      </c>
    </row>
    <row r="142" spans="1:17" ht="14.4" customHeight="1" x14ac:dyDescent="0.3">
      <c r="A142" s="510" t="s">
        <v>2961</v>
      </c>
      <c r="B142" s="511" t="s">
        <v>2962</v>
      </c>
      <c r="C142" s="511" t="s">
        <v>2030</v>
      </c>
      <c r="D142" s="511" t="s">
        <v>3119</v>
      </c>
      <c r="E142" s="511" t="s">
        <v>3120</v>
      </c>
      <c r="F142" s="514"/>
      <c r="G142" s="514"/>
      <c r="H142" s="514"/>
      <c r="I142" s="514"/>
      <c r="J142" s="514"/>
      <c r="K142" s="514"/>
      <c r="L142" s="514"/>
      <c r="M142" s="514"/>
      <c r="N142" s="514">
        <v>2</v>
      </c>
      <c r="O142" s="514">
        <v>596</v>
      </c>
      <c r="P142" s="534"/>
      <c r="Q142" s="515">
        <v>298</v>
      </c>
    </row>
    <row r="143" spans="1:17" ht="14.4" customHeight="1" x14ac:dyDescent="0.3">
      <c r="A143" s="510" t="s">
        <v>2961</v>
      </c>
      <c r="B143" s="511" t="s">
        <v>2962</v>
      </c>
      <c r="C143" s="511" t="s">
        <v>2030</v>
      </c>
      <c r="D143" s="511" t="s">
        <v>3121</v>
      </c>
      <c r="E143" s="511" t="s">
        <v>3122</v>
      </c>
      <c r="F143" s="514">
        <v>1</v>
      </c>
      <c r="G143" s="514">
        <v>649</v>
      </c>
      <c r="H143" s="514">
        <v>1</v>
      </c>
      <c r="I143" s="514">
        <v>649</v>
      </c>
      <c r="J143" s="514"/>
      <c r="K143" s="514"/>
      <c r="L143" s="514"/>
      <c r="M143" s="514"/>
      <c r="N143" s="514"/>
      <c r="O143" s="514"/>
      <c r="P143" s="534"/>
      <c r="Q143" s="515"/>
    </row>
    <row r="144" spans="1:17" ht="14.4" customHeight="1" x14ac:dyDescent="0.3">
      <c r="A144" s="510" t="s">
        <v>2961</v>
      </c>
      <c r="B144" s="511" t="s">
        <v>2962</v>
      </c>
      <c r="C144" s="511" t="s">
        <v>2030</v>
      </c>
      <c r="D144" s="511" t="s">
        <v>2861</v>
      </c>
      <c r="E144" s="511" t="s">
        <v>2862</v>
      </c>
      <c r="F144" s="514">
        <v>2</v>
      </c>
      <c r="G144" s="514">
        <v>1118</v>
      </c>
      <c r="H144" s="514">
        <v>1</v>
      </c>
      <c r="I144" s="514">
        <v>559</v>
      </c>
      <c r="J144" s="514"/>
      <c r="K144" s="514"/>
      <c r="L144" s="514"/>
      <c r="M144" s="514"/>
      <c r="N144" s="514">
        <v>1</v>
      </c>
      <c r="O144" s="514">
        <v>564</v>
      </c>
      <c r="P144" s="534">
        <v>0.50447227191413235</v>
      </c>
      <c r="Q144" s="515">
        <v>564</v>
      </c>
    </row>
    <row r="145" spans="1:17" ht="14.4" customHeight="1" x14ac:dyDescent="0.3">
      <c r="A145" s="510" t="s">
        <v>2961</v>
      </c>
      <c r="B145" s="511" t="s">
        <v>2962</v>
      </c>
      <c r="C145" s="511" t="s">
        <v>2030</v>
      </c>
      <c r="D145" s="511" t="s">
        <v>2865</v>
      </c>
      <c r="E145" s="511" t="s">
        <v>2866</v>
      </c>
      <c r="F145" s="514">
        <v>2</v>
      </c>
      <c r="G145" s="514">
        <v>1996</v>
      </c>
      <c r="H145" s="514">
        <v>1</v>
      </c>
      <c r="I145" s="514">
        <v>998</v>
      </c>
      <c r="J145" s="514"/>
      <c r="K145" s="514"/>
      <c r="L145" s="514"/>
      <c r="M145" s="514"/>
      <c r="N145" s="514">
        <v>1</v>
      </c>
      <c r="O145" s="514">
        <v>1002</v>
      </c>
      <c r="P145" s="534">
        <v>0.50200400801603207</v>
      </c>
      <c r="Q145" s="515">
        <v>1002</v>
      </c>
    </row>
    <row r="146" spans="1:17" ht="14.4" customHeight="1" x14ac:dyDescent="0.3">
      <c r="A146" s="510" t="s">
        <v>2961</v>
      </c>
      <c r="B146" s="511" t="s">
        <v>3123</v>
      </c>
      <c r="C146" s="511" t="s">
        <v>2030</v>
      </c>
      <c r="D146" s="511" t="s">
        <v>3124</v>
      </c>
      <c r="E146" s="511" t="s">
        <v>3125</v>
      </c>
      <c r="F146" s="514">
        <v>2</v>
      </c>
      <c r="G146" s="514">
        <v>2068</v>
      </c>
      <c r="H146" s="514">
        <v>1</v>
      </c>
      <c r="I146" s="514">
        <v>1034</v>
      </c>
      <c r="J146" s="514">
        <v>3</v>
      </c>
      <c r="K146" s="514">
        <v>3105</v>
      </c>
      <c r="L146" s="514">
        <v>1.5014506769825919</v>
      </c>
      <c r="M146" s="514">
        <v>1035</v>
      </c>
      <c r="N146" s="514">
        <v>5</v>
      </c>
      <c r="O146" s="514">
        <v>5175</v>
      </c>
      <c r="P146" s="534">
        <v>2.5024177949709863</v>
      </c>
      <c r="Q146" s="515">
        <v>1035</v>
      </c>
    </row>
    <row r="147" spans="1:17" ht="14.4" customHeight="1" x14ac:dyDescent="0.3">
      <c r="A147" s="510" t="s">
        <v>2961</v>
      </c>
      <c r="B147" s="511" t="s">
        <v>3123</v>
      </c>
      <c r="C147" s="511" t="s">
        <v>2030</v>
      </c>
      <c r="D147" s="511" t="s">
        <v>2857</v>
      </c>
      <c r="E147" s="511" t="s">
        <v>2858</v>
      </c>
      <c r="F147" s="514">
        <v>1</v>
      </c>
      <c r="G147" s="514">
        <v>1228</v>
      </c>
      <c r="H147" s="514">
        <v>1</v>
      </c>
      <c r="I147" s="514">
        <v>1228</v>
      </c>
      <c r="J147" s="514"/>
      <c r="K147" s="514"/>
      <c r="L147" s="514"/>
      <c r="M147" s="514"/>
      <c r="N147" s="514">
        <v>1</v>
      </c>
      <c r="O147" s="514">
        <v>1245</v>
      </c>
      <c r="P147" s="534">
        <v>1.013843648208469</v>
      </c>
      <c r="Q147" s="515">
        <v>1245</v>
      </c>
    </row>
    <row r="148" spans="1:17" ht="14.4" customHeight="1" x14ac:dyDescent="0.3">
      <c r="A148" s="510" t="s">
        <v>3126</v>
      </c>
      <c r="B148" s="511" t="s">
        <v>2715</v>
      </c>
      <c r="C148" s="511" t="s">
        <v>2308</v>
      </c>
      <c r="D148" s="511" t="s">
        <v>3127</v>
      </c>
      <c r="E148" s="511" t="s">
        <v>3128</v>
      </c>
      <c r="F148" s="514">
        <v>4.3499999999999996</v>
      </c>
      <c r="G148" s="514">
        <v>11111.98</v>
      </c>
      <c r="H148" s="514">
        <v>1</v>
      </c>
      <c r="I148" s="514">
        <v>2554.4781609195402</v>
      </c>
      <c r="J148" s="514"/>
      <c r="K148" s="514"/>
      <c r="L148" s="514"/>
      <c r="M148" s="514"/>
      <c r="N148" s="514">
        <v>2.67</v>
      </c>
      <c r="O148" s="514">
        <v>7093.99</v>
      </c>
      <c r="P148" s="534">
        <v>0.63840917640240535</v>
      </c>
      <c r="Q148" s="515">
        <v>2656.9250936329586</v>
      </c>
    </row>
    <row r="149" spans="1:17" ht="14.4" customHeight="1" x14ac:dyDescent="0.3">
      <c r="A149" s="510" t="s">
        <v>3126</v>
      </c>
      <c r="B149" s="511" t="s">
        <v>2715</v>
      </c>
      <c r="C149" s="511" t="s">
        <v>2308</v>
      </c>
      <c r="D149" s="511" t="s">
        <v>3129</v>
      </c>
      <c r="E149" s="511" t="s">
        <v>3128</v>
      </c>
      <c r="F149" s="514"/>
      <c r="G149" s="514"/>
      <c r="H149" s="514"/>
      <c r="I149" s="514"/>
      <c r="J149" s="514"/>
      <c r="K149" s="514"/>
      <c r="L149" s="514"/>
      <c r="M149" s="514"/>
      <c r="N149" s="514">
        <v>0.2</v>
      </c>
      <c r="O149" s="514">
        <v>1335.72</v>
      </c>
      <c r="P149" s="534"/>
      <c r="Q149" s="515">
        <v>6678.5999999999995</v>
      </c>
    </row>
    <row r="150" spans="1:17" ht="14.4" customHeight="1" x14ac:dyDescent="0.3">
      <c r="A150" s="510" t="s">
        <v>3126</v>
      </c>
      <c r="B150" s="511" t="s">
        <v>2715</v>
      </c>
      <c r="C150" s="511" t="s">
        <v>2308</v>
      </c>
      <c r="D150" s="511" t="s">
        <v>3130</v>
      </c>
      <c r="E150" s="511" t="s">
        <v>3131</v>
      </c>
      <c r="F150" s="514">
        <v>3.4000000000000004</v>
      </c>
      <c r="G150" s="514">
        <v>4711.68</v>
      </c>
      <c r="H150" s="514">
        <v>1</v>
      </c>
      <c r="I150" s="514">
        <v>1385.7882352941176</v>
      </c>
      <c r="J150" s="514">
        <v>6</v>
      </c>
      <c r="K150" s="514">
        <v>7932.3999999999987</v>
      </c>
      <c r="L150" s="514">
        <v>1.6835608530290678</v>
      </c>
      <c r="M150" s="514">
        <v>1322.0666666666664</v>
      </c>
      <c r="N150" s="514">
        <v>15.399999999999999</v>
      </c>
      <c r="O150" s="514">
        <v>15135.57</v>
      </c>
      <c r="P150" s="534">
        <v>3.2123510085574569</v>
      </c>
      <c r="Q150" s="515">
        <v>982.8292207792208</v>
      </c>
    </row>
    <row r="151" spans="1:17" ht="14.4" customHeight="1" x14ac:dyDescent="0.3">
      <c r="A151" s="510" t="s">
        <v>3126</v>
      </c>
      <c r="B151" s="511" t="s">
        <v>2715</v>
      </c>
      <c r="C151" s="511" t="s">
        <v>2308</v>
      </c>
      <c r="D151" s="511" t="s">
        <v>3132</v>
      </c>
      <c r="E151" s="511" t="s">
        <v>2353</v>
      </c>
      <c r="F151" s="514">
        <v>0.25</v>
      </c>
      <c r="G151" s="514">
        <v>3425.88</v>
      </c>
      <c r="H151" s="514">
        <v>1</v>
      </c>
      <c r="I151" s="514">
        <v>13703.52</v>
      </c>
      <c r="J151" s="514"/>
      <c r="K151" s="514"/>
      <c r="L151" s="514"/>
      <c r="M151" s="514"/>
      <c r="N151" s="514"/>
      <c r="O151" s="514"/>
      <c r="P151" s="534"/>
      <c r="Q151" s="515"/>
    </row>
    <row r="152" spans="1:17" ht="14.4" customHeight="1" x14ac:dyDescent="0.3">
      <c r="A152" s="510" t="s">
        <v>3126</v>
      </c>
      <c r="B152" s="511" t="s">
        <v>2715</v>
      </c>
      <c r="C152" s="511" t="s">
        <v>2308</v>
      </c>
      <c r="D152" s="511" t="s">
        <v>3133</v>
      </c>
      <c r="E152" s="511" t="s">
        <v>3134</v>
      </c>
      <c r="F152" s="514">
        <v>1.2100000000000002</v>
      </c>
      <c r="G152" s="514">
        <v>20670.7</v>
      </c>
      <c r="H152" s="514">
        <v>1</v>
      </c>
      <c r="I152" s="514">
        <v>17083.223140495866</v>
      </c>
      <c r="J152" s="514">
        <v>2.1</v>
      </c>
      <c r="K152" s="514">
        <v>27089.71</v>
      </c>
      <c r="L152" s="514">
        <v>1.3105366533305596</v>
      </c>
      <c r="M152" s="514">
        <v>12899.861904761903</v>
      </c>
      <c r="N152" s="514">
        <v>2.8600000000000003</v>
      </c>
      <c r="O152" s="514">
        <v>30615.09</v>
      </c>
      <c r="P152" s="534">
        <v>1.4810862718727473</v>
      </c>
      <c r="Q152" s="515">
        <v>10704.576923076922</v>
      </c>
    </row>
    <row r="153" spans="1:17" ht="14.4" customHeight="1" x14ac:dyDescent="0.3">
      <c r="A153" s="510" t="s">
        <v>3126</v>
      </c>
      <c r="B153" s="511" t="s">
        <v>2715</v>
      </c>
      <c r="C153" s="511" t="s">
        <v>2308</v>
      </c>
      <c r="D153" s="511" t="s">
        <v>3135</v>
      </c>
      <c r="E153" s="511" t="s">
        <v>3134</v>
      </c>
      <c r="F153" s="514"/>
      <c r="G153" s="514"/>
      <c r="H153" s="514"/>
      <c r="I153" s="514"/>
      <c r="J153" s="514">
        <v>0.7</v>
      </c>
      <c r="K153" s="514">
        <v>4514.96</v>
      </c>
      <c r="L153" s="514"/>
      <c r="M153" s="514">
        <v>6449.942857142858</v>
      </c>
      <c r="N153" s="514">
        <v>0.06</v>
      </c>
      <c r="O153" s="514">
        <v>390.39</v>
      </c>
      <c r="P153" s="534"/>
      <c r="Q153" s="515">
        <v>6506.5</v>
      </c>
    </row>
    <row r="154" spans="1:17" ht="14.4" customHeight="1" x14ac:dyDescent="0.3">
      <c r="A154" s="510" t="s">
        <v>3126</v>
      </c>
      <c r="B154" s="511" t="s">
        <v>2715</v>
      </c>
      <c r="C154" s="511" t="s">
        <v>2308</v>
      </c>
      <c r="D154" s="511" t="s">
        <v>3136</v>
      </c>
      <c r="E154" s="511" t="s">
        <v>3134</v>
      </c>
      <c r="F154" s="514">
        <v>0.1</v>
      </c>
      <c r="G154" s="514">
        <v>1742.6</v>
      </c>
      <c r="H154" s="514">
        <v>1</v>
      </c>
      <c r="I154" s="514">
        <v>17425.999999999996</v>
      </c>
      <c r="J154" s="514"/>
      <c r="K154" s="514"/>
      <c r="L154" s="514"/>
      <c r="M154" s="514"/>
      <c r="N154" s="514"/>
      <c r="O154" s="514"/>
      <c r="P154" s="534"/>
      <c r="Q154" s="515"/>
    </row>
    <row r="155" spans="1:17" ht="14.4" customHeight="1" x14ac:dyDescent="0.3">
      <c r="A155" s="510" t="s">
        <v>3126</v>
      </c>
      <c r="B155" s="511" t="s">
        <v>2715</v>
      </c>
      <c r="C155" s="511" t="s">
        <v>2308</v>
      </c>
      <c r="D155" s="511" t="s">
        <v>3137</v>
      </c>
      <c r="E155" s="511" t="s">
        <v>3138</v>
      </c>
      <c r="F155" s="514">
        <v>0.4</v>
      </c>
      <c r="G155" s="514">
        <v>117.68</v>
      </c>
      <c r="H155" s="514">
        <v>1</v>
      </c>
      <c r="I155" s="514">
        <v>294.2</v>
      </c>
      <c r="J155" s="514"/>
      <c r="K155" s="514"/>
      <c r="L155" s="514"/>
      <c r="M155" s="514"/>
      <c r="N155" s="514"/>
      <c r="O155" s="514"/>
      <c r="P155" s="534"/>
      <c r="Q155" s="515"/>
    </row>
    <row r="156" spans="1:17" ht="14.4" customHeight="1" x14ac:dyDescent="0.3">
      <c r="A156" s="510" t="s">
        <v>3126</v>
      </c>
      <c r="B156" s="511" t="s">
        <v>2715</v>
      </c>
      <c r="C156" s="511" t="s">
        <v>2308</v>
      </c>
      <c r="D156" s="511" t="s">
        <v>3139</v>
      </c>
      <c r="E156" s="511" t="s">
        <v>3140</v>
      </c>
      <c r="F156" s="514"/>
      <c r="G156" s="514"/>
      <c r="H156" s="514"/>
      <c r="I156" s="514"/>
      <c r="J156" s="514">
        <v>0.25</v>
      </c>
      <c r="K156" s="514">
        <v>1211.94</v>
      </c>
      <c r="L156" s="514"/>
      <c r="M156" s="514">
        <v>4847.76</v>
      </c>
      <c r="N156" s="514"/>
      <c r="O156" s="514"/>
      <c r="P156" s="534"/>
      <c r="Q156" s="515"/>
    </row>
    <row r="157" spans="1:17" ht="14.4" customHeight="1" x14ac:dyDescent="0.3">
      <c r="A157" s="510" t="s">
        <v>3126</v>
      </c>
      <c r="B157" s="511" t="s">
        <v>2715</v>
      </c>
      <c r="C157" s="511" t="s">
        <v>2308</v>
      </c>
      <c r="D157" s="511" t="s">
        <v>3141</v>
      </c>
      <c r="E157" s="511" t="s">
        <v>3140</v>
      </c>
      <c r="F157" s="514">
        <v>0.14000000000000001</v>
      </c>
      <c r="G157" s="514">
        <v>1568.5600000000002</v>
      </c>
      <c r="H157" s="514">
        <v>1</v>
      </c>
      <c r="I157" s="514">
        <v>11204</v>
      </c>
      <c r="J157" s="514"/>
      <c r="K157" s="514"/>
      <c r="L157" s="514"/>
      <c r="M157" s="514"/>
      <c r="N157" s="514"/>
      <c r="O157" s="514"/>
      <c r="P157" s="534"/>
      <c r="Q157" s="515"/>
    </row>
    <row r="158" spans="1:17" ht="14.4" customHeight="1" x14ac:dyDescent="0.3">
      <c r="A158" s="510" t="s">
        <v>3126</v>
      </c>
      <c r="B158" s="511" t="s">
        <v>2715</v>
      </c>
      <c r="C158" s="511" t="s">
        <v>2308</v>
      </c>
      <c r="D158" s="511" t="s">
        <v>2378</v>
      </c>
      <c r="E158" s="511" t="s">
        <v>2379</v>
      </c>
      <c r="F158" s="514">
        <v>0.30000000000000004</v>
      </c>
      <c r="G158" s="514">
        <v>1805.65</v>
      </c>
      <c r="H158" s="514">
        <v>1</v>
      </c>
      <c r="I158" s="514">
        <v>6018.833333333333</v>
      </c>
      <c r="J158" s="514">
        <v>2.0099999999999998</v>
      </c>
      <c r="K158" s="514">
        <v>10880.72</v>
      </c>
      <c r="L158" s="514">
        <v>6.0259297205992297</v>
      </c>
      <c r="M158" s="514">
        <v>5413.293532338309</v>
      </c>
      <c r="N158" s="514">
        <v>1.9400000000000002</v>
      </c>
      <c r="O158" s="514">
        <v>10544.54</v>
      </c>
      <c r="P158" s="534">
        <v>5.8397474593636645</v>
      </c>
      <c r="Q158" s="515">
        <v>5435.3298969072166</v>
      </c>
    </row>
    <row r="159" spans="1:17" ht="14.4" customHeight="1" x14ac:dyDescent="0.3">
      <c r="A159" s="510" t="s">
        <v>3126</v>
      </c>
      <c r="B159" s="511" t="s">
        <v>2715</v>
      </c>
      <c r="C159" s="511" t="s">
        <v>2308</v>
      </c>
      <c r="D159" s="511" t="s">
        <v>3142</v>
      </c>
      <c r="E159" s="511" t="s">
        <v>2379</v>
      </c>
      <c r="F159" s="514">
        <v>3.45</v>
      </c>
      <c r="G159" s="514">
        <v>41864.450000000004</v>
      </c>
      <c r="H159" s="514">
        <v>1</v>
      </c>
      <c r="I159" s="514">
        <v>12134.623188405798</v>
      </c>
      <c r="J159" s="514">
        <v>2.19</v>
      </c>
      <c r="K159" s="514">
        <v>23649.22</v>
      </c>
      <c r="L159" s="514">
        <v>0.56489981356496977</v>
      </c>
      <c r="M159" s="514">
        <v>10798.730593607306</v>
      </c>
      <c r="N159" s="514">
        <v>3.93</v>
      </c>
      <c r="O159" s="514">
        <v>42644.82</v>
      </c>
      <c r="P159" s="534">
        <v>1.0186403977599132</v>
      </c>
      <c r="Q159" s="515">
        <v>10851.099236641221</v>
      </c>
    </row>
    <row r="160" spans="1:17" ht="14.4" customHeight="1" x14ac:dyDescent="0.3">
      <c r="A160" s="510" t="s">
        <v>3126</v>
      </c>
      <c r="B160" s="511" t="s">
        <v>2715</v>
      </c>
      <c r="C160" s="511" t="s">
        <v>2308</v>
      </c>
      <c r="D160" s="511" t="s">
        <v>3143</v>
      </c>
      <c r="E160" s="511" t="s">
        <v>3140</v>
      </c>
      <c r="F160" s="514">
        <v>0.79999999999999993</v>
      </c>
      <c r="G160" s="514">
        <v>2206.3000000000002</v>
      </c>
      <c r="H160" s="514">
        <v>1</v>
      </c>
      <c r="I160" s="514">
        <v>2757.8750000000005</v>
      </c>
      <c r="J160" s="514">
        <v>2.2000000000000002</v>
      </c>
      <c r="K160" s="514">
        <v>4266.03</v>
      </c>
      <c r="L160" s="514">
        <v>1.9335675112178758</v>
      </c>
      <c r="M160" s="514">
        <v>1939.1045454545451</v>
      </c>
      <c r="N160" s="514">
        <v>3.8</v>
      </c>
      <c r="O160" s="514">
        <v>7378.8</v>
      </c>
      <c r="P160" s="534">
        <v>3.3444227892852285</v>
      </c>
      <c r="Q160" s="515">
        <v>1941.7894736842106</v>
      </c>
    </row>
    <row r="161" spans="1:17" ht="14.4" customHeight="1" x14ac:dyDescent="0.3">
      <c r="A161" s="510" t="s">
        <v>3126</v>
      </c>
      <c r="B161" s="511" t="s">
        <v>2715</v>
      </c>
      <c r="C161" s="511" t="s">
        <v>2308</v>
      </c>
      <c r="D161" s="511" t="s">
        <v>3144</v>
      </c>
      <c r="E161" s="511" t="s">
        <v>2379</v>
      </c>
      <c r="F161" s="514">
        <v>0.1</v>
      </c>
      <c r="G161" s="514">
        <v>128.34</v>
      </c>
      <c r="H161" s="514">
        <v>1</v>
      </c>
      <c r="I161" s="514">
        <v>1283.3999999999999</v>
      </c>
      <c r="J161" s="514"/>
      <c r="K161" s="514"/>
      <c r="L161" s="514"/>
      <c r="M161" s="514"/>
      <c r="N161" s="514"/>
      <c r="O161" s="514"/>
      <c r="P161" s="534"/>
      <c r="Q161" s="515"/>
    </row>
    <row r="162" spans="1:17" ht="14.4" customHeight="1" x14ac:dyDescent="0.3">
      <c r="A162" s="510" t="s">
        <v>3126</v>
      </c>
      <c r="B162" s="511" t="s">
        <v>2715</v>
      </c>
      <c r="C162" s="511" t="s">
        <v>2308</v>
      </c>
      <c r="D162" s="511" t="s">
        <v>3145</v>
      </c>
      <c r="E162" s="511" t="s">
        <v>3146</v>
      </c>
      <c r="F162" s="514">
        <v>0.2</v>
      </c>
      <c r="G162" s="514">
        <v>96.45</v>
      </c>
      <c r="H162" s="514">
        <v>1</v>
      </c>
      <c r="I162" s="514">
        <v>482.25</v>
      </c>
      <c r="J162" s="514">
        <v>0.64999999999999991</v>
      </c>
      <c r="K162" s="514">
        <v>244.41000000000003</v>
      </c>
      <c r="L162" s="514">
        <v>2.5340590979782274</v>
      </c>
      <c r="M162" s="514">
        <v>376.01538461538473</v>
      </c>
      <c r="N162" s="514">
        <v>0.70000000000000007</v>
      </c>
      <c r="O162" s="514">
        <v>264.19</v>
      </c>
      <c r="P162" s="534">
        <v>2.7391394504924831</v>
      </c>
      <c r="Q162" s="515">
        <v>377.41428571428565</v>
      </c>
    </row>
    <row r="163" spans="1:17" ht="14.4" customHeight="1" x14ac:dyDescent="0.3">
      <c r="A163" s="510" t="s">
        <v>3126</v>
      </c>
      <c r="B163" s="511" t="s">
        <v>2715</v>
      </c>
      <c r="C163" s="511" t="s">
        <v>2308</v>
      </c>
      <c r="D163" s="511" t="s">
        <v>3147</v>
      </c>
      <c r="E163" s="511" t="s">
        <v>3148</v>
      </c>
      <c r="F163" s="514"/>
      <c r="G163" s="514"/>
      <c r="H163" s="514"/>
      <c r="I163" s="514"/>
      <c r="J163" s="514">
        <v>0.08</v>
      </c>
      <c r="K163" s="514">
        <v>74.92</v>
      </c>
      <c r="L163" s="514"/>
      <c r="M163" s="514">
        <v>936.5</v>
      </c>
      <c r="N163" s="514"/>
      <c r="O163" s="514"/>
      <c r="P163" s="534"/>
      <c r="Q163" s="515"/>
    </row>
    <row r="164" spans="1:17" ht="14.4" customHeight="1" x14ac:dyDescent="0.3">
      <c r="A164" s="510" t="s">
        <v>3126</v>
      </c>
      <c r="B164" s="511" t="s">
        <v>2715</v>
      </c>
      <c r="C164" s="511" t="s">
        <v>2454</v>
      </c>
      <c r="D164" s="511" t="s">
        <v>3149</v>
      </c>
      <c r="E164" s="511" t="s">
        <v>3150</v>
      </c>
      <c r="F164" s="514">
        <v>2</v>
      </c>
      <c r="G164" s="514">
        <v>1137.8</v>
      </c>
      <c r="H164" s="514">
        <v>1</v>
      </c>
      <c r="I164" s="514">
        <v>568.9</v>
      </c>
      <c r="J164" s="514">
        <v>1</v>
      </c>
      <c r="K164" s="514">
        <v>568.9</v>
      </c>
      <c r="L164" s="514">
        <v>0.5</v>
      </c>
      <c r="M164" s="514">
        <v>568.9</v>
      </c>
      <c r="N164" s="514">
        <v>1</v>
      </c>
      <c r="O164" s="514">
        <v>589.59</v>
      </c>
      <c r="P164" s="534">
        <v>0.51818421515204782</v>
      </c>
      <c r="Q164" s="515">
        <v>589.59</v>
      </c>
    </row>
    <row r="165" spans="1:17" ht="14.4" customHeight="1" x14ac:dyDescent="0.3">
      <c r="A165" s="510" t="s">
        <v>3126</v>
      </c>
      <c r="B165" s="511" t="s">
        <v>2715</v>
      </c>
      <c r="C165" s="511" t="s">
        <v>2454</v>
      </c>
      <c r="D165" s="511" t="s">
        <v>3151</v>
      </c>
      <c r="E165" s="511" t="s">
        <v>3152</v>
      </c>
      <c r="F165" s="514"/>
      <c r="G165" s="514"/>
      <c r="H165" s="514"/>
      <c r="I165" s="514"/>
      <c r="J165" s="514">
        <v>1</v>
      </c>
      <c r="K165" s="514">
        <v>1447.28</v>
      </c>
      <c r="L165" s="514"/>
      <c r="M165" s="514">
        <v>1447.28</v>
      </c>
      <c r="N165" s="514"/>
      <c r="O165" s="514"/>
      <c r="P165" s="534"/>
      <c r="Q165" s="515"/>
    </row>
    <row r="166" spans="1:17" ht="14.4" customHeight="1" x14ac:dyDescent="0.3">
      <c r="A166" s="510" t="s">
        <v>3126</v>
      </c>
      <c r="B166" s="511" t="s">
        <v>2715</v>
      </c>
      <c r="C166" s="511" t="s">
        <v>2454</v>
      </c>
      <c r="D166" s="511" t="s">
        <v>3153</v>
      </c>
      <c r="E166" s="511" t="s">
        <v>3154</v>
      </c>
      <c r="F166" s="514"/>
      <c r="G166" s="514"/>
      <c r="H166" s="514"/>
      <c r="I166" s="514"/>
      <c r="J166" s="514">
        <v>3</v>
      </c>
      <c r="K166" s="514">
        <v>2916.96</v>
      </c>
      <c r="L166" s="514"/>
      <c r="M166" s="514">
        <v>972.32</v>
      </c>
      <c r="N166" s="514">
        <v>2</v>
      </c>
      <c r="O166" s="514">
        <v>1944.64</v>
      </c>
      <c r="P166" s="534"/>
      <c r="Q166" s="515">
        <v>972.32</v>
      </c>
    </row>
    <row r="167" spans="1:17" ht="14.4" customHeight="1" x14ac:dyDescent="0.3">
      <c r="A167" s="510" t="s">
        <v>3126</v>
      </c>
      <c r="B167" s="511" t="s">
        <v>2715</v>
      </c>
      <c r="C167" s="511" t="s">
        <v>2454</v>
      </c>
      <c r="D167" s="511" t="s">
        <v>3155</v>
      </c>
      <c r="E167" s="511" t="s">
        <v>3154</v>
      </c>
      <c r="F167" s="514">
        <v>5</v>
      </c>
      <c r="G167" s="514">
        <v>8237</v>
      </c>
      <c r="H167" s="514">
        <v>1</v>
      </c>
      <c r="I167" s="514">
        <v>1647.4</v>
      </c>
      <c r="J167" s="514">
        <v>7</v>
      </c>
      <c r="K167" s="514">
        <v>11771.439999999999</v>
      </c>
      <c r="L167" s="514">
        <v>1.4290931164258831</v>
      </c>
      <c r="M167" s="514">
        <v>1681.6342857142856</v>
      </c>
      <c r="N167" s="514">
        <v>10</v>
      </c>
      <c r="O167" s="514">
        <v>17073.099999999999</v>
      </c>
      <c r="P167" s="534">
        <v>2.0727327910647078</v>
      </c>
      <c r="Q167" s="515">
        <v>1707.31</v>
      </c>
    </row>
    <row r="168" spans="1:17" ht="14.4" customHeight="1" x14ac:dyDescent="0.3">
      <c r="A168" s="510" t="s">
        <v>3126</v>
      </c>
      <c r="B168" s="511" t="s">
        <v>2715</v>
      </c>
      <c r="C168" s="511" t="s">
        <v>2454</v>
      </c>
      <c r="D168" s="511" t="s">
        <v>3156</v>
      </c>
      <c r="E168" s="511" t="s">
        <v>3154</v>
      </c>
      <c r="F168" s="514"/>
      <c r="G168" s="514"/>
      <c r="H168" s="514"/>
      <c r="I168" s="514"/>
      <c r="J168" s="514">
        <v>5</v>
      </c>
      <c r="K168" s="514">
        <v>10186.5</v>
      </c>
      <c r="L168" s="514"/>
      <c r="M168" s="514">
        <v>2037.3</v>
      </c>
      <c r="N168" s="514">
        <v>5</v>
      </c>
      <c r="O168" s="514">
        <v>10331.5</v>
      </c>
      <c r="P168" s="534"/>
      <c r="Q168" s="515">
        <v>2066.3000000000002</v>
      </c>
    </row>
    <row r="169" spans="1:17" ht="14.4" customHeight="1" x14ac:dyDescent="0.3">
      <c r="A169" s="510" t="s">
        <v>3126</v>
      </c>
      <c r="B169" s="511" t="s">
        <v>2715</v>
      </c>
      <c r="C169" s="511" t="s">
        <v>2454</v>
      </c>
      <c r="D169" s="511" t="s">
        <v>3157</v>
      </c>
      <c r="E169" s="511" t="s">
        <v>3158</v>
      </c>
      <c r="F169" s="514"/>
      <c r="G169" s="514"/>
      <c r="H169" s="514"/>
      <c r="I169" s="514"/>
      <c r="J169" s="514">
        <v>5</v>
      </c>
      <c r="K169" s="514">
        <v>9457.08</v>
      </c>
      <c r="L169" s="514"/>
      <c r="M169" s="514">
        <v>1891.4159999999999</v>
      </c>
      <c r="N169" s="514">
        <v>1</v>
      </c>
      <c r="O169" s="514">
        <v>1932.09</v>
      </c>
      <c r="P169" s="534"/>
      <c r="Q169" s="515">
        <v>1932.09</v>
      </c>
    </row>
    <row r="170" spans="1:17" ht="14.4" customHeight="1" x14ac:dyDescent="0.3">
      <c r="A170" s="510" t="s">
        <v>3126</v>
      </c>
      <c r="B170" s="511" t="s">
        <v>2715</v>
      </c>
      <c r="C170" s="511" t="s">
        <v>2454</v>
      </c>
      <c r="D170" s="511" t="s">
        <v>3159</v>
      </c>
      <c r="E170" s="511" t="s">
        <v>3160</v>
      </c>
      <c r="F170" s="514">
        <v>3</v>
      </c>
      <c r="G170" s="514">
        <v>2975.1000000000004</v>
      </c>
      <c r="H170" s="514">
        <v>1</v>
      </c>
      <c r="I170" s="514">
        <v>991.70000000000016</v>
      </c>
      <c r="J170" s="514">
        <v>8</v>
      </c>
      <c r="K170" s="514">
        <v>8041.7800000000007</v>
      </c>
      <c r="L170" s="514">
        <v>2.7030284696312727</v>
      </c>
      <c r="M170" s="514">
        <v>1005.2225000000001</v>
      </c>
      <c r="N170" s="514">
        <v>6</v>
      </c>
      <c r="O170" s="514">
        <v>6166.5599999999995</v>
      </c>
      <c r="P170" s="534">
        <v>2.072723605929212</v>
      </c>
      <c r="Q170" s="515">
        <v>1027.76</v>
      </c>
    </row>
    <row r="171" spans="1:17" ht="14.4" customHeight="1" x14ac:dyDescent="0.3">
      <c r="A171" s="510" t="s">
        <v>3126</v>
      </c>
      <c r="B171" s="511" t="s">
        <v>2715</v>
      </c>
      <c r="C171" s="511" t="s">
        <v>2454</v>
      </c>
      <c r="D171" s="511" t="s">
        <v>3161</v>
      </c>
      <c r="E171" s="511" t="s">
        <v>3160</v>
      </c>
      <c r="F171" s="514">
        <v>1</v>
      </c>
      <c r="G171" s="514">
        <v>2066.6999999999998</v>
      </c>
      <c r="H171" s="514">
        <v>1</v>
      </c>
      <c r="I171" s="514">
        <v>2066.6999999999998</v>
      </c>
      <c r="J171" s="514">
        <v>7</v>
      </c>
      <c r="K171" s="514">
        <v>14917.8</v>
      </c>
      <c r="L171" s="514">
        <v>7.2181739004209611</v>
      </c>
      <c r="M171" s="514">
        <v>2131.1142857142854</v>
      </c>
      <c r="N171" s="514">
        <v>5</v>
      </c>
      <c r="O171" s="514">
        <v>10709.25</v>
      </c>
      <c r="P171" s="534">
        <v>5.1818115836841345</v>
      </c>
      <c r="Q171" s="515">
        <v>2141.85</v>
      </c>
    </row>
    <row r="172" spans="1:17" ht="14.4" customHeight="1" x14ac:dyDescent="0.3">
      <c r="A172" s="510" t="s">
        <v>3126</v>
      </c>
      <c r="B172" s="511" t="s">
        <v>2715</v>
      </c>
      <c r="C172" s="511" t="s">
        <v>2454</v>
      </c>
      <c r="D172" s="511" t="s">
        <v>3162</v>
      </c>
      <c r="E172" s="511" t="s">
        <v>3163</v>
      </c>
      <c r="F172" s="514"/>
      <c r="G172" s="514"/>
      <c r="H172" s="514"/>
      <c r="I172" s="514"/>
      <c r="J172" s="514">
        <v>1</v>
      </c>
      <c r="K172" s="514">
        <v>20587</v>
      </c>
      <c r="L172" s="514"/>
      <c r="M172" s="514">
        <v>20587</v>
      </c>
      <c r="N172" s="514"/>
      <c r="O172" s="514"/>
      <c r="P172" s="534"/>
      <c r="Q172" s="515"/>
    </row>
    <row r="173" spans="1:17" ht="14.4" customHeight="1" x14ac:dyDescent="0.3">
      <c r="A173" s="510" t="s">
        <v>3126</v>
      </c>
      <c r="B173" s="511" t="s">
        <v>2715</v>
      </c>
      <c r="C173" s="511" t="s">
        <v>2454</v>
      </c>
      <c r="D173" s="511" t="s">
        <v>3164</v>
      </c>
      <c r="E173" s="511" t="s">
        <v>3165</v>
      </c>
      <c r="F173" s="514"/>
      <c r="G173" s="514"/>
      <c r="H173" s="514"/>
      <c r="I173" s="514"/>
      <c r="J173" s="514"/>
      <c r="K173" s="514"/>
      <c r="L173" s="514"/>
      <c r="M173" s="514"/>
      <c r="N173" s="514">
        <v>1</v>
      </c>
      <c r="O173" s="514">
        <v>55397.2</v>
      </c>
      <c r="P173" s="534"/>
      <c r="Q173" s="515">
        <v>55397.2</v>
      </c>
    </row>
    <row r="174" spans="1:17" ht="14.4" customHeight="1" x14ac:dyDescent="0.3">
      <c r="A174" s="510" t="s">
        <v>3126</v>
      </c>
      <c r="B174" s="511" t="s">
        <v>2715</v>
      </c>
      <c r="C174" s="511" t="s">
        <v>2454</v>
      </c>
      <c r="D174" s="511" t="s">
        <v>3166</v>
      </c>
      <c r="E174" s="511" t="s">
        <v>3167</v>
      </c>
      <c r="F174" s="514"/>
      <c r="G174" s="514"/>
      <c r="H174" s="514"/>
      <c r="I174" s="514"/>
      <c r="J174" s="514">
        <v>1</v>
      </c>
      <c r="K174" s="514">
        <v>2583</v>
      </c>
      <c r="L174" s="514"/>
      <c r="M174" s="514">
        <v>2583</v>
      </c>
      <c r="N174" s="514"/>
      <c r="O174" s="514"/>
      <c r="P174" s="534"/>
      <c r="Q174" s="515"/>
    </row>
    <row r="175" spans="1:17" ht="14.4" customHeight="1" x14ac:dyDescent="0.3">
      <c r="A175" s="510" t="s">
        <v>3126</v>
      </c>
      <c r="B175" s="511" t="s">
        <v>2715</v>
      </c>
      <c r="C175" s="511" t="s">
        <v>2454</v>
      </c>
      <c r="D175" s="511" t="s">
        <v>3168</v>
      </c>
      <c r="E175" s="511" t="s">
        <v>3169</v>
      </c>
      <c r="F175" s="514"/>
      <c r="G175" s="514"/>
      <c r="H175" s="514"/>
      <c r="I175" s="514"/>
      <c r="J175" s="514">
        <v>1</v>
      </c>
      <c r="K175" s="514">
        <v>5424</v>
      </c>
      <c r="L175" s="514"/>
      <c r="M175" s="514">
        <v>5424</v>
      </c>
      <c r="N175" s="514"/>
      <c r="O175" s="514"/>
      <c r="P175" s="534"/>
      <c r="Q175" s="515"/>
    </row>
    <row r="176" spans="1:17" ht="14.4" customHeight="1" x14ac:dyDescent="0.3">
      <c r="A176" s="510" t="s">
        <v>3126</v>
      </c>
      <c r="B176" s="511" t="s">
        <v>2715</v>
      </c>
      <c r="C176" s="511" t="s">
        <v>2454</v>
      </c>
      <c r="D176" s="511" t="s">
        <v>3170</v>
      </c>
      <c r="E176" s="511" t="s">
        <v>3171</v>
      </c>
      <c r="F176" s="514">
        <v>2</v>
      </c>
      <c r="G176" s="514">
        <v>5796</v>
      </c>
      <c r="H176" s="514">
        <v>1</v>
      </c>
      <c r="I176" s="514">
        <v>2898</v>
      </c>
      <c r="J176" s="514">
        <v>1</v>
      </c>
      <c r="K176" s="514">
        <v>2898</v>
      </c>
      <c r="L176" s="514">
        <v>0.5</v>
      </c>
      <c r="M176" s="514">
        <v>2898</v>
      </c>
      <c r="N176" s="514">
        <v>1</v>
      </c>
      <c r="O176" s="514">
        <v>3003.38</v>
      </c>
      <c r="P176" s="534">
        <v>0.51818150448585232</v>
      </c>
      <c r="Q176" s="515">
        <v>3003.38</v>
      </c>
    </row>
    <row r="177" spans="1:17" ht="14.4" customHeight="1" x14ac:dyDescent="0.3">
      <c r="A177" s="510" t="s">
        <v>3126</v>
      </c>
      <c r="B177" s="511" t="s">
        <v>2715</v>
      </c>
      <c r="C177" s="511" t="s">
        <v>2454</v>
      </c>
      <c r="D177" s="511" t="s">
        <v>3172</v>
      </c>
      <c r="E177" s="511" t="s">
        <v>3173</v>
      </c>
      <c r="F177" s="514"/>
      <c r="G177" s="514"/>
      <c r="H177" s="514"/>
      <c r="I177" s="514"/>
      <c r="J177" s="514">
        <v>1</v>
      </c>
      <c r="K177" s="514">
        <v>28526.95</v>
      </c>
      <c r="L177" s="514"/>
      <c r="M177" s="514">
        <v>28526.95</v>
      </c>
      <c r="N177" s="514"/>
      <c r="O177" s="514"/>
      <c r="P177" s="534"/>
      <c r="Q177" s="515"/>
    </row>
    <row r="178" spans="1:17" ht="14.4" customHeight="1" x14ac:dyDescent="0.3">
      <c r="A178" s="510" t="s">
        <v>3126</v>
      </c>
      <c r="B178" s="511" t="s">
        <v>2715</v>
      </c>
      <c r="C178" s="511" t="s">
        <v>2454</v>
      </c>
      <c r="D178" s="511" t="s">
        <v>3174</v>
      </c>
      <c r="E178" s="511" t="s">
        <v>3175</v>
      </c>
      <c r="F178" s="514">
        <v>2</v>
      </c>
      <c r="G178" s="514">
        <v>56000</v>
      </c>
      <c r="H178" s="514">
        <v>1</v>
      </c>
      <c r="I178" s="514">
        <v>28000</v>
      </c>
      <c r="J178" s="514"/>
      <c r="K178" s="514"/>
      <c r="L178" s="514"/>
      <c r="M178" s="514"/>
      <c r="N178" s="514"/>
      <c r="O178" s="514"/>
      <c r="P178" s="534"/>
      <c r="Q178" s="515"/>
    </row>
    <row r="179" spans="1:17" ht="14.4" customHeight="1" x14ac:dyDescent="0.3">
      <c r="A179" s="510" t="s">
        <v>3126</v>
      </c>
      <c r="B179" s="511" t="s">
        <v>2715</v>
      </c>
      <c r="C179" s="511" t="s">
        <v>2454</v>
      </c>
      <c r="D179" s="511" t="s">
        <v>3176</v>
      </c>
      <c r="E179" s="511" t="s">
        <v>3177</v>
      </c>
      <c r="F179" s="514">
        <v>4</v>
      </c>
      <c r="G179" s="514">
        <v>26596</v>
      </c>
      <c r="H179" s="514">
        <v>1</v>
      </c>
      <c r="I179" s="514">
        <v>6649</v>
      </c>
      <c r="J179" s="514">
        <v>4</v>
      </c>
      <c r="K179" s="514">
        <v>27563.119999999999</v>
      </c>
      <c r="L179" s="514">
        <v>1.0363633629117159</v>
      </c>
      <c r="M179" s="514">
        <v>6890.78</v>
      </c>
      <c r="N179" s="514">
        <v>11</v>
      </c>
      <c r="O179" s="514">
        <v>75798.58</v>
      </c>
      <c r="P179" s="534">
        <v>2.8499992480072192</v>
      </c>
      <c r="Q179" s="515">
        <v>6890.78</v>
      </c>
    </row>
    <row r="180" spans="1:17" ht="14.4" customHeight="1" x14ac:dyDescent="0.3">
      <c r="A180" s="510" t="s">
        <v>3126</v>
      </c>
      <c r="B180" s="511" t="s">
        <v>2715</v>
      </c>
      <c r="C180" s="511" t="s">
        <v>2454</v>
      </c>
      <c r="D180" s="511" t="s">
        <v>3178</v>
      </c>
      <c r="E180" s="511" t="s">
        <v>3179</v>
      </c>
      <c r="F180" s="514">
        <v>2</v>
      </c>
      <c r="G180" s="514">
        <v>7985.4</v>
      </c>
      <c r="H180" s="514">
        <v>1</v>
      </c>
      <c r="I180" s="514">
        <v>3992.7</v>
      </c>
      <c r="J180" s="514">
        <v>2</v>
      </c>
      <c r="K180" s="514">
        <v>8130.59</v>
      </c>
      <c r="L180" s="514">
        <v>1.0181819320259473</v>
      </c>
      <c r="M180" s="514">
        <v>4065.2950000000001</v>
      </c>
      <c r="N180" s="514">
        <v>1</v>
      </c>
      <c r="O180" s="514">
        <v>4137.8900000000003</v>
      </c>
      <c r="P180" s="534">
        <v>0.51818193202594742</v>
      </c>
      <c r="Q180" s="515">
        <v>4137.8900000000003</v>
      </c>
    </row>
    <row r="181" spans="1:17" ht="14.4" customHeight="1" x14ac:dyDescent="0.3">
      <c r="A181" s="510" t="s">
        <v>3126</v>
      </c>
      <c r="B181" s="511" t="s">
        <v>2715</v>
      </c>
      <c r="C181" s="511" t="s">
        <v>2454</v>
      </c>
      <c r="D181" s="511" t="s">
        <v>3180</v>
      </c>
      <c r="E181" s="511" t="s">
        <v>3181</v>
      </c>
      <c r="F181" s="514"/>
      <c r="G181" s="514"/>
      <c r="H181" s="514"/>
      <c r="I181" s="514"/>
      <c r="J181" s="514">
        <v>1</v>
      </c>
      <c r="K181" s="514">
        <v>16474</v>
      </c>
      <c r="L181" s="514"/>
      <c r="M181" s="514">
        <v>16474</v>
      </c>
      <c r="N181" s="514"/>
      <c r="O181" s="514"/>
      <c r="P181" s="534"/>
      <c r="Q181" s="515"/>
    </row>
    <row r="182" spans="1:17" ht="14.4" customHeight="1" x14ac:dyDescent="0.3">
      <c r="A182" s="510" t="s">
        <v>3126</v>
      </c>
      <c r="B182" s="511" t="s">
        <v>2715</v>
      </c>
      <c r="C182" s="511" t="s">
        <v>2454</v>
      </c>
      <c r="D182" s="511" t="s">
        <v>3182</v>
      </c>
      <c r="E182" s="511" t="s">
        <v>3183</v>
      </c>
      <c r="F182" s="514"/>
      <c r="G182" s="514"/>
      <c r="H182" s="514"/>
      <c r="I182" s="514"/>
      <c r="J182" s="514">
        <v>1</v>
      </c>
      <c r="K182" s="514">
        <v>11561.67</v>
      </c>
      <c r="L182" s="514"/>
      <c r="M182" s="514">
        <v>11561.67</v>
      </c>
      <c r="N182" s="514"/>
      <c r="O182" s="514"/>
      <c r="P182" s="534"/>
      <c r="Q182" s="515"/>
    </row>
    <row r="183" spans="1:17" ht="14.4" customHeight="1" x14ac:dyDescent="0.3">
      <c r="A183" s="510" t="s">
        <v>3126</v>
      </c>
      <c r="B183" s="511" t="s">
        <v>2715</v>
      </c>
      <c r="C183" s="511" t="s">
        <v>2454</v>
      </c>
      <c r="D183" s="511" t="s">
        <v>3184</v>
      </c>
      <c r="E183" s="511" t="s">
        <v>3185</v>
      </c>
      <c r="F183" s="514">
        <v>5</v>
      </c>
      <c r="G183" s="514">
        <v>5014</v>
      </c>
      <c r="H183" s="514">
        <v>1</v>
      </c>
      <c r="I183" s="514">
        <v>1002.8</v>
      </c>
      <c r="J183" s="514">
        <v>6</v>
      </c>
      <c r="K183" s="514">
        <v>6016.7999999999993</v>
      </c>
      <c r="L183" s="514">
        <v>1.2</v>
      </c>
      <c r="M183" s="514">
        <v>1002.7999999999998</v>
      </c>
      <c r="N183" s="514">
        <v>3</v>
      </c>
      <c r="O183" s="514">
        <v>3008.3999999999996</v>
      </c>
      <c r="P183" s="534">
        <v>0.6</v>
      </c>
      <c r="Q183" s="515">
        <v>1002.7999999999998</v>
      </c>
    </row>
    <row r="184" spans="1:17" ht="14.4" customHeight="1" x14ac:dyDescent="0.3">
      <c r="A184" s="510" t="s">
        <v>3126</v>
      </c>
      <c r="B184" s="511" t="s">
        <v>2715</v>
      </c>
      <c r="C184" s="511" t="s">
        <v>2454</v>
      </c>
      <c r="D184" s="511" t="s">
        <v>3186</v>
      </c>
      <c r="E184" s="511" t="s">
        <v>3187</v>
      </c>
      <c r="F184" s="514"/>
      <c r="G184" s="514"/>
      <c r="H184" s="514"/>
      <c r="I184" s="514"/>
      <c r="J184" s="514">
        <v>1</v>
      </c>
      <c r="K184" s="514">
        <v>7650</v>
      </c>
      <c r="L184" s="514"/>
      <c r="M184" s="514">
        <v>7650</v>
      </c>
      <c r="N184" s="514">
        <v>5</v>
      </c>
      <c r="O184" s="514">
        <v>38250</v>
      </c>
      <c r="P184" s="534"/>
      <c r="Q184" s="515">
        <v>7650</v>
      </c>
    </row>
    <row r="185" spans="1:17" ht="14.4" customHeight="1" x14ac:dyDescent="0.3">
      <c r="A185" s="510" t="s">
        <v>3126</v>
      </c>
      <c r="B185" s="511" t="s">
        <v>2715</v>
      </c>
      <c r="C185" s="511" t="s">
        <v>2454</v>
      </c>
      <c r="D185" s="511" t="s">
        <v>3188</v>
      </c>
      <c r="E185" s="511" t="s">
        <v>3189</v>
      </c>
      <c r="F185" s="514"/>
      <c r="G185" s="514"/>
      <c r="H185" s="514"/>
      <c r="I185" s="514"/>
      <c r="J185" s="514">
        <v>2</v>
      </c>
      <c r="K185" s="514">
        <v>18740.78</v>
      </c>
      <c r="L185" s="514"/>
      <c r="M185" s="514">
        <v>9370.39</v>
      </c>
      <c r="N185" s="514"/>
      <c r="O185" s="514"/>
      <c r="P185" s="534"/>
      <c r="Q185" s="515"/>
    </row>
    <row r="186" spans="1:17" ht="14.4" customHeight="1" x14ac:dyDescent="0.3">
      <c r="A186" s="510" t="s">
        <v>3126</v>
      </c>
      <c r="B186" s="511" t="s">
        <v>2715</v>
      </c>
      <c r="C186" s="511" t="s">
        <v>2454</v>
      </c>
      <c r="D186" s="511" t="s">
        <v>3190</v>
      </c>
      <c r="E186" s="511" t="s">
        <v>3191</v>
      </c>
      <c r="F186" s="514">
        <v>2</v>
      </c>
      <c r="G186" s="514">
        <v>4189.6000000000004</v>
      </c>
      <c r="H186" s="514">
        <v>1</v>
      </c>
      <c r="I186" s="514">
        <v>2094.8000000000002</v>
      </c>
      <c r="J186" s="514">
        <v>1</v>
      </c>
      <c r="K186" s="514">
        <v>2094.8000000000002</v>
      </c>
      <c r="L186" s="514">
        <v>0.5</v>
      </c>
      <c r="M186" s="514">
        <v>2094.8000000000002</v>
      </c>
      <c r="N186" s="514"/>
      <c r="O186" s="514"/>
      <c r="P186" s="534"/>
      <c r="Q186" s="515"/>
    </row>
    <row r="187" spans="1:17" ht="14.4" customHeight="1" x14ac:dyDescent="0.3">
      <c r="A187" s="510" t="s">
        <v>3126</v>
      </c>
      <c r="B187" s="511" t="s">
        <v>2715</v>
      </c>
      <c r="C187" s="511" t="s">
        <v>2454</v>
      </c>
      <c r="D187" s="511" t="s">
        <v>3192</v>
      </c>
      <c r="E187" s="511" t="s">
        <v>3193</v>
      </c>
      <c r="F187" s="514"/>
      <c r="G187" s="514"/>
      <c r="H187" s="514"/>
      <c r="I187" s="514"/>
      <c r="J187" s="514"/>
      <c r="K187" s="514"/>
      <c r="L187" s="514"/>
      <c r="M187" s="514"/>
      <c r="N187" s="514">
        <v>1</v>
      </c>
      <c r="O187" s="514">
        <v>797</v>
      </c>
      <c r="P187" s="534"/>
      <c r="Q187" s="515">
        <v>797</v>
      </c>
    </row>
    <row r="188" spans="1:17" ht="14.4" customHeight="1" x14ac:dyDescent="0.3">
      <c r="A188" s="510" t="s">
        <v>3126</v>
      </c>
      <c r="B188" s="511" t="s">
        <v>2715</v>
      </c>
      <c r="C188" s="511" t="s">
        <v>2454</v>
      </c>
      <c r="D188" s="511" t="s">
        <v>3194</v>
      </c>
      <c r="E188" s="511" t="s">
        <v>3195</v>
      </c>
      <c r="F188" s="514">
        <v>2</v>
      </c>
      <c r="G188" s="514">
        <v>427697</v>
      </c>
      <c r="H188" s="514">
        <v>1</v>
      </c>
      <c r="I188" s="514">
        <v>213848.5</v>
      </c>
      <c r="J188" s="514"/>
      <c r="K188" s="514"/>
      <c r="L188" s="514"/>
      <c r="M188" s="514"/>
      <c r="N188" s="514"/>
      <c r="O188" s="514"/>
      <c r="P188" s="534"/>
      <c r="Q188" s="515"/>
    </row>
    <row r="189" spans="1:17" ht="14.4" customHeight="1" x14ac:dyDescent="0.3">
      <c r="A189" s="510" t="s">
        <v>3126</v>
      </c>
      <c r="B189" s="511" t="s">
        <v>2715</v>
      </c>
      <c r="C189" s="511" t="s">
        <v>2454</v>
      </c>
      <c r="D189" s="511" t="s">
        <v>3196</v>
      </c>
      <c r="E189" s="511" t="s">
        <v>3197</v>
      </c>
      <c r="F189" s="514"/>
      <c r="G189" s="514"/>
      <c r="H189" s="514"/>
      <c r="I189" s="514"/>
      <c r="J189" s="514">
        <v>1</v>
      </c>
      <c r="K189" s="514">
        <v>110246.9</v>
      </c>
      <c r="L189" s="514"/>
      <c r="M189" s="514">
        <v>110246.9</v>
      </c>
      <c r="N189" s="514"/>
      <c r="O189" s="514"/>
      <c r="P189" s="534"/>
      <c r="Q189" s="515"/>
    </row>
    <row r="190" spans="1:17" ht="14.4" customHeight="1" x14ac:dyDescent="0.3">
      <c r="A190" s="510" t="s">
        <v>3126</v>
      </c>
      <c r="B190" s="511" t="s">
        <v>2715</v>
      </c>
      <c r="C190" s="511" t="s">
        <v>2454</v>
      </c>
      <c r="D190" s="511" t="s">
        <v>3198</v>
      </c>
      <c r="E190" s="511" t="s">
        <v>3199</v>
      </c>
      <c r="F190" s="514">
        <v>3</v>
      </c>
      <c r="G190" s="514">
        <v>15224.1</v>
      </c>
      <c r="H190" s="514">
        <v>1</v>
      </c>
      <c r="I190" s="514">
        <v>5074.7</v>
      </c>
      <c r="J190" s="514">
        <v>3</v>
      </c>
      <c r="K190" s="514">
        <v>15777.689999999999</v>
      </c>
      <c r="L190" s="514">
        <v>1.0363627406546199</v>
      </c>
      <c r="M190" s="514">
        <v>5259.23</v>
      </c>
      <c r="N190" s="514">
        <v>2</v>
      </c>
      <c r="O190" s="514">
        <v>10518.46</v>
      </c>
      <c r="P190" s="534">
        <v>0.69090849376974661</v>
      </c>
      <c r="Q190" s="515">
        <v>5259.23</v>
      </c>
    </row>
    <row r="191" spans="1:17" ht="14.4" customHeight="1" x14ac:dyDescent="0.3">
      <c r="A191" s="510" t="s">
        <v>3126</v>
      </c>
      <c r="B191" s="511" t="s">
        <v>2715</v>
      </c>
      <c r="C191" s="511" t="s">
        <v>2454</v>
      </c>
      <c r="D191" s="511" t="s">
        <v>3200</v>
      </c>
      <c r="E191" s="511" t="s">
        <v>3201</v>
      </c>
      <c r="F191" s="514">
        <v>1</v>
      </c>
      <c r="G191" s="514">
        <v>1444.9</v>
      </c>
      <c r="H191" s="514">
        <v>1</v>
      </c>
      <c r="I191" s="514">
        <v>1444.9</v>
      </c>
      <c r="J191" s="514"/>
      <c r="K191" s="514"/>
      <c r="L191" s="514"/>
      <c r="M191" s="514"/>
      <c r="N191" s="514"/>
      <c r="O191" s="514"/>
      <c r="P191" s="534"/>
      <c r="Q191" s="515"/>
    </row>
    <row r="192" spans="1:17" ht="14.4" customHeight="1" x14ac:dyDescent="0.3">
      <c r="A192" s="510" t="s">
        <v>3126</v>
      </c>
      <c r="B192" s="511" t="s">
        <v>2715</v>
      </c>
      <c r="C192" s="511" t="s">
        <v>2454</v>
      </c>
      <c r="D192" s="511" t="s">
        <v>3202</v>
      </c>
      <c r="E192" s="511" t="s">
        <v>3203</v>
      </c>
      <c r="F192" s="514">
        <v>2</v>
      </c>
      <c r="G192" s="514">
        <v>1168.8</v>
      </c>
      <c r="H192" s="514">
        <v>1</v>
      </c>
      <c r="I192" s="514">
        <v>584.4</v>
      </c>
      <c r="J192" s="514">
        <v>1</v>
      </c>
      <c r="K192" s="514">
        <v>584.4</v>
      </c>
      <c r="L192" s="514">
        <v>0.5</v>
      </c>
      <c r="M192" s="514">
        <v>584.4</v>
      </c>
      <c r="N192" s="514">
        <v>1</v>
      </c>
      <c r="O192" s="514">
        <v>605.65</v>
      </c>
      <c r="P192" s="534">
        <v>0.51818104038329915</v>
      </c>
      <c r="Q192" s="515">
        <v>605.65</v>
      </c>
    </row>
    <row r="193" spans="1:17" ht="14.4" customHeight="1" x14ac:dyDescent="0.3">
      <c r="A193" s="510" t="s">
        <v>3126</v>
      </c>
      <c r="B193" s="511" t="s">
        <v>2715</v>
      </c>
      <c r="C193" s="511" t="s">
        <v>2454</v>
      </c>
      <c r="D193" s="511" t="s">
        <v>3204</v>
      </c>
      <c r="E193" s="511" t="s">
        <v>3205</v>
      </c>
      <c r="F193" s="514"/>
      <c r="G193" s="514"/>
      <c r="H193" s="514"/>
      <c r="I193" s="514"/>
      <c r="J193" s="514">
        <v>2</v>
      </c>
      <c r="K193" s="514">
        <v>1633.1599999999999</v>
      </c>
      <c r="L193" s="514"/>
      <c r="M193" s="514">
        <v>816.57999999999993</v>
      </c>
      <c r="N193" s="514">
        <v>1</v>
      </c>
      <c r="O193" s="514">
        <v>831.16</v>
      </c>
      <c r="P193" s="534"/>
      <c r="Q193" s="515">
        <v>831.16</v>
      </c>
    </row>
    <row r="194" spans="1:17" ht="14.4" customHeight="1" x14ac:dyDescent="0.3">
      <c r="A194" s="510" t="s">
        <v>3126</v>
      </c>
      <c r="B194" s="511" t="s">
        <v>2715</v>
      </c>
      <c r="C194" s="511" t="s">
        <v>2454</v>
      </c>
      <c r="D194" s="511" t="s">
        <v>3206</v>
      </c>
      <c r="E194" s="511" t="s">
        <v>3205</v>
      </c>
      <c r="F194" s="514">
        <v>2</v>
      </c>
      <c r="G194" s="514">
        <v>1713.8</v>
      </c>
      <c r="H194" s="514">
        <v>1</v>
      </c>
      <c r="I194" s="514">
        <v>856.9</v>
      </c>
      <c r="J194" s="514">
        <v>4</v>
      </c>
      <c r="K194" s="514">
        <v>3552.24</v>
      </c>
      <c r="L194" s="514">
        <v>2.0727272727272728</v>
      </c>
      <c r="M194" s="514">
        <v>888.06</v>
      </c>
      <c r="N194" s="514">
        <v>4</v>
      </c>
      <c r="O194" s="514">
        <v>3552.24</v>
      </c>
      <c r="P194" s="534">
        <v>2.0727272727272728</v>
      </c>
      <c r="Q194" s="515">
        <v>888.06</v>
      </c>
    </row>
    <row r="195" spans="1:17" ht="14.4" customHeight="1" x14ac:dyDescent="0.3">
      <c r="A195" s="510" t="s">
        <v>3126</v>
      </c>
      <c r="B195" s="511" t="s">
        <v>2715</v>
      </c>
      <c r="C195" s="511" t="s">
        <v>2454</v>
      </c>
      <c r="D195" s="511" t="s">
        <v>3207</v>
      </c>
      <c r="E195" s="511" t="s">
        <v>3208</v>
      </c>
      <c r="F195" s="514">
        <v>1</v>
      </c>
      <c r="G195" s="514">
        <v>856.9</v>
      </c>
      <c r="H195" s="514">
        <v>1</v>
      </c>
      <c r="I195" s="514">
        <v>856.9</v>
      </c>
      <c r="J195" s="514"/>
      <c r="K195" s="514"/>
      <c r="L195" s="514"/>
      <c r="M195" s="514"/>
      <c r="N195" s="514"/>
      <c r="O195" s="514"/>
      <c r="P195" s="534"/>
      <c r="Q195" s="515"/>
    </row>
    <row r="196" spans="1:17" ht="14.4" customHeight="1" x14ac:dyDescent="0.3">
      <c r="A196" s="510" t="s">
        <v>3126</v>
      </c>
      <c r="B196" s="511" t="s">
        <v>2715</v>
      </c>
      <c r="C196" s="511" t="s">
        <v>2454</v>
      </c>
      <c r="D196" s="511" t="s">
        <v>3209</v>
      </c>
      <c r="E196" s="511" t="s">
        <v>3210</v>
      </c>
      <c r="F196" s="514">
        <v>1</v>
      </c>
      <c r="G196" s="514">
        <v>802</v>
      </c>
      <c r="H196" s="514">
        <v>1</v>
      </c>
      <c r="I196" s="514">
        <v>802</v>
      </c>
      <c r="J196" s="514"/>
      <c r="K196" s="514"/>
      <c r="L196" s="514"/>
      <c r="M196" s="514"/>
      <c r="N196" s="514"/>
      <c r="O196" s="514"/>
      <c r="P196" s="534"/>
      <c r="Q196" s="515"/>
    </row>
    <row r="197" spans="1:17" ht="14.4" customHeight="1" x14ac:dyDescent="0.3">
      <c r="A197" s="510" t="s">
        <v>3126</v>
      </c>
      <c r="B197" s="511" t="s">
        <v>2715</v>
      </c>
      <c r="C197" s="511" t="s">
        <v>2454</v>
      </c>
      <c r="D197" s="511" t="s">
        <v>3211</v>
      </c>
      <c r="E197" s="511" t="s">
        <v>3212</v>
      </c>
      <c r="F197" s="514"/>
      <c r="G197" s="514"/>
      <c r="H197" s="514"/>
      <c r="I197" s="514"/>
      <c r="J197" s="514">
        <v>21</v>
      </c>
      <c r="K197" s="514">
        <v>81874.799999999988</v>
      </c>
      <c r="L197" s="514"/>
      <c r="M197" s="514">
        <v>3898.7999999999993</v>
      </c>
      <c r="N197" s="514">
        <v>2</v>
      </c>
      <c r="O197" s="514">
        <v>7797.6</v>
      </c>
      <c r="P197" s="534"/>
      <c r="Q197" s="515">
        <v>3898.8</v>
      </c>
    </row>
    <row r="198" spans="1:17" ht="14.4" customHeight="1" x14ac:dyDescent="0.3">
      <c r="A198" s="510" t="s">
        <v>3126</v>
      </c>
      <c r="B198" s="511" t="s">
        <v>2715</v>
      </c>
      <c r="C198" s="511" t="s">
        <v>2454</v>
      </c>
      <c r="D198" s="511" t="s">
        <v>3213</v>
      </c>
      <c r="E198" s="511" t="s">
        <v>3154</v>
      </c>
      <c r="F198" s="514">
        <v>1</v>
      </c>
      <c r="G198" s="514">
        <v>818</v>
      </c>
      <c r="H198" s="514">
        <v>1</v>
      </c>
      <c r="I198" s="514">
        <v>818</v>
      </c>
      <c r="J198" s="514"/>
      <c r="K198" s="514"/>
      <c r="L198" s="514"/>
      <c r="M198" s="514"/>
      <c r="N198" s="514"/>
      <c r="O198" s="514"/>
      <c r="P198" s="534"/>
      <c r="Q198" s="515"/>
    </row>
    <row r="199" spans="1:17" ht="14.4" customHeight="1" x14ac:dyDescent="0.3">
      <c r="A199" s="510" t="s">
        <v>3126</v>
      </c>
      <c r="B199" s="511" t="s">
        <v>2715</v>
      </c>
      <c r="C199" s="511" t="s">
        <v>2454</v>
      </c>
      <c r="D199" s="511" t="s">
        <v>3214</v>
      </c>
      <c r="E199" s="511" t="s">
        <v>3215</v>
      </c>
      <c r="F199" s="514">
        <v>2</v>
      </c>
      <c r="G199" s="514">
        <v>2842.4</v>
      </c>
      <c r="H199" s="514">
        <v>1</v>
      </c>
      <c r="I199" s="514">
        <v>1421.2</v>
      </c>
      <c r="J199" s="514">
        <v>3</v>
      </c>
      <c r="K199" s="514">
        <v>4263.6000000000004</v>
      </c>
      <c r="L199" s="514">
        <v>1.5</v>
      </c>
      <c r="M199" s="514">
        <v>1421.2</v>
      </c>
      <c r="N199" s="514">
        <v>1</v>
      </c>
      <c r="O199" s="514">
        <v>1472.88</v>
      </c>
      <c r="P199" s="534">
        <v>0.51818181818181819</v>
      </c>
      <c r="Q199" s="515">
        <v>1472.88</v>
      </c>
    </row>
    <row r="200" spans="1:17" ht="14.4" customHeight="1" x14ac:dyDescent="0.3">
      <c r="A200" s="510" t="s">
        <v>3126</v>
      </c>
      <c r="B200" s="511" t="s">
        <v>2715</v>
      </c>
      <c r="C200" s="511" t="s">
        <v>2454</v>
      </c>
      <c r="D200" s="511" t="s">
        <v>3216</v>
      </c>
      <c r="E200" s="511" t="s">
        <v>3217</v>
      </c>
      <c r="F200" s="514"/>
      <c r="G200" s="514"/>
      <c r="H200" s="514"/>
      <c r="I200" s="514"/>
      <c r="J200" s="514">
        <v>3</v>
      </c>
      <c r="K200" s="514">
        <v>215400</v>
      </c>
      <c r="L200" s="514"/>
      <c r="M200" s="514">
        <v>71800</v>
      </c>
      <c r="N200" s="514"/>
      <c r="O200" s="514"/>
      <c r="P200" s="534"/>
      <c r="Q200" s="515"/>
    </row>
    <row r="201" spans="1:17" ht="14.4" customHeight="1" x14ac:dyDescent="0.3">
      <c r="A201" s="510" t="s">
        <v>3126</v>
      </c>
      <c r="B201" s="511" t="s">
        <v>2715</v>
      </c>
      <c r="C201" s="511" t="s">
        <v>2454</v>
      </c>
      <c r="D201" s="511" t="s">
        <v>3218</v>
      </c>
      <c r="E201" s="511" t="s">
        <v>3219</v>
      </c>
      <c r="F201" s="514">
        <v>1</v>
      </c>
      <c r="G201" s="514">
        <v>21211.9</v>
      </c>
      <c r="H201" s="514">
        <v>1</v>
      </c>
      <c r="I201" s="514">
        <v>21211.9</v>
      </c>
      <c r="J201" s="514"/>
      <c r="K201" s="514"/>
      <c r="L201" s="514"/>
      <c r="M201" s="514"/>
      <c r="N201" s="514"/>
      <c r="O201" s="514"/>
      <c r="P201" s="534"/>
      <c r="Q201" s="515"/>
    </row>
    <row r="202" spans="1:17" ht="14.4" customHeight="1" x14ac:dyDescent="0.3">
      <c r="A202" s="510" t="s">
        <v>3126</v>
      </c>
      <c r="B202" s="511" t="s">
        <v>2715</v>
      </c>
      <c r="C202" s="511" t="s">
        <v>2454</v>
      </c>
      <c r="D202" s="511" t="s">
        <v>3220</v>
      </c>
      <c r="E202" s="511" t="s">
        <v>3221</v>
      </c>
      <c r="F202" s="514">
        <v>1</v>
      </c>
      <c r="G202" s="514">
        <v>9719.6</v>
      </c>
      <c r="H202" s="514">
        <v>1</v>
      </c>
      <c r="I202" s="514">
        <v>9719.6</v>
      </c>
      <c r="J202" s="514">
        <v>1</v>
      </c>
      <c r="K202" s="514">
        <v>9719.6</v>
      </c>
      <c r="L202" s="514">
        <v>1</v>
      </c>
      <c r="M202" s="514">
        <v>9719.6</v>
      </c>
      <c r="N202" s="514"/>
      <c r="O202" s="514"/>
      <c r="P202" s="534"/>
      <c r="Q202" s="515"/>
    </row>
    <row r="203" spans="1:17" ht="14.4" customHeight="1" x14ac:dyDescent="0.3">
      <c r="A203" s="510" t="s">
        <v>3126</v>
      </c>
      <c r="B203" s="511" t="s">
        <v>2715</v>
      </c>
      <c r="C203" s="511" t="s">
        <v>2454</v>
      </c>
      <c r="D203" s="511" t="s">
        <v>3222</v>
      </c>
      <c r="E203" s="511" t="s">
        <v>3223</v>
      </c>
      <c r="F203" s="514">
        <v>1</v>
      </c>
      <c r="G203" s="514">
        <v>7223.7</v>
      </c>
      <c r="H203" s="514">
        <v>1</v>
      </c>
      <c r="I203" s="514">
        <v>7223.7</v>
      </c>
      <c r="J203" s="514"/>
      <c r="K203" s="514"/>
      <c r="L203" s="514"/>
      <c r="M203" s="514"/>
      <c r="N203" s="514"/>
      <c r="O203" s="514"/>
      <c r="P203" s="534"/>
      <c r="Q203" s="515"/>
    </row>
    <row r="204" spans="1:17" ht="14.4" customHeight="1" x14ac:dyDescent="0.3">
      <c r="A204" s="510" t="s">
        <v>3126</v>
      </c>
      <c r="B204" s="511" t="s">
        <v>2715</v>
      </c>
      <c r="C204" s="511" t="s">
        <v>2454</v>
      </c>
      <c r="D204" s="511" t="s">
        <v>3224</v>
      </c>
      <c r="E204" s="511" t="s">
        <v>3225</v>
      </c>
      <c r="F204" s="514">
        <v>3</v>
      </c>
      <c r="G204" s="514">
        <v>3780</v>
      </c>
      <c r="H204" s="514">
        <v>1</v>
      </c>
      <c r="I204" s="514">
        <v>1260</v>
      </c>
      <c r="J204" s="514">
        <v>8</v>
      </c>
      <c r="K204" s="514">
        <v>10446.56</v>
      </c>
      <c r="L204" s="514">
        <v>2.7636402116402117</v>
      </c>
      <c r="M204" s="514">
        <v>1305.82</v>
      </c>
      <c r="N204" s="514">
        <v>10</v>
      </c>
      <c r="O204" s="514">
        <v>13058.2</v>
      </c>
      <c r="P204" s="534">
        <v>3.4545502645502646</v>
      </c>
      <c r="Q204" s="515">
        <v>1305.8200000000002</v>
      </c>
    </row>
    <row r="205" spans="1:17" ht="14.4" customHeight="1" x14ac:dyDescent="0.3">
      <c r="A205" s="510" t="s">
        <v>3126</v>
      </c>
      <c r="B205" s="511" t="s">
        <v>2715</v>
      </c>
      <c r="C205" s="511" t="s">
        <v>2454</v>
      </c>
      <c r="D205" s="511" t="s">
        <v>3226</v>
      </c>
      <c r="E205" s="511" t="s">
        <v>3227</v>
      </c>
      <c r="F205" s="514">
        <v>2</v>
      </c>
      <c r="G205" s="514">
        <v>693</v>
      </c>
      <c r="H205" s="514">
        <v>1</v>
      </c>
      <c r="I205" s="514">
        <v>346.5</v>
      </c>
      <c r="J205" s="514">
        <v>5</v>
      </c>
      <c r="K205" s="514">
        <v>1795.5</v>
      </c>
      <c r="L205" s="514">
        <v>2.5909090909090908</v>
      </c>
      <c r="M205" s="514">
        <v>359.1</v>
      </c>
      <c r="N205" s="514">
        <v>6</v>
      </c>
      <c r="O205" s="514">
        <v>2154.6000000000004</v>
      </c>
      <c r="P205" s="534">
        <v>3.1090909090909098</v>
      </c>
      <c r="Q205" s="515">
        <v>359.10000000000008</v>
      </c>
    </row>
    <row r="206" spans="1:17" ht="14.4" customHeight="1" x14ac:dyDescent="0.3">
      <c r="A206" s="510" t="s">
        <v>3126</v>
      </c>
      <c r="B206" s="511" t="s">
        <v>2715</v>
      </c>
      <c r="C206" s="511" t="s">
        <v>2454</v>
      </c>
      <c r="D206" s="511" t="s">
        <v>3228</v>
      </c>
      <c r="E206" s="511" t="s">
        <v>3229</v>
      </c>
      <c r="F206" s="514">
        <v>1</v>
      </c>
      <c r="G206" s="514">
        <v>546</v>
      </c>
      <c r="H206" s="514">
        <v>1</v>
      </c>
      <c r="I206" s="514">
        <v>546</v>
      </c>
      <c r="J206" s="514"/>
      <c r="K206" s="514"/>
      <c r="L206" s="514"/>
      <c r="M206" s="514"/>
      <c r="N206" s="514"/>
      <c r="O206" s="514"/>
      <c r="P206" s="534"/>
      <c r="Q206" s="515"/>
    </row>
    <row r="207" spans="1:17" ht="14.4" customHeight="1" x14ac:dyDescent="0.3">
      <c r="A207" s="510" t="s">
        <v>3126</v>
      </c>
      <c r="B207" s="511" t="s">
        <v>2715</v>
      </c>
      <c r="C207" s="511" t="s">
        <v>2454</v>
      </c>
      <c r="D207" s="511" t="s">
        <v>3230</v>
      </c>
      <c r="E207" s="511" t="s">
        <v>3231</v>
      </c>
      <c r="F207" s="514"/>
      <c r="G207" s="514"/>
      <c r="H207" s="514"/>
      <c r="I207" s="514"/>
      <c r="J207" s="514">
        <v>1</v>
      </c>
      <c r="K207" s="514">
        <v>13078</v>
      </c>
      <c r="L207" s="514"/>
      <c r="M207" s="514">
        <v>13078</v>
      </c>
      <c r="N207" s="514"/>
      <c r="O207" s="514"/>
      <c r="P207" s="534"/>
      <c r="Q207" s="515"/>
    </row>
    <row r="208" spans="1:17" ht="14.4" customHeight="1" x14ac:dyDescent="0.3">
      <c r="A208" s="510" t="s">
        <v>3126</v>
      </c>
      <c r="B208" s="511" t="s">
        <v>2715</v>
      </c>
      <c r="C208" s="511" t="s">
        <v>2454</v>
      </c>
      <c r="D208" s="511" t="s">
        <v>3232</v>
      </c>
      <c r="E208" s="511" t="s">
        <v>3233</v>
      </c>
      <c r="F208" s="514"/>
      <c r="G208" s="514"/>
      <c r="H208" s="514"/>
      <c r="I208" s="514"/>
      <c r="J208" s="514">
        <v>1</v>
      </c>
      <c r="K208" s="514">
        <v>34960</v>
      </c>
      <c r="L208" s="514"/>
      <c r="M208" s="514">
        <v>34960</v>
      </c>
      <c r="N208" s="514"/>
      <c r="O208" s="514"/>
      <c r="P208" s="534"/>
      <c r="Q208" s="515"/>
    </row>
    <row r="209" spans="1:17" ht="14.4" customHeight="1" x14ac:dyDescent="0.3">
      <c r="A209" s="510" t="s">
        <v>3126</v>
      </c>
      <c r="B209" s="511" t="s">
        <v>2715</v>
      </c>
      <c r="C209" s="511" t="s">
        <v>2454</v>
      </c>
      <c r="D209" s="511" t="s">
        <v>3234</v>
      </c>
      <c r="E209" s="511" t="s">
        <v>3235</v>
      </c>
      <c r="F209" s="514"/>
      <c r="G209" s="514"/>
      <c r="H209" s="514"/>
      <c r="I209" s="514"/>
      <c r="J209" s="514">
        <v>3</v>
      </c>
      <c r="K209" s="514">
        <v>50495.069999999992</v>
      </c>
      <c r="L209" s="514"/>
      <c r="M209" s="514">
        <v>16831.689999999999</v>
      </c>
      <c r="N209" s="514">
        <v>2</v>
      </c>
      <c r="O209" s="514">
        <v>33663.379999999997</v>
      </c>
      <c r="P209" s="534"/>
      <c r="Q209" s="515">
        <v>16831.689999999999</v>
      </c>
    </row>
    <row r="210" spans="1:17" ht="14.4" customHeight="1" x14ac:dyDescent="0.3">
      <c r="A210" s="510" t="s">
        <v>3126</v>
      </c>
      <c r="B210" s="511" t="s">
        <v>2715</v>
      </c>
      <c r="C210" s="511" t="s">
        <v>2454</v>
      </c>
      <c r="D210" s="511" t="s">
        <v>3236</v>
      </c>
      <c r="E210" s="511" t="s">
        <v>3237</v>
      </c>
      <c r="F210" s="514"/>
      <c r="G210" s="514"/>
      <c r="H210" s="514"/>
      <c r="I210" s="514"/>
      <c r="J210" s="514">
        <v>1</v>
      </c>
      <c r="K210" s="514">
        <v>10645.01</v>
      </c>
      <c r="L210" s="514"/>
      <c r="M210" s="514">
        <v>10645.01</v>
      </c>
      <c r="N210" s="514"/>
      <c r="O210" s="514"/>
      <c r="P210" s="534"/>
      <c r="Q210" s="515"/>
    </row>
    <row r="211" spans="1:17" ht="14.4" customHeight="1" x14ac:dyDescent="0.3">
      <c r="A211" s="510" t="s">
        <v>3126</v>
      </c>
      <c r="B211" s="511" t="s">
        <v>2715</v>
      </c>
      <c r="C211" s="511" t="s">
        <v>2454</v>
      </c>
      <c r="D211" s="511" t="s">
        <v>3238</v>
      </c>
      <c r="E211" s="511" t="s">
        <v>3239</v>
      </c>
      <c r="F211" s="514"/>
      <c r="G211" s="514"/>
      <c r="H211" s="514"/>
      <c r="I211" s="514"/>
      <c r="J211" s="514">
        <v>1</v>
      </c>
      <c r="K211" s="514">
        <v>32179.09</v>
      </c>
      <c r="L211" s="514"/>
      <c r="M211" s="514">
        <v>32179.09</v>
      </c>
      <c r="N211" s="514"/>
      <c r="O211" s="514"/>
      <c r="P211" s="534"/>
      <c r="Q211" s="515"/>
    </row>
    <row r="212" spans="1:17" ht="14.4" customHeight="1" x14ac:dyDescent="0.3">
      <c r="A212" s="510" t="s">
        <v>3126</v>
      </c>
      <c r="B212" s="511" t="s">
        <v>2715</v>
      </c>
      <c r="C212" s="511" t="s">
        <v>2454</v>
      </c>
      <c r="D212" s="511" t="s">
        <v>3240</v>
      </c>
      <c r="E212" s="511" t="s">
        <v>3241</v>
      </c>
      <c r="F212" s="514"/>
      <c r="G212" s="514"/>
      <c r="H212" s="514"/>
      <c r="I212" s="514"/>
      <c r="J212" s="514">
        <v>3</v>
      </c>
      <c r="K212" s="514">
        <v>19761.39</v>
      </c>
      <c r="L212" s="514"/>
      <c r="M212" s="514">
        <v>6587.13</v>
      </c>
      <c r="N212" s="514"/>
      <c r="O212" s="514"/>
      <c r="P212" s="534"/>
      <c r="Q212" s="515"/>
    </row>
    <row r="213" spans="1:17" ht="14.4" customHeight="1" x14ac:dyDescent="0.3">
      <c r="A213" s="510" t="s">
        <v>3126</v>
      </c>
      <c r="B213" s="511" t="s">
        <v>2715</v>
      </c>
      <c r="C213" s="511" t="s">
        <v>2454</v>
      </c>
      <c r="D213" s="511" t="s">
        <v>3242</v>
      </c>
      <c r="E213" s="511" t="s">
        <v>3243</v>
      </c>
      <c r="F213" s="514"/>
      <c r="G213" s="514"/>
      <c r="H213" s="514"/>
      <c r="I213" s="514"/>
      <c r="J213" s="514">
        <v>1</v>
      </c>
      <c r="K213" s="514">
        <v>1841.62</v>
      </c>
      <c r="L213" s="514"/>
      <c r="M213" s="514">
        <v>1841.62</v>
      </c>
      <c r="N213" s="514">
        <v>1</v>
      </c>
      <c r="O213" s="514">
        <v>1841.62</v>
      </c>
      <c r="P213" s="534"/>
      <c r="Q213" s="515">
        <v>1841.62</v>
      </c>
    </row>
    <row r="214" spans="1:17" ht="14.4" customHeight="1" x14ac:dyDescent="0.3">
      <c r="A214" s="510" t="s">
        <v>3126</v>
      </c>
      <c r="B214" s="511" t="s">
        <v>2715</v>
      </c>
      <c r="C214" s="511" t="s">
        <v>2454</v>
      </c>
      <c r="D214" s="511" t="s">
        <v>3244</v>
      </c>
      <c r="E214" s="511" t="s">
        <v>3245</v>
      </c>
      <c r="F214" s="514"/>
      <c r="G214" s="514"/>
      <c r="H214" s="514"/>
      <c r="I214" s="514"/>
      <c r="J214" s="514"/>
      <c r="K214" s="514"/>
      <c r="L214" s="514"/>
      <c r="M214" s="514"/>
      <c r="N214" s="514">
        <v>1</v>
      </c>
      <c r="O214" s="514">
        <v>32601.31</v>
      </c>
      <c r="P214" s="534"/>
      <c r="Q214" s="515">
        <v>32601.31</v>
      </c>
    </row>
    <row r="215" spans="1:17" ht="14.4" customHeight="1" x14ac:dyDescent="0.3">
      <c r="A215" s="510" t="s">
        <v>3126</v>
      </c>
      <c r="B215" s="511" t="s">
        <v>2715</v>
      </c>
      <c r="C215" s="511" t="s">
        <v>2454</v>
      </c>
      <c r="D215" s="511" t="s">
        <v>3246</v>
      </c>
      <c r="E215" s="511" t="s">
        <v>3247</v>
      </c>
      <c r="F215" s="514">
        <v>1</v>
      </c>
      <c r="G215" s="514">
        <v>24485.5</v>
      </c>
      <c r="H215" s="514">
        <v>1</v>
      </c>
      <c r="I215" s="514">
        <v>24485.5</v>
      </c>
      <c r="J215" s="514"/>
      <c r="K215" s="514"/>
      <c r="L215" s="514"/>
      <c r="M215" s="514"/>
      <c r="N215" s="514"/>
      <c r="O215" s="514"/>
      <c r="P215" s="534"/>
      <c r="Q215" s="515"/>
    </row>
    <row r="216" spans="1:17" ht="14.4" customHeight="1" x14ac:dyDescent="0.3">
      <c r="A216" s="510" t="s">
        <v>3126</v>
      </c>
      <c r="B216" s="511" t="s">
        <v>2715</v>
      </c>
      <c r="C216" s="511" t="s">
        <v>2454</v>
      </c>
      <c r="D216" s="511" t="s">
        <v>3248</v>
      </c>
      <c r="E216" s="511" t="s">
        <v>3249</v>
      </c>
      <c r="F216" s="514"/>
      <c r="G216" s="514"/>
      <c r="H216" s="514"/>
      <c r="I216" s="514"/>
      <c r="J216" s="514"/>
      <c r="K216" s="514"/>
      <c r="L216" s="514"/>
      <c r="M216" s="514"/>
      <c r="N216" s="514">
        <v>2</v>
      </c>
      <c r="O216" s="514">
        <v>52999.64</v>
      </c>
      <c r="P216" s="534"/>
      <c r="Q216" s="515">
        <v>26499.82</v>
      </c>
    </row>
    <row r="217" spans="1:17" ht="14.4" customHeight="1" x14ac:dyDescent="0.3">
      <c r="A217" s="510" t="s">
        <v>3126</v>
      </c>
      <c r="B217" s="511" t="s">
        <v>2715</v>
      </c>
      <c r="C217" s="511" t="s">
        <v>2030</v>
      </c>
      <c r="D217" s="511" t="s">
        <v>3250</v>
      </c>
      <c r="E217" s="511" t="s">
        <v>3251</v>
      </c>
      <c r="F217" s="514"/>
      <c r="G217" s="514"/>
      <c r="H217" s="514"/>
      <c r="I217" s="514"/>
      <c r="J217" s="514">
        <v>2</v>
      </c>
      <c r="K217" s="514">
        <v>298</v>
      </c>
      <c r="L217" s="514"/>
      <c r="M217" s="514">
        <v>149</v>
      </c>
      <c r="N217" s="514">
        <v>6</v>
      </c>
      <c r="O217" s="514">
        <v>900</v>
      </c>
      <c r="P217" s="534"/>
      <c r="Q217" s="515">
        <v>150</v>
      </c>
    </row>
    <row r="218" spans="1:17" ht="14.4" customHeight="1" x14ac:dyDescent="0.3">
      <c r="A218" s="510" t="s">
        <v>3126</v>
      </c>
      <c r="B218" s="511" t="s">
        <v>2715</v>
      </c>
      <c r="C218" s="511" t="s">
        <v>2030</v>
      </c>
      <c r="D218" s="511" t="s">
        <v>3252</v>
      </c>
      <c r="E218" s="511" t="s">
        <v>3253</v>
      </c>
      <c r="F218" s="514"/>
      <c r="G218" s="514"/>
      <c r="H218" s="514"/>
      <c r="I218" s="514"/>
      <c r="J218" s="514">
        <v>1</v>
      </c>
      <c r="K218" s="514">
        <v>204</v>
      </c>
      <c r="L218" s="514"/>
      <c r="M218" s="514">
        <v>204</v>
      </c>
      <c r="N218" s="514"/>
      <c r="O218" s="514"/>
      <c r="P218" s="534"/>
      <c r="Q218" s="515"/>
    </row>
    <row r="219" spans="1:17" ht="14.4" customHeight="1" x14ac:dyDescent="0.3">
      <c r="A219" s="510" t="s">
        <v>3126</v>
      </c>
      <c r="B219" s="511" t="s">
        <v>2715</v>
      </c>
      <c r="C219" s="511" t="s">
        <v>2030</v>
      </c>
      <c r="D219" s="511" t="s">
        <v>3254</v>
      </c>
      <c r="E219" s="511" t="s">
        <v>3255</v>
      </c>
      <c r="F219" s="514"/>
      <c r="G219" s="514"/>
      <c r="H219" s="514"/>
      <c r="I219" s="514"/>
      <c r="J219" s="514"/>
      <c r="K219" s="514"/>
      <c r="L219" s="514"/>
      <c r="M219" s="514"/>
      <c r="N219" s="514">
        <v>1</v>
      </c>
      <c r="O219" s="514">
        <v>150</v>
      </c>
      <c r="P219" s="534"/>
      <c r="Q219" s="515">
        <v>150</v>
      </c>
    </row>
    <row r="220" spans="1:17" ht="14.4" customHeight="1" x14ac:dyDescent="0.3">
      <c r="A220" s="510" t="s">
        <v>3126</v>
      </c>
      <c r="B220" s="511" t="s">
        <v>2715</v>
      </c>
      <c r="C220" s="511" t="s">
        <v>2030</v>
      </c>
      <c r="D220" s="511" t="s">
        <v>3256</v>
      </c>
      <c r="E220" s="511" t="s">
        <v>3257</v>
      </c>
      <c r="F220" s="514"/>
      <c r="G220" s="514"/>
      <c r="H220" s="514"/>
      <c r="I220" s="514"/>
      <c r="J220" s="514"/>
      <c r="K220" s="514"/>
      <c r="L220" s="514"/>
      <c r="M220" s="514"/>
      <c r="N220" s="514">
        <v>1</v>
      </c>
      <c r="O220" s="514">
        <v>182</v>
      </c>
      <c r="P220" s="534"/>
      <c r="Q220" s="515">
        <v>182</v>
      </c>
    </row>
    <row r="221" spans="1:17" ht="14.4" customHeight="1" x14ac:dyDescent="0.3">
      <c r="A221" s="510" t="s">
        <v>3126</v>
      </c>
      <c r="B221" s="511" t="s">
        <v>2715</v>
      </c>
      <c r="C221" s="511" t="s">
        <v>2030</v>
      </c>
      <c r="D221" s="511" t="s">
        <v>3258</v>
      </c>
      <c r="E221" s="511" t="s">
        <v>3259</v>
      </c>
      <c r="F221" s="514">
        <v>1</v>
      </c>
      <c r="G221" s="514">
        <v>157</v>
      </c>
      <c r="H221" s="514">
        <v>1</v>
      </c>
      <c r="I221" s="514">
        <v>157</v>
      </c>
      <c r="J221" s="514"/>
      <c r="K221" s="514"/>
      <c r="L221" s="514"/>
      <c r="M221" s="514"/>
      <c r="N221" s="514"/>
      <c r="O221" s="514"/>
      <c r="P221" s="534"/>
      <c r="Q221" s="515"/>
    </row>
    <row r="222" spans="1:17" ht="14.4" customHeight="1" x14ac:dyDescent="0.3">
      <c r="A222" s="510" t="s">
        <v>3126</v>
      </c>
      <c r="B222" s="511" t="s">
        <v>2715</v>
      </c>
      <c r="C222" s="511" t="s">
        <v>2030</v>
      </c>
      <c r="D222" s="511" t="s">
        <v>3260</v>
      </c>
      <c r="E222" s="511" t="s">
        <v>3261</v>
      </c>
      <c r="F222" s="514">
        <v>9</v>
      </c>
      <c r="G222" s="514">
        <v>1107</v>
      </c>
      <c r="H222" s="514">
        <v>1</v>
      </c>
      <c r="I222" s="514">
        <v>123</v>
      </c>
      <c r="J222" s="514">
        <v>12</v>
      </c>
      <c r="K222" s="514">
        <v>1488</v>
      </c>
      <c r="L222" s="514">
        <v>1.3441734417344173</v>
      </c>
      <c r="M222" s="514">
        <v>124</v>
      </c>
      <c r="N222" s="514">
        <v>11</v>
      </c>
      <c r="O222" s="514">
        <v>1364</v>
      </c>
      <c r="P222" s="534">
        <v>1.2321589882565491</v>
      </c>
      <c r="Q222" s="515">
        <v>124</v>
      </c>
    </row>
    <row r="223" spans="1:17" ht="14.4" customHeight="1" x14ac:dyDescent="0.3">
      <c r="A223" s="510" t="s">
        <v>3126</v>
      </c>
      <c r="B223" s="511" t="s">
        <v>2715</v>
      </c>
      <c r="C223" s="511" t="s">
        <v>2030</v>
      </c>
      <c r="D223" s="511" t="s">
        <v>3262</v>
      </c>
      <c r="E223" s="511" t="s">
        <v>3263</v>
      </c>
      <c r="F223" s="514">
        <v>1</v>
      </c>
      <c r="G223" s="514">
        <v>192</v>
      </c>
      <c r="H223" s="514">
        <v>1</v>
      </c>
      <c r="I223" s="514">
        <v>192</v>
      </c>
      <c r="J223" s="514"/>
      <c r="K223" s="514"/>
      <c r="L223" s="514"/>
      <c r="M223" s="514"/>
      <c r="N223" s="514">
        <v>3</v>
      </c>
      <c r="O223" s="514">
        <v>579</v>
      </c>
      <c r="P223" s="534">
        <v>3.015625</v>
      </c>
      <c r="Q223" s="515">
        <v>193</v>
      </c>
    </row>
    <row r="224" spans="1:17" ht="14.4" customHeight="1" x14ac:dyDescent="0.3">
      <c r="A224" s="510" t="s">
        <v>3126</v>
      </c>
      <c r="B224" s="511" t="s">
        <v>2715</v>
      </c>
      <c r="C224" s="511" t="s">
        <v>2030</v>
      </c>
      <c r="D224" s="511" t="s">
        <v>3264</v>
      </c>
      <c r="E224" s="511" t="s">
        <v>3265</v>
      </c>
      <c r="F224" s="514">
        <v>15</v>
      </c>
      <c r="G224" s="514">
        <v>3240</v>
      </c>
      <c r="H224" s="514">
        <v>1</v>
      </c>
      <c r="I224" s="514">
        <v>216</v>
      </c>
      <c r="J224" s="514">
        <v>7</v>
      </c>
      <c r="K224" s="514">
        <v>1512</v>
      </c>
      <c r="L224" s="514">
        <v>0.46666666666666667</v>
      </c>
      <c r="M224" s="514">
        <v>216</v>
      </c>
      <c r="N224" s="514">
        <v>26</v>
      </c>
      <c r="O224" s="514">
        <v>5642</v>
      </c>
      <c r="P224" s="534">
        <v>1.741358024691358</v>
      </c>
      <c r="Q224" s="515">
        <v>217</v>
      </c>
    </row>
    <row r="225" spans="1:17" ht="14.4" customHeight="1" x14ac:dyDescent="0.3">
      <c r="A225" s="510" t="s">
        <v>3126</v>
      </c>
      <c r="B225" s="511" t="s">
        <v>2715</v>
      </c>
      <c r="C225" s="511" t="s">
        <v>2030</v>
      </c>
      <c r="D225" s="511" t="s">
        <v>3266</v>
      </c>
      <c r="E225" s="511" t="s">
        <v>3267</v>
      </c>
      <c r="F225" s="514">
        <v>521</v>
      </c>
      <c r="G225" s="514">
        <v>89612</v>
      </c>
      <c r="H225" s="514">
        <v>1</v>
      </c>
      <c r="I225" s="514">
        <v>172</v>
      </c>
      <c r="J225" s="514">
        <v>497</v>
      </c>
      <c r="K225" s="514">
        <v>85484</v>
      </c>
      <c r="L225" s="514">
        <v>0.95393474088291752</v>
      </c>
      <c r="M225" s="514">
        <v>172</v>
      </c>
      <c r="N225" s="514">
        <v>587</v>
      </c>
      <c r="O225" s="514">
        <v>101551</v>
      </c>
      <c r="P225" s="534">
        <v>1.1332299245636746</v>
      </c>
      <c r="Q225" s="515">
        <v>173</v>
      </c>
    </row>
    <row r="226" spans="1:17" ht="14.4" customHeight="1" x14ac:dyDescent="0.3">
      <c r="A226" s="510" t="s">
        <v>3126</v>
      </c>
      <c r="B226" s="511" t="s">
        <v>2715</v>
      </c>
      <c r="C226" s="511" t="s">
        <v>2030</v>
      </c>
      <c r="D226" s="511" t="s">
        <v>3268</v>
      </c>
      <c r="E226" s="511" t="s">
        <v>3269</v>
      </c>
      <c r="F226" s="514">
        <v>1</v>
      </c>
      <c r="G226" s="514">
        <v>343</v>
      </c>
      <c r="H226" s="514">
        <v>1</v>
      </c>
      <c r="I226" s="514">
        <v>343</v>
      </c>
      <c r="J226" s="514"/>
      <c r="K226" s="514"/>
      <c r="L226" s="514"/>
      <c r="M226" s="514"/>
      <c r="N226" s="514"/>
      <c r="O226" s="514"/>
      <c r="P226" s="534"/>
      <c r="Q226" s="515"/>
    </row>
    <row r="227" spans="1:17" ht="14.4" customHeight="1" x14ac:dyDescent="0.3">
      <c r="A227" s="510" t="s">
        <v>3126</v>
      </c>
      <c r="B227" s="511" t="s">
        <v>2715</v>
      </c>
      <c r="C227" s="511" t="s">
        <v>2030</v>
      </c>
      <c r="D227" s="511" t="s">
        <v>2871</v>
      </c>
      <c r="E227" s="511" t="s">
        <v>2872</v>
      </c>
      <c r="F227" s="514">
        <v>21</v>
      </c>
      <c r="G227" s="514">
        <v>4578</v>
      </c>
      <c r="H227" s="514">
        <v>1</v>
      </c>
      <c r="I227" s="514">
        <v>218</v>
      </c>
      <c r="J227" s="514">
        <v>21</v>
      </c>
      <c r="K227" s="514">
        <v>4578</v>
      </c>
      <c r="L227" s="514">
        <v>1</v>
      </c>
      <c r="M227" s="514">
        <v>218</v>
      </c>
      <c r="N227" s="514">
        <v>36</v>
      </c>
      <c r="O227" s="514">
        <v>7884</v>
      </c>
      <c r="P227" s="534">
        <v>1.7221494102228048</v>
      </c>
      <c r="Q227" s="515">
        <v>219</v>
      </c>
    </row>
    <row r="228" spans="1:17" ht="14.4" customHeight="1" x14ac:dyDescent="0.3">
      <c r="A228" s="510" t="s">
        <v>3126</v>
      </c>
      <c r="B228" s="511" t="s">
        <v>2715</v>
      </c>
      <c r="C228" s="511" t="s">
        <v>2030</v>
      </c>
      <c r="D228" s="511" t="s">
        <v>3270</v>
      </c>
      <c r="E228" s="511" t="s">
        <v>3271</v>
      </c>
      <c r="F228" s="514">
        <v>12</v>
      </c>
      <c r="G228" s="514">
        <v>4968</v>
      </c>
      <c r="H228" s="514">
        <v>1</v>
      </c>
      <c r="I228" s="514">
        <v>414</v>
      </c>
      <c r="J228" s="514">
        <v>15</v>
      </c>
      <c r="K228" s="514">
        <v>6210</v>
      </c>
      <c r="L228" s="514">
        <v>1.25</v>
      </c>
      <c r="M228" s="514">
        <v>414</v>
      </c>
      <c r="N228" s="514">
        <v>26</v>
      </c>
      <c r="O228" s="514">
        <v>10790</v>
      </c>
      <c r="P228" s="534">
        <v>2.1719001610305959</v>
      </c>
      <c r="Q228" s="515">
        <v>415</v>
      </c>
    </row>
    <row r="229" spans="1:17" ht="14.4" customHeight="1" x14ac:dyDescent="0.3">
      <c r="A229" s="510" t="s">
        <v>3126</v>
      </c>
      <c r="B229" s="511" t="s">
        <v>2715</v>
      </c>
      <c r="C229" s="511" t="s">
        <v>2030</v>
      </c>
      <c r="D229" s="511" t="s">
        <v>3272</v>
      </c>
      <c r="E229" s="511" t="s">
        <v>3273</v>
      </c>
      <c r="F229" s="514">
        <v>7</v>
      </c>
      <c r="G229" s="514">
        <v>4242</v>
      </c>
      <c r="H229" s="514">
        <v>1</v>
      </c>
      <c r="I229" s="514">
        <v>606</v>
      </c>
      <c r="J229" s="514">
        <v>10</v>
      </c>
      <c r="K229" s="514">
        <v>6080</v>
      </c>
      <c r="L229" s="514">
        <v>1.4332861857614332</v>
      </c>
      <c r="M229" s="514">
        <v>608</v>
      </c>
      <c r="N229" s="514">
        <v>10</v>
      </c>
      <c r="O229" s="514">
        <v>6090</v>
      </c>
      <c r="P229" s="534">
        <v>1.4356435643564356</v>
      </c>
      <c r="Q229" s="515">
        <v>609</v>
      </c>
    </row>
    <row r="230" spans="1:17" ht="14.4" customHeight="1" x14ac:dyDescent="0.3">
      <c r="A230" s="510" t="s">
        <v>3126</v>
      </c>
      <c r="B230" s="511" t="s">
        <v>2715</v>
      </c>
      <c r="C230" s="511" t="s">
        <v>2030</v>
      </c>
      <c r="D230" s="511" t="s">
        <v>3274</v>
      </c>
      <c r="E230" s="511" t="s">
        <v>3275</v>
      </c>
      <c r="F230" s="514">
        <v>5</v>
      </c>
      <c r="G230" s="514">
        <v>3275</v>
      </c>
      <c r="H230" s="514">
        <v>1</v>
      </c>
      <c r="I230" s="514">
        <v>655</v>
      </c>
      <c r="J230" s="514">
        <v>6</v>
      </c>
      <c r="K230" s="514">
        <v>3942</v>
      </c>
      <c r="L230" s="514">
        <v>1.2036641221374045</v>
      </c>
      <c r="M230" s="514">
        <v>657</v>
      </c>
      <c r="N230" s="514">
        <v>8</v>
      </c>
      <c r="O230" s="514">
        <v>5264</v>
      </c>
      <c r="P230" s="534">
        <v>1.6073282442748091</v>
      </c>
      <c r="Q230" s="515">
        <v>658</v>
      </c>
    </row>
    <row r="231" spans="1:17" ht="14.4" customHeight="1" x14ac:dyDescent="0.3">
      <c r="A231" s="510" t="s">
        <v>3126</v>
      </c>
      <c r="B231" s="511" t="s">
        <v>2715</v>
      </c>
      <c r="C231" s="511" t="s">
        <v>2030</v>
      </c>
      <c r="D231" s="511" t="s">
        <v>3276</v>
      </c>
      <c r="E231" s="511" t="s">
        <v>3277</v>
      </c>
      <c r="F231" s="514">
        <v>2</v>
      </c>
      <c r="G231" s="514">
        <v>1816</v>
      </c>
      <c r="H231" s="514">
        <v>1</v>
      </c>
      <c r="I231" s="514">
        <v>908</v>
      </c>
      <c r="J231" s="514">
        <v>3</v>
      </c>
      <c r="K231" s="514">
        <v>2730</v>
      </c>
      <c r="L231" s="514">
        <v>1.5033039647577093</v>
      </c>
      <c r="M231" s="514">
        <v>910</v>
      </c>
      <c r="N231" s="514">
        <v>2</v>
      </c>
      <c r="O231" s="514">
        <v>1824</v>
      </c>
      <c r="P231" s="534">
        <v>1.0044052863436124</v>
      </c>
      <c r="Q231" s="515">
        <v>912</v>
      </c>
    </row>
    <row r="232" spans="1:17" ht="14.4" customHeight="1" x14ac:dyDescent="0.3">
      <c r="A232" s="510" t="s">
        <v>3126</v>
      </c>
      <c r="B232" s="511" t="s">
        <v>2715</v>
      </c>
      <c r="C232" s="511" t="s">
        <v>2030</v>
      </c>
      <c r="D232" s="511" t="s">
        <v>3278</v>
      </c>
      <c r="E232" s="511" t="s">
        <v>3279</v>
      </c>
      <c r="F232" s="514">
        <v>6</v>
      </c>
      <c r="G232" s="514">
        <v>2544</v>
      </c>
      <c r="H232" s="514">
        <v>1</v>
      </c>
      <c r="I232" s="514">
        <v>424</v>
      </c>
      <c r="J232" s="514">
        <v>7</v>
      </c>
      <c r="K232" s="514">
        <v>2968</v>
      </c>
      <c r="L232" s="514">
        <v>1.1666666666666667</v>
      </c>
      <c r="M232" s="514">
        <v>424</v>
      </c>
      <c r="N232" s="514">
        <v>5</v>
      </c>
      <c r="O232" s="514">
        <v>2125</v>
      </c>
      <c r="P232" s="534">
        <v>0.83529874213836475</v>
      </c>
      <c r="Q232" s="515">
        <v>425</v>
      </c>
    </row>
    <row r="233" spans="1:17" ht="14.4" customHeight="1" x14ac:dyDescent="0.3">
      <c r="A233" s="510" t="s">
        <v>3126</v>
      </c>
      <c r="B233" s="511" t="s">
        <v>2715</v>
      </c>
      <c r="C233" s="511" t="s">
        <v>2030</v>
      </c>
      <c r="D233" s="511" t="s">
        <v>3280</v>
      </c>
      <c r="E233" s="511" t="s">
        <v>3281</v>
      </c>
      <c r="F233" s="514"/>
      <c r="G233" s="514"/>
      <c r="H233" s="514"/>
      <c r="I233" s="514"/>
      <c r="J233" s="514"/>
      <c r="K233" s="514"/>
      <c r="L233" s="514"/>
      <c r="M233" s="514"/>
      <c r="N233" s="514">
        <v>1</v>
      </c>
      <c r="O233" s="514">
        <v>365</v>
      </c>
      <c r="P233" s="534"/>
      <c r="Q233" s="515">
        <v>365</v>
      </c>
    </row>
    <row r="234" spans="1:17" ht="14.4" customHeight="1" x14ac:dyDescent="0.3">
      <c r="A234" s="510" t="s">
        <v>3126</v>
      </c>
      <c r="B234" s="511" t="s">
        <v>2715</v>
      </c>
      <c r="C234" s="511" t="s">
        <v>2030</v>
      </c>
      <c r="D234" s="511" t="s">
        <v>2877</v>
      </c>
      <c r="E234" s="511" t="s">
        <v>2878</v>
      </c>
      <c r="F234" s="514"/>
      <c r="G234" s="514"/>
      <c r="H234" s="514"/>
      <c r="I234" s="514"/>
      <c r="J234" s="514"/>
      <c r="K234" s="514"/>
      <c r="L234" s="514"/>
      <c r="M234" s="514"/>
      <c r="N234" s="514">
        <v>2</v>
      </c>
      <c r="O234" s="514">
        <v>514</v>
      </c>
      <c r="P234" s="534"/>
      <c r="Q234" s="515">
        <v>257</v>
      </c>
    </row>
    <row r="235" spans="1:17" ht="14.4" customHeight="1" x14ac:dyDescent="0.3">
      <c r="A235" s="510" t="s">
        <v>3126</v>
      </c>
      <c r="B235" s="511" t="s">
        <v>2715</v>
      </c>
      <c r="C235" s="511" t="s">
        <v>2030</v>
      </c>
      <c r="D235" s="511" t="s">
        <v>3282</v>
      </c>
      <c r="E235" s="511" t="s">
        <v>3283</v>
      </c>
      <c r="F235" s="514">
        <v>54</v>
      </c>
      <c r="G235" s="514">
        <v>10638</v>
      </c>
      <c r="H235" s="514">
        <v>1</v>
      </c>
      <c r="I235" s="514">
        <v>197</v>
      </c>
      <c r="J235" s="514">
        <v>75</v>
      </c>
      <c r="K235" s="514">
        <v>14775</v>
      </c>
      <c r="L235" s="514">
        <v>1.3888888888888888</v>
      </c>
      <c r="M235" s="514">
        <v>197</v>
      </c>
      <c r="N235" s="514">
        <v>70</v>
      </c>
      <c r="O235" s="514">
        <v>13860</v>
      </c>
      <c r="P235" s="534">
        <v>1.3028764805414552</v>
      </c>
      <c r="Q235" s="515">
        <v>198</v>
      </c>
    </row>
    <row r="236" spans="1:17" ht="14.4" customHeight="1" x14ac:dyDescent="0.3">
      <c r="A236" s="510" t="s">
        <v>3126</v>
      </c>
      <c r="B236" s="511" t="s">
        <v>2715</v>
      </c>
      <c r="C236" s="511" t="s">
        <v>2030</v>
      </c>
      <c r="D236" s="511" t="s">
        <v>3284</v>
      </c>
      <c r="E236" s="511" t="s">
        <v>3285</v>
      </c>
      <c r="F236" s="514"/>
      <c r="G236" s="514"/>
      <c r="H236" s="514"/>
      <c r="I236" s="514"/>
      <c r="J236" s="514">
        <v>1</v>
      </c>
      <c r="K236" s="514">
        <v>738</v>
      </c>
      <c r="L236" s="514"/>
      <c r="M236" s="514">
        <v>738</v>
      </c>
      <c r="N236" s="514">
        <v>1</v>
      </c>
      <c r="O236" s="514">
        <v>742</v>
      </c>
      <c r="P236" s="534"/>
      <c r="Q236" s="515">
        <v>742</v>
      </c>
    </row>
    <row r="237" spans="1:17" ht="14.4" customHeight="1" x14ac:dyDescent="0.3">
      <c r="A237" s="510" t="s">
        <v>3126</v>
      </c>
      <c r="B237" s="511" t="s">
        <v>2715</v>
      </c>
      <c r="C237" s="511" t="s">
        <v>2030</v>
      </c>
      <c r="D237" s="511" t="s">
        <v>2709</v>
      </c>
      <c r="E237" s="511" t="s">
        <v>2710</v>
      </c>
      <c r="F237" s="514">
        <v>1</v>
      </c>
      <c r="G237" s="514">
        <v>323</v>
      </c>
      <c r="H237" s="514">
        <v>1</v>
      </c>
      <c r="I237" s="514">
        <v>323</v>
      </c>
      <c r="J237" s="514">
        <v>3</v>
      </c>
      <c r="K237" s="514">
        <v>975</v>
      </c>
      <c r="L237" s="514">
        <v>3.0185758513931891</v>
      </c>
      <c r="M237" s="514">
        <v>325</v>
      </c>
      <c r="N237" s="514">
        <v>1</v>
      </c>
      <c r="O237" s="514">
        <v>326</v>
      </c>
      <c r="P237" s="534">
        <v>1.0092879256965945</v>
      </c>
      <c r="Q237" s="515">
        <v>326</v>
      </c>
    </row>
    <row r="238" spans="1:17" ht="14.4" customHeight="1" x14ac:dyDescent="0.3">
      <c r="A238" s="510" t="s">
        <v>3126</v>
      </c>
      <c r="B238" s="511" t="s">
        <v>2715</v>
      </c>
      <c r="C238" s="511" t="s">
        <v>2030</v>
      </c>
      <c r="D238" s="511" t="s">
        <v>3286</v>
      </c>
      <c r="E238" s="511" t="s">
        <v>3287</v>
      </c>
      <c r="F238" s="514"/>
      <c r="G238" s="514"/>
      <c r="H238" s="514"/>
      <c r="I238" s="514"/>
      <c r="J238" s="514">
        <v>1</v>
      </c>
      <c r="K238" s="514">
        <v>13691</v>
      </c>
      <c r="L238" s="514"/>
      <c r="M238" s="514">
        <v>13691</v>
      </c>
      <c r="N238" s="514"/>
      <c r="O238" s="514"/>
      <c r="P238" s="534"/>
      <c r="Q238" s="515"/>
    </row>
    <row r="239" spans="1:17" ht="14.4" customHeight="1" x14ac:dyDescent="0.3">
      <c r="A239" s="510" t="s">
        <v>3126</v>
      </c>
      <c r="B239" s="511" t="s">
        <v>2715</v>
      </c>
      <c r="C239" s="511" t="s">
        <v>2030</v>
      </c>
      <c r="D239" s="511" t="s">
        <v>3288</v>
      </c>
      <c r="E239" s="511" t="s">
        <v>3289</v>
      </c>
      <c r="F239" s="514">
        <v>1</v>
      </c>
      <c r="G239" s="514">
        <v>4118</v>
      </c>
      <c r="H239" s="514">
        <v>1</v>
      </c>
      <c r="I239" s="514">
        <v>4118</v>
      </c>
      <c r="J239" s="514">
        <v>5</v>
      </c>
      <c r="K239" s="514">
        <v>20610</v>
      </c>
      <c r="L239" s="514">
        <v>5.0048567265662944</v>
      </c>
      <c r="M239" s="514">
        <v>4122</v>
      </c>
      <c r="N239" s="514">
        <v>1</v>
      </c>
      <c r="O239" s="514">
        <v>4127</v>
      </c>
      <c r="P239" s="534">
        <v>1.0021855269548325</v>
      </c>
      <c r="Q239" s="515">
        <v>4127</v>
      </c>
    </row>
    <row r="240" spans="1:17" ht="14.4" customHeight="1" x14ac:dyDescent="0.3">
      <c r="A240" s="510" t="s">
        <v>3126</v>
      </c>
      <c r="B240" s="511" t="s">
        <v>2715</v>
      </c>
      <c r="C240" s="511" t="s">
        <v>2030</v>
      </c>
      <c r="D240" s="511" t="s">
        <v>3290</v>
      </c>
      <c r="E240" s="511" t="s">
        <v>3291</v>
      </c>
      <c r="F240" s="514"/>
      <c r="G240" s="514"/>
      <c r="H240" s="514"/>
      <c r="I240" s="514"/>
      <c r="J240" s="514">
        <v>1</v>
      </c>
      <c r="K240" s="514">
        <v>1988</v>
      </c>
      <c r="L240" s="514"/>
      <c r="M240" s="514">
        <v>1988</v>
      </c>
      <c r="N240" s="514">
        <v>2</v>
      </c>
      <c r="O240" s="514">
        <v>3986</v>
      </c>
      <c r="P240" s="534"/>
      <c r="Q240" s="515">
        <v>1993</v>
      </c>
    </row>
    <row r="241" spans="1:17" ht="14.4" customHeight="1" x14ac:dyDescent="0.3">
      <c r="A241" s="510" t="s">
        <v>3126</v>
      </c>
      <c r="B241" s="511" t="s">
        <v>2715</v>
      </c>
      <c r="C241" s="511" t="s">
        <v>2030</v>
      </c>
      <c r="D241" s="511" t="s">
        <v>2711</v>
      </c>
      <c r="E241" s="511" t="s">
        <v>2712</v>
      </c>
      <c r="F241" s="514">
        <v>1</v>
      </c>
      <c r="G241" s="514">
        <v>277</v>
      </c>
      <c r="H241" s="514">
        <v>1</v>
      </c>
      <c r="I241" s="514">
        <v>277</v>
      </c>
      <c r="J241" s="514">
        <v>2</v>
      </c>
      <c r="K241" s="514">
        <v>554</v>
      </c>
      <c r="L241" s="514">
        <v>2</v>
      </c>
      <c r="M241" s="514">
        <v>277</v>
      </c>
      <c r="N241" s="514">
        <v>4</v>
      </c>
      <c r="O241" s="514">
        <v>1112</v>
      </c>
      <c r="P241" s="534">
        <v>4.0144404332129966</v>
      </c>
      <c r="Q241" s="515">
        <v>278</v>
      </c>
    </row>
    <row r="242" spans="1:17" ht="14.4" customHeight="1" x14ac:dyDescent="0.3">
      <c r="A242" s="510" t="s">
        <v>3126</v>
      </c>
      <c r="B242" s="511" t="s">
        <v>2715</v>
      </c>
      <c r="C242" s="511" t="s">
        <v>2030</v>
      </c>
      <c r="D242" s="511" t="s">
        <v>3292</v>
      </c>
      <c r="E242" s="511" t="s">
        <v>3293</v>
      </c>
      <c r="F242" s="514">
        <v>3</v>
      </c>
      <c r="G242" s="514">
        <v>6216</v>
      </c>
      <c r="H242" s="514">
        <v>1</v>
      </c>
      <c r="I242" s="514">
        <v>2072</v>
      </c>
      <c r="J242" s="514">
        <v>1</v>
      </c>
      <c r="K242" s="514">
        <v>2074</v>
      </c>
      <c r="L242" s="514">
        <v>0.33365508365508367</v>
      </c>
      <c r="M242" s="514">
        <v>2074</v>
      </c>
      <c r="N242" s="514">
        <v>1</v>
      </c>
      <c r="O242" s="514">
        <v>2076</v>
      </c>
      <c r="P242" s="534">
        <v>0.33397683397683398</v>
      </c>
      <c r="Q242" s="515">
        <v>2076</v>
      </c>
    </row>
    <row r="243" spans="1:17" ht="14.4" customHeight="1" x14ac:dyDescent="0.3">
      <c r="A243" s="510" t="s">
        <v>3126</v>
      </c>
      <c r="B243" s="511" t="s">
        <v>2715</v>
      </c>
      <c r="C243" s="511" t="s">
        <v>2030</v>
      </c>
      <c r="D243" s="511" t="s">
        <v>3294</v>
      </c>
      <c r="E243" s="511" t="s">
        <v>3295</v>
      </c>
      <c r="F243" s="514">
        <v>2</v>
      </c>
      <c r="G243" s="514">
        <v>12480</v>
      </c>
      <c r="H243" s="514">
        <v>1</v>
      </c>
      <c r="I243" s="514">
        <v>6240</v>
      </c>
      <c r="J243" s="514">
        <v>2</v>
      </c>
      <c r="K243" s="514">
        <v>12488</v>
      </c>
      <c r="L243" s="514">
        <v>1.0006410256410256</v>
      </c>
      <c r="M243" s="514">
        <v>6244</v>
      </c>
      <c r="N243" s="514">
        <v>1</v>
      </c>
      <c r="O243" s="514">
        <v>6250</v>
      </c>
      <c r="P243" s="534">
        <v>0.50080128205128205</v>
      </c>
      <c r="Q243" s="515">
        <v>6250</v>
      </c>
    </row>
    <row r="244" spans="1:17" ht="14.4" customHeight="1" x14ac:dyDescent="0.3">
      <c r="A244" s="510" t="s">
        <v>3126</v>
      </c>
      <c r="B244" s="511" t="s">
        <v>2715</v>
      </c>
      <c r="C244" s="511" t="s">
        <v>2030</v>
      </c>
      <c r="D244" s="511" t="s">
        <v>3296</v>
      </c>
      <c r="E244" s="511" t="s">
        <v>3297</v>
      </c>
      <c r="F244" s="514"/>
      <c r="G244" s="514"/>
      <c r="H244" s="514"/>
      <c r="I244" s="514"/>
      <c r="J244" s="514">
        <v>1</v>
      </c>
      <c r="K244" s="514">
        <v>1510</v>
      </c>
      <c r="L244" s="514"/>
      <c r="M244" s="514">
        <v>1510</v>
      </c>
      <c r="N244" s="514">
        <v>1</v>
      </c>
      <c r="O244" s="514">
        <v>1515</v>
      </c>
      <c r="P244" s="534"/>
      <c r="Q244" s="515">
        <v>1515</v>
      </c>
    </row>
    <row r="245" spans="1:17" ht="14.4" customHeight="1" x14ac:dyDescent="0.3">
      <c r="A245" s="510" t="s">
        <v>3126</v>
      </c>
      <c r="B245" s="511" t="s">
        <v>2715</v>
      </c>
      <c r="C245" s="511" t="s">
        <v>2030</v>
      </c>
      <c r="D245" s="511" t="s">
        <v>3298</v>
      </c>
      <c r="E245" s="511" t="s">
        <v>3299</v>
      </c>
      <c r="F245" s="514">
        <v>1</v>
      </c>
      <c r="G245" s="514">
        <v>15032</v>
      </c>
      <c r="H245" s="514">
        <v>1</v>
      </c>
      <c r="I245" s="514">
        <v>15032</v>
      </c>
      <c r="J245" s="514">
        <v>1</v>
      </c>
      <c r="K245" s="514">
        <v>15040</v>
      </c>
      <c r="L245" s="514">
        <v>1.0005321979776476</v>
      </c>
      <c r="M245" s="514">
        <v>15040</v>
      </c>
      <c r="N245" s="514">
        <v>3</v>
      </c>
      <c r="O245" s="514">
        <v>45147</v>
      </c>
      <c r="P245" s="534">
        <v>3.0033927621075041</v>
      </c>
      <c r="Q245" s="515">
        <v>15049</v>
      </c>
    </row>
    <row r="246" spans="1:17" ht="14.4" customHeight="1" x14ac:dyDescent="0.3">
      <c r="A246" s="510" t="s">
        <v>3126</v>
      </c>
      <c r="B246" s="511" t="s">
        <v>2715</v>
      </c>
      <c r="C246" s="511" t="s">
        <v>2030</v>
      </c>
      <c r="D246" s="511" t="s">
        <v>3300</v>
      </c>
      <c r="E246" s="511" t="s">
        <v>3301</v>
      </c>
      <c r="F246" s="514">
        <v>6</v>
      </c>
      <c r="G246" s="514">
        <v>50244</v>
      </c>
      <c r="H246" s="514">
        <v>1</v>
      </c>
      <c r="I246" s="514">
        <v>8374</v>
      </c>
      <c r="J246" s="514">
        <v>17</v>
      </c>
      <c r="K246" s="514">
        <v>142426</v>
      </c>
      <c r="L246" s="514">
        <v>2.8346867287636335</v>
      </c>
      <c r="M246" s="514">
        <v>8378</v>
      </c>
      <c r="N246" s="514">
        <v>21</v>
      </c>
      <c r="O246" s="514">
        <v>176064</v>
      </c>
      <c r="P246" s="534">
        <v>3.5041796035347503</v>
      </c>
      <c r="Q246" s="515">
        <v>8384</v>
      </c>
    </row>
    <row r="247" spans="1:17" ht="14.4" customHeight="1" x14ac:dyDescent="0.3">
      <c r="A247" s="510" t="s">
        <v>3126</v>
      </c>
      <c r="B247" s="511" t="s">
        <v>2715</v>
      </c>
      <c r="C247" s="511" t="s">
        <v>2030</v>
      </c>
      <c r="D247" s="511" t="s">
        <v>3302</v>
      </c>
      <c r="E247" s="511" t="s">
        <v>3303</v>
      </c>
      <c r="F247" s="514">
        <v>11</v>
      </c>
      <c r="G247" s="514">
        <v>20460</v>
      </c>
      <c r="H247" s="514">
        <v>1</v>
      </c>
      <c r="I247" s="514">
        <v>1860</v>
      </c>
      <c r="J247" s="514">
        <v>26</v>
      </c>
      <c r="K247" s="514">
        <v>48412</v>
      </c>
      <c r="L247" s="514">
        <v>2.366177908113392</v>
      </c>
      <c r="M247" s="514">
        <v>1862</v>
      </c>
      <c r="N247" s="514">
        <v>34</v>
      </c>
      <c r="O247" s="514">
        <v>63376</v>
      </c>
      <c r="P247" s="534">
        <v>3.0975562072336267</v>
      </c>
      <c r="Q247" s="515">
        <v>1864</v>
      </c>
    </row>
    <row r="248" spans="1:17" ht="14.4" customHeight="1" x14ac:dyDescent="0.3">
      <c r="A248" s="510" t="s">
        <v>3126</v>
      </c>
      <c r="B248" s="511" t="s">
        <v>2715</v>
      </c>
      <c r="C248" s="511" t="s">
        <v>2030</v>
      </c>
      <c r="D248" s="511" t="s">
        <v>3304</v>
      </c>
      <c r="E248" s="511" t="s">
        <v>3303</v>
      </c>
      <c r="F248" s="514">
        <v>8</v>
      </c>
      <c r="G248" s="514">
        <v>30472</v>
      </c>
      <c r="H248" s="514">
        <v>1</v>
      </c>
      <c r="I248" s="514">
        <v>3809</v>
      </c>
      <c r="J248" s="514">
        <v>24</v>
      </c>
      <c r="K248" s="514">
        <v>91464</v>
      </c>
      <c r="L248" s="514">
        <v>3.0015752165922813</v>
      </c>
      <c r="M248" s="514">
        <v>3811</v>
      </c>
      <c r="N248" s="514">
        <v>31</v>
      </c>
      <c r="O248" s="514">
        <v>118265</v>
      </c>
      <c r="P248" s="534">
        <v>3.8811039642950904</v>
      </c>
      <c r="Q248" s="515">
        <v>3815</v>
      </c>
    </row>
    <row r="249" spans="1:17" ht="14.4" customHeight="1" x14ac:dyDescent="0.3">
      <c r="A249" s="510" t="s">
        <v>3126</v>
      </c>
      <c r="B249" s="511" t="s">
        <v>2715</v>
      </c>
      <c r="C249" s="511" t="s">
        <v>2030</v>
      </c>
      <c r="D249" s="511" t="s">
        <v>3305</v>
      </c>
      <c r="E249" s="511" t="s">
        <v>3306</v>
      </c>
      <c r="F249" s="514">
        <v>2</v>
      </c>
      <c r="G249" s="514">
        <v>10282</v>
      </c>
      <c r="H249" s="514">
        <v>1</v>
      </c>
      <c r="I249" s="514">
        <v>5141</v>
      </c>
      <c r="J249" s="514">
        <v>2</v>
      </c>
      <c r="K249" s="514">
        <v>10290</v>
      </c>
      <c r="L249" s="514">
        <v>1.0007780587434352</v>
      </c>
      <c r="M249" s="514">
        <v>5145</v>
      </c>
      <c r="N249" s="514">
        <v>1</v>
      </c>
      <c r="O249" s="514">
        <v>5150</v>
      </c>
      <c r="P249" s="534">
        <v>0.50087531608636449</v>
      </c>
      <c r="Q249" s="515">
        <v>5150</v>
      </c>
    </row>
    <row r="250" spans="1:17" ht="14.4" customHeight="1" x14ac:dyDescent="0.3">
      <c r="A250" s="510" t="s">
        <v>3126</v>
      </c>
      <c r="B250" s="511" t="s">
        <v>2715</v>
      </c>
      <c r="C250" s="511" t="s">
        <v>2030</v>
      </c>
      <c r="D250" s="511" t="s">
        <v>3307</v>
      </c>
      <c r="E250" s="511" t="s">
        <v>3308</v>
      </c>
      <c r="F250" s="514">
        <v>9</v>
      </c>
      <c r="G250" s="514">
        <v>70398</v>
      </c>
      <c r="H250" s="514">
        <v>1</v>
      </c>
      <c r="I250" s="514">
        <v>7822</v>
      </c>
      <c r="J250" s="514">
        <v>13</v>
      </c>
      <c r="K250" s="514">
        <v>101764</v>
      </c>
      <c r="L250" s="514">
        <v>1.4455524304667746</v>
      </c>
      <c r="M250" s="514">
        <v>7828</v>
      </c>
      <c r="N250" s="514">
        <v>15</v>
      </c>
      <c r="O250" s="514">
        <v>117525</v>
      </c>
      <c r="P250" s="534">
        <v>1.669436631722492</v>
      </c>
      <c r="Q250" s="515">
        <v>7835</v>
      </c>
    </row>
    <row r="251" spans="1:17" ht="14.4" customHeight="1" x14ac:dyDescent="0.3">
      <c r="A251" s="510" t="s">
        <v>3126</v>
      </c>
      <c r="B251" s="511" t="s">
        <v>2715</v>
      </c>
      <c r="C251" s="511" t="s">
        <v>2030</v>
      </c>
      <c r="D251" s="511" t="s">
        <v>3309</v>
      </c>
      <c r="E251" s="511" t="s">
        <v>3310</v>
      </c>
      <c r="F251" s="514"/>
      <c r="G251" s="514"/>
      <c r="H251" s="514"/>
      <c r="I251" s="514"/>
      <c r="J251" s="514">
        <v>1</v>
      </c>
      <c r="K251" s="514">
        <v>913</v>
      </c>
      <c r="L251" s="514"/>
      <c r="M251" s="514">
        <v>913</v>
      </c>
      <c r="N251" s="514">
        <v>1</v>
      </c>
      <c r="O251" s="514">
        <v>914</v>
      </c>
      <c r="P251" s="534"/>
      <c r="Q251" s="515">
        <v>914</v>
      </c>
    </row>
    <row r="252" spans="1:17" ht="14.4" customHeight="1" x14ac:dyDescent="0.3">
      <c r="A252" s="510" t="s">
        <v>3126</v>
      </c>
      <c r="B252" s="511" t="s">
        <v>2715</v>
      </c>
      <c r="C252" s="511" t="s">
        <v>2030</v>
      </c>
      <c r="D252" s="511" t="s">
        <v>3311</v>
      </c>
      <c r="E252" s="511" t="s">
        <v>3312</v>
      </c>
      <c r="F252" s="514">
        <v>2</v>
      </c>
      <c r="G252" s="514">
        <v>3302</v>
      </c>
      <c r="H252" s="514">
        <v>1</v>
      </c>
      <c r="I252" s="514">
        <v>1651</v>
      </c>
      <c r="J252" s="514">
        <v>2</v>
      </c>
      <c r="K252" s="514">
        <v>3306</v>
      </c>
      <c r="L252" s="514">
        <v>1.0012113870381587</v>
      </c>
      <c r="M252" s="514">
        <v>1653</v>
      </c>
      <c r="N252" s="514">
        <v>1</v>
      </c>
      <c r="O252" s="514">
        <v>1657</v>
      </c>
      <c r="P252" s="534">
        <v>0.50181708055723806</v>
      </c>
      <c r="Q252" s="515">
        <v>1657</v>
      </c>
    </row>
    <row r="253" spans="1:17" ht="14.4" customHeight="1" x14ac:dyDescent="0.3">
      <c r="A253" s="510" t="s">
        <v>3126</v>
      </c>
      <c r="B253" s="511" t="s">
        <v>2715</v>
      </c>
      <c r="C253" s="511" t="s">
        <v>2030</v>
      </c>
      <c r="D253" s="511" t="s">
        <v>3313</v>
      </c>
      <c r="E253" s="511" t="s">
        <v>3314</v>
      </c>
      <c r="F253" s="514">
        <v>23</v>
      </c>
      <c r="G253" s="514">
        <v>48622</v>
      </c>
      <c r="H253" s="514">
        <v>1</v>
      </c>
      <c r="I253" s="514">
        <v>2114</v>
      </c>
      <c r="J253" s="514">
        <v>9</v>
      </c>
      <c r="K253" s="514">
        <v>19044</v>
      </c>
      <c r="L253" s="514">
        <v>0.39167455061494799</v>
      </c>
      <c r="M253" s="514">
        <v>2116</v>
      </c>
      <c r="N253" s="514">
        <v>65</v>
      </c>
      <c r="O253" s="514">
        <v>137670</v>
      </c>
      <c r="P253" s="534">
        <v>2.8314343301386202</v>
      </c>
      <c r="Q253" s="515">
        <v>2118</v>
      </c>
    </row>
    <row r="254" spans="1:17" ht="14.4" customHeight="1" x14ac:dyDescent="0.3">
      <c r="A254" s="510" t="s">
        <v>3126</v>
      </c>
      <c r="B254" s="511" t="s">
        <v>2715</v>
      </c>
      <c r="C254" s="511" t="s">
        <v>2030</v>
      </c>
      <c r="D254" s="511" t="s">
        <v>3315</v>
      </c>
      <c r="E254" s="511" t="s">
        <v>3316</v>
      </c>
      <c r="F254" s="514">
        <v>9</v>
      </c>
      <c r="G254" s="514">
        <v>9378</v>
      </c>
      <c r="H254" s="514">
        <v>1</v>
      </c>
      <c r="I254" s="514">
        <v>1042</v>
      </c>
      <c r="J254" s="514"/>
      <c r="K254" s="514"/>
      <c r="L254" s="514"/>
      <c r="M254" s="514"/>
      <c r="N254" s="514"/>
      <c r="O254" s="514"/>
      <c r="P254" s="534"/>
      <c r="Q254" s="515"/>
    </row>
    <row r="255" spans="1:17" ht="14.4" customHeight="1" x14ac:dyDescent="0.3">
      <c r="A255" s="510" t="s">
        <v>3126</v>
      </c>
      <c r="B255" s="511" t="s">
        <v>2715</v>
      </c>
      <c r="C255" s="511" t="s">
        <v>2030</v>
      </c>
      <c r="D255" s="511" t="s">
        <v>3317</v>
      </c>
      <c r="E255" s="511" t="s">
        <v>3318</v>
      </c>
      <c r="F255" s="514">
        <v>17</v>
      </c>
      <c r="G255" s="514">
        <v>33864</v>
      </c>
      <c r="H255" s="514">
        <v>1</v>
      </c>
      <c r="I255" s="514">
        <v>1992</v>
      </c>
      <c r="J255" s="514">
        <v>33</v>
      </c>
      <c r="K255" s="514">
        <v>65802</v>
      </c>
      <c r="L255" s="514">
        <v>1.9431254429482636</v>
      </c>
      <c r="M255" s="514">
        <v>1994</v>
      </c>
      <c r="N255" s="514">
        <v>33</v>
      </c>
      <c r="O255" s="514">
        <v>65868</v>
      </c>
      <c r="P255" s="534">
        <v>1.9450744153082919</v>
      </c>
      <c r="Q255" s="515">
        <v>1996</v>
      </c>
    </row>
    <row r="256" spans="1:17" ht="14.4" customHeight="1" x14ac:dyDescent="0.3">
      <c r="A256" s="510" t="s">
        <v>3126</v>
      </c>
      <c r="B256" s="511" t="s">
        <v>2715</v>
      </c>
      <c r="C256" s="511" t="s">
        <v>2030</v>
      </c>
      <c r="D256" s="511" t="s">
        <v>3319</v>
      </c>
      <c r="E256" s="511" t="s">
        <v>3320</v>
      </c>
      <c r="F256" s="514">
        <v>17</v>
      </c>
      <c r="G256" s="514">
        <v>21658</v>
      </c>
      <c r="H256" s="514">
        <v>1</v>
      </c>
      <c r="I256" s="514">
        <v>1274</v>
      </c>
      <c r="J256" s="514">
        <v>29</v>
      </c>
      <c r="K256" s="514">
        <v>37004</v>
      </c>
      <c r="L256" s="514">
        <v>1.7085603472158093</v>
      </c>
      <c r="M256" s="514">
        <v>1276</v>
      </c>
      <c r="N256" s="514">
        <v>36</v>
      </c>
      <c r="O256" s="514">
        <v>45972</v>
      </c>
      <c r="P256" s="534">
        <v>2.1226336688521563</v>
      </c>
      <c r="Q256" s="515">
        <v>1277</v>
      </c>
    </row>
    <row r="257" spans="1:17" ht="14.4" customHeight="1" x14ac:dyDescent="0.3">
      <c r="A257" s="510" t="s">
        <v>3126</v>
      </c>
      <c r="B257" s="511" t="s">
        <v>2715</v>
      </c>
      <c r="C257" s="511" t="s">
        <v>2030</v>
      </c>
      <c r="D257" s="511" t="s">
        <v>3321</v>
      </c>
      <c r="E257" s="511" t="s">
        <v>3322</v>
      </c>
      <c r="F257" s="514">
        <v>13</v>
      </c>
      <c r="G257" s="514">
        <v>15106</v>
      </c>
      <c r="H257" s="514">
        <v>1</v>
      </c>
      <c r="I257" s="514">
        <v>1162</v>
      </c>
      <c r="J257" s="514">
        <v>22</v>
      </c>
      <c r="K257" s="514">
        <v>25586</v>
      </c>
      <c r="L257" s="514">
        <v>1.6937640672580432</v>
      </c>
      <c r="M257" s="514">
        <v>1163</v>
      </c>
      <c r="N257" s="514">
        <v>35</v>
      </c>
      <c r="O257" s="514">
        <v>40740</v>
      </c>
      <c r="P257" s="534">
        <v>2.6969416126042631</v>
      </c>
      <c r="Q257" s="515">
        <v>1164</v>
      </c>
    </row>
    <row r="258" spans="1:17" ht="14.4" customHeight="1" x14ac:dyDescent="0.3">
      <c r="A258" s="510" t="s">
        <v>3126</v>
      </c>
      <c r="B258" s="511" t="s">
        <v>2715</v>
      </c>
      <c r="C258" s="511" t="s">
        <v>2030</v>
      </c>
      <c r="D258" s="511" t="s">
        <v>3323</v>
      </c>
      <c r="E258" s="511" t="s">
        <v>3324</v>
      </c>
      <c r="F258" s="514">
        <v>6</v>
      </c>
      <c r="G258" s="514">
        <v>30378</v>
      </c>
      <c r="H258" s="514">
        <v>1</v>
      </c>
      <c r="I258" s="514">
        <v>5063</v>
      </c>
      <c r="J258" s="514">
        <v>3</v>
      </c>
      <c r="K258" s="514">
        <v>15195</v>
      </c>
      <c r="L258" s="514">
        <v>0.50019751135690305</v>
      </c>
      <c r="M258" s="514">
        <v>5065</v>
      </c>
      <c r="N258" s="514">
        <v>3</v>
      </c>
      <c r="O258" s="514">
        <v>15204</v>
      </c>
      <c r="P258" s="534">
        <v>0.5004937783922575</v>
      </c>
      <c r="Q258" s="515">
        <v>5068</v>
      </c>
    </row>
    <row r="259" spans="1:17" ht="14.4" customHeight="1" x14ac:dyDescent="0.3">
      <c r="A259" s="510" t="s">
        <v>3126</v>
      </c>
      <c r="B259" s="511" t="s">
        <v>2715</v>
      </c>
      <c r="C259" s="511" t="s">
        <v>2030</v>
      </c>
      <c r="D259" s="511" t="s">
        <v>3325</v>
      </c>
      <c r="E259" s="511" t="s">
        <v>3326</v>
      </c>
      <c r="F259" s="514">
        <v>6</v>
      </c>
      <c r="G259" s="514">
        <v>31050</v>
      </c>
      <c r="H259" s="514">
        <v>1</v>
      </c>
      <c r="I259" s="514">
        <v>5175</v>
      </c>
      <c r="J259" s="514"/>
      <c r="K259" s="514"/>
      <c r="L259" s="514"/>
      <c r="M259" s="514"/>
      <c r="N259" s="514">
        <v>4</v>
      </c>
      <c r="O259" s="514">
        <v>20720</v>
      </c>
      <c r="P259" s="534">
        <v>0.66731078904991947</v>
      </c>
      <c r="Q259" s="515">
        <v>5180</v>
      </c>
    </row>
    <row r="260" spans="1:17" ht="14.4" customHeight="1" x14ac:dyDescent="0.3">
      <c r="A260" s="510" t="s">
        <v>3126</v>
      </c>
      <c r="B260" s="511" t="s">
        <v>2715</v>
      </c>
      <c r="C260" s="511" t="s">
        <v>2030</v>
      </c>
      <c r="D260" s="511" t="s">
        <v>3327</v>
      </c>
      <c r="E260" s="511" t="s">
        <v>3328</v>
      </c>
      <c r="F260" s="514"/>
      <c r="G260" s="514"/>
      <c r="H260" s="514"/>
      <c r="I260" s="514"/>
      <c r="J260" s="514"/>
      <c r="K260" s="514"/>
      <c r="L260" s="514"/>
      <c r="M260" s="514"/>
      <c r="N260" s="514">
        <v>1</v>
      </c>
      <c r="O260" s="514">
        <v>7673</v>
      </c>
      <c r="P260" s="534"/>
      <c r="Q260" s="515">
        <v>7673</v>
      </c>
    </row>
    <row r="261" spans="1:17" ht="14.4" customHeight="1" x14ac:dyDescent="0.3">
      <c r="A261" s="510" t="s">
        <v>3126</v>
      </c>
      <c r="B261" s="511" t="s">
        <v>2715</v>
      </c>
      <c r="C261" s="511" t="s">
        <v>2030</v>
      </c>
      <c r="D261" s="511" t="s">
        <v>3329</v>
      </c>
      <c r="E261" s="511" t="s">
        <v>3330</v>
      </c>
      <c r="F261" s="514"/>
      <c r="G261" s="514"/>
      <c r="H261" s="514"/>
      <c r="I261" s="514"/>
      <c r="J261" s="514">
        <v>1</v>
      </c>
      <c r="K261" s="514">
        <v>5505</v>
      </c>
      <c r="L261" s="514"/>
      <c r="M261" s="514">
        <v>5505</v>
      </c>
      <c r="N261" s="514"/>
      <c r="O261" s="514"/>
      <c r="P261" s="534"/>
      <c r="Q261" s="515"/>
    </row>
    <row r="262" spans="1:17" ht="14.4" customHeight="1" x14ac:dyDescent="0.3">
      <c r="A262" s="510" t="s">
        <v>3126</v>
      </c>
      <c r="B262" s="511" t="s">
        <v>2715</v>
      </c>
      <c r="C262" s="511" t="s">
        <v>2030</v>
      </c>
      <c r="D262" s="511" t="s">
        <v>3331</v>
      </c>
      <c r="E262" s="511" t="s">
        <v>3332</v>
      </c>
      <c r="F262" s="514">
        <v>6</v>
      </c>
      <c r="G262" s="514">
        <v>16134</v>
      </c>
      <c r="H262" s="514">
        <v>1</v>
      </c>
      <c r="I262" s="514">
        <v>2689</v>
      </c>
      <c r="J262" s="514"/>
      <c r="K262" s="514"/>
      <c r="L262" s="514"/>
      <c r="M262" s="514"/>
      <c r="N262" s="514">
        <v>6</v>
      </c>
      <c r="O262" s="514">
        <v>16152</v>
      </c>
      <c r="P262" s="534">
        <v>1.0011156563778356</v>
      </c>
      <c r="Q262" s="515">
        <v>2692</v>
      </c>
    </row>
    <row r="263" spans="1:17" ht="14.4" customHeight="1" x14ac:dyDescent="0.3">
      <c r="A263" s="510" t="s">
        <v>3333</v>
      </c>
      <c r="B263" s="511" t="s">
        <v>3334</v>
      </c>
      <c r="C263" s="511" t="s">
        <v>2030</v>
      </c>
      <c r="D263" s="511" t="s">
        <v>3335</v>
      </c>
      <c r="E263" s="511" t="s">
        <v>3336</v>
      </c>
      <c r="F263" s="514">
        <v>39</v>
      </c>
      <c r="G263" s="514">
        <v>10101</v>
      </c>
      <c r="H263" s="514">
        <v>1</v>
      </c>
      <c r="I263" s="514">
        <v>259</v>
      </c>
      <c r="J263" s="514">
        <v>46</v>
      </c>
      <c r="K263" s="514">
        <v>12006</v>
      </c>
      <c r="L263" s="514">
        <v>1.1885951885951886</v>
      </c>
      <c r="M263" s="514">
        <v>261</v>
      </c>
      <c r="N263" s="514">
        <v>95</v>
      </c>
      <c r="O263" s="514">
        <v>24890</v>
      </c>
      <c r="P263" s="534">
        <v>2.4641124641124641</v>
      </c>
      <c r="Q263" s="515">
        <v>262</v>
      </c>
    </row>
    <row r="264" spans="1:17" ht="14.4" customHeight="1" x14ac:dyDescent="0.3">
      <c r="A264" s="510" t="s">
        <v>3333</v>
      </c>
      <c r="B264" s="511" t="s">
        <v>3334</v>
      </c>
      <c r="C264" s="511" t="s">
        <v>2030</v>
      </c>
      <c r="D264" s="511" t="s">
        <v>3337</v>
      </c>
      <c r="E264" s="511" t="s">
        <v>3338</v>
      </c>
      <c r="F264" s="514">
        <v>16</v>
      </c>
      <c r="G264" s="514">
        <v>2544</v>
      </c>
      <c r="H264" s="514">
        <v>1</v>
      </c>
      <c r="I264" s="514">
        <v>159</v>
      </c>
      <c r="J264" s="514">
        <v>27</v>
      </c>
      <c r="K264" s="514">
        <v>4293</v>
      </c>
      <c r="L264" s="514">
        <v>1.6875</v>
      </c>
      <c r="M264" s="514">
        <v>159</v>
      </c>
      <c r="N264" s="514">
        <v>20</v>
      </c>
      <c r="O264" s="514">
        <v>3200</v>
      </c>
      <c r="P264" s="534">
        <v>1.2578616352201257</v>
      </c>
      <c r="Q264" s="515">
        <v>160</v>
      </c>
    </row>
    <row r="265" spans="1:17" ht="14.4" customHeight="1" x14ac:dyDescent="0.3">
      <c r="A265" s="510" t="s">
        <v>3333</v>
      </c>
      <c r="B265" s="511" t="s">
        <v>3334</v>
      </c>
      <c r="C265" s="511" t="s">
        <v>2030</v>
      </c>
      <c r="D265" s="511" t="s">
        <v>3339</v>
      </c>
      <c r="E265" s="511" t="s">
        <v>3340</v>
      </c>
      <c r="F265" s="514">
        <v>226</v>
      </c>
      <c r="G265" s="514">
        <v>15820</v>
      </c>
      <c r="H265" s="514">
        <v>1</v>
      </c>
      <c r="I265" s="514">
        <v>70</v>
      </c>
      <c r="J265" s="514">
        <v>232</v>
      </c>
      <c r="K265" s="514">
        <v>16240</v>
      </c>
      <c r="L265" s="514">
        <v>1.0265486725663717</v>
      </c>
      <c r="M265" s="514">
        <v>70</v>
      </c>
      <c r="N265" s="514">
        <v>288</v>
      </c>
      <c r="O265" s="514">
        <v>20160</v>
      </c>
      <c r="P265" s="534">
        <v>1.2743362831858407</v>
      </c>
      <c r="Q265" s="515">
        <v>70</v>
      </c>
    </row>
    <row r="266" spans="1:17" ht="14.4" customHeight="1" x14ac:dyDescent="0.3">
      <c r="A266" s="510" t="s">
        <v>3333</v>
      </c>
      <c r="B266" s="511" t="s">
        <v>3334</v>
      </c>
      <c r="C266" s="511" t="s">
        <v>2030</v>
      </c>
      <c r="D266" s="511" t="s">
        <v>3341</v>
      </c>
      <c r="E266" s="511" t="s">
        <v>3340</v>
      </c>
      <c r="F266" s="514">
        <v>386</v>
      </c>
      <c r="G266" s="514">
        <v>77972</v>
      </c>
      <c r="H266" s="514">
        <v>1</v>
      </c>
      <c r="I266" s="514">
        <v>202</v>
      </c>
      <c r="J266" s="514">
        <v>473</v>
      </c>
      <c r="K266" s="514">
        <v>95546</v>
      </c>
      <c r="L266" s="514">
        <v>1.2253886010362693</v>
      </c>
      <c r="M266" s="514">
        <v>202</v>
      </c>
      <c r="N266" s="514">
        <v>600</v>
      </c>
      <c r="O266" s="514">
        <v>121800</v>
      </c>
      <c r="P266" s="534">
        <v>1.5620992151028574</v>
      </c>
      <c r="Q266" s="515">
        <v>203</v>
      </c>
    </row>
    <row r="267" spans="1:17" ht="14.4" customHeight="1" x14ac:dyDescent="0.3">
      <c r="A267" s="510" t="s">
        <v>3333</v>
      </c>
      <c r="B267" s="511" t="s">
        <v>3334</v>
      </c>
      <c r="C267" s="511" t="s">
        <v>2030</v>
      </c>
      <c r="D267" s="511" t="s">
        <v>3342</v>
      </c>
      <c r="E267" s="511" t="s">
        <v>3343</v>
      </c>
      <c r="F267" s="514">
        <v>181</v>
      </c>
      <c r="G267" s="514">
        <v>52671</v>
      </c>
      <c r="H267" s="514">
        <v>1</v>
      </c>
      <c r="I267" s="514">
        <v>291</v>
      </c>
      <c r="J267" s="514">
        <v>236</v>
      </c>
      <c r="K267" s="514">
        <v>68676</v>
      </c>
      <c r="L267" s="514">
        <v>1.3038674033149171</v>
      </c>
      <c r="M267" s="514">
        <v>291</v>
      </c>
      <c r="N267" s="514">
        <v>216</v>
      </c>
      <c r="O267" s="514">
        <v>63072</v>
      </c>
      <c r="P267" s="534">
        <v>1.1974710941504814</v>
      </c>
      <c r="Q267" s="515">
        <v>292</v>
      </c>
    </row>
    <row r="268" spans="1:17" ht="14.4" customHeight="1" x14ac:dyDescent="0.3">
      <c r="A268" s="510" t="s">
        <v>3333</v>
      </c>
      <c r="B268" s="511" t="s">
        <v>3334</v>
      </c>
      <c r="C268" s="511" t="s">
        <v>2030</v>
      </c>
      <c r="D268" s="511" t="s">
        <v>3344</v>
      </c>
      <c r="E268" s="511" t="s">
        <v>3345</v>
      </c>
      <c r="F268" s="514">
        <v>5</v>
      </c>
      <c r="G268" s="514">
        <v>1065</v>
      </c>
      <c r="H268" s="514">
        <v>1</v>
      </c>
      <c r="I268" s="514">
        <v>213</v>
      </c>
      <c r="J268" s="514">
        <v>7</v>
      </c>
      <c r="K268" s="514">
        <v>1505</v>
      </c>
      <c r="L268" s="514">
        <v>1.4131455399061033</v>
      </c>
      <c r="M268" s="514">
        <v>215</v>
      </c>
      <c r="N268" s="514">
        <v>3</v>
      </c>
      <c r="O268" s="514">
        <v>648</v>
      </c>
      <c r="P268" s="534">
        <v>0.60845070422535208</v>
      </c>
      <c r="Q268" s="515">
        <v>216</v>
      </c>
    </row>
    <row r="269" spans="1:17" ht="14.4" customHeight="1" x14ac:dyDescent="0.3">
      <c r="A269" s="510" t="s">
        <v>3333</v>
      </c>
      <c r="B269" s="511" t="s">
        <v>3334</v>
      </c>
      <c r="C269" s="511" t="s">
        <v>2030</v>
      </c>
      <c r="D269" s="511" t="s">
        <v>3346</v>
      </c>
      <c r="E269" s="511" t="s">
        <v>3347</v>
      </c>
      <c r="F269" s="514">
        <v>7</v>
      </c>
      <c r="G269" s="514">
        <v>749</v>
      </c>
      <c r="H269" s="514">
        <v>1</v>
      </c>
      <c r="I269" s="514">
        <v>107</v>
      </c>
      <c r="J269" s="514">
        <v>5</v>
      </c>
      <c r="K269" s="514">
        <v>535</v>
      </c>
      <c r="L269" s="514">
        <v>0.7142857142857143</v>
      </c>
      <c r="M269" s="514">
        <v>107</v>
      </c>
      <c r="N269" s="514">
        <v>6</v>
      </c>
      <c r="O269" s="514">
        <v>648</v>
      </c>
      <c r="P269" s="534">
        <v>0.86515353805073436</v>
      </c>
      <c r="Q269" s="515">
        <v>108</v>
      </c>
    </row>
    <row r="270" spans="1:17" ht="14.4" customHeight="1" x14ac:dyDescent="0.3">
      <c r="A270" s="510" t="s">
        <v>3333</v>
      </c>
      <c r="B270" s="511" t="s">
        <v>3334</v>
      </c>
      <c r="C270" s="511" t="s">
        <v>2030</v>
      </c>
      <c r="D270" s="511" t="s">
        <v>3348</v>
      </c>
      <c r="E270" s="511" t="s">
        <v>3349</v>
      </c>
      <c r="F270" s="514">
        <v>6</v>
      </c>
      <c r="G270" s="514">
        <v>552</v>
      </c>
      <c r="H270" s="514">
        <v>1</v>
      </c>
      <c r="I270" s="514">
        <v>92</v>
      </c>
      <c r="J270" s="514">
        <v>3</v>
      </c>
      <c r="K270" s="514">
        <v>276</v>
      </c>
      <c r="L270" s="514">
        <v>0.5</v>
      </c>
      <c r="M270" s="514">
        <v>92</v>
      </c>
      <c r="N270" s="514">
        <v>6</v>
      </c>
      <c r="O270" s="514">
        <v>558</v>
      </c>
      <c r="P270" s="534">
        <v>1.0108695652173914</v>
      </c>
      <c r="Q270" s="515">
        <v>93</v>
      </c>
    </row>
    <row r="271" spans="1:17" ht="14.4" customHeight="1" x14ac:dyDescent="0.3">
      <c r="A271" s="510" t="s">
        <v>3333</v>
      </c>
      <c r="B271" s="511" t="s">
        <v>3334</v>
      </c>
      <c r="C271" s="511" t="s">
        <v>2030</v>
      </c>
      <c r="D271" s="511" t="s">
        <v>3350</v>
      </c>
      <c r="E271" s="511" t="s">
        <v>3351</v>
      </c>
      <c r="F271" s="514"/>
      <c r="G271" s="514"/>
      <c r="H271" s="514"/>
      <c r="I271" s="514"/>
      <c r="J271" s="514">
        <v>2</v>
      </c>
      <c r="K271" s="514">
        <v>438</v>
      </c>
      <c r="L271" s="514"/>
      <c r="M271" s="514">
        <v>219</v>
      </c>
      <c r="N271" s="514"/>
      <c r="O271" s="514"/>
      <c r="P271" s="534"/>
      <c r="Q271" s="515"/>
    </row>
    <row r="272" spans="1:17" ht="14.4" customHeight="1" x14ac:dyDescent="0.3">
      <c r="A272" s="510" t="s">
        <v>3333</v>
      </c>
      <c r="B272" s="511" t="s">
        <v>3334</v>
      </c>
      <c r="C272" s="511" t="s">
        <v>2030</v>
      </c>
      <c r="D272" s="511" t="s">
        <v>3352</v>
      </c>
      <c r="E272" s="511" t="s">
        <v>3353</v>
      </c>
      <c r="F272" s="514">
        <v>81</v>
      </c>
      <c r="G272" s="514">
        <v>24381</v>
      </c>
      <c r="H272" s="514">
        <v>1</v>
      </c>
      <c r="I272" s="514">
        <v>301</v>
      </c>
      <c r="J272" s="514">
        <v>96</v>
      </c>
      <c r="K272" s="514">
        <v>28992</v>
      </c>
      <c r="L272" s="514">
        <v>1.1891226774947705</v>
      </c>
      <c r="M272" s="514">
        <v>302</v>
      </c>
      <c r="N272" s="514">
        <v>119</v>
      </c>
      <c r="O272" s="514">
        <v>36057</v>
      </c>
      <c r="P272" s="534">
        <v>1.4788975021533162</v>
      </c>
      <c r="Q272" s="515">
        <v>303</v>
      </c>
    </row>
    <row r="273" spans="1:17" ht="14.4" customHeight="1" x14ac:dyDescent="0.3">
      <c r="A273" s="510" t="s">
        <v>3333</v>
      </c>
      <c r="B273" s="511" t="s">
        <v>3334</v>
      </c>
      <c r="C273" s="511" t="s">
        <v>2030</v>
      </c>
      <c r="D273" s="511" t="s">
        <v>3354</v>
      </c>
      <c r="E273" s="511" t="s">
        <v>3355</v>
      </c>
      <c r="F273" s="514">
        <v>81</v>
      </c>
      <c r="G273" s="514">
        <v>10773</v>
      </c>
      <c r="H273" s="514">
        <v>1</v>
      </c>
      <c r="I273" s="514">
        <v>133</v>
      </c>
      <c r="J273" s="514">
        <v>84</v>
      </c>
      <c r="K273" s="514">
        <v>11172</v>
      </c>
      <c r="L273" s="514">
        <v>1.037037037037037</v>
      </c>
      <c r="M273" s="514">
        <v>133</v>
      </c>
      <c r="N273" s="514">
        <v>103</v>
      </c>
      <c r="O273" s="514">
        <v>13802</v>
      </c>
      <c r="P273" s="534">
        <v>1.2811658776571058</v>
      </c>
      <c r="Q273" s="515">
        <v>134</v>
      </c>
    </row>
    <row r="274" spans="1:17" ht="14.4" customHeight="1" x14ac:dyDescent="0.3">
      <c r="A274" s="510" t="s">
        <v>3333</v>
      </c>
      <c r="B274" s="511" t="s">
        <v>3334</v>
      </c>
      <c r="C274" s="511" t="s">
        <v>2030</v>
      </c>
      <c r="D274" s="511" t="s">
        <v>3356</v>
      </c>
      <c r="E274" s="511" t="s">
        <v>3355</v>
      </c>
      <c r="F274" s="514">
        <v>2</v>
      </c>
      <c r="G274" s="514">
        <v>348</v>
      </c>
      <c r="H274" s="514">
        <v>1</v>
      </c>
      <c r="I274" s="514">
        <v>174</v>
      </c>
      <c r="J274" s="514">
        <v>1</v>
      </c>
      <c r="K274" s="514">
        <v>174</v>
      </c>
      <c r="L274" s="514">
        <v>0.5</v>
      </c>
      <c r="M274" s="514">
        <v>174</v>
      </c>
      <c r="N274" s="514">
        <v>1</v>
      </c>
      <c r="O274" s="514">
        <v>175</v>
      </c>
      <c r="P274" s="534">
        <v>0.50287356321839083</v>
      </c>
      <c r="Q274" s="515">
        <v>175</v>
      </c>
    </row>
    <row r="275" spans="1:17" ht="14.4" customHeight="1" x14ac:dyDescent="0.3">
      <c r="A275" s="510" t="s">
        <v>3333</v>
      </c>
      <c r="B275" s="511" t="s">
        <v>3334</v>
      </c>
      <c r="C275" s="511" t="s">
        <v>2030</v>
      </c>
      <c r="D275" s="511" t="s">
        <v>3357</v>
      </c>
      <c r="E275" s="511" t="s">
        <v>3358</v>
      </c>
      <c r="F275" s="514">
        <v>82</v>
      </c>
      <c r="G275" s="514">
        <v>11480</v>
      </c>
      <c r="H275" s="514">
        <v>1</v>
      </c>
      <c r="I275" s="514">
        <v>140</v>
      </c>
      <c r="J275" s="514">
        <v>96</v>
      </c>
      <c r="K275" s="514">
        <v>13440</v>
      </c>
      <c r="L275" s="514">
        <v>1.1707317073170731</v>
      </c>
      <c r="M275" s="514">
        <v>140</v>
      </c>
      <c r="N275" s="514">
        <v>119</v>
      </c>
      <c r="O275" s="514">
        <v>16779</v>
      </c>
      <c r="P275" s="534">
        <v>1.4615853658536586</v>
      </c>
      <c r="Q275" s="515">
        <v>141</v>
      </c>
    </row>
    <row r="276" spans="1:17" ht="14.4" customHeight="1" x14ac:dyDescent="0.3">
      <c r="A276" s="510" t="s">
        <v>3333</v>
      </c>
      <c r="B276" s="511" t="s">
        <v>3334</v>
      </c>
      <c r="C276" s="511" t="s">
        <v>2030</v>
      </c>
      <c r="D276" s="511" t="s">
        <v>3359</v>
      </c>
      <c r="E276" s="511" t="s">
        <v>3358</v>
      </c>
      <c r="F276" s="514">
        <v>81</v>
      </c>
      <c r="G276" s="514">
        <v>6318</v>
      </c>
      <c r="H276" s="514">
        <v>1</v>
      </c>
      <c r="I276" s="514">
        <v>78</v>
      </c>
      <c r="J276" s="514">
        <v>84</v>
      </c>
      <c r="K276" s="514">
        <v>6552</v>
      </c>
      <c r="L276" s="514">
        <v>1.037037037037037</v>
      </c>
      <c r="M276" s="514">
        <v>78</v>
      </c>
      <c r="N276" s="514">
        <v>104</v>
      </c>
      <c r="O276" s="514">
        <v>8112</v>
      </c>
      <c r="P276" s="534">
        <v>1.2839506172839505</v>
      </c>
      <c r="Q276" s="515">
        <v>78</v>
      </c>
    </row>
    <row r="277" spans="1:17" ht="14.4" customHeight="1" x14ac:dyDescent="0.3">
      <c r="A277" s="510" t="s">
        <v>3333</v>
      </c>
      <c r="B277" s="511" t="s">
        <v>3334</v>
      </c>
      <c r="C277" s="511" t="s">
        <v>2030</v>
      </c>
      <c r="D277" s="511" t="s">
        <v>3360</v>
      </c>
      <c r="E277" s="511" t="s">
        <v>3361</v>
      </c>
      <c r="F277" s="514">
        <v>1</v>
      </c>
      <c r="G277" s="514">
        <v>1011</v>
      </c>
      <c r="H277" s="514">
        <v>1</v>
      </c>
      <c r="I277" s="514">
        <v>1011</v>
      </c>
      <c r="J277" s="514">
        <v>1</v>
      </c>
      <c r="K277" s="514">
        <v>1015</v>
      </c>
      <c r="L277" s="514">
        <v>1.0039564787339268</v>
      </c>
      <c r="M277" s="514">
        <v>1015</v>
      </c>
      <c r="N277" s="514"/>
      <c r="O277" s="514"/>
      <c r="P277" s="534"/>
      <c r="Q277" s="515"/>
    </row>
    <row r="278" spans="1:17" ht="14.4" customHeight="1" x14ac:dyDescent="0.3">
      <c r="A278" s="510" t="s">
        <v>3333</v>
      </c>
      <c r="B278" s="511" t="s">
        <v>3334</v>
      </c>
      <c r="C278" s="511" t="s">
        <v>2030</v>
      </c>
      <c r="D278" s="511" t="s">
        <v>3362</v>
      </c>
      <c r="E278" s="511" t="s">
        <v>3363</v>
      </c>
      <c r="F278" s="514">
        <v>4</v>
      </c>
      <c r="G278" s="514">
        <v>4736</v>
      </c>
      <c r="H278" s="514">
        <v>1</v>
      </c>
      <c r="I278" s="514">
        <v>1184</v>
      </c>
      <c r="J278" s="514">
        <v>2</v>
      </c>
      <c r="K278" s="514">
        <v>2372</v>
      </c>
      <c r="L278" s="514">
        <v>0.50084459459459463</v>
      </c>
      <c r="M278" s="514">
        <v>1186</v>
      </c>
      <c r="N278" s="514">
        <v>7</v>
      </c>
      <c r="O278" s="514">
        <v>8323</v>
      </c>
      <c r="P278" s="534">
        <v>1.7573902027027026</v>
      </c>
      <c r="Q278" s="515">
        <v>1189</v>
      </c>
    </row>
    <row r="279" spans="1:17" ht="14.4" customHeight="1" x14ac:dyDescent="0.3">
      <c r="A279" s="510" t="s">
        <v>3333</v>
      </c>
      <c r="B279" s="511" t="s">
        <v>3334</v>
      </c>
      <c r="C279" s="511" t="s">
        <v>2030</v>
      </c>
      <c r="D279" s="511" t="s">
        <v>3364</v>
      </c>
      <c r="E279" s="511" t="s">
        <v>3365</v>
      </c>
      <c r="F279" s="514">
        <v>6</v>
      </c>
      <c r="G279" s="514">
        <v>948</v>
      </c>
      <c r="H279" s="514">
        <v>1</v>
      </c>
      <c r="I279" s="514">
        <v>158</v>
      </c>
      <c r="J279" s="514">
        <v>10</v>
      </c>
      <c r="K279" s="514">
        <v>1580</v>
      </c>
      <c r="L279" s="514">
        <v>1.6666666666666667</v>
      </c>
      <c r="M279" s="514">
        <v>158</v>
      </c>
      <c r="N279" s="514">
        <v>8</v>
      </c>
      <c r="O279" s="514">
        <v>1272</v>
      </c>
      <c r="P279" s="534">
        <v>1.3417721518987342</v>
      </c>
      <c r="Q279" s="515">
        <v>159</v>
      </c>
    </row>
    <row r="280" spans="1:17" ht="14.4" customHeight="1" x14ac:dyDescent="0.3">
      <c r="A280" s="510" t="s">
        <v>3333</v>
      </c>
      <c r="B280" s="511" t="s">
        <v>3334</v>
      </c>
      <c r="C280" s="511" t="s">
        <v>2030</v>
      </c>
      <c r="D280" s="511" t="s">
        <v>3366</v>
      </c>
      <c r="E280" s="511" t="s">
        <v>3367</v>
      </c>
      <c r="F280" s="514">
        <v>2</v>
      </c>
      <c r="G280" s="514">
        <v>632</v>
      </c>
      <c r="H280" s="514">
        <v>1</v>
      </c>
      <c r="I280" s="514">
        <v>316</v>
      </c>
      <c r="J280" s="514">
        <v>3</v>
      </c>
      <c r="K280" s="514">
        <v>954</v>
      </c>
      <c r="L280" s="514">
        <v>1.509493670886076</v>
      </c>
      <c r="M280" s="514">
        <v>318</v>
      </c>
      <c r="N280" s="514">
        <v>1</v>
      </c>
      <c r="O280" s="514">
        <v>319</v>
      </c>
      <c r="P280" s="534">
        <v>0.504746835443038</v>
      </c>
      <c r="Q280" s="515">
        <v>319</v>
      </c>
    </row>
    <row r="281" spans="1:17" ht="14.4" customHeight="1" x14ac:dyDescent="0.3">
      <c r="A281" s="510" t="s">
        <v>3333</v>
      </c>
      <c r="B281" s="511" t="s">
        <v>3334</v>
      </c>
      <c r="C281" s="511" t="s">
        <v>2030</v>
      </c>
      <c r="D281" s="511" t="s">
        <v>3368</v>
      </c>
      <c r="E281" s="511" t="s">
        <v>3369</v>
      </c>
      <c r="F281" s="514">
        <v>1</v>
      </c>
      <c r="G281" s="514">
        <v>382</v>
      </c>
      <c r="H281" s="514">
        <v>1</v>
      </c>
      <c r="I281" s="514">
        <v>382</v>
      </c>
      <c r="J281" s="514">
        <v>3</v>
      </c>
      <c r="K281" s="514">
        <v>1146</v>
      </c>
      <c r="L281" s="514">
        <v>3</v>
      </c>
      <c r="M281" s="514">
        <v>382</v>
      </c>
      <c r="N281" s="514"/>
      <c r="O281" s="514"/>
      <c r="P281" s="534"/>
      <c r="Q281" s="515"/>
    </row>
    <row r="282" spans="1:17" ht="14.4" customHeight="1" x14ac:dyDescent="0.3">
      <c r="A282" s="510" t="s">
        <v>3333</v>
      </c>
      <c r="B282" s="511" t="s">
        <v>3334</v>
      </c>
      <c r="C282" s="511" t="s">
        <v>2030</v>
      </c>
      <c r="D282" s="511" t="s">
        <v>3370</v>
      </c>
      <c r="E282" s="511" t="s">
        <v>3371</v>
      </c>
      <c r="F282" s="514"/>
      <c r="G282" s="514"/>
      <c r="H282" s="514"/>
      <c r="I282" s="514"/>
      <c r="J282" s="514">
        <v>1</v>
      </c>
      <c r="K282" s="514">
        <v>486</v>
      </c>
      <c r="L282" s="514"/>
      <c r="M282" s="514">
        <v>486</v>
      </c>
      <c r="N282" s="514"/>
      <c r="O282" s="514"/>
      <c r="P282" s="534"/>
      <c r="Q282" s="515"/>
    </row>
    <row r="283" spans="1:17" ht="14.4" customHeight="1" x14ac:dyDescent="0.3">
      <c r="A283" s="510" t="s">
        <v>3372</v>
      </c>
      <c r="B283" s="511" t="s">
        <v>3373</v>
      </c>
      <c r="C283" s="511" t="s">
        <v>2030</v>
      </c>
      <c r="D283" s="511" t="s">
        <v>3374</v>
      </c>
      <c r="E283" s="511" t="s">
        <v>3375</v>
      </c>
      <c r="F283" s="514">
        <v>1</v>
      </c>
      <c r="G283" s="514">
        <v>264</v>
      </c>
      <c r="H283" s="514">
        <v>1</v>
      </c>
      <c r="I283" s="514">
        <v>264</v>
      </c>
      <c r="J283" s="514">
        <v>2</v>
      </c>
      <c r="K283" s="514">
        <v>530</v>
      </c>
      <c r="L283" s="514">
        <v>2.0075757575757578</v>
      </c>
      <c r="M283" s="514">
        <v>265</v>
      </c>
      <c r="N283" s="514">
        <v>1</v>
      </c>
      <c r="O283" s="514">
        <v>266</v>
      </c>
      <c r="P283" s="534">
        <v>1.0075757575757576</v>
      </c>
      <c r="Q283" s="515">
        <v>266</v>
      </c>
    </row>
    <row r="284" spans="1:17" ht="14.4" customHeight="1" x14ac:dyDescent="0.3">
      <c r="A284" s="510" t="s">
        <v>3372</v>
      </c>
      <c r="B284" s="511" t="s">
        <v>3373</v>
      </c>
      <c r="C284" s="511" t="s">
        <v>2030</v>
      </c>
      <c r="D284" s="511" t="s">
        <v>3376</v>
      </c>
      <c r="E284" s="511" t="s">
        <v>3377</v>
      </c>
      <c r="F284" s="514">
        <v>608</v>
      </c>
      <c r="G284" s="514">
        <v>32224</v>
      </c>
      <c r="H284" s="514">
        <v>1</v>
      </c>
      <c r="I284" s="514">
        <v>53</v>
      </c>
      <c r="J284" s="514">
        <v>434</v>
      </c>
      <c r="K284" s="514">
        <v>23002</v>
      </c>
      <c r="L284" s="514">
        <v>0.71381578947368418</v>
      </c>
      <c r="M284" s="514">
        <v>53</v>
      </c>
      <c r="N284" s="514">
        <v>488</v>
      </c>
      <c r="O284" s="514">
        <v>25864</v>
      </c>
      <c r="P284" s="534">
        <v>0.80263157894736847</v>
      </c>
      <c r="Q284" s="515">
        <v>53</v>
      </c>
    </row>
    <row r="285" spans="1:17" ht="14.4" customHeight="1" x14ac:dyDescent="0.3">
      <c r="A285" s="510" t="s">
        <v>3372</v>
      </c>
      <c r="B285" s="511" t="s">
        <v>3373</v>
      </c>
      <c r="C285" s="511" t="s">
        <v>2030</v>
      </c>
      <c r="D285" s="511" t="s">
        <v>3378</v>
      </c>
      <c r="E285" s="511" t="s">
        <v>3379</v>
      </c>
      <c r="F285" s="514">
        <v>44</v>
      </c>
      <c r="G285" s="514">
        <v>2332</v>
      </c>
      <c r="H285" s="514">
        <v>1</v>
      </c>
      <c r="I285" s="514">
        <v>53</v>
      </c>
      <c r="J285" s="514">
        <v>38</v>
      </c>
      <c r="K285" s="514">
        <v>2014</v>
      </c>
      <c r="L285" s="514">
        <v>0.86363636363636365</v>
      </c>
      <c r="M285" s="514">
        <v>53</v>
      </c>
      <c r="N285" s="514">
        <v>34</v>
      </c>
      <c r="O285" s="514">
        <v>1802</v>
      </c>
      <c r="P285" s="534">
        <v>0.77272727272727271</v>
      </c>
      <c r="Q285" s="515">
        <v>53</v>
      </c>
    </row>
    <row r="286" spans="1:17" ht="14.4" customHeight="1" x14ac:dyDescent="0.3">
      <c r="A286" s="510" t="s">
        <v>3372</v>
      </c>
      <c r="B286" s="511" t="s">
        <v>3373</v>
      </c>
      <c r="C286" s="511" t="s">
        <v>2030</v>
      </c>
      <c r="D286" s="511" t="s">
        <v>3380</v>
      </c>
      <c r="E286" s="511" t="s">
        <v>3381</v>
      </c>
      <c r="F286" s="514">
        <v>823</v>
      </c>
      <c r="G286" s="514">
        <v>98760</v>
      </c>
      <c r="H286" s="514">
        <v>1</v>
      </c>
      <c r="I286" s="514">
        <v>120</v>
      </c>
      <c r="J286" s="514">
        <v>884</v>
      </c>
      <c r="K286" s="514">
        <v>106080</v>
      </c>
      <c r="L286" s="514">
        <v>1.0741190765492101</v>
      </c>
      <c r="M286" s="514">
        <v>120</v>
      </c>
      <c r="N286" s="514">
        <v>868</v>
      </c>
      <c r="O286" s="514">
        <v>105028</v>
      </c>
      <c r="P286" s="534">
        <v>1.0634669906844876</v>
      </c>
      <c r="Q286" s="515">
        <v>121</v>
      </c>
    </row>
    <row r="287" spans="1:17" ht="14.4" customHeight="1" x14ac:dyDescent="0.3">
      <c r="A287" s="510" t="s">
        <v>3372</v>
      </c>
      <c r="B287" s="511" t="s">
        <v>3373</v>
      </c>
      <c r="C287" s="511" t="s">
        <v>2030</v>
      </c>
      <c r="D287" s="511" t="s">
        <v>3382</v>
      </c>
      <c r="E287" s="511" t="s">
        <v>3383</v>
      </c>
      <c r="F287" s="514">
        <v>73</v>
      </c>
      <c r="G287" s="514">
        <v>12629</v>
      </c>
      <c r="H287" s="514">
        <v>1</v>
      </c>
      <c r="I287" s="514">
        <v>173</v>
      </c>
      <c r="J287" s="514">
        <v>61</v>
      </c>
      <c r="K287" s="514">
        <v>10553</v>
      </c>
      <c r="L287" s="514">
        <v>0.83561643835616439</v>
      </c>
      <c r="M287" s="514">
        <v>173</v>
      </c>
      <c r="N287" s="514">
        <v>62</v>
      </c>
      <c r="O287" s="514">
        <v>10788</v>
      </c>
      <c r="P287" s="534">
        <v>0.85422440414918044</v>
      </c>
      <c r="Q287" s="515">
        <v>174</v>
      </c>
    </row>
    <row r="288" spans="1:17" ht="14.4" customHeight="1" x14ac:dyDescent="0.3">
      <c r="A288" s="510" t="s">
        <v>3372</v>
      </c>
      <c r="B288" s="511" t="s">
        <v>3373</v>
      </c>
      <c r="C288" s="511" t="s">
        <v>2030</v>
      </c>
      <c r="D288" s="511" t="s">
        <v>3384</v>
      </c>
      <c r="E288" s="511" t="s">
        <v>3385</v>
      </c>
      <c r="F288" s="514">
        <v>8</v>
      </c>
      <c r="G288" s="514">
        <v>15832</v>
      </c>
      <c r="H288" s="514">
        <v>1</v>
      </c>
      <c r="I288" s="514">
        <v>1979</v>
      </c>
      <c r="J288" s="514">
        <v>8</v>
      </c>
      <c r="K288" s="514">
        <v>15880</v>
      </c>
      <c r="L288" s="514">
        <v>1.0030318342597271</v>
      </c>
      <c r="M288" s="514">
        <v>1985</v>
      </c>
      <c r="N288" s="514">
        <v>6</v>
      </c>
      <c r="O288" s="514">
        <v>11958</v>
      </c>
      <c r="P288" s="534">
        <v>0.75530570995452251</v>
      </c>
      <c r="Q288" s="515">
        <v>1993</v>
      </c>
    </row>
    <row r="289" spans="1:17" ht="14.4" customHeight="1" x14ac:dyDescent="0.3">
      <c r="A289" s="510" t="s">
        <v>3372</v>
      </c>
      <c r="B289" s="511" t="s">
        <v>3373</v>
      </c>
      <c r="C289" s="511" t="s">
        <v>2030</v>
      </c>
      <c r="D289" s="511" t="s">
        <v>3386</v>
      </c>
      <c r="E289" s="511" t="s">
        <v>3387</v>
      </c>
      <c r="F289" s="514"/>
      <c r="G289" s="514"/>
      <c r="H289" s="514"/>
      <c r="I289" s="514"/>
      <c r="J289" s="514"/>
      <c r="K289" s="514"/>
      <c r="L289" s="514"/>
      <c r="M289" s="514"/>
      <c r="N289" s="514">
        <v>1</v>
      </c>
      <c r="O289" s="514">
        <v>225</v>
      </c>
      <c r="P289" s="534"/>
      <c r="Q289" s="515">
        <v>225</v>
      </c>
    </row>
    <row r="290" spans="1:17" ht="14.4" customHeight="1" x14ac:dyDescent="0.3">
      <c r="A290" s="510" t="s">
        <v>3372</v>
      </c>
      <c r="B290" s="511" t="s">
        <v>3373</v>
      </c>
      <c r="C290" s="511" t="s">
        <v>2030</v>
      </c>
      <c r="D290" s="511" t="s">
        <v>3388</v>
      </c>
      <c r="E290" s="511" t="s">
        <v>3389</v>
      </c>
      <c r="F290" s="514">
        <v>161</v>
      </c>
      <c r="G290" s="514">
        <v>60697</v>
      </c>
      <c r="H290" s="514">
        <v>1</v>
      </c>
      <c r="I290" s="514">
        <v>377</v>
      </c>
      <c r="J290" s="514">
        <v>87</v>
      </c>
      <c r="K290" s="514">
        <v>32973</v>
      </c>
      <c r="L290" s="514">
        <v>0.54323936932632588</v>
      </c>
      <c r="M290" s="514">
        <v>379</v>
      </c>
      <c r="N290" s="514">
        <v>96</v>
      </c>
      <c r="O290" s="514">
        <v>36480</v>
      </c>
      <c r="P290" s="534">
        <v>0.60101817223256504</v>
      </c>
      <c r="Q290" s="515">
        <v>380</v>
      </c>
    </row>
    <row r="291" spans="1:17" ht="14.4" customHeight="1" x14ac:dyDescent="0.3">
      <c r="A291" s="510" t="s">
        <v>3372</v>
      </c>
      <c r="B291" s="511" t="s">
        <v>3373</v>
      </c>
      <c r="C291" s="511" t="s">
        <v>2030</v>
      </c>
      <c r="D291" s="511" t="s">
        <v>3390</v>
      </c>
      <c r="E291" s="511" t="s">
        <v>3391</v>
      </c>
      <c r="F291" s="514">
        <v>3550</v>
      </c>
      <c r="G291" s="514">
        <v>575100</v>
      </c>
      <c r="H291" s="514">
        <v>1</v>
      </c>
      <c r="I291" s="514">
        <v>162</v>
      </c>
      <c r="J291" s="514">
        <v>3376</v>
      </c>
      <c r="K291" s="514">
        <v>553664</v>
      </c>
      <c r="L291" s="514">
        <v>0.96272648235089553</v>
      </c>
      <c r="M291" s="514">
        <v>164</v>
      </c>
      <c r="N291" s="514">
        <v>3331</v>
      </c>
      <c r="O291" s="514">
        <v>549615</v>
      </c>
      <c r="P291" s="534">
        <v>0.95568596765779867</v>
      </c>
      <c r="Q291" s="515">
        <v>165</v>
      </c>
    </row>
    <row r="292" spans="1:17" ht="14.4" customHeight="1" x14ac:dyDescent="0.3">
      <c r="A292" s="510" t="s">
        <v>3372</v>
      </c>
      <c r="B292" s="511" t="s">
        <v>3373</v>
      </c>
      <c r="C292" s="511" t="s">
        <v>2030</v>
      </c>
      <c r="D292" s="511" t="s">
        <v>3392</v>
      </c>
      <c r="E292" s="511" t="s">
        <v>3393</v>
      </c>
      <c r="F292" s="514">
        <v>53</v>
      </c>
      <c r="G292" s="514">
        <v>8745</v>
      </c>
      <c r="H292" s="514">
        <v>1</v>
      </c>
      <c r="I292" s="514">
        <v>165</v>
      </c>
      <c r="J292" s="514">
        <v>48</v>
      </c>
      <c r="K292" s="514">
        <v>8016</v>
      </c>
      <c r="L292" s="514">
        <v>0.91663807890222981</v>
      </c>
      <c r="M292" s="514">
        <v>167</v>
      </c>
      <c r="N292" s="514">
        <v>67</v>
      </c>
      <c r="O292" s="514">
        <v>11256</v>
      </c>
      <c r="P292" s="534">
        <v>1.2871355060034306</v>
      </c>
      <c r="Q292" s="515">
        <v>168</v>
      </c>
    </row>
    <row r="293" spans="1:17" ht="14.4" customHeight="1" x14ac:dyDescent="0.3">
      <c r="A293" s="510" t="s">
        <v>3372</v>
      </c>
      <c r="B293" s="511" t="s">
        <v>3373</v>
      </c>
      <c r="C293" s="511" t="s">
        <v>2030</v>
      </c>
      <c r="D293" s="511" t="s">
        <v>3394</v>
      </c>
      <c r="E293" s="511" t="s">
        <v>3395</v>
      </c>
      <c r="F293" s="514">
        <v>18</v>
      </c>
      <c r="G293" s="514">
        <v>2844</v>
      </c>
      <c r="H293" s="514">
        <v>1</v>
      </c>
      <c r="I293" s="514">
        <v>158</v>
      </c>
      <c r="J293" s="514">
        <v>23</v>
      </c>
      <c r="K293" s="514">
        <v>3657</v>
      </c>
      <c r="L293" s="514">
        <v>1.2858649789029535</v>
      </c>
      <c r="M293" s="514">
        <v>159</v>
      </c>
      <c r="N293" s="514">
        <v>28</v>
      </c>
      <c r="O293" s="514">
        <v>4480</v>
      </c>
      <c r="P293" s="534">
        <v>1.5752461322081575</v>
      </c>
      <c r="Q293" s="515">
        <v>160</v>
      </c>
    </row>
    <row r="294" spans="1:17" ht="14.4" customHeight="1" x14ac:dyDescent="0.3">
      <c r="A294" s="510" t="s">
        <v>3372</v>
      </c>
      <c r="B294" s="511" t="s">
        <v>3373</v>
      </c>
      <c r="C294" s="511" t="s">
        <v>2030</v>
      </c>
      <c r="D294" s="511" t="s">
        <v>3396</v>
      </c>
      <c r="E294" s="511" t="s">
        <v>3397</v>
      </c>
      <c r="F294" s="514">
        <v>92</v>
      </c>
      <c r="G294" s="514">
        <v>28612</v>
      </c>
      <c r="H294" s="514">
        <v>1</v>
      </c>
      <c r="I294" s="514">
        <v>311</v>
      </c>
      <c r="J294" s="514">
        <v>72</v>
      </c>
      <c r="K294" s="514">
        <v>22536</v>
      </c>
      <c r="L294" s="514">
        <v>0.78764154900041938</v>
      </c>
      <c r="M294" s="514">
        <v>313</v>
      </c>
      <c r="N294" s="514">
        <v>57</v>
      </c>
      <c r="O294" s="514">
        <v>18012</v>
      </c>
      <c r="P294" s="534">
        <v>0.62952607297637353</v>
      </c>
      <c r="Q294" s="515">
        <v>316</v>
      </c>
    </row>
    <row r="295" spans="1:17" ht="14.4" customHeight="1" x14ac:dyDescent="0.3">
      <c r="A295" s="510" t="s">
        <v>3372</v>
      </c>
      <c r="B295" s="511" t="s">
        <v>3373</v>
      </c>
      <c r="C295" s="511" t="s">
        <v>2030</v>
      </c>
      <c r="D295" s="511" t="s">
        <v>3398</v>
      </c>
      <c r="E295" s="511" t="s">
        <v>3399</v>
      </c>
      <c r="F295" s="514">
        <v>33</v>
      </c>
      <c r="G295" s="514">
        <v>13959</v>
      </c>
      <c r="H295" s="514">
        <v>1</v>
      </c>
      <c r="I295" s="514">
        <v>423</v>
      </c>
      <c r="J295" s="514">
        <v>16</v>
      </c>
      <c r="K295" s="514">
        <v>6800</v>
      </c>
      <c r="L295" s="514">
        <v>0.48714091267282755</v>
      </c>
      <c r="M295" s="514">
        <v>425</v>
      </c>
      <c r="N295" s="514">
        <v>16</v>
      </c>
      <c r="O295" s="514">
        <v>6864</v>
      </c>
      <c r="P295" s="534">
        <v>0.49172576832151299</v>
      </c>
      <c r="Q295" s="515">
        <v>429</v>
      </c>
    </row>
    <row r="296" spans="1:17" ht="14.4" customHeight="1" x14ac:dyDescent="0.3">
      <c r="A296" s="510" t="s">
        <v>3372</v>
      </c>
      <c r="B296" s="511" t="s">
        <v>3373</v>
      </c>
      <c r="C296" s="511" t="s">
        <v>2030</v>
      </c>
      <c r="D296" s="511" t="s">
        <v>3400</v>
      </c>
      <c r="E296" s="511" t="s">
        <v>3401</v>
      </c>
      <c r="F296" s="514">
        <v>207</v>
      </c>
      <c r="G296" s="514">
        <v>69759</v>
      </c>
      <c r="H296" s="514">
        <v>1</v>
      </c>
      <c r="I296" s="514">
        <v>337</v>
      </c>
      <c r="J296" s="514">
        <v>251</v>
      </c>
      <c r="K296" s="514">
        <v>84587</v>
      </c>
      <c r="L296" s="514">
        <v>1.21256038647343</v>
      </c>
      <c r="M296" s="514">
        <v>337</v>
      </c>
      <c r="N296" s="514">
        <v>324</v>
      </c>
      <c r="O296" s="514">
        <v>109512</v>
      </c>
      <c r="P296" s="534">
        <v>1.5698619532963489</v>
      </c>
      <c r="Q296" s="515">
        <v>338</v>
      </c>
    </row>
    <row r="297" spans="1:17" ht="14.4" customHeight="1" x14ac:dyDescent="0.3">
      <c r="A297" s="510" t="s">
        <v>3372</v>
      </c>
      <c r="B297" s="511" t="s">
        <v>3373</v>
      </c>
      <c r="C297" s="511" t="s">
        <v>2030</v>
      </c>
      <c r="D297" s="511" t="s">
        <v>3402</v>
      </c>
      <c r="E297" s="511" t="s">
        <v>3403</v>
      </c>
      <c r="F297" s="514">
        <v>3</v>
      </c>
      <c r="G297" s="514">
        <v>306</v>
      </c>
      <c r="H297" s="514">
        <v>1</v>
      </c>
      <c r="I297" s="514">
        <v>102</v>
      </c>
      <c r="J297" s="514">
        <v>1</v>
      </c>
      <c r="K297" s="514">
        <v>102</v>
      </c>
      <c r="L297" s="514">
        <v>0.33333333333333331</v>
      </c>
      <c r="M297" s="514">
        <v>102</v>
      </c>
      <c r="N297" s="514">
        <v>6</v>
      </c>
      <c r="O297" s="514">
        <v>618</v>
      </c>
      <c r="P297" s="534">
        <v>2.0196078431372548</v>
      </c>
      <c r="Q297" s="515">
        <v>103</v>
      </c>
    </row>
    <row r="298" spans="1:17" ht="14.4" customHeight="1" x14ac:dyDescent="0.3">
      <c r="A298" s="510" t="s">
        <v>3372</v>
      </c>
      <c r="B298" s="511" t="s">
        <v>3373</v>
      </c>
      <c r="C298" s="511" t="s">
        <v>2030</v>
      </c>
      <c r="D298" s="511" t="s">
        <v>3404</v>
      </c>
      <c r="E298" s="511" t="s">
        <v>3405</v>
      </c>
      <c r="F298" s="514">
        <v>106</v>
      </c>
      <c r="G298" s="514">
        <v>23532</v>
      </c>
      <c r="H298" s="514">
        <v>1</v>
      </c>
      <c r="I298" s="514">
        <v>222</v>
      </c>
      <c r="J298" s="514">
        <v>49</v>
      </c>
      <c r="K298" s="514">
        <v>10878</v>
      </c>
      <c r="L298" s="514">
        <v>0.46226415094339623</v>
      </c>
      <c r="M298" s="514">
        <v>222</v>
      </c>
      <c r="N298" s="514">
        <v>65</v>
      </c>
      <c r="O298" s="514">
        <v>14495</v>
      </c>
      <c r="P298" s="534">
        <v>0.61596974332823384</v>
      </c>
      <c r="Q298" s="515">
        <v>223</v>
      </c>
    </row>
    <row r="299" spans="1:17" ht="14.4" customHeight="1" x14ac:dyDescent="0.3">
      <c r="A299" s="510" t="s">
        <v>3372</v>
      </c>
      <c r="B299" s="511" t="s">
        <v>3373</v>
      </c>
      <c r="C299" s="511" t="s">
        <v>2030</v>
      </c>
      <c r="D299" s="511" t="s">
        <v>3406</v>
      </c>
      <c r="E299" s="511" t="s">
        <v>3407</v>
      </c>
      <c r="F299" s="514">
        <v>74</v>
      </c>
      <c r="G299" s="514">
        <v>7918</v>
      </c>
      <c r="H299" s="514">
        <v>1</v>
      </c>
      <c r="I299" s="514">
        <v>107</v>
      </c>
      <c r="J299" s="514">
        <v>38</v>
      </c>
      <c r="K299" s="514">
        <v>4066</v>
      </c>
      <c r="L299" s="514">
        <v>0.51351351351351349</v>
      </c>
      <c r="M299" s="514">
        <v>107</v>
      </c>
      <c r="N299" s="514">
        <v>44</v>
      </c>
      <c r="O299" s="514">
        <v>4752</v>
      </c>
      <c r="P299" s="534">
        <v>0.60015155342258142</v>
      </c>
      <c r="Q299" s="515">
        <v>108</v>
      </c>
    </row>
    <row r="300" spans="1:17" ht="14.4" customHeight="1" x14ac:dyDescent="0.3">
      <c r="A300" s="510" t="s">
        <v>3372</v>
      </c>
      <c r="B300" s="511" t="s">
        <v>3373</v>
      </c>
      <c r="C300" s="511" t="s">
        <v>2030</v>
      </c>
      <c r="D300" s="511" t="s">
        <v>2851</v>
      </c>
      <c r="E300" s="511" t="s">
        <v>2852</v>
      </c>
      <c r="F300" s="514">
        <v>2</v>
      </c>
      <c r="G300" s="514">
        <v>326</v>
      </c>
      <c r="H300" s="514">
        <v>1</v>
      </c>
      <c r="I300" s="514">
        <v>163</v>
      </c>
      <c r="J300" s="514"/>
      <c r="K300" s="514"/>
      <c r="L300" s="514"/>
      <c r="M300" s="514"/>
      <c r="N300" s="514">
        <v>3</v>
      </c>
      <c r="O300" s="514">
        <v>492</v>
      </c>
      <c r="P300" s="534">
        <v>1.50920245398773</v>
      </c>
      <c r="Q300" s="515">
        <v>164</v>
      </c>
    </row>
    <row r="301" spans="1:17" ht="14.4" customHeight="1" x14ac:dyDescent="0.3">
      <c r="A301" s="510" t="s">
        <v>3372</v>
      </c>
      <c r="B301" s="511" t="s">
        <v>3373</v>
      </c>
      <c r="C301" s="511" t="s">
        <v>2030</v>
      </c>
      <c r="D301" s="511" t="s">
        <v>3408</v>
      </c>
      <c r="E301" s="511" t="s">
        <v>3409</v>
      </c>
      <c r="F301" s="514">
        <v>2</v>
      </c>
      <c r="G301" s="514">
        <v>714</v>
      </c>
      <c r="H301" s="514">
        <v>1</v>
      </c>
      <c r="I301" s="514">
        <v>357</v>
      </c>
      <c r="J301" s="514">
        <v>2</v>
      </c>
      <c r="K301" s="514">
        <v>722</v>
      </c>
      <c r="L301" s="514">
        <v>1.011204481792717</v>
      </c>
      <c r="M301" s="514">
        <v>361</v>
      </c>
      <c r="N301" s="514">
        <v>3</v>
      </c>
      <c r="O301" s="514">
        <v>1095</v>
      </c>
      <c r="P301" s="534">
        <v>1.5336134453781514</v>
      </c>
      <c r="Q301" s="515">
        <v>365</v>
      </c>
    </row>
    <row r="302" spans="1:17" ht="14.4" customHeight="1" x14ac:dyDescent="0.3">
      <c r="A302" s="510" t="s">
        <v>3372</v>
      </c>
      <c r="B302" s="511" t="s">
        <v>3373</v>
      </c>
      <c r="C302" s="511" t="s">
        <v>2030</v>
      </c>
      <c r="D302" s="511" t="s">
        <v>3410</v>
      </c>
      <c r="E302" s="511" t="s">
        <v>3411</v>
      </c>
      <c r="F302" s="514">
        <v>51</v>
      </c>
      <c r="G302" s="514">
        <v>1836</v>
      </c>
      <c r="H302" s="514">
        <v>1</v>
      </c>
      <c r="I302" s="514">
        <v>36</v>
      </c>
      <c r="J302" s="514">
        <v>26</v>
      </c>
      <c r="K302" s="514">
        <v>936</v>
      </c>
      <c r="L302" s="514">
        <v>0.50980392156862742</v>
      </c>
      <c r="M302" s="514">
        <v>36</v>
      </c>
      <c r="N302" s="514">
        <v>29</v>
      </c>
      <c r="O302" s="514">
        <v>1073</v>
      </c>
      <c r="P302" s="534">
        <v>0.58442265795206971</v>
      </c>
      <c r="Q302" s="515">
        <v>37</v>
      </c>
    </row>
    <row r="303" spans="1:17" ht="14.4" customHeight="1" x14ac:dyDescent="0.3">
      <c r="A303" s="510" t="s">
        <v>3372</v>
      </c>
      <c r="B303" s="511" t="s">
        <v>3373</v>
      </c>
      <c r="C303" s="511" t="s">
        <v>2030</v>
      </c>
      <c r="D303" s="511" t="s">
        <v>3412</v>
      </c>
      <c r="E303" s="511" t="s">
        <v>3413</v>
      </c>
      <c r="F303" s="514">
        <v>2</v>
      </c>
      <c r="G303" s="514">
        <v>332</v>
      </c>
      <c r="H303" s="514">
        <v>1</v>
      </c>
      <c r="I303" s="514">
        <v>166</v>
      </c>
      <c r="J303" s="514"/>
      <c r="K303" s="514"/>
      <c r="L303" s="514"/>
      <c r="M303" s="514"/>
      <c r="N303" s="514">
        <v>3</v>
      </c>
      <c r="O303" s="514">
        <v>501</v>
      </c>
      <c r="P303" s="534">
        <v>1.5090361445783131</v>
      </c>
      <c r="Q303" s="515">
        <v>167</v>
      </c>
    </row>
    <row r="304" spans="1:17" ht="14.4" customHeight="1" x14ac:dyDescent="0.3">
      <c r="A304" s="510" t="s">
        <v>3372</v>
      </c>
      <c r="B304" s="511" t="s">
        <v>3373</v>
      </c>
      <c r="C304" s="511" t="s">
        <v>2030</v>
      </c>
      <c r="D304" s="511" t="s">
        <v>3414</v>
      </c>
      <c r="E304" s="511" t="s">
        <v>3415</v>
      </c>
      <c r="F304" s="514">
        <v>3</v>
      </c>
      <c r="G304" s="514">
        <v>1968</v>
      </c>
      <c r="H304" s="514">
        <v>1</v>
      </c>
      <c r="I304" s="514">
        <v>656</v>
      </c>
      <c r="J304" s="514">
        <v>3</v>
      </c>
      <c r="K304" s="514">
        <v>1980</v>
      </c>
      <c r="L304" s="514">
        <v>1.0060975609756098</v>
      </c>
      <c r="M304" s="514">
        <v>660</v>
      </c>
      <c r="N304" s="514">
        <v>3</v>
      </c>
      <c r="O304" s="514">
        <v>1992</v>
      </c>
      <c r="P304" s="534">
        <v>1.0121951219512195</v>
      </c>
      <c r="Q304" s="515">
        <v>664</v>
      </c>
    </row>
    <row r="305" spans="1:17" ht="14.4" customHeight="1" x14ac:dyDescent="0.3">
      <c r="A305" s="510" t="s">
        <v>3372</v>
      </c>
      <c r="B305" s="511" t="s">
        <v>3373</v>
      </c>
      <c r="C305" s="511" t="s">
        <v>2030</v>
      </c>
      <c r="D305" s="511" t="s">
        <v>3416</v>
      </c>
      <c r="E305" s="511" t="s">
        <v>3417</v>
      </c>
      <c r="F305" s="514">
        <v>6</v>
      </c>
      <c r="G305" s="514">
        <v>468</v>
      </c>
      <c r="H305" s="514">
        <v>1</v>
      </c>
      <c r="I305" s="514">
        <v>78</v>
      </c>
      <c r="J305" s="514">
        <v>6</v>
      </c>
      <c r="K305" s="514">
        <v>468</v>
      </c>
      <c r="L305" s="514">
        <v>1</v>
      </c>
      <c r="M305" s="514">
        <v>78</v>
      </c>
      <c r="N305" s="514">
        <v>8</v>
      </c>
      <c r="O305" s="514">
        <v>632</v>
      </c>
      <c r="P305" s="534">
        <v>1.3504273504273505</v>
      </c>
      <c r="Q305" s="515">
        <v>79</v>
      </c>
    </row>
    <row r="306" spans="1:17" ht="14.4" customHeight="1" x14ac:dyDescent="0.3">
      <c r="A306" s="510" t="s">
        <v>3372</v>
      </c>
      <c r="B306" s="511" t="s">
        <v>3373</v>
      </c>
      <c r="C306" s="511" t="s">
        <v>2030</v>
      </c>
      <c r="D306" s="511" t="s">
        <v>3418</v>
      </c>
      <c r="E306" s="511" t="s">
        <v>3419</v>
      </c>
      <c r="F306" s="514">
        <v>70</v>
      </c>
      <c r="G306" s="514">
        <v>7980</v>
      </c>
      <c r="H306" s="514">
        <v>1</v>
      </c>
      <c r="I306" s="514">
        <v>114</v>
      </c>
      <c r="J306" s="514">
        <v>34</v>
      </c>
      <c r="K306" s="514">
        <v>3910</v>
      </c>
      <c r="L306" s="514">
        <v>0.4899749373433584</v>
      </c>
      <c r="M306" s="514">
        <v>115</v>
      </c>
      <c r="N306" s="514">
        <v>41</v>
      </c>
      <c r="O306" s="514">
        <v>4715</v>
      </c>
      <c r="P306" s="534">
        <v>0.59085213032581452</v>
      </c>
      <c r="Q306" s="515">
        <v>115</v>
      </c>
    </row>
    <row r="307" spans="1:17" ht="14.4" customHeight="1" x14ac:dyDescent="0.3">
      <c r="A307" s="510" t="s">
        <v>3372</v>
      </c>
      <c r="B307" s="511" t="s">
        <v>3373</v>
      </c>
      <c r="C307" s="511" t="s">
        <v>2030</v>
      </c>
      <c r="D307" s="511" t="s">
        <v>3420</v>
      </c>
      <c r="E307" s="511" t="s">
        <v>3421</v>
      </c>
      <c r="F307" s="514"/>
      <c r="G307" s="514"/>
      <c r="H307" s="514"/>
      <c r="I307" s="514"/>
      <c r="J307" s="514"/>
      <c r="K307" s="514"/>
      <c r="L307" s="514"/>
      <c r="M307" s="514"/>
      <c r="N307" s="514">
        <v>1</v>
      </c>
      <c r="O307" s="514">
        <v>136</v>
      </c>
      <c r="P307" s="534"/>
      <c r="Q307" s="515">
        <v>136</v>
      </c>
    </row>
    <row r="308" spans="1:17" ht="14.4" customHeight="1" x14ac:dyDescent="0.3">
      <c r="A308" s="510" t="s">
        <v>3372</v>
      </c>
      <c r="B308" s="511" t="s">
        <v>3373</v>
      </c>
      <c r="C308" s="511" t="s">
        <v>2030</v>
      </c>
      <c r="D308" s="511" t="s">
        <v>3422</v>
      </c>
      <c r="E308" s="511" t="s">
        <v>3423</v>
      </c>
      <c r="F308" s="514">
        <v>370</v>
      </c>
      <c r="G308" s="514">
        <v>102860</v>
      </c>
      <c r="H308" s="514">
        <v>1</v>
      </c>
      <c r="I308" s="514">
        <v>278</v>
      </c>
      <c r="J308" s="514">
        <v>452</v>
      </c>
      <c r="K308" s="514">
        <v>126560</v>
      </c>
      <c r="L308" s="514">
        <v>1.2304102663814893</v>
      </c>
      <c r="M308" s="514">
        <v>280</v>
      </c>
      <c r="N308" s="514">
        <v>398</v>
      </c>
      <c r="O308" s="514">
        <v>111838</v>
      </c>
      <c r="P308" s="534">
        <v>1.0872836865642621</v>
      </c>
      <c r="Q308" s="515">
        <v>281</v>
      </c>
    </row>
    <row r="309" spans="1:17" ht="14.4" customHeight="1" x14ac:dyDescent="0.3">
      <c r="A309" s="510" t="s">
        <v>3372</v>
      </c>
      <c r="B309" s="511" t="s">
        <v>3373</v>
      </c>
      <c r="C309" s="511" t="s">
        <v>2030</v>
      </c>
      <c r="D309" s="511" t="s">
        <v>3424</v>
      </c>
      <c r="E309" s="511" t="s">
        <v>3425</v>
      </c>
      <c r="F309" s="514">
        <v>4</v>
      </c>
      <c r="G309" s="514">
        <v>960</v>
      </c>
      <c r="H309" s="514">
        <v>1</v>
      </c>
      <c r="I309" s="514">
        <v>240</v>
      </c>
      <c r="J309" s="514">
        <v>2</v>
      </c>
      <c r="K309" s="514">
        <v>484</v>
      </c>
      <c r="L309" s="514">
        <v>0.50416666666666665</v>
      </c>
      <c r="M309" s="514">
        <v>242</v>
      </c>
      <c r="N309" s="514">
        <v>2</v>
      </c>
      <c r="O309" s="514">
        <v>486</v>
      </c>
      <c r="P309" s="534">
        <v>0.50624999999999998</v>
      </c>
      <c r="Q309" s="515">
        <v>243</v>
      </c>
    </row>
    <row r="310" spans="1:17" ht="14.4" customHeight="1" x14ac:dyDescent="0.3">
      <c r="A310" s="510" t="s">
        <v>3372</v>
      </c>
      <c r="B310" s="511" t="s">
        <v>3373</v>
      </c>
      <c r="C310" s="511" t="s">
        <v>2030</v>
      </c>
      <c r="D310" s="511" t="s">
        <v>3426</v>
      </c>
      <c r="E310" s="511" t="s">
        <v>3427</v>
      </c>
      <c r="F310" s="514">
        <v>328</v>
      </c>
      <c r="G310" s="514">
        <v>147928</v>
      </c>
      <c r="H310" s="514">
        <v>1</v>
      </c>
      <c r="I310" s="514">
        <v>451</v>
      </c>
      <c r="J310" s="514">
        <v>244</v>
      </c>
      <c r="K310" s="514">
        <v>110532</v>
      </c>
      <c r="L310" s="514">
        <v>0.74720134119301285</v>
      </c>
      <c r="M310" s="514">
        <v>453</v>
      </c>
      <c r="N310" s="514">
        <v>280</v>
      </c>
      <c r="O310" s="514">
        <v>127680</v>
      </c>
      <c r="P310" s="534">
        <v>0.86312260018387321</v>
      </c>
      <c r="Q310" s="515">
        <v>456</v>
      </c>
    </row>
    <row r="311" spans="1:17" ht="14.4" customHeight="1" x14ac:dyDescent="0.3">
      <c r="A311" s="510" t="s">
        <v>3372</v>
      </c>
      <c r="B311" s="511" t="s">
        <v>3373</v>
      </c>
      <c r="C311" s="511" t="s">
        <v>2030</v>
      </c>
      <c r="D311" s="511" t="s">
        <v>3428</v>
      </c>
      <c r="E311" s="511" t="s">
        <v>3429</v>
      </c>
      <c r="F311" s="514">
        <v>84</v>
      </c>
      <c r="G311" s="514">
        <v>37968</v>
      </c>
      <c r="H311" s="514">
        <v>1</v>
      </c>
      <c r="I311" s="514">
        <v>452</v>
      </c>
      <c r="J311" s="514">
        <v>46</v>
      </c>
      <c r="K311" s="514">
        <v>20884</v>
      </c>
      <c r="L311" s="514">
        <v>0.55004214075010538</v>
      </c>
      <c r="M311" s="514">
        <v>454</v>
      </c>
      <c r="N311" s="514">
        <v>49</v>
      </c>
      <c r="O311" s="514">
        <v>22393</v>
      </c>
      <c r="P311" s="534">
        <v>0.58978613569321536</v>
      </c>
      <c r="Q311" s="515">
        <v>457</v>
      </c>
    </row>
    <row r="312" spans="1:17" ht="14.4" customHeight="1" x14ac:dyDescent="0.3">
      <c r="A312" s="510" t="s">
        <v>3372</v>
      </c>
      <c r="B312" s="511" t="s">
        <v>3373</v>
      </c>
      <c r="C312" s="511" t="s">
        <v>2030</v>
      </c>
      <c r="D312" s="511" t="s">
        <v>3430</v>
      </c>
      <c r="E312" s="511" t="s">
        <v>3431</v>
      </c>
      <c r="F312" s="514">
        <v>12</v>
      </c>
      <c r="G312" s="514">
        <v>4740</v>
      </c>
      <c r="H312" s="514">
        <v>1</v>
      </c>
      <c r="I312" s="514">
        <v>395</v>
      </c>
      <c r="J312" s="514">
        <v>11</v>
      </c>
      <c r="K312" s="514">
        <v>4389</v>
      </c>
      <c r="L312" s="514">
        <v>0.92594936708860764</v>
      </c>
      <c r="M312" s="514">
        <v>399</v>
      </c>
      <c r="N312" s="514">
        <v>11</v>
      </c>
      <c r="O312" s="514">
        <v>4444</v>
      </c>
      <c r="P312" s="534">
        <v>0.93755274261603372</v>
      </c>
      <c r="Q312" s="515">
        <v>404</v>
      </c>
    </row>
    <row r="313" spans="1:17" ht="14.4" customHeight="1" x14ac:dyDescent="0.3">
      <c r="A313" s="510" t="s">
        <v>3372</v>
      </c>
      <c r="B313" s="511" t="s">
        <v>3373</v>
      </c>
      <c r="C313" s="511" t="s">
        <v>2030</v>
      </c>
      <c r="D313" s="511" t="s">
        <v>3432</v>
      </c>
      <c r="E313" s="511" t="s">
        <v>3433</v>
      </c>
      <c r="F313" s="514">
        <v>641</v>
      </c>
      <c r="G313" s="514">
        <v>219863</v>
      </c>
      <c r="H313" s="514">
        <v>1</v>
      </c>
      <c r="I313" s="514">
        <v>343</v>
      </c>
      <c r="J313" s="514">
        <v>611</v>
      </c>
      <c r="K313" s="514">
        <v>210795</v>
      </c>
      <c r="L313" s="514">
        <v>0.95875613450193986</v>
      </c>
      <c r="M313" s="514">
        <v>345</v>
      </c>
      <c r="N313" s="514">
        <v>626</v>
      </c>
      <c r="O313" s="514">
        <v>217848</v>
      </c>
      <c r="P313" s="534">
        <v>0.99083520192119634</v>
      </c>
      <c r="Q313" s="515">
        <v>348</v>
      </c>
    </row>
    <row r="314" spans="1:17" ht="14.4" customHeight="1" x14ac:dyDescent="0.3">
      <c r="A314" s="510" t="s">
        <v>3372</v>
      </c>
      <c r="B314" s="511" t="s">
        <v>3373</v>
      </c>
      <c r="C314" s="511" t="s">
        <v>2030</v>
      </c>
      <c r="D314" s="511" t="s">
        <v>3434</v>
      </c>
      <c r="E314" s="511" t="s">
        <v>3435</v>
      </c>
      <c r="F314" s="514"/>
      <c r="G314" s="514"/>
      <c r="H314" s="514"/>
      <c r="I314" s="514"/>
      <c r="J314" s="514">
        <v>2</v>
      </c>
      <c r="K314" s="514">
        <v>5748</v>
      </c>
      <c r="L314" s="514"/>
      <c r="M314" s="514">
        <v>2874</v>
      </c>
      <c r="N314" s="514"/>
      <c r="O314" s="514"/>
      <c r="P314" s="534"/>
      <c r="Q314" s="515"/>
    </row>
    <row r="315" spans="1:17" ht="14.4" customHeight="1" x14ac:dyDescent="0.3">
      <c r="A315" s="510" t="s">
        <v>3372</v>
      </c>
      <c r="B315" s="511" t="s">
        <v>3373</v>
      </c>
      <c r="C315" s="511" t="s">
        <v>2030</v>
      </c>
      <c r="D315" s="511" t="s">
        <v>3436</v>
      </c>
      <c r="E315" s="511" t="s">
        <v>3437</v>
      </c>
      <c r="F315" s="514">
        <v>1</v>
      </c>
      <c r="G315" s="514">
        <v>2159</v>
      </c>
      <c r="H315" s="514">
        <v>1</v>
      </c>
      <c r="I315" s="514">
        <v>2159</v>
      </c>
      <c r="J315" s="514">
        <v>3</v>
      </c>
      <c r="K315" s="514">
        <v>6483</v>
      </c>
      <c r="L315" s="514">
        <v>3.0027790643816581</v>
      </c>
      <c r="M315" s="514">
        <v>2161</v>
      </c>
      <c r="N315" s="514">
        <v>1</v>
      </c>
      <c r="O315" s="514">
        <v>2164</v>
      </c>
      <c r="P315" s="534">
        <v>1.0023158869847151</v>
      </c>
      <c r="Q315" s="515">
        <v>2164</v>
      </c>
    </row>
    <row r="316" spans="1:17" ht="14.4" customHeight="1" x14ac:dyDescent="0.3">
      <c r="A316" s="510" t="s">
        <v>3372</v>
      </c>
      <c r="B316" s="511" t="s">
        <v>3373</v>
      </c>
      <c r="C316" s="511" t="s">
        <v>2030</v>
      </c>
      <c r="D316" s="511" t="s">
        <v>2857</v>
      </c>
      <c r="E316" s="511" t="s">
        <v>2858</v>
      </c>
      <c r="F316" s="514"/>
      <c r="G316" s="514"/>
      <c r="H316" s="514"/>
      <c r="I316" s="514"/>
      <c r="J316" s="514"/>
      <c r="K316" s="514"/>
      <c r="L316" s="514"/>
      <c r="M316" s="514"/>
      <c r="N316" s="514">
        <v>1</v>
      </c>
      <c r="O316" s="514">
        <v>1245</v>
      </c>
      <c r="P316" s="534"/>
      <c r="Q316" s="515">
        <v>1245</v>
      </c>
    </row>
    <row r="317" spans="1:17" ht="14.4" customHeight="1" x14ac:dyDescent="0.3">
      <c r="A317" s="510" t="s">
        <v>3372</v>
      </c>
      <c r="B317" s="511" t="s">
        <v>3373</v>
      </c>
      <c r="C317" s="511" t="s">
        <v>2030</v>
      </c>
      <c r="D317" s="511" t="s">
        <v>2859</v>
      </c>
      <c r="E317" s="511" t="s">
        <v>2860</v>
      </c>
      <c r="F317" s="514"/>
      <c r="G317" s="514"/>
      <c r="H317" s="514"/>
      <c r="I317" s="514"/>
      <c r="J317" s="514"/>
      <c r="K317" s="514"/>
      <c r="L317" s="514"/>
      <c r="M317" s="514"/>
      <c r="N317" s="514">
        <v>6</v>
      </c>
      <c r="O317" s="514">
        <v>13398</v>
      </c>
      <c r="P317" s="534"/>
      <c r="Q317" s="515">
        <v>2233</v>
      </c>
    </row>
    <row r="318" spans="1:17" ht="14.4" customHeight="1" x14ac:dyDescent="0.3">
      <c r="A318" s="510" t="s">
        <v>3372</v>
      </c>
      <c r="B318" s="511" t="s">
        <v>3373</v>
      </c>
      <c r="C318" s="511" t="s">
        <v>2030</v>
      </c>
      <c r="D318" s="511" t="s">
        <v>2865</v>
      </c>
      <c r="E318" s="511" t="s">
        <v>2866</v>
      </c>
      <c r="F318" s="514"/>
      <c r="G318" s="514"/>
      <c r="H318" s="514"/>
      <c r="I318" s="514"/>
      <c r="J318" s="514"/>
      <c r="K318" s="514"/>
      <c r="L318" s="514"/>
      <c r="M318" s="514"/>
      <c r="N318" s="514">
        <v>3</v>
      </c>
      <c r="O318" s="514">
        <v>3006</v>
      </c>
      <c r="P318" s="534"/>
      <c r="Q318" s="515">
        <v>1002</v>
      </c>
    </row>
    <row r="319" spans="1:17" ht="14.4" customHeight="1" x14ac:dyDescent="0.3">
      <c r="A319" s="510" t="s">
        <v>3372</v>
      </c>
      <c r="B319" s="511" t="s">
        <v>3373</v>
      </c>
      <c r="C319" s="511" t="s">
        <v>2030</v>
      </c>
      <c r="D319" s="511" t="s">
        <v>3438</v>
      </c>
      <c r="E319" s="511" t="s">
        <v>3439</v>
      </c>
      <c r="F319" s="514">
        <v>1</v>
      </c>
      <c r="G319" s="514">
        <v>12770</v>
      </c>
      <c r="H319" s="514">
        <v>1</v>
      </c>
      <c r="I319" s="514">
        <v>12770</v>
      </c>
      <c r="J319" s="514">
        <v>3</v>
      </c>
      <c r="K319" s="514">
        <v>38322</v>
      </c>
      <c r="L319" s="514">
        <v>3.0009397024275648</v>
      </c>
      <c r="M319" s="514">
        <v>12774</v>
      </c>
      <c r="N319" s="514"/>
      <c r="O319" s="514"/>
      <c r="P319" s="534"/>
      <c r="Q319" s="515"/>
    </row>
    <row r="320" spans="1:17" ht="14.4" customHeight="1" x14ac:dyDescent="0.3">
      <c r="A320" s="510" t="s">
        <v>3440</v>
      </c>
      <c r="B320" s="511" t="s">
        <v>3441</v>
      </c>
      <c r="C320" s="511" t="s">
        <v>2030</v>
      </c>
      <c r="D320" s="511" t="s">
        <v>3442</v>
      </c>
      <c r="E320" s="511" t="s">
        <v>3443</v>
      </c>
      <c r="F320" s="514">
        <v>835</v>
      </c>
      <c r="G320" s="514">
        <v>131930</v>
      </c>
      <c r="H320" s="514">
        <v>1</v>
      </c>
      <c r="I320" s="514">
        <v>158</v>
      </c>
      <c r="J320" s="514">
        <v>908</v>
      </c>
      <c r="K320" s="514">
        <v>143464</v>
      </c>
      <c r="L320" s="514">
        <v>1.0874251497005989</v>
      </c>
      <c r="M320" s="514">
        <v>158</v>
      </c>
      <c r="N320" s="514">
        <v>1259</v>
      </c>
      <c r="O320" s="514">
        <v>200181</v>
      </c>
      <c r="P320" s="534">
        <v>1.517327370575305</v>
      </c>
      <c r="Q320" s="515">
        <v>159</v>
      </c>
    </row>
    <row r="321" spans="1:17" ht="14.4" customHeight="1" x14ac:dyDescent="0.3">
      <c r="A321" s="510" t="s">
        <v>3440</v>
      </c>
      <c r="B321" s="511" t="s">
        <v>3441</v>
      </c>
      <c r="C321" s="511" t="s">
        <v>2030</v>
      </c>
      <c r="D321" s="511" t="s">
        <v>3444</v>
      </c>
      <c r="E321" s="511" t="s">
        <v>3445</v>
      </c>
      <c r="F321" s="514">
        <v>267</v>
      </c>
      <c r="G321" s="514">
        <v>22161</v>
      </c>
      <c r="H321" s="514">
        <v>1</v>
      </c>
      <c r="I321" s="514">
        <v>83</v>
      </c>
      <c r="J321" s="514">
        <v>328</v>
      </c>
      <c r="K321" s="514">
        <v>27224</v>
      </c>
      <c r="L321" s="514">
        <v>1.2284644194756553</v>
      </c>
      <c r="M321" s="514">
        <v>83</v>
      </c>
      <c r="N321" s="514">
        <v>513</v>
      </c>
      <c r="O321" s="514">
        <v>43092</v>
      </c>
      <c r="P321" s="534">
        <v>1.9444970894815217</v>
      </c>
      <c r="Q321" s="515">
        <v>84</v>
      </c>
    </row>
    <row r="322" spans="1:17" ht="14.4" customHeight="1" x14ac:dyDescent="0.3">
      <c r="A322" s="510" t="s">
        <v>3440</v>
      </c>
      <c r="B322" s="511" t="s">
        <v>3441</v>
      </c>
      <c r="C322" s="511" t="s">
        <v>2030</v>
      </c>
      <c r="D322" s="511" t="s">
        <v>3446</v>
      </c>
      <c r="E322" s="511" t="s">
        <v>3447</v>
      </c>
      <c r="F322" s="514">
        <v>2</v>
      </c>
      <c r="G322" s="514">
        <v>188</v>
      </c>
      <c r="H322" s="514">
        <v>1</v>
      </c>
      <c r="I322" s="514">
        <v>94</v>
      </c>
      <c r="J322" s="514">
        <v>2</v>
      </c>
      <c r="K322" s="514">
        <v>190</v>
      </c>
      <c r="L322" s="514">
        <v>1.0106382978723405</v>
      </c>
      <c r="M322" s="514">
        <v>95</v>
      </c>
      <c r="N322" s="514">
        <v>3</v>
      </c>
      <c r="O322" s="514">
        <v>288</v>
      </c>
      <c r="P322" s="534">
        <v>1.5319148936170213</v>
      </c>
      <c r="Q322" s="515">
        <v>96</v>
      </c>
    </row>
    <row r="323" spans="1:17" ht="14.4" customHeight="1" x14ac:dyDescent="0.3">
      <c r="A323" s="510" t="s">
        <v>3440</v>
      </c>
      <c r="B323" s="511" t="s">
        <v>3441</v>
      </c>
      <c r="C323" s="511" t="s">
        <v>2030</v>
      </c>
      <c r="D323" s="511" t="s">
        <v>3448</v>
      </c>
      <c r="E323" s="511" t="s">
        <v>3449</v>
      </c>
      <c r="F323" s="514">
        <v>5</v>
      </c>
      <c r="G323" s="514">
        <v>5810</v>
      </c>
      <c r="H323" s="514">
        <v>1</v>
      </c>
      <c r="I323" s="514">
        <v>1162</v>
      </c>
      <c r="J323" s="514"/>
      <c r="K323" s="514"/>
      <c r="L323" s="514"/>
      <c r="M323" s="514"/>
      <c r="N323" s="514">
        <v>2</v>
      </c>
      <c r="O323" s="514">
        <v>2330</v>
      </c>
      <c r="P323" s="534">
        <v>0.40103270223752152</v>
      </c>
      <c r="Q323" s="515">
        <v>1165</v>
      </c>
    </row>
    <row r="324" spans="1:17" ht="14.4" customHeight="1" x14ac:dyDescent="0.3">
      <c r="A324" s="510" t="s">
        <v>3440</v>
      </c>
      <c r="B324" s="511" t="s">
        <v>3441</v>
      </c>
      <c r="C324" s="511" t="s">
        <v>2030</v>
      </c>
      <c r="D324" s="511" t="s">
        <v>3450</v>
      </c>
      <c r="E324" s="511" t="s">
        <v>3451</v>
      </c>
      <c r="F324" s="514">
        <v>127</v>
      </c>
      <c r="G324" s="514">
        <v>4826</v>
      </c>
      <c r="H324" s="514">
        <v>1</v>
      </c>
      <c r="I324" s="514">
        <v>38</v>
      </c>
      <c r="J324" s="514">
        <v>159</v>
      </c>
      <c r="K324" s="514">
        <v>6201</v>
      </c>
      <c r="L324" s="514">
        <v>1.2849150435142975</v>
      </c>
      <c r="M324" s="514">
        <v>39</v>
      </c>
      <c r="N324" s="514">
        <v>217</v>
      </c>
      <c r="O324" s="514">
        <v>8463</v>
      </c>
      <c r="P324" s="534">
        <v>1.7536261914629092</v>
      </c>
      <c r="Q324" s="515">
        <v>39</v>
      </c>
    </row>
    <row r="325" spans="1:17" ht="14.4" customHeight="1" x14ac:dyDescent="0.3">
      <c r="A325" s="510" t="s">
        <v>3440</v>
      </c>
      <c r="B325" s="511" t="s">
        <v>3441</v>
      </c>
      <c r="C325" s="511" t="s">
        <v>2030</v>
      </c>
      <c r="D325" s="511" t="s">
        <v>3452</v>
      </c>
      <c r="E325" s="511" t="s">
        <v>3453</v>
      </c>
      <c r="F325" s="514">
        <v>1</v>
      </c>
      <c r="G325" s="514">
        <v>403</v>
      </c>
      <c r="H325" s="514">
        <v>1</v>
      </c>
      <c r="I325" s="514">
        <v>403</v>
      </c>
      <c r="J325" s="514">
        <v>5</v>
      </c>
      <c r="K325" s="514">
        <v>2020</v>
      </c>
      <c r="L325" s="514">
        <v>5.0124069478908186</v>
      </c>
      <c r="M325" s="514">
        <v>404</v>
      </c>
      <c r="N325" s="514"/>
      <c r="O325" s="514"/>
      <c r="P325" s="534"/>
      <c r="Q325" s="515"/>
    </row>
    <row r="326" spans="1:17" ht="14.4" customHeight="1" x14ac:dyDescent="0.3">
      <c r="A326" s="510" t="s">
        <v>3440</v>
      </c>
      <c r="B326" s="511" t="s">
        <v>3441</v>
      </c>
      <c r="C326" s="511" t="s">
        <v>2030</v>
      </c>
      <c r="D326" s="511" t="s">
        <v>3454</v>
      </c>
      <c r="E326" s="511" t="s">
        <v>3455</v>
      </c>
      <c r="F326" s="514">
        <v>58</v>
      </c>
      <c r="G326" s="514">
        <v>2262</v>
      </c>
      <c r="H326" s="514">
        <v>1</v>
      </c>
      <c r="I326" s="514">
        <v>39</v>
      </c>
      <c r="J326" s="514">
        <v>69</v>
      </c>
      <c r="K326" s="514">
        <v>2760</v>
      </c>
      <c r="L326" s="514">
        <v>1.2201591511936341</v>
      </c>
      <c r="M326" s="514">
        <v>40</v>
      </c>
      <c r="N326" s="514">
        <v>96</v>
      </c>
      <c r="O326" s="514">
        <v>3840</v>
      </c>
      <c r="P326" s="534">
        <v>1.6976127320954908</v>
      </c>
      <c r="Q326" s="515">
        <v>40</v>
      </c>
    </row>
    <row r="327" spans="1:17" ht="14.4" customHeight="1" x14ac:dyDescent="0.3">
      <c r="A327" s="510" t="s">
        <v>3440</v>
      </c>
      <c r="B327" s="511" t="s">
        <v>3441</v>
      </c>
      <c r="C327" s="511" t="s">
        <v>2030</v>
      </c>
      <c r="D327" s="511" t="s">
        <v>3456</v>
      </c>
      <c r="E327" s="511" t="s">
        <v>3457</v>
      </c>
      <c r="F327" s="514">
        <v>521</v>
      </c>
      <c r="G327" s="514">
        <v>57831</v>
      </c>
      <c r="H327" s="514">
        <v>1</v>
      </c>
      <c r="I327" s="514">
        <v>111</v>
      </c>
      <c r="J327" s="514">
        <v>640</v>
      </c>
      <c r="K327" s="514">
        <v>71680</v>
      </c>
      <c r="L327" s="514">
        <v>1.2394736387058845</v>
      </c>
      <c r="M327" s="514">
        <v>112</v>
      </c>
      <c r="N327" s="514">
        <v>949</v>
      </c>
      <c r="O327" s="514">
        <v>107237</v>
      </c>
      <c r="P327" s="534">
        <v>1.8543168888658332</v>
      </c>
      <c r="Q327" s="515">
        <v>113</v>
      </c>
    </row>
    <row r="328" spans="1:17" ht="14.4" customHeight="1" x14ac:dyDescent="0.3">
      <c r="A328" s="510" t="s">
        <v>3440</v>
      </c>
      <c r="B328" s="511" t="s">
        <v>3441</v>
      </c>
      <c r="C328" s="511" t="s">
        <v>2030</v>
      </c>
      <c r="D328" s="511" t="s">
        <v>3458</v>
      </c>
      <c r="E328" s="511" t="s">
        <v>3459</v>
      </c>
      <c r="F328" s="514">
        <v>91</v>
      </c>
      <c r="G328" s="514">
        <v>1911</v>
      </c>
      <c r="H328" s="514">
        <v>1</v>
      </c>
      <c r="I328" s="514">
        <v>21</v>
      </c>
      <c r="J328" s="514">
        <v>30</v>
      </c>
      <c r="K328" s="514">
        <v>630</v>
      </c>
      <c r="L328" s="514">
        <v>0.32967032967032966</v>
      </c>
      <c r="M328" s="514">
        <v>21</v>
      </c>
      <c r="N328" s="514">
        <v>74</v>
      </c>
      <c r="O328" s="514">
        <v>1554</v>
      </c>
      <c r="P328" s="534">
        <v>0.81318681318681318</v>
      </c>
      <c r="Q328" s="515">
        <v>21</v>
      </c>
    </row>
    <row r="329" spans="1:17" ht="14.4" customHeight="1" x14ac:dyDescent="0.3">
      <c r="A329" s="510" t="s">
        <v>3440</v>
      </c>
      <c r="B329" s="511" t="s">
        <v>3441</v>
      </c>
      <c r="C329" s="511" t="s">
        <v>2030</v>
      </c>
      <c r="D329" s="511" t="s">
        <v>3368</v>
      </c>
      <c r="E329" s="511" t="s">
        <v>3369</v>
      </c>
      <c r="F329" s="514">
        <v>7</v>
      </c>
      <c r="G329" s="514">
        <v>2674</v>
      </c>
      <c r="H329" s="514">
        <v>1</v>
      </c>
      <c r="I329" s="514">
        <v>382</v>
      </c>
      <c r="J329" s="514">
        <v>5</v>
      </c>
      <c r="K329" s="514">
        <v>1910</v>
      </c>
      <c r="L329" s="514">
        <v>0.7142857142857143</v>
      </c>
      <c r="M329" s="514">
        <v>382</v>
      </c>
      <c r="N329" s="514">
        <v>5</v>
      </c>
      <c r="O329" s="514">
        <v>1910</v>
      </c>
      <c r="P329" s="534">
        <v>0.7142857142857143</v>
      </c>
      <c r="Q329" s="515">
        <v>382</v>
      </c>
    </row>
    <row r="330" spans="1:17" ht="14.4" customHeight="1" x14ac:dyDescent="0.3">
      <c r="A330" s="510" t="s">
        <v>3440</v>
      </c>
      <c r="B330" s="511" t="s">
        <v>3441</v>
      </c>
      <c r="C330" s="511" t="s">
        <v>2030</v>
      </c>
      <c r="D330" s="511" t="s">
        <v>3370</v>
      </c>
      <c r="E330" s="511" t="s">
        <v>3371</v>
      </c>
      <c r="F330" s="514">
        <v>28</v>
      </c>
      <c r="G330" s="514">
        <v>13608</v>
      </c>
      <c r="H330" s="514">
        <v>1</v>
      </c>
      <c r="I330" s="514">
        <v>486</v>
      </c>
      <c r="J330" s="514">
        <v>16</v>
      </c>
      <c r="K330" s="514">
        <v>7776</v>
      </c>
      <c r="L330" s="514">
        <v>0.5714285714285714</v>
      </c>
      <c r="M330" s="514">
        <v>486</v>
      </c>
      <c r="N330" s="514">
        <v>84</v>
      </c>
      <c r="O330" s="514">
        <v>40824</v>
      </c>
      <c r="P330" s="534">
        <v>3</v>
      </c>
      <c r="Q330" s="515">
        <v>486</v>
      </c>
    </row>
    <row r="331" spans="1:17" ht="14.4" customHeight="1" x14ac:dyDescent="0.3">
      <c r="A331" s="510" t="s">
        <v>3440</v>
      </c>
      <c r="B331" s="511" t="s">
        <v>3441</v>
      </c>
      <c r="C331" s="511" t="s">
        <v>2030</v>
      </c>
      <c r="D331" s="511" t="s">
        <v>3460</v>
      </c>
      <c r="E331" s="511" t="s">
        <v>3461</v>
      </c>
      <c r="F331" s="514">
        <v>3</v>
      </c>
      <c r="G331" s="514">
        <v>1803</v>
      </c>
      <c r="H331" s="514">
        <v>1</v>
      </c>
      <c r="I331" s="514">
        <v>601</v>
      </c>
      <c r="J331" s="514">
        <v>3</v>
      </c>
      <c r="K331" s="514">
        <v>1809</v>
      </c>
      <c r="L331" s="514">
        <v>1.0033277870216306</v>
      </c>
      <c r="M331" s="514">
        <v>603</v>
      </c>
      <c r="N331" s="514">
        <v>5</v>
      </c>
      <c r="O331" s="514">
        <v>3020</v>
      </c>
      <c r="P331" s="534">
        <v>1.6749861342207433</v>
      </c>
      <c r="Q331" s="515">
        <v>604</v>
      </c>
    </row>
    <row r="332" spans="1:17" ht="14.4" customHeight="1" x14ac:dyDescent="0.3">
      <c r="A332" s="510" t="s">
        <v>3440</v>
      </c>
      <c r="B332" s="511" t="s">
        <v>3441</v>
      </c>
      <c r="C332" s="511" t="s">
        <v>2030</v>
      </c>
      <c r="D332" s="511" t="s">
        <v>3462</v>
      </c>
      <c r="E332" s="511" t="s">
        <v>3463</v>
      </c>
      <c r="F332" s="514">
        <v>11</v>
      </c>
      <c r="G332" s="514">
        <v>396</v>
      </c>
      <c r="H332" s="514">
        <v>1</v>
      </c>
      <c r="I332" s="514">
        <v>36</v>
      </c>
      <c r="J332" s="514">
        <v>11</v>
      </c>
      <c r="K332" s="514">
        <v>396</v>
      </c>
      <c r="L332" s="514">
        <v>1</v>
      </c>
      <c r="M332" s="514">
        <v>36</v>
      </c>
      <c r="N332" s="514">
        <v>11</v>
      </c>
      <c r="O332" s="514">
        <v>407</v>
      </c>
      <c r="P332" s="534">
        <v>1.0277777777777777</v>
      </c>
      <c r="Q332" s="515">
        <v>37</v>
      </c>
    </row>
    <row r="333" spans="1:17" ht="14.4" customHeight="1" x14ac:dyDescent="0.3">
      <c r="A333" s="510" t="s">
        <v>3440</v>
      </c>
      <c r="B333" s="511" t="s">
        <v>3441</v>
      </c>
      <c r="C333" s="511" t="s">
        <v>2030</v>
      </c>
      <c r="D333" s="511" t="s">
        <v>3464</v>
      </c>
      <c r="E333" s="511" t="s">
        <v>3465</v>
      </c>
      <c r="F333" s="514">
        <v>6</v>
      </c>
      <c r="G333" s="514">
        <v>2664</v>
      </c>
      <c r="H333" s="514">
        <v>1</v>
      </c>
      <c r="I333" s="514">
        <v>444</v>
      </c>
      <c r="J333" s="514">
        <v>6</v>
      </c>
      <c r="K333" s="514">
        <v>2664</v>
      </c>
      <c r="L333" s="514">
        <v>1</v>
      </c>
      <c r="M333" s="514">
        <v>444</v>
      </c>
      <c r="N333" s="514"/>
      <c r="O333" s="514"/>
      <c r="P333" s="534"/>
      <c r="Q333" s="515"/>
    </row>
    <row r="334" spans="1:17" ht="14.4" customHeight="1" x14ac:dyDescent="0.3">
      <c r="A334" s="510" t="s">
        <v>3440</v>
      </c>
      <c r="B334" s="511" t="s">
        <v>3441</v>
      </c>
      <c r="C334" s="511" t="s">
        <v>2030</v>
      </c>
      <c r="D334" s="511" t="s">
        <v>3466</v>
      </c>
      <c r="E334" s="511" t="s">
        <v>3467</v>
      </c>
      <c r="F334" s="514">
        <v>3</v>
      </c>
      <c r="G334" s="514">
        <v>120</v>
      </c>
      <c r="H334" s="514">
        <v>1</v>
      </c>
      <c r="I334" s="514">
        <v>40</v>
      </c>
      <c r="J334" s="514">
        <v>3</v>
      </c>
      <c r="K334" s="514">
        <v>120</v>
      </c>
      <c r="L334" s="514">
        <v>1</v>
      </c>
      <c r="M334" s="514">
        <v>40</v>
      </c>
      <c r="N334" s="514">
        <v>2</v>
      </c>
      <c r="O334" s="514">
        <v>82</v>
      </c>
      <c r="P334" s="534">
        <v>0.68333333333333335</v>
      </c>
      <c r="Q334" s="515">
        <v>41</v>
      </c>
    </row>
    <row r="335" spans="1:17" ht="14.4" customHeight="1" x14ac:dyDescent="0.3">
      <c r="A335" s="510" t="s">
        <v>3440</v>
      </c>
      <c r="B335" s="511" t="s">
        <v>3441</v>
      </c>
      <c r="C335" s="511" t="s">
        <v>2030</v>
      </c>
      <c r="D335" s="511" t="s">
        <v>3468</v>
      </c>
      <c r="E335" s="511" t="s">
        <v>3469</v>
      </c>
      <c r="F335" s="514">
        <v>2</v>
      </c>
      <c r="G335" s="514">
        <v>980</v>
      </c>
      <c r="H335" s="514">
        <v>1</v>
      </c>
      <c r="I335" s="514">
        <v>490</v>
      </c>
      <c r="J335" s="514">
        <v>1</v>
      </c>
      <c r="K335" s="514">
        <v>490</v>
      </c>
      <c r="L335" s="514">
        <v>0.5</v>
      </c>
      <c r="M335" s="514">
        <v>490</v>
      </c>
      <c r="N335" s="514">
        <v>2</v>
      </c>
      <c r="O335" s="514">
        <v>980</v>
      </c>
      <c r="P335" s="534">
        <v>1</v>
      </c>
      <c r="Q335" s="515">
        <v>490</v>
      </c>
    </row>
    <row r="336" spans="1:17" ht="14.4" customHeight="1" x14ac:dyDescent="0.3">
      <c r="A336" s="510" t="s">
        <v>3440</v>
      </c>
      <c r="B336" s="511" t="s">
        <v>3441</v>
      </c>
      <c r="C336" s="511" t="s">
        <v>2030</v>
      </c>
      <c r="D336" s="511" t="s">
        <v>3470</v>
      </c>
      <c r="E336" s="511" t="s">
        <v>3471</v>
      </c>
      <c r="F336" s="514"/>
      <c r="G336" s="514"/>
      <c r="H336" s="514"/>
      <c r="I336" s="514"/>
      <c r="J336" s="514"/>
      <c r="K336" s="514"/>
      <c r="L336" s="514"/>
      <c r="M336" s="514"/>
      <c r="N336" s="514">
        <v>1</v>
      </c>
      <c r="O336" s="514">
        <v>327</v>
      </c>
      <c r="P336" s="534"/>
      <c r="Q336" s="515">
        <v>327</v>
      </c>
    </row>
    <row r="337" spans="1:17" ht="14.4" customHeight="1" x14ac:dyDescent="0.3">
      <c r="A337" s="510" t="s">
        <v>3440</v>
      </c>
      <c r="B337" s="511" t="s">
        <v>3441</v>
      </c>
      <c r="C337" s="511" t="s">
        <v>2030</v>
      </c>
      <c r="D337" s="511" t="s">
        <v>3472</v>
      </c>
      <c r="E337" s="511" t="s">
        <v>3473</v>
      </c>
      <c r="F337" s="514">
        <v>5</v>
      </c>
      <c r="G337" s="514">
        <v>155</v>
      </c>
      <c r="H337" s="514">
        <v>1</v>
      </c>
      <c r="I337" s="514">
        <v>31</v>
      </c>
      <c r="J337" s="514">
        <v>13</v>
      </c>
      <c r="K337" s="514">
        <v>403</v>
      </c>
      <c r="L337" s="514">
        <v>2.6</v>
      </c>
      <c r="M337" s="514">
        <v>31</v>
      </c>
      <c r="N337" s="514">
        <v>25</v>
      </c>
      <c r="O337" s="514">
        <v>775</v>
      </c>
      <c r="P337" s="534">
        <v>5</v>
      </c>
      <c r="Q337" s="515">
        <v>31</v>
      </c>
    </row>
    <row r="338" spans="1:17" ht="14.4" customHeight="1" x14ac:dyDescent="0.3">
      <c r="A338" s="510" t="s">
        <v>3440</v>
      </c>
      <c r="B338" s="511" t="s">
        <v>3441</v>
      </c>
      <c r="C338" s="511" t="s">
        <v>2030</v>
      </c>
      <c r="D338" s="511" t="s">
        <v>3474</v>
      </c>
      <c r="E338" s="511" t="s">
        <v>3475</v>
      </c>
      <c r="F338" s="514"/>
      <c r="G338" s="514"/>
      <c r="H338" s="514"/>
      <c r="I338" s="514"/>
      <c r="J338" s="514"/>
      <c r="K338" s="514"/>
      <c r="L338" s="514"/>
      <c r="M338" s="514"/>
      <c r="N338" s="514">
        <v>4</v>
      </c>
      <c r="O338" s="514">
        <v>820</v>
      </c>
      <c r="P338" s="534"/>
      <c r="Q338" s="515">
        <v>205</v>
      </c>
    </row>
    <row r="339" spans="1:17" ht="14.4" customHeight="1" x14ac:dyDescent="0.3">
      <c r="A339" s="510" t="s">
        <v>3440</v>
      </c>
      <c r="B339" s="511" t="s">
        <v>3441</v>
      </c>
      <c r="C339" s="511" t="s">
        <v>2030</v>
      </c>
      <c r="D339" s="511" t="s">
        <v>3476</v>
      </c>
      <c r="E339" s="511" t="s">
        <v>3477</v>
      </c>
      <c r="F339" s="514"/>
      <c r="G339" s="514"/>
      <c r="H339" s="514"/>
      <c r="I339" s="514"/>
      <c r="J339" s="514"/>
      <c r="K339" s="514"/>
      <c r="L339" s="514"/>
      <c r="M339" s="514"/>
      <c r="N339" s="514">
        <v>4</v>
      </c>
      <c r="O339" s="514">
        <v>1508</v>
      </c>
      <c r="P339" s="534"/>
      <c r="Q339" s="515">
        <v>377</v>
      </c>
    </row>
    <row r="340" spans="1:17" ht="14.4" customHeight="1" x14ac:dyDescent="0.3">
      <c r="A340" s="510" t="s">
        <v>3478</v>
      </c>
      <c r="B340" s="511" t="s">
        <v>3123</v>
      </c>
      <c r="C340" s="511" t="s">
        <v>2030</v>
      </c>
      <c r="D340" s="511" t="s">
        <v>3479</v>
      </c>
      <c r="E340" s="511" t="s">
        <v>3480</v>
      </c>
      <c r="F340" s="514">
        <v>2</v>
      </c>
      <c r="G340" s="514">
        <v>1646</v>
      </c>
      <c r="H340" s="514">
        <v>1</v>
      </c>
      <c r="I340" s="514">
        <v>823</v>
      </c>
      <c r="J340" s="514">
        <v>2</v>
      </c>
      <c r="K340" s="514">
        <v>1650</v>
      </c>
      <c r="L340" s="514">
        <v>1.0024301336573511</v>
      </c>
      <c r="M340" s="514">
        <v>825</v>
      </c>
      <c r="N340" s="514">
        <v>2</v>
      </c>
      <c r="O340" s="514">
        <v>1652</v>
      </c>
      <c r="P340" s="534">
        <v>1.0036452004860268</v>
      </c>
      <c r="Q340" s="515">
        <v>826</v>
      </c>
    </row>
    <row r="341" spans="1:17" ht="14.4" customHeight="1" x14ac:dyDescent="0.3">
      <c r="A341" s="510" t="s">
        <v>3478</v>
      </c>
      <c r="B341" s="511" t="s">
        <v>3123</v>
      </c>
      <c r="C341" s="511" t="s">
        <v>2030</v>
      </c>
      <c r="D341" s="511" t="s">
        <v>3075</v>
      </c>
      <c r="E341" s="511" t="s">
        <v>3076</v>
      </c>
      <c r="F341" s="514">
        <v>4</v>
      </c>
      <c r="G341" s="514">
        <v>676</v>
      </c>
      <c r="H341" s="514">
        <v>1</v>
      </c>
      <c r="I341" s="514">
        <v>169</v>
      </c>
      <c r="J341" s="514">
        <v>6</v>
      </c>
      <c r="K341" s="514">
        <v>1014</v>
      </c>
      <c r="L341" s="514">
        <v>1.5</v>
      </c>
      <c r="M341" s="514">
        <v>169</v>
      </c>
      <c r="N341" s="514">
        <v>33</v>
      </c>
      <c r="O341" s="514">
        <v>5577</v>
      </c>
      <c r="P341" s="534">
        <v>8.25</v>
      </c>
      <c r="Q341" s="515">
        <v>169</v>
      </c>
    </row>
    <row r="342" spans="1:17" ht="14.4" customHeight="1" x14ac:dyDescent="0.3">
      <c r="A342" s="510" t="s">
        <v>3478</v>
      </c>
      <c r="B342" s="511" t="s">
        <v>3123</v>
      </c>
      <c r="C342" s="511" t="s">
        <v>2030</v>
      </c>
      <c r="D342" s="511" t="s">
        <v>3077</v>
      </c>
      <c r="E342" s="511" t="s">
        <v>3078</v>
      </c>
      <c r="F342" s="514">
        <v>3</v>
      </c>
      <c r="G342" s="514">
        <v>498</v>
      </c>
      <c r="H342" s="514">
        <v>1</v>
      </c>
      <c r="I342" s="514">
        <v>166</v>
      </c>
      <c r="J342" s="514">
        <v>6</v>
      </c>
      <c r="K342" s="514">
        <v>996</v>
      </c>
      <c r="L342" s="514">
        <v>2</v>
      </c>
      <c r="M342" s="514">
        <v>166</v>
      </c>
      <c r="N342" s="514">
        <v>33</v>
      </c>
      <c r="O342" s="514">
        <v>5478</v>
      </c>
      <c r="P342" s="534">
        <v>11</v>
      </c>
      <c r="Q342" s="515">
        <v>166</v>
      </c>
    </row>
    <row r="343" spans="1:17" ht="14.4" customHeight="1" x14ac:dyDescent="0.3">
      <c r="A343" s="510" t="s">
        <v>3478</v>
      </c>
      <c r="B343" s="511" t="s">
        <v>3123</v>
      </c>
      <c r="C343" s="511" t="s">
        <v>2030</v>
      </c>
      <c r="D343" s="511" t="s">
        <v>3079</v>
      </c>
      <c r="E343" s="511" t="s">
        <v>3080</v>
      </c>
      <c r="F343" s="514">
        <v>4</v>
      </c>
      <c r="G343" s="514">
        <v>688</v>
      </c>
      <c r="H343" s="514">
        <v>1</v>
      </c>
      <c r="I343" s="514">
        <v>172</v>
      </c>
      <c r="J343" s="514">
        <v>6</v>
      </c>
      <c r="K343" s="514">
        <v>1032</v>
      </c>
      <c r="L343" s="514">
        <v>1.5</v>
      </c>
      <c r="M343" s="514">
        <v>172</v>
      </c>
      <c r="N343" s="514">
        <v>33</v>
      </c>
      <c r="O343" s="514">
        <v>5676</v>
      </c>
      <c r="P343" s="534">
        <v>8.25</v>
      </c>
      <c r="Q343" s="515">
        <v>172</v>
      </c>
    </row>
    <row r="344" spans="1:17" ht="14.4" customHeight="1" x14ac:dyDescent="0.3">
      <c r="A344" s="510" t="s">
        <v>3478</v>
      </c>
      <c r="B344" s="511" t="s">
        <v>3123</v>
      </c>
      <c r="C344" s="511" t="s">
        <v>2030</v>
      </c>
      <c r="D344" s="511" t="s">
        <v>3085</v>
      </c>
      <c r="E344" s="511" t="s">
        <v>3086</v>
      </c>
      <c r="F344" s="514"/>
      <c r="G344" s="514"/>
      <c r="H344" s="514"/>
      <c r="I344" s="514"/>
      <c r="J344" s="514">
        <v>1</v>
      </c>
      <c r="K344" s="514">
        <v>147</v>
      </c>
      <c r="L344" s="514"/>
      <c r="M344" s="514">
        <v>147</v>
      </c>
      <c r="N344" s="514"/>
      <c r="O344" s="514"/>
      <c r="P344" s="534"/>
      <c r="Q344" s="515"/>
    </row>
    <row r="345" spans="1:17" ht="14.4" customHeight="1" x14ac:dyDescent="0.3">
      <c r="A345" s="510" t="s">
        <v>3478</v>
      </c>
      <c r="B345" s="511" t="s">
        <v>3123</v>
      </c>
      <c r="C345" s="511" t="s">
        <v>2030</v>
      </c>
      <c r="D345" s="511" t="s">
        <v>3481</v>
      </c>
      <c r="E345" s="511" t="s">
        <v>3482</v>
      </c>
      <c r="F345" s="514">
        <v>3</v>
      </c>
      <c r="G345" s="514">
        <v>498</v>
      </c>
      <c r="H345" s="514">
        <v>1</v>
      </c>
      <c r="I345" s="514">
        <v>166</v>
      </c>
      <c r="J345" s="514">
        <v>8</v>
      </c>
      <c r="K345" s="514">
        <v>1328</v>
      </c>
      <c r="L345" s="514">
        <v>2.6666666666666665</v>
      </c>
      <c r="M345" s="514">
        <v>166</v>
      </c>
      <c r="N345" s="514">
        <v>36</v>
      </c>
      <c r="O345" s="514">
        <v>5976</v>
      </c>
      <c r="P345" s="534">
        <v>12</v>
      </c>
      <c r="Q345" s="515">
        <v>166</v>
      </c>
    </row>
    <row r="346" spans="1:17" ht="14.4" customHeight="1" x14ac:dyDescent="0.3">
      <c r="A346" s="510" t="s">
        <v>3478</v>
      </c>
      <c r="B346" s="511" t="s">
        <v>3123</v>
      </c>
      <c r="C346" s="511" t="s">
        <v>2030</v>
      </c>
      <c r="D346" s="511" t="s">
        <v>3483</v>
      </c>
      <c r="E346" s="511" t="s">
        <v>3484</v>
      </c>
      <c r="F346" s="514">
        <v>3</v>
      </c>
      <c r="G346" s="514">
        <v>516</v>
      </c>
      <c r="H346" s="514">
        <v>1</v>
      </c>
      <c r="I346" s="514">
        <v>172</v>
      </c>
      <c r="J346" s="514">
        <v>8</v>
      </c>
      <c r="K346" s="514">
        <v>1376</v>
      </c>
      <c r="L346" s="514">
        <v>2.6666666666666665</v>
      </c>
      <c r="M346" s="514">
        <v>172</v>
      </c>
      <c r="N346" s="514">
        <v>37</v>
      </c>
      <c r="O346" s="514">
        <v>6364</v>
      </c>
      <c r="P346" s="534">
        <v>12.333333333333334</v>
      </c>
      <c r="Q346" s="515">
        <v>172</v>
      </c>
    </row>
    <row r="347" spans="1:17" ht="14.4" customHeight="1" x14ac:dyDescent="0.3">
      <c r="A347" s="510" t="s">
        <v>3478</v>
      </c>
      <c r="B347" s="511" t="s">
        <v>3123</v>
      </c>
      <c r="C347" s="511" t="s">
        <v>2030</v>
      </c>
      <c r="D347" s="511" t="s">
        <v>3485</v>
      </c>
      <c r="E347" s="511" t="s">
        <v>3486</v>
      </c>
      <c r="F347" s="514">
        <v>1</v>
      </c>
      <c r="G347" s="514">
        <v>347</v>
      </c>
      <c r="H347" s="514">
        <v>1</v>
      </c>
      <c r="I347" s="514">
        <v>347</v>
      </c>
      <c r="J347" s="514">
        <v>3</v>
      </c>
      <c r="K347" s="514">
        <v>1041</v>
      </c>
      <c r="L347" s="514">
        <v>3</v>
      </c>
      <c r="M347" s="514">
        <v>347</v>
      </c>
      <c r="N347" s="514">
        <v>2</v>
      </c>
      <c r="O347" s="514">
        <v>694</v>
      </c>
      <c r="P347" s="534">
        <v>2</v>
      </c>
      <c r="Q347" s="515">
        <v>347</v>
      </c>
    </row>
    <row r="348" spans="1:17" ht="14.4" customHeight="1" x14ac:dyDescent="0.3">
      <c r="A348" s="510" t="s">
        <v>3478</v>
      </c>
      <c r="B348" s="511" t="s">
        <v>3123</v>
      </c>
      <c r="C348" s="511" t="s">
        <v>2030</v>
      </c>
      <c r="D348" s="511" t="s">
        <v>3487</v>
      </c>
      <c r="E348" s="511" t="s">
        <v>3488</v>
      </c>
      <c r="F348" s="514">
        <v>3</v>
      </c>
      <c r="G348" s="514">
        <v>114</v>
      </c>
      <c r="H348" s="514">
        <v>1</v>
      </c>
      <c r="I348" s="514">
        <v>38</v>
      </c>
      <c r="J348" s="514">
        <v>8</v>
      </c>
      <c r="K348" s="514">
        <v>304</v>
      </c>
      <c r="L348" s="514">
        <v>2.6666666666666665</v>
      </c>
      <c r="M348" s="514">
        <v>38</v>
      </c>
      <c r="N348" s="514">
        <v>35</v>
      </c>
      <c r="O348" s="514">
        <v>1330</v>
      </c>
      <c r="P348" s="534">
        <v>11.666666666666666</v>
      </c>
      <c r="Q348" s="515">
        <v>38</v>
      </c>
    </row>
    <row r="349" spans="1:17" ht="14.4" customHeight="1" x14ac:dyDescent="0.3">
      <c r="A349" s="510" t="s">
        <v>3478</v>
      </c>
      <c r="B349" s="511" t="s">
        <v>3123</v>
      </c>
      <c r="C349" s="511" t="s">
        <v>2030</v>
      </c>
      <c r="D349" s="511" t="s">
        <v>2899</v>
      </c>
      <c r="E349" s="511" t="s">
        <v>2900</v>
      </c>
      <c r="F349" s="514">
        <v>9</v>
      </c>
      <c r="G349" s="514">
        <v>3123</v>
      </c>
      <c r="H349" s="514">
        <v>1</v>
      </c>
      <c r="I349" s="514">
        <v>347</v>
      </c>
      <c r="J349" s="514">
        <v>24</v>
      </c>
      <c r="K349" s="514">
        <v>8328</v>
      </c>
      <c r="L349" s="514">
        <v>2.6666666666666665</v>
      </c>
      <c r="M349" s="514">
        <v>347</v>
      </c>
      <c r="N349" s="514">
        <v>110</v>
      </c>
      <c r="O349" s="514">
        <v>38280</v>
      </c>
      <c r="P349" s="534">
        <v>12.257444764649376</v>
      </c>
      <c r="Q349" s="515">
        <v>348</v>
      </c>
    </row>
    <row r="350" spans="1:17" ht="14.4" customHeight="1" x14ac:dyDescent="0.3">
      <c r="A350" s="510" t="s">
        <v>3478</v>
      </c>
      <c r="B350" s="511" t="s">
        <v>3123</v>
      </c>
      <c r="C350" s="511" t="s">
        <v>2030</v>
      </c>
      <c r="D350" s="511" t="s">
        <v>3489</v>
      </c>
      <c r="E350" s="511" t="s">
        <v>3490</v>
      </c>
      <c r="F350" s="514">
        <v>1</v>
      </c>
      <c r="G350" s="514">
        <v>110</v>
      </c>
      <c r="H350" s="514">
        <v>1</v>
      </c>
      <c r="I350" s="514">
        <v>110</v>
      </c>
      <c r="J350" s="514"/>
      <c r="K350" s="514"/>
      <c r="L350" s="514"/>
      <c r="M350" s="514"/>
      <c r="N350" s="514"/>
      <c r="O350" s="514"/>
      <c r="P350" s="534"/>
      <c r="Q350" s="515"/>
    </row>
    <row r="351" spans="1:17" ht="14.4" customHeight="1" x14ac:dyDescent="0.3">
      <c r="A351" s="510" t="s">
        <v>426</v>
      </c>
      <c r="B351" s="511" t="s">
        <v>2063</v>
      </c>
      <c r="C351" s="511" t="s">
        <v>2030</v>
      </c>
      <c r="D351" s="511" t="s">
        <v>2709</v>
      </c>
      <c r="E351" s="511" t="s">
        <v>2710</v>
      </c>
      <c r="F351" s="514">
        <v>1</v>
      </c>
      <c r="G351" s="514">
        <v>323</v>
      </c>
      <c r="H351" s="514">
        <v>1</v>
      </c>
      <c r="I351" s="514">
        <v>323</v>
      </c>
      <c r="J351" s="514"/>
      <c r="K351" s="514"/>
      <c r="L351" s="514"/>
      <c r="M351" s="514"/>
      <c r="N351" s="514"/>
      <c r="O351" s="514"/>
      <c r="P351" s="534"/>
      <c r="Q351" s="515"/>
    </row>
    <row r="352" spans="1:17" ht="14.4" customHeight="1" x14ac:dyDescent="0.3">
      <c r="A352" s="510" t="s">
        <v>426</v>
      </c>
      <c r="B352" s="511" t="s">
        <v>2063</v>
      </c>
      <c r="C352" s="511" t="s">
        <v>2030</v>
      </c>
      <c r="D352" s="511" t="s">
        <v>2711</v>
      </c>
      <c r="E352" s="511" t="s">
        <v>2712</v>
      </c>
      <c r="F352" s="514">
        <v>1</v>
      </c>
      <c r="G352" s="514">
        <v>277</v>
      </c>
      <c r="H352" s="514">
        <v>1</v>
      </c>
      <c r="I352" s="514">
        <v>277</v>
      </c>
      <c r="J352" s="514"/>
      <c r="K352" s="514"/>
      <c r="L352" s="514"/>
      <c r="M352" s="514"/>
      <c r="N352" s="514"/>
      <c r="O352" s="514"/>
      <c r="P352" s="534"/>
      <c r="Q352" s="515"/>
    </row>
    <row r="353" spans="1:17" ht="14.4" customHeight="1" x14ac:dyDescent="0.3">
      <c r="A353" s="510" t="s">
        <v>426</v>
      </c>
      <c r="B353" s="511" t="s">
        <v>2063</v>
      </c>
      <c r="C353" s="511" t="s">
        <v>2030</v>
      </c>
      <c r="D353" s="511" t="s">
        <v>2713</v>
      </c>
      <c r="E353" s="511" t="s">
        <v>2714</v>
      </c>
      <c r="F353" s="514">
        <v>1</v>
      </c>
      <c r="G353" s="514">
        <v>5567</v>
      </c>
      <c r="H353" s="514">
        <v>1</v>
      </c>
      <c r="I353" s="514">
        <v>5567</v>
      </c>
      <c r="J353" s="514"/>
      <c r="K353" s="514"/>
      <c r="L353" s="514"/>
      <c r="M353" s="514"/>
      <c r="N353" s="514"/>
      <c r="O353" s="514"/>
      <c r="P353" s="534"/>
      <c r="Q353" s="515"/>
    </row>
    <row r="354" spans="1:17" ht="14.4" customHeight="1" x14ac:dyDescent="0.3">
      <c r="A354" s="510" t="s">
        <v>426</v>
      </c>
      <c r="B354" s="511" t="s">
        <v>2715</v>
      </c>
      <c r="C354" s="511" t="s">
        <v>2030</v>
      </c>
      <c r="D354" s="511" t="s">
        <v>2716</v>
      </c>
      <c r="E354" s="511" t="s">
        <v>2717</v>
      </c>
      <c r="F354" s="514"/>
      <c r="G354" s="514"/>
      <c r="H354" s="514"/>
      <c r="I354" s="514"/>
      <c r="J354" s="514"/>
      <c r="K354" s="514"/>
      <c r="L354" s="514"/>
      <c r="M354" s="514"/>
      <c r="N354" s="514">
        <v>1</v>
      </c>
      <c r="O354" s="514">
        <v>1114</v>
      </c>
      <c r="P354" s="534"/>
      <c r="Q354" s="515">
        <v>1114</v>
      </c>
    </row>
    <row r="355" spans="1:17" ht="14.4" customHeight="1" x14ac:dyDescent="0.3">
      <c r="A355" s="510" t="s">
        <v>426</v>
      </c>
      <c r="B355" s="511" t="s">
        <v>2715</v>
      </c>
      <c r="C355" s="511" t="s">
        <v>2030</v>
      </c>
      <c r="D355" s="511" t="s">
        <v>2709</v>
      </c>
      <c r="E355" s="511" t="s">
        <v>2710</v>
      </c>
      <c r="F355" s="514"/>
      <c r="G355" s="514"/>
      <c r="H355" s="514"/>
      <c r="I355" s="514"/>
      <c r="J355" s="514"/>
      <c r="K355" s="514"/>
      <c r="L355" s="514"/>
      <c r="M355" s="514"/>
      <c r="N355" s="514">
        <v>2</v>
      </c>
      <c r="O355" s="514">
        <v>652</v>
      </c>
      <c r="P355" s="534"/>
      <c r="Q355" s="515">
        <v>326</v>
      </c>
    </row>
    <row r="356" spans="1:17" ht="14.4" customHeight="1" x14ac:dyDescent="0.3">
      <c r="A356" s="510" t="s">
        <v>426</v>
      </c>
      <c r="B356" s="511" t="s">
        <v>2715</v>
      </c>
      <c r="C356" s="511" t="s">
        <v>2030</v>
      </c>
      <c r="D356" s="511" t="s">
        <v>2711</v>
      </c>
      <c r="E356" s="511" t="s">
        <v>2712</v>
      </c>
      <c r="F356" s="514"/>
      <c r="G356" s="514"/>
      <c r="H356" s="514"/>
      <c r="I356" s="514"/>
      <c r="J356" s="514"/>
      <c r="K356" s="514"/>
      <c r="L356" s="514"/>
      <c r="M356" s="514"/>
      <c r="N356" s="514">
        <v>1</v>
      </c>
      <c r="O356" s="514">
        <v>278</v>
      </c>
      <c r="P356" s="534"/>
      <c r="Q356" s="515">
        <v>278</v>
      </c>
    </row>
    <row r="357" spans="1:17" ht="14.4" customHeight="1" thickBot="1" x14ac:dyDescent="0.35">
      <c r="A357" s="516" t="s">
        <v>426</v>
      </c>
      <c r="B357" s="517" t="s">
        <v>2715</v>
      </c>
      <c r="C357" s="517" t="s">
        <v>2030</v>
      </c>
      <c r="D357" s="517" t="s">
        <v>2713</v>
      </c>
      <c r="E357" s="517" t="s">
        <v>2714</v>
      </c>
      <c r="F357" s="520"/>
      <c r="G357" s="520"/>
      <c r="H357" s="520"/>
      <c r="I357" s="520"/>
      <c r="J357" s="520"/>
      <c r="K357" s="520"/>
      <c r="L357" s="520"/>
      <c r="M357" s="520"/>
      <c r="N357" s="520">
        <v>2</v>
      </c>
      <c r="O357" s="520">
        <v>11144</v>
      </c>
      <c r="P357" s="528"/>
      <c r="Q357" s="521">
        <v>5572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270" bestFit="1" customWidth="1"/>
    <col min="2" max="2" width="15.6640625" style="270" bestFit="1" customWidth="1"/>
    <col min="3" max="5" width="8.33203125" style="280" customWidth="1"/>
    <col min="6" max="6" width="6.109375" style="281" customWidth="1"/>
    <col min="7" max="9" width="8.33203125" style="282" customWidth="1"/>
    <col min="10" max="10" width="6.109375" style="281" customWidth="1"/>
    <col min="11" max="13" width="8.33203125" style="282" customWidth="1"/>
    <col min="14" max="14" width="8.33203125" style="280" customWidth="1"/>
    <col min="15" max="16384" width="8.88671875" style="270"/>
  </cols>
  <sheetData>
    <row r="1" spans="1:14" ht="18.600000000000001" customHeight="1" thickBot="1" x14ac:dyDescent="0.4">
      <c r="A1" s="456" t="s">
        <v>224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</row>
    <row r="2" spans="1:14" ht="14.4" customHeight="1" thickBot="1" x14ac:dyDescent="0.35">
      <c r="A2" s="464" t="s">
        <v>238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</row>
    <row r="3" spans="1:14" ht="14.4" customHeight="1" thickBot="1" x14ac:dyDescent="0.35">
      <c r="A3" s="272"/>
      <c r="B3" s="273" t="s">
        <v>201</v>
      </c>
      <c r="C3" s="274">
        <f>SUBTOTAL(9,C6:C1048576)</f>
        <v>1946</v>
      </c>
      <c r="D3" s="275">
        <f>SUBTOTAL(9,D6:D1048576)</f>
        <v>1835</v>
      </c>
      <c r="E3" s="275">
        <f>SUBTOTAL(9,E6:E1048576)</f>
        <v>2082</v>
      </c>
      <c r="F3" s="276">
        <f>IF(OR(E3=0,C3=0),"",E3/C3)</f>
        <v>1.0698869475847894</v>
      </c>
      <c r="G3" s="277">
        <f>SUBTOTAL(9,G6:G1048576)</f>
        <v>24021033</v>
      </c>
      <c r="H3" s="278">
        <f>SUBTOTAL(9,H6:H1048576)</f>
        <v>21042183</v>
      </c>
      <c r="I3" s="278">
        <f>SUBTOTAL(9,I6:I1048576)</f>
        <v>24671966</v>
      </c>
      <c r="J3" s="276">
        <f>IF(OR(I3=0,G3=0),"",I3/G3)</f>
        <v>1.0270984599205204</v>
      </c>
      <c r="K3" s="277">
        <f>SUBTOTAL(9,K6:K1048576)</f>
        <v>5635500</v>
      </c>
      <c r="L3" s="278">
        <f>SUBTOTAL(9,L6:L1048576)</f>
        <v>4553000</v>
      </c>
      <c r="M3" s="278">
        <f>SUBTOTAL(9,M6:M1048576)</f>
        <v>5596000</v>
      </c>
      <c r="N3" s="279">
        <f>IF(OR(M3=0,E3=0),"",M3/E3)</f>
        <v>2687.8001921229588</v>
      </c>
    </row>
    <row r="4" spans="1:14" ht="14.4" customHeight="1" x14ac:dyDescent="0.3">
      <c r="A4" s="458" t="s">
        <v>128</v>
      </c>
      <c r="B4" s="459" t="s">
        <v>14</v>
      </c>
      <c r="C4" s="460" t="s">
        <v>129</v>
      </c>
      <c r="D4" s="460"/>
      <c r="E4" s="460"/>
      <c r="F4" s="461"/>
      <c r="G4" s="462" t="s">
        <v>17</v>
      </c>
      <c r="H4" s="460"/>
      <c r="I4" s="460"/>
      <c r="J4" s="461"/>
      <c r="K4" s="462" t="s">
        <v>130</v>
      </c>
      <c r="L4" s="460"/>
      <c r="M4" s="460"/>
      <c r="N4" s="463"/>
    </row>
    <row r="5" spans="1:14" ht="14.4" customHeight="1" thickBot="1" x14ac:dyDescent="0.35">
      <c r="A5" s="716"/>
      <c r="B5" s="717"/>
      <c r="C5" s="724">
        <v>2011</v>
      </c>
      <c r="D5" s="724">
        <v>2012</v>
      </c>
      <c r="E5" s="724">
        <v>2013</v>
      </c>
      <c r="F5" s="725" t="s">
        <v>5</v>
      </c>
      <c r="G5" s="735">
        <v>2011</v>
      </c>
      <c r="H5" s="724">
        <v>2012</v>
      </c>
      <c r="I5" s="724">
        <v>2013</v>
      </c>
      <c r="J5" s="725" t="s">
        <v>5</v>
      </c>
      <c r="K5" s="735">
        <v>2011</v>
      </c>
      <c r="L5" s="724">
        <v>2012</v>
      </c>
      <c r="M5" s="724">
        <v>2013</v>
      </c>
      <c r="N5" s="742" t="s">
        <v>131</v>
      </c>
    </row>
    <row r="6" spans="1:14" ht="14.4" customHeight="1" x14ac:dyDescent="0.3">
      <c r="A6" s="718" t="s">
        <v>2628</v>
      </c>
      <c r="B6" s="721" t="s">
        <v>3491</v>
      </c>
      <c r="C6" s="726">
        <v>27</v>
      </c>
      <c r="D6" s="727">
        <v>9</v>
      </c>
      <c r="E6" s="727">
        <v>13</v>
      </c>
      <c r="F6" s="732">
        <v>0.48148148148148145</v>
      </c>
      <c r="G6" s="736">
        <v>777489</v>
      </c>
      <c r="H6" s="737">
        <v>258908</v>
      </c>
      <c r="I6" s="737">
        <v>374002</v>
      </c>
      <c r="J6" s="732">
        <v>0.48103831694081844</v>
      </c>
      <c r="K6" s="736">
        <v>297000</v>
      </c>
      <c r="L6" s="737">
        <v>99000</v>
      </c>
      <c r="M6" s="737">
        <v>143000</v>
      </c>
      <c r="N6" s="743">
        <v>11000</v>
      </c>
    </row>
    <row r="7" spans="1:14" ht="14.4" customHeight="1" x14ac:dyDescent="0.3">
      <c r="A7" s="719" t="s">
        <v>2630</v>
      </c>
      <c r="B7" s="722" t="s">
        <v>3491</v>
      </c>
      <c r="C7" s="728">
        <v>100</v>
      </c>
      <c r="D7" s="729">
        <v>44</v>
      </c>
      <c r="E7" s="729">
        <v>84</v>
      </c>
      <c r="F7" s="733">
        <v>0.84</v>
      </c>
      <c r="G7" s="738">
        <v>2517717</v>
      </c>
      <c r="H7" s="739">
        <v>1107244</v>
      </c>
      <c r="I7" s="739">
        <v>2114229</v>
      </c>
      <c r="J7" s="733">
        <v>0.83974052683442979</v>
      </c>
      <c r="K7" s="738">
        <v>900000</v>
      </c>
      <c r="L7" s="739">
        <v>396000</v>
      </c>
      <c r="M7" s="739">
        <v>756000</v>
      </c>
      <c r="N7" s="744">
        <v>9000</v>
      </c>
    </row>
    <row r="8" spans="1:14" ht="14.4" customHeight="1" x14ac:dyDescent="0.3">
      <c r="A8" s="719" t="s">
        <v>2632</v>
      </c>
      <c r="B8" s="722" t="s">
        <v>3491</v>
      </c>
      <c r="C8" s="728">
        <v>200</v>
      </c>
      <c r="D8" s="729">
        <v>138</v>
      </c>
      <c r="E8" s="729">
        <v>199</v>
      </c>
      <c r="F8" s="733">
        <v>0.995</v>
      </c>
      <c r="G8" s="738">
        <v>4313038</v>
      </c>
      <c r="H8" s="739">
        <v>2975983</v>
      </c>
      <c r="I8" s="739">
        <v>4292305</v>
      </c>
      <c r="J8" s="733">
        <v>0.99519294752330023</v>
      </c>
      <c r="K8" s="738">
        <v>1400000</v>
      </c>
      <c r="L8" s="739">
        <v>966000</v>
      </c>
      <c r="M8" s="739">
        <v>1393000</v>
      </c>
      <c r="N8" s="744">
        <v>7000</v>
      </c>
    </row>
    <row r="9" spans="1:14" ht="14.4" customHeight="1" x14ac:dyDescent="0.3">
      <c r="A9" s="719" t="s">
        <v>2634</v>
      </c>
      <c r="B9" s="722" t="s">
        <v>3491</v>
      </c>
      <c r="C9" s="728">
        <v>1431</v>
      </c>
      <c r="D9" s="729">
        <v>1458</v>
      </c>
      <c r="E9" s="729">
        <v>1529</v>
      </c>
      <c r="F9" s="733">
        <v>1.0684835779175401</v>
      </c>
      <c r="G9" s="738">
        <v>15309742</v>
      </c>
      <c r="H9" s="739">
        <v>15604918</v>
      </c>
      <c r="I9" s="739">
        <v>16371098</v>
      </c>
      <c r="J9" s="733">
        <v>1.069325531416532</v>
      </c>
      <c r="K9" s="738">
        <v>2862000</v>
      </c>
      <c r="L9" s="739">
        <v>2916000</v>
      </c>
      <c r="M9" s="739">
        <v>3058000</v>
      </c>
      <c r="N9" s="744">
        <v>2000</v>
      </c>
    </row>
    <row r="10" spans="1:14" ht="14.4" customHeight="1" x14ac:dyDescent="0.3">
      <c r="A10" s="719" t="s">
        <v>2636</v>
      </c>
      <c r="B10" s="722" t="s">
        <v>3491</v>
      </c>
      <c r="C10" s="728">
        <v>165</v>
      </c>
      <c r="D10" s="729">
        <v>166</v>
      </c>
      <c r="E10" s="729">
        <v>235</v>
      </c>
      <c r="F10" s="733">
        <v>1.4242424242424243</v>
      </c>
      <c r="G10" s="738">
        <v>989901</v>
      </c>
      <c r="H10" s="739">
        <v>996627</v>
      </c>
      <c r="I10" s="739">
        <v>1411909</v>
      </c>
      <c r="J10" s="733">
        <v>1.4263133384045474</v>
      </c>
      <c r="K10" s="738">
        <v>165000</v>
      </c>
      <c r="L10" s="739">
        <v>166000</v>
      </c>
      <c r="M10" s="739">
        <v>235000</v>
      </c>
      <c r="N10" s="744">
        <v>1000</v>
      </c>
    </row>
    <row r="11" spans="1:14" ht="14.4" customHeight="1" thickBot="1" x14ac:dyDescent="0.35">
      <c r="A11" s="720" t="s">
        <v>2638</v>
      </c>
      <c r="B11" s="723" t="s">
        <v>3491</v>
      </c>
      <c r="C11" s="730">
        <v>23</v>
      </c>
      <c r="D11" s="731">
        <v>20</v>
      </c>
      <c r="E11" s="731">
        <v>22</v>
      </c>
      <c r="F11" s="734">
        <v>0.95652173913043481</v>
      </c>
      <c r="G11" s="740">
        <v>113146</v>
      </c>
      <c r="H11" s="741">
        <v>98503</v>
      </c>
      <c r="I11" s="741">
        <v>108423</v>
      </c>
      <c r="J11" s="734">
        <v>0.95825747264596184</v>
      </c>
      <c r="K11" s="740">
        <v>11500</v>
      </c>
      <c r="L11" s="741">
        <v>10000</v>
      </c>
      <c r="M11" s="741">
        <v>11000</v>
      </c>
      <c r="N11" s="745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3" stopIfTrue="1" operator="greaterThanOrEqual">
      <formula>1</formula>
    </cfRule>
  </conditionalFormatting>
  <conditionalFormatting sqref="F3">
    <cfRule type="cellIs" dxfId="1" priority="2" stopIfTrue="1" operator="greaterThanOrEqual">
      <formula>1</formula>
    </cfRule>
  </conditionalFormatting>
  <conditionalFormatting sqref="J3">
    <cfRule type="cellIs" dxfId="0" priority="1" stopIfTrue="1" operator="greaterThanOrEqual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50"/>
    <col min="2" max="13" width="8.88671875" style="150" customWidth="1"/>
    <col min="14" max="16384" width="8.88671875" style="150"/>
  </cols>
  <sheetData>
    <row r="1" spans="1:13" ht="18.600000000000001" customHeight="1" thickBot="1" x14ac:dyDescent="0.4">
      <c r="A1" s="335" t="s">
        <v>170</v>
      </c>
      <c r="B1" s="335"/>
      <c r="C1" s="335"/>
      <c r="D1" s="335"/>
      <c r="E1" s="335"/>
      <c r="F1" s="335"/>
      <c r="G1" s="335"/>
      <c r="H1" s="345"/>
      <c r="I1" s="345"/>
      <c r="J1" s="345"/>
      <c r="K1" s="345"/>
      <c r="L1" s="345"/>
      <c r="M1" s="345"/>
    </row>
    <row r="2" spans="1:13" ht="14.4" customHeight="1" x14ac:dyDescent="0.3">
      <c r="A2" s="464" t="s">
        <v>238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</row>
    <row r="3" spans="1:13" ht="14.4" customHeight="1" x14ac:dyDescent="0.3">
      <c r="A3" s="300"/>
      <c r="B3" s="301" t="s">
        <v>141</v>
      </c>
      <c r="C3" s="302" t="s">
        <v>142</v>
      </c>
      <c r="D3" s="302" t="s">
        <v>143</v>
      </c>
      <c r="E3" s="301" t="s">
        <v>144</v>
      </c>
      <c r="F3" s="302" t="s">
        <v>145</v>
      </c>
      <c r="G3" s="302" t="s">
        <v>146</v>
      </c>
      <c r="H3" s="302" t="s">
        <v>147</v>
      </c>
      <c r="I3" s="302" t="s">
        <v>148</v>
      </c>
      <c r="J3" s="302" t="s">
        <v>149</v>
      </c>
      <c r="K3" s="302" t="s">
        <v>150</v>
      </c>
      <c r="L3" s="302" t="s">
        <v>151</v>
      </c>
      <c r="M3" s="302" t="s">
        <v>152</v>
      </c>
    </row>
    <row r="4" spans="1:13" ht="14.4" customHeight="1" x14ac:dyDescent="0.3">
      <c r="A4" s="300" t="s">
        <v>140</v>
      </c>
      <c r="B4" s="303">
        <f>(B10+B8)/B6</f>
        <v>0.65556991935686126</v>
      </c>
      <c r="C4" s="303">
        <f t="shared" ref="C4:M4" si="0">(C10+C8)/C6</f>
        <v>0.5003248618077335</v>
      </c>
      <c r="D4" s="303">
        <f t="shared" si="0"/>
        <v>0.55088844273836279</v>
      </c>
      <c r="E4" s="303">
        <f t="shared" si="0"/>
        <v>0.49749077002958086</v>
      </c>
      <c r="F4" s="303">
        <f t="shared" si="0"/>
        <v>0.48575047417549316</v>
      </c>
      <c r="G4" s="303">
        <f t="shared" si="0"/>
        <v>0.2825781620672993</v>
      </c>
      <c r="H4" s="303">
        <f t="shared" si="0"/>
        <v>0.24644275397772669</v>
      </c>
      <c r="I4" s="303">
        <f t="shared" si="0"/>
        <v>1.7505496730724598E-2</v>
      </c>
      <c r="J4" s="303">
        <f t="shared" si="0"/>
        <v>1.7505496730724598E-2</v>
      </c>
      <c r="K4" s="303">
        <f t="shared" si="0"/>
        <v>1.7505496730724598E-2</v>
      </c>
      <c r="L4" s="303">
        <f t="shared" si="0"/>
        <v>1.7505496730724598E-2</v>
      </c>
      <c r="M4" s="303">
        <f t="shared" si="0"/>
        <v>1.7505496730724598E-2</v>
      </c>
    </row>
    <row r="5" spans="1:13" ht="14.4" customHeight="1" x14ac:dyDescent="0.3">
      <c r="A5" s="304" t="s">
        <v>70</v>
      </c>
      <c r="B5" s="303">
        <f>IF(ISERROR(VLOOKUP($A5,'Man Tab'!$A:$Q,COLUMN()+2,0)),0,VLOOKUP($A5,'Man Tab'!$A:$Q,COLUMN()+2,0))</f>
        <v>3886.4595899999999</v>
      </c>
      <c r="C5" s="303">
        <f>IF(ISERROR(VLOOKUP($A5,'Man Tab'!$A:$Q,COLUMN()+2,0)),0,VLOOKUP($A5,'Man Tab'!$A:$Q,COLUMN()+2,0))</f>
        <v>3927.1397299999999</v>
      </c>
      <c r="D5" s="303">
        <f>IF(ISERROR(VLOOKUP($A5,'Man Tab'!$A:$Q,COLUMN()+2,0)),0,VLOOKUP($A5,'Man Tab'!$A:$Q,COLUMN()+2,0))</f>
        <v>4325.6270299999996</v>
      </c>
      <c r="E5" s="303">
        <f>IF(ISERROR(VLOOKUP($A5,'Man Tab'!$A:$Q,COLUMN()+2,0)),0,VLOOKUP($A5,'Man Tab'!$A:$Q,COLUMN()+2,0))</f>
        <v>4304.2445499999903</v>
      </c>
      <c r="F5" s="303">
        <f>IF(ISERROR(VLOOKUP($A5,'Man Tab'!$A:$Q,COLUMN()+2,0)),0,VLOOKUP($A5,'Man Tab'!$A:$Q,COLUMN()+2,0))</f>
        <v>4114.18685</v>
      </c>
      <c r="G5" s="303">
        <f>IF(ISERROR(VLOOKUP($A5,'Man Tab'!$A:$Q,COLUMN()+2,0)),0,VLOOKUP($A5,'Man Tab'!$A:$Q,COLUMN()+2,0))</f>
        <v>3748.8702199999998</v>
      </c>
      <c r="H5" s="303">
        <f>IF(ISERROR(VLOOKUP($A5,'Man Tab'!$A:$Q,COLUMN()+2,0)),0,VLOOKUP($A5,'Man Tab'!$A:$Q,COLUMN()+2,0))</f>
        <v>4739.0916900000002</v>
      </c>
      <c r="I5" s="303">
        <f>IF(ISERROR(VLOOKUP($A5,'Man Tab'!$A:$Q,COLUMN()+2,0)),0,VLOOKUP($A5,'Man Tab'!$A:$Q,COLUMN()+2,0))</f>
        <v>4.9406564584124654E-324</v>
      </c>
      <c r="J5" s="303">
        <f>IF(ISERROR(VLOOKUP($A5,'Man Tab'!$A:$Q,COLUMN()+2,0)),0,VLOOKUP($A5,'Man Tab'!$A:$Q,COLUMN()+2,0))</f>
        <v>4.9406564584124654E-324</v>
      </c>
      <c r="K5" s="303">
        <f>IF(ISERROR(VLOOKUP($A5,'Man Tab'!$A:$Q,COLUMN()+2,0)),0,VLOOKUP($A5,'Man Tab'!$A:$Q,COLUMN()+2,0))</f>
        <v>4.9406564584124654E-324</v>
      </c>
      <c r="L5" s="303">
        <f>IF(ISERROR(VLOOKUP($A5,'Man Tab'!$A:$Q,COLUMN()+2,0)),0,VLOOKUP($A5,'Man Tab'!$A:$Q,COLUMN()+2,0))</f>
        <v>4.9406564584124654E-324</v>
      </c>
      <c r="M5" s="303">
        <f>IF(ISERROR(VLOOKUP($A5,'Man Tab'!$A:$Q,COLUMN()+2,0)),0,VLOOKUP($A5,'Man Tab'!$A:$Q,COLUMN()+2,0))</f>
        <v>4.9406564584124654E-324</v>
      </c>
    </row>
    <row r="6" spans="1:13" ht="14.4" customHeight="1" x14ac:dyDescent="0.3">
      <c r="A6" s="304" t="s">
        <v>136</v>
      </c>
      <c r="B6" s="305">
        <f>B5</f>
        <v>3886.4595899999999</v>
      </c>
      <c r="C6" s="305">
        <f t="shared" ref="C6:M6" si="1">C5+B6</f>
        <v>7813.5993199999994</v>
      </c>
      <c r="D6" s="305">
        <f t="shared" si="1"/>
        <v>12139.226349999999</v>
      </c>
      <c r="E6" s="305">
        <f t="shared" si="1"/>
        <v>16443.470899999989</v>
      </c>
      <c r="F6" s="305">
        <f t="shared" si="1"/>
        <v>20557.657749999991</v>
      </c>
      <c r="G6" s="305">
        <f t="shared" si="1"/>
        <v>24306.527969999992</v>
      </c>
      <c r="H6" s="305">
        <f t="shared" si="1"/>
        <v>29045.619659999993</v>
      </c>
      <c r="I6" s="305">
        <f t="shared" si="1"/>
        <v>29045.619659999993</v>
      </c>
      <c r="J6" s="305">
        <f t="shared" si="1"/>
        <v>29045.619659999993</v>
      </c>
      <c r="K6" s="305">
        <f t="shared" si="1"/>
        <v>29045.619659999993</v>
      </c>
      <c r="L6" s="305">
        <f t="shared" si="1"/>
        <v>29045.619659999993</v>
      </c>
      <c r="M6" s="305">
        <f t="shared" si="1"/>
        <v>29045.619659999993</v>
      </c>
    </row>
    <row r="7" spans="1:13" ht="14.4" customHeight="1" x14ac:dyDescent="0.3">
      <c r="A7" s="304" t="s">
        <v>168</v>
      </c>
      <c r="B7" s="304">
        <v>83.866</v>
      </c>
      <c r="C7" s="304">
        <v>127.96</v>
      </c>
      <c r="D7" s="304">
        <v>219.61099999999999</v>
      </c>
      <c r="E7" s="304">
        <v>267.322</v>
      </c>
      <c r="F7" s="304">
        <v>326.12599999999998</v>
      </c>
      <c r="G7" s="304">
        <v>217.97800000000001</v>
      </c>
      <c r="H7" s="304">
        <v>225.411</v>
      </c>
      <c r="I7" s="304"/>
      <c r="J7" s="304"/>
      <c r="K7" s="304"/>
      <c r="L7" s="304"/>
      <c r="M7" s="304"/>
    </row>
    <row r="8" spans="1:13" ht="14.4" customHeight="1" x14ac:dyDescent="0.3">
      <c r="A8" s="304" t="s">
        <v>137</v>
      </c>
      <c r="B8" s="305">
        <f>B7*29.5</f>
        <v>2474.047</v>
      </c>
      <c r="C8" s="305">
        <f t="shared" ref="C8:M8" si="2">C7*29.5</f>
        <v>3774.8199999999997</v>
      </c>
      <c r="D8" s="305">
        <f t="shared" si="2"/>
        <v>6478.5244999999995</v>
      </c>
      <c r="E8" s="305">
        <f t="shared" si="2"/>
        <v>7885.9989999999998</v>
      </c>
      <c r="F8" s="305">
        <f t="shared" si="2"/>
        <v>9620.7169999999987</v>
      </c>
      <c r="G8" s="305">
        <f t="shared" si="2"/>
        <v>6430.3510000000006</v>
      </c>
      <c r="H8" s="305">
        <f t="shared" si="2"/>
        <v>6649.6244999999999</v>
      </c>
      <c r="I8" s="305">
        <f t="shared" si="2"/>
        <v>0</v>
      </c>
      <c r="J8" s="305">
        <f t="shared" si="2"/>
        <v>0</v>
      </c>
      <c r="K8" s="305">
        <f t="shared" si="2"/>
        <v>0</v>
      </c>
      <c r="L8" s="305">
        <f t="shared" si="2"/>
        <v>0</v>
      </c>
      <c r="M8" s="305">
        <f t="shared" si="2"/>
        <v>0</v>
      </c>
    </row>
    <row r="9" spans="1:13" ht="14.4" customHeight="1" x14ac:dyDescent="0.3">
      <c r="A9" s="304" t="s">
        <v>169</v>
      </c>
      <c r="B9" s="304">
        <v>73799</v>
      </c>
      <c r="C9" s="304">
        <v>60719</v>
      </c>
      <c r="D9" s="304">
        <v>74317</v>
      </c>
      <c r="E9" s="304">
        <v>85641</v>
      </c>
      <c r="F9" s="304">
        <v>70699</v>
      </c>
      <c r="G9" s="304">
        <v>72968</v>
      </c>
      <c r="H9" s="304">
        <v>70315</v>
      </c>
      <c r="I9" s="304">
        <v>0</v>
      </c>
      <c r="J9" s="304">
        <v>0</v>
      </c>
      <c r="K9" s="304">
        <v>0</v>
      </c>
      <c r="L9" s="304">
        <v>0</v>
      </c>
      <c r="M9" s="304">
        <v>0</v>
      </c>
    </row>
    <row r="10" spans="1:13" ht="14.4" customHeight="1" x14ac:dyDescent="0.3">
      <c r="A10" s="304" t="s">
        <v>138</v>
      </c>
      <c r="B10" s="305">
        <f>B9/1000</f>
        <v>73.799000000000007</v>
      </c>
      <c r="C10" s="305">
        <f t="shared" ref="C10:M10" si="3">C9/1000+B10</f>
        <v>134.518</v>
      </c>
      <c r="D10" s="305">
        <f t="shared" si="3"/>
        <v>208.83499999999998</v>
      </c>
      <c r="E10" s="305">
        <f t="shared" si="3"/>
        <v>294.476</v>
      </c>
      <c r="F10" s="305">
        <f t="shared" si="3"/>
        <v>365.17500000000001</v>
      </c>
      <c r="G10" s="305">
        <f t="shared" si="3"/>
        <v>438.14300000000003</v>
      </c>
      <c r="H10" s="305">
        <f t="shared" si="3"/>
        <v>508.45800000000003</v>
      </c>
      <c r="I10" s="305">
        <f t="shared" si="3"/>
        <v>508.45800000000003</v>
      </c>
      <c r="J10" s="305">
        <f t="shared" si="3"/>
        <v>508.45800000000003</v>
      </c>
      <c r="K10" s="305">
        <f t="shared" si="3"/>
        <v>508.45800000000003</v>
      </c>
      <c r="L10" s="305">
        <f t="shared" si="3"/>
        <v>508.45800000000003</v>
      </c>
      <c r="M10" s="305">
        <f t="shared" si="3"/>
        <v>508.45800000000003</v>
      </c>
    </row>
    <row r="11" spans="1:13" ht="14.4" customHeight="1" x14ac:dyDescent="0.3">
      <c r="A11" s="300"/>
      <c r="B11" s="300" t="s">
        <v>154</v>
      </c>
      <c r="C11" s="300">
        <f>COUNTIF(B7:M7,"&lt;&gt;")</f>
        <v>7</v>
      </c>
      <c r="D11" s="300"/>
      <c r="E11" s="300"/>
      <c r="F11" s="300"/>
      <c r="G11" s="300"/>
      <c r="H11" s="300"/>
      <c r="I11" s="300"/>
      <c r="J11" s="300"/>
      <c r="K11" s="300"/>
      <c r="L11" s="300"/>
      <c r="M11" s="300"/>
    </row>
    <row r="12" spans="1:13" ht="14.4" customHeight="1" x14ac:dyDescent="0.3">
      <c r="A12" s="300">
        <v>0</v>
      </c>
      <c r="B12" s="303">
        <f>IF(ISERROR(HI!F15),#REF!,HI!F15)</f>
        <v>0.32938037745098042</v>
      </c>
      <c r="C12" s="300"/>
      <c r="D12" s="300"/>
      <c r="E12" s="300"/>
      <c r="F12" s="300"/>
      <c r="G12" s="300"/>
      <c r="H12" s="300"/>
      <c r="I12" s="300"/>
      <c r="J12" s="300"/>
      <c r="K12" s="300"/>
      <c r="L12" s="300"/>
      <c r="M12" s="300"/>
    </row>
    <row r="13" spans="1:13" ht="14.4" customHeight="1" x14ac:dyDescent="0.3">
      <c r="A13" s="300">
        <v>1</v>
      </c>
      <c r="B13" s="303">
        <f>IF(ISERROR(HI!F15),#REF!,HI!F15)</f>
        <v>0.32938037745098042</v>
      </c>
      <c r="C13" s="300"/>
      <c r="D13" s="300"/>
      <c r="E13" s="300"/>
      <c r="F13" s="300"/>
      <c r="G13" s="300"/>
      <c r="H13" s="300"/>
      <c r="I13" s="300"/>
      <c r="J13" s="300"/>
      <c r="K13" s="300"/>
      <c r="L13" s="300"/>
      <c r="M13" s="30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9" bestFit="1" customWidth="1"/>
    <col min="2" max="2" width="12.77734375" style="69" bestFit="1" customWidth="1"/>
    <col min="3" max="3" width="13.6640625" style="69" bestFit="1" customWidth="1"/>
    <col min="4" max="15" width="7.77734375" style="69" bestFit="1" customWidth="1"/>
    <col min="16" max="16" width="8.88671875" style="69" customWidth="1"/>
    <col min="17" max="17" width="6.6640625" style="69" bestFit="1" customWidth="1"/>
    <col min="18" max="16384" width="8.88671875" style="69"/>
  </cols>
  <sheetData>
    <row r="1" spans="1:17" s="71" customFormat="1" ht="18.600000000000001" customHeight="1" thickBot="1" x14ac:dyDescent="0.4">
      <c r="A1" s="347" t="s">
        <v>240</v>
      </c>
      <c r="B1" s="347"/>
      <c r="C1" s="347"/>
      <c r="D1" s="347"/>
      <c r="E1" s="347"/>
      <c r="F1" s="347"/>
      <c r="G1" s="347"/>
      <c r="H1" s="336"/>
      <c r="I1" s="336"/>
      <c r="J1" s="336"/>
      <c r="K1" s="336"/>
      <c r="L1" s="336"/>
      <c r="M1" s="336"/>
      <c r="N1" s="336"/>
      <c r="O1" s="336"/>
      <c r="P1" s="336"/>
      <c r="Q1" s="336"/>
    </row>
    <row r="2" spans="1:17" s="71" customFormat="1" ht="14.4" customHeight="1" thickBot="1" x14ac:dyDescent="0.35">
      <c r="A2" s="464" t="s">
        <v>238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17" ht="14.4" customHeight="1" x14ac:dyDescent="0.3">
      <c r="A3" s="155"/>
      <c r="B3" s="348" t="s">
        <v>33</v>
      </c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60"/>
      <c r="Q3" s="62"/>
    </row>
    <row r="4" spans="1:17" ht="14.4" customHeight="1" x14ac:dyDescent="0.3">
      <c r="A4" s="156"/>
      <c r="B4" s="30" t="s">
        <v>34</v>
      </c>
      <c r="C4" s="61" t="s">
        <v>35</v>
      </c>
      <c r="D4" s="61" t="s">
        <v>36</v>
      </c>
      <c r="E4" s="61" t="s">
        <v>37</v>
      </c>
      <c r="F4" s="61" t="s">
        <v>38</v>
      </c>
      <c r="G4" s="61" t="s">
        <v>39</v>
      </c>
      <c r="H4" s="61" t="s">
        <v>40</v>
      </c>
      <c r="I4" s="61" t="s">
        <v>41</v>
      </c>
      <c r="J4" s="61" t="s">
        <v>42</v>
      </c>
      <c r="K4" s="61" t="s">
        <v>43</v>
      </c>
      <c r="L4" s="61" t="s">
        <v>44</v>
      </c>
      <c r="M4" s="61" t="s">
        <v>45</v>
      </c>
      <c r="N4" s="61" t="s">
        <v>46</v>
      </c>
      <c r="O4" s="61" t="s">
        <v>47</v>
      </c>
      <c r="P4" s="350" t="s">
        <v>6</v>
      </c>
      <c r="Q4" s="351"/>
    </row>
    <row r="5" spans="1:17" ht="14.4" customHeight="1" thickBot="1" x14ac:dyDescent="0.35">
      <c r="A5" s="157"/>
      <c r="B5" s="31" t="s">
        <v>48</v>
      </c>
      <c r="C5" s="32" t="s">
        <v>48</v>
      </c>
      <c r="D5" s="32" t="s">
        <v>49</v>
      </c>
      <c r="E5" s="32" t="s">
        <v>49</v>
      </c>
      <c r="F5" s="32" t="s">
        <v>49</v>
      </c>
      <c r="G5" s="32" t="s">
        <v>49</v>
      </c>
      <c r="H5" s="32" t="s">
        <v>49</v>
      </c>
      <c r="I5" s="32" t="s">
        <v>49</v>
      </c>
      <c r="J5" s="32" t="s">
        <v>49</v>
      </c>
      <c r="K5" s="32" t="s">
        <v>49</v>
      </c>
      <c r="L5" s="32" t="s">
        <v>49</v>
      </c>
      <c r="M5" s="32" t="s">
        <v>49</v>
      </c>
      <c r="N5" s="32" t="s">
        <v>49</v>
      </c>
      <c r="O5" s="32" t="s">
        <v>49</v>
      </c>
      <c r="P5" s="32" t="s">
        <v>49</v>
      </c>
      <c r="Q5" s="33" t="s">
        <v>50</v>
      </c>
    </row>
    <row r="6" spans="1:17" ht="14.4" customHeight="1" x14ac:dyDescent="0.3">
      <c r="A6" s="24" t="s">
        <v>51</v>
      </c>
      <c r="B6" s="73">
        <v>4.9406564584124654E-324</v>
      </c>
      <c r="C6" s="74">
        <v>0</v>
      </c>
      <c r="D6" s="74">
        <v>4.9406564584124654E-324</v>
      </c>
      <c r="E6" s="74">
        <v>4.9406564584124654E-324</v>
      </c>
      <c r="F6" s="74">
        <v>4.9406564584124654E-324</v>
      </c>
      <c r="G6" s="74">
        <v>4.9406564584124654E-324</v>
      </c>
      <c r="H6" s="74">
        <v>4.9406564584124654E-324</v>
      </c>
      <c r="I6" s="74">
        <v>4.9406564584124654E-324</v>
      </c>
      <c r="J6" s="74">
        <v>4.9406564584124654E-324</v>
      </c>
      <c r="K6" s="74">
        <v>4.9406564584124654E-324</v>
      </c>
      <c r="L6" s="74">
        <v>4.9406564584124654E-324</v>
      </c>
      <c r="M6" s="74">
        <v>4.9406564584124654E-324</v>
      </c>
      <c r="N6" s="74">
        <v>4.9406564584124654E-324</v>
      </c>
      <c r="O6" s="74">
        <v>4.9406564584124654E-324</v>
      </c>
      <c r="P6" s="75">
        <v>3.4584595208887258E-323</v>
      </c>
      <c r="Q6" s="265" t="s">
        <v>239</v>
      </c>
    </row>
    <row r="7" spans="1:17" ht="14.4" customHeight="1" x14ac:dyDescent="0.3">
      <c r="A7" s="25" t="s">
        <v>52</v>
      </c>
      <c r="B7" s="76">
        <v>7593.9272902213797</v>
      </c>
      <c r="C7" s="77">
        <v>632.82727418511502</v>
      </c>
      <c r="D7" s="77">
        <v>578.36311999999998</v>
      </c>
      <c r="E7" s="77">
        <v>645.26170000000002</v>
      </c>
      <c r="F7" s="77">
        <v>775.32965999999999</v>
      </c>
      <c r="G7" s="77">
        <v>776.69322999999895</v>
      </c>
      <c r="H7" s="77">
        <v>602.06304999999998</v>
      </c>
      <c r="I7" s="77">
        <v>456.80236000000002</v>
      </c>
      <c r="J7" s="77">
        <v>536.53414999999995</v>
      </c>
      <c r="K7" s="77">
        <v>4.9406564584124654E-324</v>
      </c>
      <c r="L7" s="77">
        <v>4.9406564584124654E-324</v>
      </c>
      <c r="M7" s="77">
        <v>4.9406564584124654E-324</v>
      </c>
      <c r="N7" s="77">
        <v>4.9406564584124654E-324</v>
      </c>
      <c r="O7" s="77">
        <v>4.9406564584124654E-324</v>
      </c>
      <c r="P7" s="78">
        <v>4371.04727</v>
      </c>
      <c r="Q7" s="266">
        <v>0.98673895667599998</v>
      </c>
    </row>
    <row r="8" spans="1:17" ht="14.4" customHeight="1" x14ac:dyDescent="0.3">
      <c r="A8" s="25" t="s">
        <v>53</v>
      </c>
      <c r="B8" s="76">
        <v>3540</v>
      </c>
      <c r="C8" s="77">
        <v>295</v>
      </c>
      <c r="D8" s="77">
        <v>255.625</v>
      </c>
      <c r="E8" s="77">
        <v>332.01400000000001</v>
      </c>
      <c r="F8" s="77">
        <v>341.88799999999998</v>
      </c>
      <c r="G8" s="77">
        <v>288.04500000000002</v>
      </c>
      <c r="H8" s="77">
        <v>195.76900000000001</v>
      </c>
      <c r="I8" s="77">
        <v>248.07300000000001</v>
      </c>
      <c r="J8" s="77">
        <v>300.67399999999998</v>
      </c>
      <c r="K8" s="77">
        <v>4.9406564584124654E-324</v>
      </c>
      <c r="L8" s="77">
        <v>4.9406564584124654E-324</v>
      </c>
      <c r="M8" s="77">
        <v>4.9406564584124654E-324</v>
      </c>
      <c r="N8" s="77">
        <v>4.9406564584124654E-324</v>
      </c>
      <c r="O8" s="77">
        <v>4.9406564584124654E-324</v>
      </c>
      <c r="P8" s="78">
        <v>1962.088</v>
      </c>
      <c r="Q8" s="266">
        <v>0.95016368038700005</v>
      </c>
    </row>
    <row r="9" spans="1:17" ht="14.4" customHeight="1" x14ac:dyDescent="0.3">
      <c r="A9" s="25" t="s">
        <v>54</v>
      </c>
      <c r="B9" s="76">
        <v>3815.0047087462399</v>
      </c>
      <c r="C9" s="77">
        <v>317.91705906218698</v>
      </c>
      <c r="D9" s="77">
        <v>263.47748000000001</v>
      </c>
      <c r="E9" s="77">
        <v>247.06718000000001</v>
      </c>
      <c r="F9" s="77">
        <v>300.31142999999997</v>
      </c>
      <c r="G9" s="77">
        <v>310.15442999999999</v>
      </c>
      <c r="H9" s="77">
        <v>307.94526999999999</v>
      </c>
      <c r="I9" s="77">
        <v>316.63310999999999</v>
      </c>
      <c r="J9" s="77">
        <v>320.67718000000002</v>
      </c>
      <c r="K9" s="77">
        <v>4.9406564584124654E-324</v>
      </c>
      <c r="L9" s="77">
        <v>4.9406564584124654E-324</v>
      </c>
      <c r="M9" s="77">
        <v>4.9406564584124654E-324</v>
      </c>
      <c r="N9" s="77">
        <v>4.9406564584124654E-324</v>
      </c>
      <c r="O9" s="77">
        <v>4.9406564584124654E-324</v>
      </c>
      <c r="P9" s="78">
        <v>2066.2660799999999</v>
      </c>
      <c r="Q9" s="266">
        <v>0.92848389275499998</v>
      </c>
    </row>
    <row r="10" spans="1:17" ht="14.4" customHeight="1" x14ac:dyDescent="0.3">
      <c r="A10" s="25" t="s">
        <v>55</v>
      </c>
      <c r="B10" s="76">
        <v>55.002182034937</v>
      </c>
      <c r="C10" s="77">
        <v>4.5835151695779999</v>
      </c>
      <c r="D10" s="77">
        <v>3.2006299999999999</v>
      </c>
      <c r="E10" s="77">
        <v>5.2642800000000003</v>
      </c>
      <c r="F10" s="77">
        <v>3.3155399999999999</v>
      </c>
      <c r="G10" s="77">
        <v>3.7672099999999999</v>
      </c>
      <c r="H10" s="77">
        <v>3.4806400000000002</v>
      </c>
      <c r="I10" s="77">
        <v>3.06473</v>
      </c>
      <c r="J10" s="77">
        <v>4.5243200000000003</v>
      </c>
      <c r="K10" s="77">
        <v>4.9406564584124654E-324</v>
      </c>
      <c r="L10" s="77">
        <v>4.9406564584124654E-324</v>
      </c>
      <c r="M10" s="77">
        <v>4.9406564584124654E-324</v>
      </c>
      <c r="N10" s="77">
        <v>4.9406564584124654E-324</v>
      </c>
      <c r="O10" s="77">
        <v>4.9406564584124654E-324</v>
      </c>
      <c r="P10" s="78">
        <v>26.617349999999998</v>
      </c>
      <c r="Q10" s="266">
        <v>0.82959877533799997</v>
      </c>
    </row>
    <row r="11" spans="1:17" ht="14.4" customHeight="1" x14ac:dyDescent="0.3">
      <c r="A11" s="25" t="s">
        <v>56</v>
      </c>
      <c r="B11" s="76">
        <v>270.86943004891901</v>
      </c>
      <c r="C11" s="77">
        <v>22.572452504076001</v>
      </c>
      <c r="D11" s="77">
        <v>24.50328</v>
      </c>
      <c r="E11" s="77">
        <v>30.61177</v>
      </c>
      <c r="F11" s="77">
        <v>22.487719999999999</v>
      </c>
      <c r="G11" s="77">
        <v>31.499949999999998</v>
      </c>
      <c r="H11" s="77">
        <v>24.506910000000001</v>
      </c>
      <c r="I11" s="77">
        <v>28.80198</v>
      </c>
      <c r="J11" s="77">
        <v>28.161819999999999</v>
      </c>
      <c r="K11" s="77">
        <v>4.9406564584124654E-324</v>
      </c>
      <c r="L11" s="77">
        <v>4.9406564584124654E-324</v>
      </c>
      <c r="M11" s="77">
        <v>4.9406564584124654E-324</v>
      </c>
      <c r="N11" s="77">
        <v>4.9406564584124654E-324</v>
      </c>
      <c r="O11" s="77">
        <v>4.9406564584124654E-324</v>
      </c>
      <c r="P11" s="78">
        <v>190.57343</v>
      </c>
      <c r="Q11" s="266">
        <v>1.206106235437</v>
      </c>
    </row>
    <row r="12" spans="1:17" ht="14.4" customHeight="1" x14ac:dyDescent="0.3">
      <c r="A12" s="25" t="s">
        <v>57</v>
      </c>
      <c r="B12" s="76">
        <v>267.303611409187</v>
      </c>
      <c r="C12" s="77">
        <v>22.275300950765001</v>
      </c>
      <c r="D12" s="77">
        <v>8.2279999999999998</v>
      </c>
      <c r="E12" s="77">
        <v>29.504999999999999</v>
      </c>
      <c r="F12" s="77">
        <v>0.13583000000000001</v>
      </c>
      <c r="G12" s="77">
        <v>8.6141399999990007</v>
      </c>
      <c r="H12" s="77">
        <v>0.61314999999999997</v>
      </c>
      <c r="I12" s="77">
        <v>2.28193</v>
      </c>
      <c r="J12" s="77">
        <v>15.042999999999999</v>
      </c>
      <c r="K12" s="77">
        <v>4.9406564584124654E-324</v>
      </c>
      <c r="L12" s="77">
        <v>4.9406564584124654E-324</v>
      </c>
      <c r="M12" s="77">
        <v>4.9406564584124654E-324</v>
      </c>
      <c r="N12" s="77">
        <v>4.9406564584124654E-324</v>
      </c>
      <c r="O12" s="77">
        <v>4.9406564584124654E-324</v>
      </c>
      <c r="P12" s="78">
        <v>64.421049999999994</v>
      </c>
      <c r="Q12" s="266">
        <v>0.41314849856300001</v>
      </c>
    </row>
    <row r="13" spans="1:17" ht="14.4" customHeight="1" x14ac:dyDescent="0.3">
      <c r="A13" s="25" t="s">
        <v>58</v>
      </c>
      <c r="B13" s="76">
        <v>142.69670109671</v>
      </c>
      <c r="C13" s="77">
        <v>11.891391758058999</v>
      </c>
      <c r="D13" s="77">
        <v>4.1355199999999996</v>
      </c>
      <c r="E13" s="77">
        <v>6.1502800000000004</v>
      </c>
      <c r="F13" s="77">
        <v>5.6460999999999997</v>
      </c>
      <c r="G13" s="77">
        <v>15.65535</v>
      </c>
      <c r="H13" s="77">
        <v>11.388170000000001</v>
      </c>
      <c r="I13" s="77">
        <v>15.212870000000001</v>
      </c>
      <c r="J13" s="77">
        <v>3.0715499999999998</v>
      </c>
      <c r="K13" s="77">
        <v>4.9406564584124654E-324</v>
      </c>
      <c r="L13" s="77">
        <v>4.9406564584124654E-324</v>
      </c>
      <c r="M13" s="77">
        <v>4.9406564584124654E-324</v>
      </c>
      <c r="N13" s="77">
        <v>4.9406564584124654E-324</v>
      </c>
      <c r="O13" s="77">
        <v>4.9406564584124654E-324</v>
      </c>
      <c r="P13" s="78">
        <v>61.259839999999997</v>
      </c>
      <c r="Q13" s="266">
        <v>0.73594461374499998</v>
      </c>
    </row>
    <row r="14" spans="1:17" ht="14.4" customHeight="1" x14ac:dyDescent="0.3">
      <c r="A14" s="25" t="s">
        <v>59</v>
      </c>
      <c r="B14" s="76">
        <v>347.59181330674102</v>
      </c>
      <c r="C14" s="77">
        <v>28.965984442227999</v>
      </c>
      <c r="D14" s="77">
        <v>40.616999999999997</v>
      </c>
      <c r="E14" s="77">
        <v>34.872999999999998</v>
      </c>
      <c r="F14" s="77">
        <v>36.966999999999999</v>
      </c>
      <c r="G14" s="77">
        <v>25.396000000000001</v>
      </c>
      <c r="H14" s="77">
        <v>19.791</v>
      </c>
      <c r="I14" s="77">
        <v>21.539000000000001</v>
      </c>
      <c r="J14" s="77">
        <v>20.683</v>
      </c>
      <c r="K14" s="77">
        <v>4.9406564584124654E-324</v>
      </c>
      <c r="L14" s="77">
        <v>4.9406564584124654E-324</v>
      </c>
      <c r="M14" s="77">
        <v>4.9406564584124654E-324</v>
      </c>
      <c r="N14" s="77">
        <v>4.9406564584124654E-324</v>
      </c>
      <c r="O14" s="77">
        <v>4.9406564584124654E-324</v>
      </c>
      <c r="P14" s="78">
        <v>199.86600000000001</v>
      </c>
      <c r="Q14" s="266">
        <v>0.98571777428200003</v>
      </c>
    </row>
    <row r="15" spans="1:17" ht="14.4" customHeight="1" x14ac:dyDescent="0.3">
      <c r="A15" s="25" t="s">
        <v>60</v>
      </c>
      <c r="B15" s="76">
        <v>4.9406564584124654E-324</v>
      </c>
      <c r="C15" s="77">
        <v>0</v>
      </c>
      <c r="D15" s="77">
        <v>4.9406564584124654E-324</v>
      </c>
      <c r="E15" s="77">
        <v>4.9406564584124654E-324</v>
      </c>
      <c r="F15" s="77">
        <v>4.9406564584124654E-324</v>
      </c>
      <c r="G15" s="77">
        <v>4.9406564584124654E-324</v>
      </c>
      <c r="H15" s="77">
        <v>4.9406564584124654E-324</v>
      </c>
      <c r="I15" s="77">
        <v>4.9406564584124654E-324</v>
      </c>
      <c r="J15" s="77">
        <v>4.9406564584124654E-324</v>
      </c>
      <c r="K15" s="77">
        <v>4.9406564584124654E-324</v>
      </c>
      <c r="L15" s="77">
        <v>4.9406564584124654E-324</v>
      </c>
      <c r="M15" s="77">
        <v>4.9406564584124654E-324</v>
      </c>
      <c r="N15" s="77">
        <v>4.9406564584124654E-324</v>
      </c>
      <c r="O15" s="77">
        <v>4.9406564584124654E-324</v>
      </c>
      <c r="P15" s="78">
        <v>3.4584595208887258E-323</v>
      </c>
      <c r="Q15" s="266" t="s">
        <v>239</v>
      </c>
    </row>
    <row r="16" spans="1:17" ht="14.4" customHeight="1" x14ac:dyDescent="0.3">
      <c r="A16" s="25" t="s">
        <v>61</v>
      </c>
      <c r="B16" s="76">
        <v>0</v>
      </c>
      <c r="C16" s="77">
        <v>0</v>
      </c>
      <c r="D16" s="77">
        <v>4.9406564584124654E-324</v>
      </c>
      <c r="E16" s="77">
        <v>4.9406564584124654E-324</v>
      </c>
      <c r="F16" s="77">
        <v>4.9406564584124654E-324</v>
      </c>
      <c r="G16" s="77">
        <v>4.9406564584124654E-324</v>
      </c>
      <c r="H16" s="77">
        <v>4.9406564584124654E-324</v>
      </c>
      <c r="I16" s="77">
        <v>4.9406564584124654E-324</v>
      </c>
      <c r="J16" s="77">
        <v>4.9406564584124654E-324</v>
      </c>
      <c r="K16" s="77">
        <v>4.9406564584124654E-324</v>
      </c>
      <c r="L16" s="77">
        <v>4.9406564584124654E-324</v>
      </c>
      <c r="M16" s="77">
        <v>4.9406564584124654E-324</v>
      </c>
      <c r="N16" s="77">
        <v>4.9406564584124654E-324</v>
      </c>
      <c r="O16" s="77">
        <v>4.9406564584124654E-324</v>
      </c>
      <c r="P16" s="78">
        <v>3.4584595208887258E-323</v>
      </c>
      <c r="Q16" s="266" t="s">
        <v>239</v>
      </c>
    </row>
    <row r="17" spans="1:17" ht="14.4" customHeight="1" x14ac:dyDescent="0.3">
      <c r="A17" s="25" t="s">
        <v>62</v>
      </c>
      <c r="B17" s="76">
        <v>369.147707294209</v>
      </c>
      <c r="C17" s="77">
        <v>30.762308941183999</v>
      </c>
      <c r="D17" s="77">
        <v>83.922939999999997</v>
      </c>
      <c r="E17" s="77">
        <v>8.4567800000000002</v>
      </c>
      <c r="F17" s="77">
        <v>14.564909999999999</v>
      </c>
      <c r="G17" s="77">
        <v>23.1814</v>
      </c>
      <c r="H17" s="77">
        <v>9.1208600000000004</v>
      </c>
      <c r="I17" s="77">
        <v>1.72607</v>
      </c>
      <c r="J17" s="77">
        <v>75.909170000000003</v>
      </c>
      <c r="K17" s="77">
        <v>4.9406564584124654E-324</v>
      </c>
      <c r="L17" s="77">
        <v>4.9406564584124654E-324</v>
      </c>
      <c r="M17" s="77">
        <v>4.9406564584124654E-324</v>
      </c>
      <c r="N17" s="77">
        <v>4.9406564584124654E-324</v>
      </c>
      <c r="O17" s="77">
        <v>4.9406564584124654E-324</v>
      </c>
      <c r="P17" s="78">
        <v>216.88212999999999</v>
      </c>
      <c r="Q17" s="266">
        <v>1.007179320895</v>
      </c>
    </row>
    <row r="18" spans="1:17" ht="14.4" customHeight="1" x14ac:dyDescent="0.3">
      <c r="A18" s="25" t="s">
        <v>63</v>
      </c>
      <c r="B18" s="76">
        <v>0</v>
      </c>
      <c r="C18" s="77">
        <v>0</v>
      </c>
      <c r="D18" s="77">
        <v>9.9920000000000009</v>
      </c>
      <c r="E18" s="77">
        <v>0.12</v>
      </c>
      <c r="F18" s="77">
        <v>10.885999999999999</v>
      </c>
      <c r="G18" s="77">
        <v>8.7479999999989992</v>
      </c>
      <c r="H18" s="77">
        <v>4.9406564584124654E-324</v>
      </c>
      <c r="I18" s="77">
        <v>12.765000000000001</v>
      </c>
      <c r="J18" s="77">
        <v>4.9406564584124654E-324</v>
      </c>
      <c r="K18" s="77">
        <v>4.9406564584124654E-324</v>
      </c>
      <c r="L18" s="77">
        <v>4.9406564584124654E-324</v>
      </c>
      <c r="M18" s="77">
        <v>4.9406564584124654E-324</v>
      </c>
      <c r="N18" s="77">
        <v>4.9406564584124654E-324</v>
      </c>
      <c r="O18" s="77">
        <v>4.9406564584124654E-324</v>
      </c>
      <c r="P18" s="78">
        <v>42.511000000000003</v>
      </c>
      <c r="Q18" s="266" t="s">
        <v>239</v>
      </c>
    </row>
    <row r="19" spans="1:17" ht="14.4" customHeight="1" x14ac:dyDescent="0.3">
      <c r="A19" s="25" t="s">
        <v>64</v>
      </c>
      <c r="B19" s="76">
        <v>942.35071682615501</v>
      </c>
      <c r="C19" s="77">
        <v>78.529226402179006</v>
      </c>
      <c r="D19" s="77">
        <v>49.77534</v>
      </c>
      <c r="E19" s="77">
        <v>74.00112</v>
      </c>
      <c r="F19" s="77">
        <v>129.82750999999999</v>
      </c>
      <c r="G19" s="77">
        <v>49.282179999999002</v>
      </c>
      <c r="H19" s="77">
        <v>131.11053999999999</v>
      </c>
      <c r="I19" s="77">
        <v>66.198170000000005</v>
      </c>
      <c r="J19" s="77">
        <v>38.003590000000003</v>
      </c>
      <c r="K19" s="77">
        <v>4.9406564584124654E-324</v>
      </c>
      <c r="L19" s="77">
        <v>4.9406564584124654E-324</v>
      </c>
      <c r="M19" s="77">
        <v>4.9406564584124654E-324</v>
      </c>
      <c r="N19" s="77">
        <v>4.9406564584124654E-324</v>
      </c>
      <c r="O19" s="77">
        <v>4.9406564584124654E-324</v>
      </c>
      <c r="P19" s="78">
        <v>538.19844999999998</v>
      </c>
      <c r="Q19" s="266">
        <v>0.979068512191</v>
      </c>
    </row>
    <row r="20" spans="1:17" ht="14.4" customHeight="1" x14ac:dyDescent="0.3">
      <c r="A20" s="25" t="s">
        <v>65</v>
      </c>
      <c r="B20" s="76">
        <v>29857.992033085899</v>
      </c>
      <c r="C20" s="77">
        <v>2488.1660027571602</v>
      </c>
      <c r="D20" s="77">
        <v>2292.9312799999998</v>
      </c>
      <c r="E20" s="77">
        <v>2361.5566199999998</v>
      </c>
      <c r="F20" s="77">
        <v>2520.9413300000001</v>
      </c>
      <c r="G20" s="77">
        <v>2592.9546599999999</v>
      </c>
      <c r="H20" s="77">
        <v>2650.0352600000001</v>
      </c>
      <c r="I20" s="77">
        <v>2425.4137000000001</v>
      </c>
      <c r="J20" s="77">
        <v>3247.8670499999998</v>
      </c>
      <c r="K20" s="77">
        <v>4.9406564584124654E-324</v>
      </c>
      <c r="L20" s="77">
        <v>4.9406564584124654E-324</v>
      </c>
      <c r="M20" s="77">
        <v>4.9406564584124654E-324</v>
      </c>
      <c r="N20" s="77">
        <v>4.9406564584124654E-324</v>
      </c>
      <c r="O20" s="77">
        <v>4.9406564584124654E-324</v>
      </c>
      <c r="P20" s="78">
        <v>18091.6999</v>
      </c>
      <c r="Q20" s="266">
        <v>1.038728346211</v>
      </c>
    </row>
    <row r="21" spans="1:17" ht="14.4" customHeight="1" x14ac:dyDescent="0.3">
      <c r="A21" s="26" t="s">
        <v>66</v>
      </c>
      <c r="B21" s="76">
        <v>1799.9999999999</v>
      </c>
      <c r="C21" s="77">
        <v>149.99999999999201</v>
      </c>
      <c r="D21" s="77">
        <v>146.52000000000001</v>
      </c>
      <c r="E21" s="77">
        <v>146.221</v>
      </c>
      <c r="F21" s="77">
        <v>139.94200000000001</v>
      </c>
      <c r="G21" s="77">
        <v>143.971</v>
      </c>
      <c r="H21" s="77">
        <v>143.96899999999999</v>
      </c>
      <c r="I21" s="77">
        <v>143.96700000000001</v>
      </c>
      <c r="J21" s="77">
        <v>143.976</v>
      </c>
      <c r="K21" s="77">
        <v>1.4821969375237396E-323</v>
      </c>
      <c r="L21" s="77">
        <v>1.4821969375237396E-323</v>
      </c>
      <c r="M21" s="77">
        <v>1.4821969375237396E-323</v>
      </c>
      <c r="N21" s="77">
        <v>1.4821969375237396E-323</v>
      </c>
      <c r="O21" s="77">
        <v>1.4821969375237396E-323</v>
      </c>
      <c r="P21" s="78">
        <v>1008.566</v>
      </c>
      <c r="Q21" s="266">
        <v>0.960539047619</v>
      </c>
    </row>
    <row r="22" spans="1:17" ht="14.4" customHeight="1" x14ac:dyDescent="0.3">
      <c r="A22" s="25" t="s">
        <v>67</v>
      </c>
      <c r="B22" s="76">
        <v>0</v>
      </c>
      <c r="C22" s="77">
        <v>0</v>
      </c>
      <c r="D22" s="77">
        <v>109.496</v>
      </c>
      <c r="E22" s="77">
        <v>4.9406564584124654E-324</v>
      </c>
      <c r="F22" s="77">
        <v>4.9406564584124654E-324</v>
      </c>
      <c r="G22" s="77">
        <v>4.9406564584124654E-324</v>
      </c>
      <c r="H22" s="77">
        <v>4.9406564584124654E-324</v>
      </c>
      <c r="I22" s="77">
        <v>4.9406564584124654E-324</v>
      </c>
      <c r="J22" s="77">
        <v>4.9406564584124654E-324</v>
      </c>
      <c r="K22" s="77">
        <v>4.9406564584124654E-324</v>
      </c>
      <c r="L22" s="77">
        <v>4.9406564584124654E-324</v>
      </c>
      <c r="M22" s="77">
        <v>4.9406564584124654E-324</v>
      </c>
      <c r="N22" s="77">
        <v>4.9406564584124654E-324</v>
      </c>
      <c r="O22" s="77">
        <v>4.9406564584124654E-324</v>
      </c>
      <c r="P22" s="78">
        <v>109.496</v>
      </c>
      <c r="Q22" s="266" t="s">
        <v>239</v>
      </c>
    </row>
    <row r="23" spans="1:17" ht="14.4" customHeight="1" x14ac:dyDescent="0.3">
      <c r="A23" s="26" t="s">
        <v>68</v>
      </c>
      <c r="B23" s="76">
        <v>1.9762625833649862E-323</v>
      </c>
      <c r="C23" s="77">
        <v>0</v>
      </c>
      <c r="D23" s="77">
        <v>1.9762625833649862E-323</v>
      </c>
      <c r="E23" s="77">
        <v>1.9762625833649862E-323</v>
      </c>
      <c r="F23" s="77">
        <v>1.9762625833649862E-323</v>
      </c>
      <c r="G23" s="77">
        <v>1.9762625833649862E-323</v>
      </c>
      <c r="H23" s="77">
        <v>1.9762625833649862E-323</v>
      </c>
      <c r="I23" s="77">
        <v>1.9762625833649862E-323</v>
      </c>
      <c r="J23" s="77">
        <v>1.9762625833649862E-323</v>
      </c>
      <c r="K23" s="77">
        <v>1.9762625833649862E-323</v>
      </c>
      <c r="L23" s="77">
        <v>1.9762625833649862E-323</v>
      </c>
      <c r="M23" s="77">
        <v>1.9762625833649862E-323</v>
      </c>
      <c r="N23" s="77">
        <v>1.9762625833649862E-323</v>
      </c>
      <c r="O23" s="77">
        <v>1.9762625833649862E-323</v>
      </c>
      <c r="P23" s="78">
        <v>1.3833838083554903E-322</v>
      </c>
      <c r="Q23" s="266" t="s">
        <v>239</v>
      </c>
    </row>
    <row r="24" spans="1:17" ht="14.4" customHeight="1" x14ac:dyDescent="0.3">
      <c r="A24" s="26" t="s">
        <v>69</v>
      </c>
      <c r="B24" s="76">
        <v>0</v>
      </c>
      <c r="C24" s="77">
        <v>0</v>
      </c>
      <c r="D24" s="77">
        <v>15.672000000000001</v>
      </c>
      <c r="E24" s="77">
        <v>6.0369999999979997</v>
      </c>
      <c r="F24" s="77">
        <v>23.384</v>
      </c>
      <c r="G24" s="77">
        <v>26.282</v>
      </c>
      <c r="H24" s="77">
        <v>14.393999999999</v>
      </c>
      <c r="I24" s="77">
        <v>6.3912999999990001</v>
      </c>
      <c r="J24" s="77">
        <v>3.9668600000000001</v>
      </c>
      <c r="K24" s="77">
        <v>-1.0869444208507424E-322</v>
      </c>
      <c r="L24" s="77">
        <v>-1.0869444208507424E-322</v>
      </c>
      <c r="M24" s="77">
        <v>-1.0869444208507424E-322</v>
      </c>
      <c r="N24" s="77">
        <v>-1.0869444208507424E-322</v>
      </c>
      <c r="O24" s="77">
        <v>-1.0869444208507424E-322</v>
      </c>
      <c r="P24" s="78">
        <v>96.127160000000003</v>
      </c>
      <c r="Q24" s="266" t="s">
        <v>239</v>
      </c>
    </row>
    <row r="25" spans="1:17" ht="14.4" customHeight="1" x14ac:dyDescent="0.3">
      <c r="A25" s="27" t="s">
        <v>70</v>
      </c>
      <c r="B25" s="79">
        <v>49001.886194070299</v>
      </c>
      <c r="C25" s="80">
        <v>4083.4905161725201</v>
      </c>
      <c r="D25" s="80">
        <v>3886.4595899999999</v>
      </c>
      <c r="E25" s="80">
        <v>3927.1397299999999</v>
      </c>
      <c r="F25" s="80">
        <v>4325.6270299999996</v>
      </c>
      <c r="G25" s="80">
        <v>4304.2445499999903</v>
      </c>
      <c r="H25" s="80">
        <v>4114.18685</v>
      </c>
      <c r="I25" s="80">
        <v>3748.8702199999998</v>
      </c>
      <c r="J25" s="80">
        <v>4739.0916900000002</v>
      </c>
      <c r="K25" s="80">
        <v>4.9406564584124654E-324</v>
      </c>
      <c r="L25" s="80">
        <v>4.9406564584124654E-324</v>
      </c>
      <c r="M25" s="80">
        <v>4.9406564584124654E-324</v>
      </c>
      <c r="N25" s="80">
        <v>4.9406564584124654E-324</v>
      </c>
      <c r="O25" s="80">
        <v>4.9406564584124654E-324</v>
      </c>
      <c r="P25" s="81">
        <v>29045.61966</v>
      </c>
      <c r="Q25" s="267">
        <v>1.0161341677439999</v>
      </c>
    </row>
    <row r="26" spans="1:17" ht="14.4" customHeight="1" x14ac:dyDescent="0.3">
      <c r="A26" s="25" t="s">
        <v>71</v>
      </c>
      <c r="B26" s="76">
        <v>4928.5239242703401</v>
      </c>
      <c r="C26" s="77">
        <v>410.71032702252802</v>
      </c>
      <c r="D26" s="77">
        <v>445.55808999999999</v>
      </c>
      <c r="E26" s="77">
        <v>443.93495000000001</v>
      </c>
      <c r="F26" s="77">
        <v>487.25322</v>
      </c>
      <c r="G26" s="77">
        <v>482.46114</v>
      </c>
      <c r="H26" s="77">
        <v>468.86040000000003</v>
      </c>
      <c r="I26" s="77">
        <v>530.48911999999996</v>
      </c>
      <c r="J26" s="77">
        <v>534.05080999999996</v>
      </c>
      <c r="K26" s="77">
        <v>4.9406564584124654E-324</v>
      </c>
      <c r="L26" s="77">
        <v>4.9406564584124654E-324</v>
      </c>
      <c r="M26" s="77">
        <v>4.9406564584124654E-324</v>
      </c>
      <c r="N26" s="77">
        <v>4.9406564584124654E-324</v>
      </c>
      <c r="O26" s="77">
        <v>4.9406564584124654E-324</v>
      </c>
      <c r="P26" s="78">
        <v>3392.6077300000002</v>
      </c>
      <c r="Q26" s="266">
        <v>1.180048845268</v>
      </c>
    </row>
    <row r="27" spans="1:17" ht="14.4" customHeight="1" x14ac:dyDescent="0.3">
      <c r="A27" s="28" t="s">
        <v>72</v>
      </c>
      <c r="B27" s="79">
        <v>53930.410118340602</v>
      </c>
      <c r="C27" s="80">
        <v>4494.2008431950499</v>
      </c>
      <c r="D27" s="80">
        <v>4332.0176799999999</v>
      </c>
      <c r="E27" s="80">
        <v>4371.0746799999997</v>
      </c>
      <c r="F27" s="80">
        <v>4812.8802500000002</v>
      </c>
      <c r="G27" s="80">
        <v>4786.7056899999898</v>
      </c>
      <c r="H27" s="80">
        <v>4583.0472499999996</v>
      </c>
      <c r="I27" s="80">
        <v>4279.35934</v>
      </c>
      <c r="J27" s="80">
        <v>5273.1424999999999</v>
      </c>
      <c r="K27" s="80">
        <v>9.8813129168249309E-324</v>
      </c>
      <c r="L27" s="80">
        <v>9.8813129168249309E-324</v>
      </c>
      <c r="M27" s="80">
        <v>9.8813129168249309E-324</v>
      </c>
      <c r="N27" s="80">
        <v>9.8813129168249309E-324</v>
      </c>
      <c r="O27" s="80">
        <v>9.8813129168249309E-324</v>
      </c>
      <c r="P27" s="81">
        <v>32438.22739</v>
      </c>
      <c r="Q27" s="267">
        <v>1.0311137944140001</v>
      </c>
    </row>
    <row r="28" spans="1:17" ht="14.4" customHeight="1" x14ac:dyDescent="0.3">
      <c r="A28" s="26" t="s">
        <v>73</v>
      </c>
      <c r="B28" s="76">
        <v>0.65494228190699999</v>
      </c>
      <c r="C28" s="77">
        <v>5.4578523492E-2</v>
      </c>
      <c r="D28" s="77">
        <v>1.2351641146031164E-322</v>
      </c>
      <c r="E28" s="77">
        <v>4.9590000000000002E-2</v>
      </c>
      <c r="F28" s="77">
        <v>1.2351641146031164E-322</v>
      </c>
      <c r="G28" s="77">
        <v>1.2351641146031164E-322</v>
      </c>
      <c r="H28" s="77">
        <v>1.2351641146031164E-322</v>
      </c>
      <c r="I28" s="77">
        <v>1.2351641146031164E-322</v>
      </c>
      <c r="J28" s="77">
        <v>1.2351641146031164E-322</v>
      </c>
      <c r="K28" s="77">
        <v>1.2351641146031164E-322</v>
      </c>
      <c r="L28" s="77">
        <v>1.2351641146031164E-322</v>
      </c>
      <c r="M28" s="77">
        <v>1.2351641146031164E-322</v>
      </c>
      <c r="N28" s="77">
        <v>1.2351641146031164E-322</v>
      </c>
      <c r="O28" s="77">
        <v>1.2351641146031164E-322</v>
      </c>
      <c r="P28" s="78">
        <v>4.9590000000000002E-2</v>
      </c>
      <c r="Q28" s="266">
        <v>0.12979987843099999</v>
      </c>
    </row>
    <row r="29" spans="1:17" ht="14.4" customHeight="1" x14ac:dyDescent="0.3">
      <c r="A29" s="26" t="s">
        <v>74</v>
      </c>
      <c r="B29" s="76">
        <v>9.8813129168249309E-324</v>
      </c>
      <c r="C29" s="77">
        <v>0</v>
      </c>
      <c r="D29" s="77">
        <v>9.8813129168249309E-324</v>
      </c>
      <c r="E29" s="77">
        <v>9.8813129168249309E-324</v>
      </c>
      <c r="F29" s="77">
        <v>9.8813129168249309E-324</v>
      </c>
      <c r="G29" s="77">
        <v>9.8813129168249309E-324</v>
      </c>
      <c r="H29" s="77">
        <v>9.8813129168249309E-324</v>
      </c>
      <c r="I29" s="77">
        <v>9.8813129168249309E-324</v>
      </c>
      <c r="J29" s="77">
        <v>9.8813129168249309E-324</v>
      </c>
      <c r="K29" s="77">
        <v>9.8813129168249309E-324</v>
      </c>
      <c r="L29" s="77">
        <v>9.8813129168249309E-324</v>
      </c>
      <c r="M29" s="77">
        <v>9.8813129168249309E-324</v>
      </c>
      <c r="N29" s="77">
        <v>9.8813129168249309E-324</v>
      </c>
      <c r="O29" s="77">
        <v>9.8813129168249309E-324</v>
      </c>
      <c r="P29" s="78">
        <v>6.9169190417774516E-323</v>
      </c>
      <c r="Q29" s="266" t="s">
        <v>239</v>
      </c>
    </row>
    <row r="30" spans="1:17" ht="14.4" customHeight="1" x14ac:dyDescent="0.3">
      <c r="A30" s="26" t="s">
        <v>75</v>
      </c>
      <c r="B30" s="76">
        <v>4.9406564584124654E-323</v>
      </c>
      <c r="C30" s="77">
        <v>0</v>
      </c>
      <c r="D30" s="77">
        <v>4.9406564584124654E-323</v>
      </c>
      <c r="E30" s="77">
        <v>4.9406564584124654E-323</v>
      </c>
      <c r="F30" s="77">
        <v>4.9406564584124654E-323</v>
      </c>
      <c r="G30" s="77">
        <v>4.9406564584124654E-323</v>
      </c>
      <c r="H30" s="77">
        <v>4.9406564584124654E-323</v>
      </c>
      <c r="I30" s="77">
        <v>4.9406564584124654E-323</v>
      </c>
      <c r="J30" s="77">
        <v>4.9406564584124654E-323</v>
      </c>
      <c r="K30" s="77">
        <v>4.9406564584124654E-323</v>
      </c>
      <c r="L30" s="77">
        <v>4.9406564584124654E-323</v>
      </c>
      <c r="M30" s="77">
        <v>4.9406564584124654E-323</v>
      </c>
      <c r="N30" s="77">
        <v>4.9406564584124654E-323</v>
      </c>
      <c r="O30" s="77">
        <v>4.9406564584124654E-323</v>
      </c>
      <c r="P30" s="78">
        <v>3.4584595208887258E-322</v>
      </c>
      <c r="Q30" s="266">
        <v>0</v>
      </c>
    </row>
    <row r="31" spans="1:17" ht="14.4" customHeight="1" thickBot="1" x14ac:dyDescent="0.35">
      <c r="A31" s="29" t="s">
        <v>76</v>
      </c>
      <c r="B31" s="82">
        <v>1.9762625833649862E-323</v>
      </c>
      <c r="C31" s="83">
        <v>0</v>
      </c>
      <c r="D31" s="83">
        <v>109.496</v>
      </c>
      <c r="E31" s="83">
        <v>2.4703282292062327E-323</v>
      </c>
      <c r="F31" s="83">
        <v>2.4703282292062327E-323</v>
      </c>
      <c r="G31" s="83">
        <v>2.4703282292062327E-323</v>
      </c>
      <c r="H31" s="83">
        <v>2.4703282292062327E-323</v>
      </c>
      <c r="I31" s="83">
        <v>2.4703282292062327E-323</v>
      </c>
      <c r="J31" s="83">
        <v>2.4703282292062327E-323</v>
      </c>
      <c r="K31" s="83">
        <v>2.4703282292062327E-323</v>
      </c>
      <c r="L31" s="83">
        <v>2.4703282292062327E-323</v>
      </c>
      <c r="M31" s="83">
        <v>2.4703282292062327E-323</v>
      </c>
      <c r="N31" s="83">
        <v>2.4703282292062327E-323</v>
      </c>
      <c r="O31" s="83">
        <v>2.4703282292062327E-323</v>
      </c>
      <c r="P31" s="84">
        <v>109.496</v>
      </c>
      <c r="Q31" s="268" t="s">
        <v>239</v>
      </c>
    </row>
    <row r="32" spans="1:17" ht="14.4" customHeight="1" x14ac:dyDescent="0.3">
      <c r="A32" s="352" t="s">
        <v>77</v>
      </c>
      <c r="B32" s="346"/>
      <c r="C32" s="346"/>
      <c r="D32" s="346"/>
      <c r="E32" s="346"/>
      <c r="F32" s="346"/>
      <c r="G32" s="346"/>
      <c r="H32" s="346"/>
      <c r="I32" s="346"/>
      <c r="J32" s="346"/>
      <c r="K32" s="346"/>
      <c r="L32" s="346"/>
      <c r="M32" s="346"/>
      <c r="N32" s="346"/>
      <c r="O32" s="346"/>
      <c r="P32" s="346"/>
      <c r="Q32" s="346"/>
    </row>
    <row r="33" spans="1:17" ht="14.4" customHeight="1" x14ac:dyDescent="0.3">
      <c r="A33" s="346"/>
      <c r="B33" s="346"/>
      <c r="C33" s="346"/>
      <c r="D33" s="346"/>
      <c r="E33" s="346"/>
      <c r="F33" s="346"/>
      <c r="G33" s="346"/>
      <c r="H33" s="346"/>
      <c r="I33" s="346"/>
      <c r="J33" s="346"/>
      <c r="K33" s="346"/>
      <c r="L33" s="346"/>
      <c r="M33" s="346"/>
      <c r="N33" s="346"/>
      <c r="O33" s="346"/>
      <c r="P33" s="346"/>
      <c r="Q33" s="346"/>
    </row>
    <row r="34" spans="1:17" ht="14.4" customHeight="1" x14ac:dyDescent="0.3">
      <c r="A34" s="352" t="s">
        <v>78</v>
      </c>
      <c r="B34" s="346"/>
      <c r="C34" s="346"/>
      <c r="D34" s="346"/>
      <c r="E34" s="346"/>
      <c r="F34" s="346"/>
      <c r="G34" s="346"/>
      <c r="H34" s="346"/>
      <c r="I34" s="346"/>
      <c r="J34" s="346"/>
      <c r="K34" s="346"/>
      <c r="L34" s="346"/>
      <c r="M34" s="346"/>
      <c r="N34" s="346"/>
      <c r="O34" s="346"/>
      <c r="P34" s="346"/>
      <c r="Q34" s="346"/>
    </row>
    <row r="35" spans="1:17" ht="14.4" customHeight="1" x14ac:dyDescent="0.3">
      <c r="A35" s="346"/>
      <c r="B35" s="346"/>
      <c r="C35" s="346"/>
      <c r="D35" s="346"/>
      <c r="E35" s="346"/>
      <c r="F35" s="346"/>
      <c r="G35" s="346"/>
      <c r="H35" s="346"/>
      <c r="I35" s="346"/>
      <c r="J35" s="346"/>
      <c r="K35" s="346"/>
      <c r="L35" s="346"/>
      <c r="M35" s="346"/>
      <c r="N35" s="346"/>
      <c r="O35" s="346"/>
      <c r="P35" s="346"/>
      <c r="Q35" s="346"/>
    </row>
    <row r="36" spans="1:17" ht="14.4" customHeight="1" x14ac:dyDescent="0.3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346"/>
      <c r="Q36" s="346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9" customWidth="1"/>
    <col min="2" max="11" width="10" style="69" customWidth="1"/>
    <col min="12" max="16384" width="8.88671875" style="69"/>
  </cols>
  <sheetData>
    <row r="1" spans="1:11" s="85" customFormat="1" ht="18.600000000000001" customHeight="1" thickBot="1" x14ac:dyDescent="0.4">
      <c r="A1" s="347" t="s">
        <v>79</v>
      </c>
      <c r="B1" s="347"/>
      <c r="C1" s="347"/>
      <c r="D1" s="347"/>
      <c r="E1" s="347"/>
      <c r="F1" s="347"/>
      <c r="G1" s="347"/>
      <c r="H1" s="353"/>
      <c r="I1" s="353"/>
      <c r="J1" s="353"/>
      <c r="K1" s="353"/>
    </row>
    <row r="2" spans="1:11" s="85" customFormat="1" ht="14.4" customHeight="1" thickBot="1" x14ac:dyDescent="0.35">
      <c r="A2" s="464" t="s">
        <v>238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1" ht="14.4" customHeight="1" x14ac:dyDescent="0.3">
      <c r="A3" s="155"/>
      <c r="B3" s="348" t="s">
        <v>80</v>
      </c>
      <c r="C3" s="349"/>
      <c r="D3" s="349"/>
      <c r="E3" s="349"/>
      <c r="F3" s="356" t="s">
        <v>81</v>
      </c>
      <c r="G3" s="349"/>
      <c r="H3" s="349"/>
      <c r="I3" s="349"/>
      <c r="J3" s="349"/>
      <c r="K3" s="357"/>
    </row>
    <row r="4" spans="1:11" ht="14.4" customHeight="1" x14ac:dyDescent="0.3">
      <c r="A4" s="156"/>
      <c r="B4" s="354"/>
      <c r="C4" s="355"/>
      <c r="D4" s="355"/>
      <c r="E4" s="355"/>
      <c r="F4" s="358" t="s">
        <v>166</v>
      </c>
      <c r="G4" s="360" t="s">
        <v>82</v>
      </c>
      <c r="H4" s="63" t="s">
        <v>226</v>
      </c>
      <c r="I4" s="358" t="s">
        <v>83</v>
      </c>
      <c r="J4" s="360" t="s">
        <v>84</v>
      </c>
      <c r="K4" s="361" t="s">
        <v>85</v>
      </c>
    </row>
    <row r="5" spans="1:11" ht="42" thickBot="1" x14ac:dyDescent="0.35">
      <c r="A5" s="157"/>
      <c r="B5" s="34" t="s">
        <v>167</v>
      </c>
      <c r="C5" s="35" t="s">
        <v>86</v>
      </c>
      <c r="D5" s="36" t="s">
        <v>87</v>
      </c>
      <c r="E5" s="36" t="s">
        <v>88</v>
      </c>
      <c r="F5" s="359"/>
      <c r="G5" s="359"/>
      <c r="H5" s="35" t="s">
        <v>89</v>
      </c>
      <c r="I5" s="359"/>
      <c r="J5" s="359"/>
      <c r="K5" s="362"/>
    </row>
    <row r="6" spans="1:11" ht="14.4" customHeight="1" thickBot="1" x14ac:dyDescent="0.35">
      <c r="A6" s="483" t="s">
        <v>241</v>
      </c>
      <c r="B6" s="465">
        <v>44127.325873371403</v>
      </c>
      <c r="C6" s="465">
        <v>46710.853349999998</v>
      </c>
      <c r="D6" s="466">
        <v>2583.5274766286602</v>
      </c>
      <c r="E6" s="467">
        <v>1.0585471116930001</v>
      </c>
      <c r="F6" s="465">
        <v>49001.886194070299</v>
      </c>
      <c r="G6" s="466">
        <v>28584.433613207701</v>
      </c>
      <c r="H6" s="468">
        <v>4739.0916900000002</v>
      </c>
      <c r="I6" s="465">
        <v>29045.61966</v>
      </c>
      <c r="J6" s="466">
        <v>461.18604679233999</v>
      </c>
      <c r="K6" s="469">
        <v>0.59274493118399996</v>
      </c>
    </row>
    <row r="7" spans="1:11" ht="14.4" customHeight="1" thickBot="1" x14ac:dyDescent="0.35">
      <c r="A7" s="484" t="s">
        <v>242</v>
      </c>
      <c r="B7" s="465">
        <v>13773.3486406907</v>
      </c>
      <c r="C7" s="465">
        <v>13766.420620000001</v>
      </c>
      <c r="D7" s="466">
        <v>-6.9280206907019997</v>
      </c>
      <c r="E7" s="467">
        <v>0.99949699808799997</v>
      </c>
      <c r="F7" s="465">
        <v>16032.3957368641</v>
      </c>
      <c r="G7" s="466">
        <v>9352.2308465040696</v>
      </c>
      <c r="H7" s="468">
        <v>1229.3708799999999</v>
      </c>
      <c r="I7" s="465">
        <v>8942.1411800000005</v>
      </c>
      <c r="J7" s="466">
        <v>-410.08966650406899</v>
      </c>
      <c r="K7" s="469">
        <v>0.55775451945900001</v>
      </c>
    </row>
    <row r="8" spans="1:11" ht="14.4" customHeight="1" thickBot="1" x14ac:dyDescent="0.35">
      <c r="A8" s="485" t="s">
        <v>243</v>
      </c>
      <c r="B8" s="465">
        <v>13419.1971420146</v>
      </c>
      <c r="C8" s="465">
        <v>13422.51562</v>
      </c>
      <c r="D8" s="466">
        <v>3.3184779854249999</v>
      </c>
      <c r="E8" s="467">
        <v>1.0002472933319999</v>
      </c>
      <c r="F8" s="465">
        <v>15684.8039235574</v>
      </c>
      <c r="G8" s="466">
        <v>9149.4689554084707</v>
      </c>
      <c r="H8" s="468">
        <v>1208.68788</v>
      </c>
      <c r="I8" s="465">
        <v>8742.2751800000005</v>
      </c>
      <c r="J8" s="466">
        <v>-407.19377540847</v>
      </c>
      <c r="K8" s="469">
        <v>0.55737229630700003</v>
      </c>
    </row>
    <row r="9" spans="1:11" ht="14.4" customHeight="1" thickBot="1" x14ac:dyDescent="0.35">
      <c r="A9" s="486" t="s">
        <v>244</v>
      </c>
      <c r="B9" s="470">
        <v>4.9406564584124654E-324</v>
      </c>
      <c r="C9" s="470">
        <v>4.9406564584124654E-324</v>
      </c>
      <c r="D9" s="471">
        <v>0</v>
      </c>
      <c r="E9" s="472">
        <v>1</v>
      </c>
      <c r="F9" s="470">
        <v>4.9406564584124654E-324</v>
      </c>
      <c r="G9" s="471">
        <v>0</v>
      </c>
      <c r="H9" s="473">
        <v>1.8600000000000001E-3</v>
      </c>
      <c r="I9" s="470">
        <v>2.16E-3</v>
      </c>
      <c r="J9" s="471">
        <v>2.16E-3</v>
      </c>
      <c r="K9" s="474" t="s">
        <v>245</v>
      </c>
    </row>
    <row r="10" spans="1:11" ht="14.4" customHeight="1" thickBot="1" x14ac:dyDescent="0.35">
      <c r="A10" s="487" t="s">
        <v>246</v>
      </c>
      <c r="B10" s="465">
        <v>4.9406564584124654E-324</v>
      </c>
      <c r="C10" s="465">
        <v>4.9406564584124654E-324</v>
      </c>
      <c r="D10" s="466">
        <v>0</v>
      </c>
      <c r="E10" s="467">
        <v>1</v>
      </c>
      <c r="F10" s="465">
        <v>4.9406564584124654E-324</v>
      </c>
      <c r="G10" s="466">
        <v>0</v>
      </c>
      <c r="H10" s="468">
        <v>1.8600000000000001E-3</v>
      </c>
      <c r="I10" s="465">
        <v>2.16E-3</v>
      </c>
      <c r="J10" s="466">
        <v>2.16E-3</v>
      </c>
      <c r="K10" s="475" t="s">
        <v>245</v>
      </c>
    </row>
    <row r="11" spans="1:11" ht="14.4" customHeight="1" thickBot="1" x14ac:dyDescent="0.35">
      <c r="A11" s="486" t="s">
        <v>247</v>
      </c>
      <c r="B11" s="470">
        <v>6549.3643356551702</v>
      </c>
      <c r="C11" s="470">
        <v>6535.1899700000004</v>
      </c>
      <c r="D11" s="471">
        <v>-14.174365655176</v>
      </c>
      <c r="E11" s="472">
        <v>0.99783576467400004</v>
      </c>
      <c r="F11" s="470">
        <v>7593.9272902213797</v>
      </c>
      <c r="G11" s="471">
        <v>4429.7909192958004</v>
      </c>
      <c r="H11" s="473">
        <v>536.53414999999995</v>
      </c>
      <c r="I11" s="470">
        <v>4371.04727</v>
      </c>
      <c r="J11" s="471">
        <v>-58.743649295805</v>
      </c>
      <c r="K11" s="476">
        <v>0.57559772472699999</v>
      </c>
    </row>
    <row r="12" spans="1:11" ht="14.4" customHeight="1" thickBot="1" x14ac:dyDescent="0.35">
      <c r="A12" s="487" t="s">
        <v>248</v>
      </c>
      <c r="B12" s="465">
        <v>3009.3331388045599</v>
      </c>
      <c r="C12" s="465">
        <v>3198.9217199999998</v>
      </c>
      <c r="D12" s="466">
        <v>189.58858119544101</v>
      </c>
      <c r="E12" s="467">
        <v>1.0630001972030001</v>
      </c>
      <c r="F12" s="465">
        <v>3995.9980111987302</v>
      </c>
      <c r="G12" s="466">
        <v>2330.9988398659202</v>
      </c>
      <c r="H12" s="468">
        <v>304.98417999999998</v>
      </c>
      <c r="I12" s="465">
        <v>2103.37725</v>
      </c>
      <c r="J12" s="466">
        <v>-227.62158986592499</v>
      </c>
      <c r="K12" s="469">
        <v>0.52637094515600003</v>
      </c>
    </row>
    <row r="13" spans="1:11" ht="14.4" customHeight="1" thickBot="1" x14ac:dyDescent="0.35">
      <c r="A13" s="487" t="s">
        <v>249</v>
      </c>
      <c r="B13" s="465">
        <v>1360.78127806578</v>
      </c>
      <c r="C13" s="465">
        <v>1201.7806700000001</v>
      </c>
      <c r="D13" s="466">
        <v>-159.00060806578099</v>
      </c>
      <c r="E13" s="467">
        <v>0.88315491208700003</v>
      </c>
      <c r="F13" s="465">
        <v>1439.5347154585399</v>
      </c>
      <c r="G13" s="466">
        <v>839.72858401748294</v>
      </c>
      <c r="H13" s="468">
        <v>95.393940000000001</v>
      </c>
      <c r="I13" s="465">
        <v>902.58788000000004</v>
      </c>
      <c r="J13" s="466">
        <v>62.859295982516002</v>
      </c>
      <c r="K13" s="469">
        <v>0.62699973144599996</v>
      </c>
    </row>
    <row r="14" spans="1:11" ht="14.4" customHeight="1" thickBot="1" x14ac:dyDescent="0.35">
      <c r="A14" s="487" t="s">
        <v>250</v>
      </c>
      <c r="B14" s="465">
        <v>4.9406564584124654E-324</v>
      </c>
      <c r="C14" s="465">
        <v>66.540030000000002</v>
      </c>
      <c r="D14" s="466">
        <v>66.540030000000002</v>
      </c>
      <c r="E14" s="477" t="s">
        <v>245</v>
      </c>
      <c r="F14" s="465">
        <v>63.634593925582998</v>
      </c>
      <c r="G14" s="466">
        <v>37.120179789923</v>
      </c>
      <c r="H14" s="468">
        <v>4.9406564584124654E-324</v>
      </c>
      <c r="I14" s="465">
        <v>27.062760000000001</v>
      </c>
      <c r="J14" s="466">
        <v>-10.057419789922999</v>
      </c>
      <c r="K14" s="469">
        <v>0.42528376988799999</v>
      </c>
    </row>
    <row r="15" spans="1:11" ht="14.4" customHeight="1" thickBot="1" x14ac:dyDescent="0.35">
      <c r="A15" s="487" t="s">
        <v>251</v>
      </c>
      <c r="B15" s="465">
        <v>179.00002922220099</v>
      </c>
      <c r="C15" s="465">
        <v>158.27233000000001</v>
      </c>
      <c r="D15" s="466">
        <v>-20.727699222199998</v>
      </c>
      <c r="E15" s="467">
        <v>0.88420281654499999</v>
      </c>
      <c r="F15" s="465">
        <v>149.792742848491</v>
      </c>
      <c r="G15" s="466">
        <v>87.379099994952995</v>
      </c>
      <c r="H15" s="468">
        <v>48.782400000000003</v>
      </c>
      <c r="I15" s="465">
        <v>307.89641</v>
      </c>
      <c r="J15" s="466">
        <v>220.51731000504699</v>
      </c>
      <c r="K15" s="469">
        <v>2.055482823433</v>
      </c>
    </row>
    <row r="16" spans="1:11" ht="14.4" customHeight="1" thickBot="1" x14ac:dyDescent="0.35">
      <c r="A16" s="487" t="s">
        <v>252</v>
      </c>
      <c r="B16" s="465">
        <v>99.999953978885998</v>
      </c>
      <c r="C16" s="465">
        <v>72.162000000000006</v>
      </c>
      <c r="D16" s="466">
        <v>-27.837953978885999</v>
      </c>
      <c r="E16" s="467">
        <v>0.72162033209700005</v>
      </c>
      <c r="F16" s="465">
        <v>67.663793244722001</v>
      </c>
      <c r="G16" s="466">
        <v>39.470546059420997</v>
      </c>
      <c r="H16" s="468">
        <v>4.9406564584124654E-324</v>
      </c>
      <c r="I16" s="465">
        <v>3.4584595208887258E-323</v>
      </c>
      <c r="J16" s="466">
        <v>-39.470546059420997</v>
      </c>
      <c r="K16" s="469">
        <v>0</v>
      </c>
    </row>
    <row r="17" spans="1:11" ht="14.4" customHeight="1" thickBot="1" x14ac:dyDescent="0.35">
      <c r="A17" s="487" t="s">
        <v>253</v>
      </c>
      <c r="B17" s="465">
        <v>1534.9998875758799</v>
      </c>
      <c r="C17" s="465">
        <v>1491.61761</v>
      </c>
      <c r="D17" s="466">
        <v>-43.382277575876003</v>
      </c>
      <c r="E17" s="467">
        <v>0.97173792784799995</v>
      </c>
      <c r="F17" s="465">
        <v>1497.3038787042201</v>
      </c>
      <c r="G17" s="466">
        <v>873.42726257746097</v>
      </c>
      <c r="H17" s="468">
        <v>70.875450000000001</v>
      </c>
      <c r="I17" s="465">
        <v>873.84181999999998</v>
      </c>
      <c r="J17" s="466">
        <v>0.41455742253799999</v>
      </c>
      <c r="K17" s="469">
        <v>0.58361020259700003</v>
      </c>
    </row>
    <row r="18" spans="1:11" ht="14.4" customHeight="1" thickBot="1" x14ac:dyDescent="0.35">
      <c r="A18" s="487" t="s">
        <v>254</v>
      </c>
      <c r="B18" s="465">
        <v>224.25001649764599</v>
      </c>
      <c r="C18" s="465">
        <v>223.30416</v>
      </c>
      <c r="D18" s="466">
        <v>-0.94585649764599999</v>
      </c>
      <c r="E18" s="467">
        <v>0.99578213410000005</v>
      </c>
      <c r="F18" s="465">
        <v>252.331954000873</v>
      </c>
      <c r="G18" s="466">
        <v>147.19363983384301</v>
      </c>
      <c r="H18" s="468">
        <v>8.4373199999999997</v>
      </c>
      <c r="I18" s="465">
        <v>68.50264</v>
      </c>
      <c r="J18" s="466">
        <v>-78.690999833842</v>
      </c>
      <c r="K18" s="469">
        <v>0.271478260734</v>
      </c>
    </row>
    <row r="19" spans="1:11" ht="14.4" customHeight="1" thickBot="1" x14ac:dyDescent="0.35">
      <c r="A19" s="487" t="s">
        <v>255</v>
      </c>
      <c r="B19" s="465">
        <v>141.000031510225</v>
      </c>
      <c r="C19" s="465">
        <v>122.59144999999999</v>
      </c>
      <c r="D19" s="466">
        <v>-18.408581510224</v>
      </c>
      <c r="E19" s="467">
        <v>0.869442713501</v>
      </c>
      <c r="F19" s="465">
        <v>127.667600840219</v>
      </c>
      <c r="G19" s="466">
        <v>74.472767156794006</v>
      </c>
      <c r="H19" s="468">
        <v>8.0608599999999999</v>
      </c>
      <c r="I19" s="465">
        <v>87.778509999999997</v>
      </c>
      <c r="J19" s="466">
        <v>13.305742843205</v>
      </c>
      <c r="K19" s="469">
        <v>0.68755509951000005</v>
      </c>
    </row>
    <row r="20" spans="1:11" ht="14.4" customHeight="1" thickBot="1" x14ac:dyDescent="0.35">
      <c r="A20" s="486" t="s">
        <v>256</v>
      </c>
      <c r="B20" s="470">
        <v>2797.9977915293098</v>
      </c>
      <c r="C20" s="470">
        <v>3197.54</v>
      </c>
      <c r="D20" s="471">
        <v>399.54220847069399</v>
      </c>
      <c r="E20" s="472">
        <v>1.142795755479</v>
      </c>
      <c r="F20" s="470">
        <v>3540</v>
      </c>
      <c r="G20" s="471">
        <v>2065</v>
      </c>
      <c r="H20" s="473">
        <v>300.67399999999998</v>
      </c>
      <c r="I20" s="470">
        <v>1962.088</v>
      </c>
      <c r="J20" s="471">
        <v>-102.912000000001</v>
      </c>
      <c r="K20" s="476">
        <v>0.55426214689200004</v>
      </c>
    </row>
    <row r="21" spans="1:11" ht="14.4" customHeight="1" thickBot="1" x14ac:dyDescent="0.35">
      <c r="A21" s="487" t="s">
        <v>257</v>
      </c>
      <c r="B21" s="465">
        <v>2311.9978407919298</v>
      </c>
      <c r="C21" s="465">
        <v>2776.1</v>
      </c>
      <c r="D21" s="466">
        <v>464.10215920807298</v>
      </c>
      <c r="E21" s="467">
        <v>1.2007364155010001</v>
      </c>
      <c r="F21" s="465">
        <v>3041.23711340206</v>
      </c>
      <c r="G21" s="466">
        <v>1774.05498281787</v>
      </c>
      <c r="H21" s="468">
        <v>256.10599999999999</v>
      </c>
      <c r="I21" s="465">
        <v>1672.7260000000001</v>
      </c>
      <c r="J21" s="466">
        <v>-101.32898281787</v>
      </c>
      <c r="K21" s="469">
        <v>0.55001498982999997</v>
      </c>
    </row>
    <row r="22" spans="1:11" ht="14.4" customHeight="1" thickBot="1" x14ac:dyDescent="0.35">
      <c r="A22" s="487" t="s">
        <v>258</v>
      </c>
      <c r="B22" s="465">
        <v>485.99995073737898</v>
      </c>
      <c r="C22" s="465">
        <v>421.44</v>
      </c>
      <c r="D22" s="466">
        <v>-64.559950737378998</v>
      </c>
      <c r="E22" s="467">
        <v>0.86716058172499999</v>
      </c>
      <c r="F22" s="465">
        <v>498.76288659793897</v>
      </c>
      <c r="G22" s="466">
        <v>290.94501718213098</v>
      </c>
      <c r="H22" s="468">
        <v>44.567999999999998</v>
      </c>
      <c r="I22" s="465">
        <v>289.36200000000002</v>
      </c>
      <c r="J22" s="466">
        <v>-1.5830171821300001</v>
      </c>
      <c r="K22" s="469">
        <v>0.58015944605199998</v>
      </c>
    </row>
    <row r="23" spans="1:11" ht="14.4" customHeight="1" thickBot="1" x14ac:dyDescent="0.35">
      <c r="A23" s="486" t="s">
        <v>259</v>
      </c>
      <c r="B23" s="470">
        <v>3358.09040780548</v>
      </c>
      <c r="C23" s="470">
        <v>2874.58682</v>
      </c>
      <c r="D23" s="471">
        <v>-483.50358780547998</v>
      </c>
      <c r="E23" s="472">
        <v>0.85601829340799995</v>
      </c>
      <c r="F23" s="470">
        <v>3815.0047087462399</v>
      </c>
      <c r="G23" s="471">
        <v>2225.4194134353102</v>
      </c>
      <c r="H23" s="473">
        <v>320.67718000000002</v>
      </c>
      <c r="I23" s="470">
        <v>2066.2660799999999</v>
      </c>
      <c r="J23" s="471">
        <v>-159.15333343530699</v>
      </c>
      <c r="K23" s="476">
        <v>0.54161560410700005</v>
      </c>
    </row>
    <row r="24" spans="1:11" ht="14.4" customHeight="1" thickBot="1" x14ac:dyDescent="0.35">
      <c r="A24" s="487" t="s">
        <v>260</v>
      </c>
      <c r="B24" s="465">
        <v>209.97868735693999</v>
      </c>
      <c r="C24" s="465">
        <v>193.33395999999999</v>
      </c>
      <c r="D24" s="466">
        <v>-16.644727356939001</v>
      </c>
      <c r="E24" s="467">
        <v>0.92073134865899997</v>
      </c>
      <c r="F24" s="465">
        <v>372.49998328630301</v>
      </c>
      <c r="G24" s="466">
        <v>217.29165691700999</v>
      </c>
      <c r="H24" s="468">
        <v>35.703789999999998</v>
      </c>
      <c r="I24" s="465">
        <v>185.12021999999999</v>
      </c>
      <c r="J24" s="466">
        <v>-32.171436917009999</v>
      </c>
      <c r="K24" s="469">
        <v>0.49696705585500001</v>
      </c>
    </row>
    <row r="25" spans="1:11" ht="14.4" customHeight="1" thickBot="1" x14ac:dyDescent="0.35">
      <c r="A25" s="487" t="s">
        <v>261</v>
      </c>
      <c r="B25" s="465">
        <v>0.99995993979099995</v>
      </c>
      <c r="C25" s="465">
        <v>1.2705599999999999</v>
      </c>
      <c r="D25" s="466">
        <v>0.27060006020799998</v>
      </c>
      <c r="E25" s="467">
        <v>1.2706109009369999</v>
      </c>
      <c r="F25" s="465">
        <v>0.94984389524299995</v>
      </c>
      <c r="G25" s="466">
        <v>0.55407560555799995</v>
      </c>
      <c r="H25" s="468">
        <v>4.9406564584124654E-324</v>
      </c>
      <c r="I25" s="465">
        <v>3.4584595208887258E-323</v>
      </c>
      <c r="J25" s="466">
        <v>-0.55407560555799995</v>
      </c>
      <c r="K25" s="469">
        <v>3.4584595208887258E-323</v>
      </c>
    </row>
    <row r="26" spans="1:11" ht="14.4" customHeight="1" thickBot="1" x14ac:dyDescent="0.35">
      <c r="A26" s="487" t="s">
        <v>262</v>
      </c>
      <c r="B26" s="465">
        <v>429.27735415271297</v>
      </c>
      <c r="C26" s="465">
        <v>383.69094000000001</v>
      </c>
      <c r="D26" s="466">
        <v>-45.586414152712003</v>
      </c>
      <c r="E26" s="467">
        <v>0.89380661776799997</v>
      </c>
      <c r="F26" s="465">
        <v>371.672213054054</v>
      </c>
      <c r="G26" s="466">
        <v>216.80879094819801</v>
      </c>
      <c r="H26" s="468">
        <v>18.980640000000001</v>
      </c>
      <c r="I26" s="465">
        <v>208.87643</v>
      </c>
      <c r="J26" s="466">
        <v>-7.9323609481980002</v>
      </c>
      <c r="K26" s="469">
        <v>0.56199097662800002</v>
      </c>
    </row>
    <row r="27" spans="1:11" ht="14.4" customHeight="1" thickBot="1" x14ac:dyDescent="0.35">
      <c r="A27" s="487" t="s">
        <v>263</v>
      </c>
      <c r="B27" s="465">
        <v>2242.26646499053</v>
      </c>
      <c r="C27" s="465">
        <v>1900.2605000000001</v>
      </c>
      <c r="D27" s="466">
        <v>-342.00596499053501</v>
      </c>
      <c r="E27" s="467">
        <v>0.84747309459800002</v>
      </c>
      <c r="F27" s="465">
        <v>2576.1361796951201</v>
      </c>
      <c r="G27" s="466">
        <v>1502.7461048221501</v>
      </c>
      <c r="H27" s="468">
        <v>201.25287</v>
      </c>
      <c r="I27" s="465">
        <v>1333.94841</v>
      </c>
      <c r="J27" s="466">
        <v>-168.79769482215099</v>
      </c>
      <c r="K27" s="469">
        <v>0.51780974178000005</v>
      </c>
    </row>
    <row r="28" spans="1:11" ht="14.4" customHeight="1" thickBot="1" x14ac:dyDescent="0.35">
      <c r="A28" s="487" t="s">
        <v>264</v>
      </c>
      <c r="B28" s="465">
        <v>137.666691710929</v>
      </c>
      <c r="C28" s="465">
        <v>92.168099999999995</v>
      </c>
      <c r="D28" s="466">
        <v>-45.498591710927997</v>
      </c>
      <c r="E28" s="467">
        <v>0.66950181524999997</v>
      </c>
      <c r="F28" s="465">
        <v>153.57745708972399</v>
      </c>
      <c r="G28" s="466">
        <v>89.586849969005002</v>
      </c>
      <c r="H28" s="468">
        <v>16.2226</v>
      </c>
      <c r="I28" s="465">
        <v>100.75811</v>
      </c>
      <c r="J28" s="466">
        <v>11.171260030994</v>
      </c>
      <c r="K28" s="469">
        <v>0.65607356645500003</v>
      </c>
    </row>
    <row r="29" spans="1:11" ht="14.4" customHeight="1" thickBot="1" x14ac:dyDescent="0.35">
      <c r="A29" s="487" t="s">
        <v>265</v>
      </c>
      <c r="B29" s="465">
        <v>12.13329926944</v>
      </c>
      <c r="C29" s="465">
        <v>12.13138</v>
      </c>
      <c r="D29" s="466">
        <v>-1.9192694389999999E-3</v>
      </c>
      <c r="E29" s="467">
        <v>0.99984181800799998</v>
      </c>
      <c r="F29" s="465">
        <v>17.605757069342999</v>
      </c>
      <c r="G29" s="466">
        <v>10.270024957117</v>
      </c>
      <c r="H29" s="468">
        <v>4.9406564584124654E-324</v>
      </c>
      <c r="I29" s="465">
        <v>12.72505</v>
      </c>
      <c r="J29" s="466">
        <v>2.4550250428820002</v>
      </c>
      <c r="K29" s="469">
        <v>0.72277777944300003</v>
      </c>
    </row>
    <row r="30" spans="1:11" ht="14.4" customHeight="1" thickBot="1" x14ac:dyDescent="0.35">
      <c r="A30" s="487" t="s">
        <v>266</v>
      </c>
      <c r="B30" s="465">
        <v>22.499998645249001</v>
      </c>
      <c r="C30" s="465">
        <v>21.259699999999999</v>
      </c>
      <c r="D30" s="466">
        <v>-1.240298645248</v>
      </c>
      <c r="E30" s="467">
        <v>0.94487561244700002</v>
      </c>
      <c r="F30" s="465">
        <v>26.878079302730001</v>
      </c>
      <c r="G30" s="466">
        <v>15.678879593258999</v>
      </c>
      <c r="H30" s="468">
        <v>2.72</v>
      </c>
      <c r="I30" s="465">
        <v>13.15082</v>
      </c>
      <c r="J30" s="466">
        <v>-2.528059593259</v>
      </c>
      <c r="K30" s="469">
        <v>0.48927677650899998</v>
      </c>
    </row>
    <row r="31" spans="1:11" ht="14.4" customHeight="1" thickBot="1" x14ac:dyDescent="0.35">
      <c r="A31" s="487" t="s">
        <v>267</v>
      </c>
      <c r="B31" s="465">
        <v>178.58330924729199</v>
      </c>
      <c r="C31" s="465">
        <v>147.66514000000001</v>
      </c>
      <c r="D31" s="466">
        <v>-30.918169247291001</v>
      </c>
      <c r="E31" s="467">
        <v>0.82686977087799995</v>
      </c>
      <c r="F31" s="465">
        <v>170.772899239857</v>
      </c>
      <c r="G31" s="466">
        <v>99.617524556583007</v>
      </c>
      <c r="H31" s="468">
        <v>17.057600000000001</v>
      </c>
      <c r="I31" s="465">
        <v>103.78247</v>
      </c>
      <c r="J31" s="466">
        <v>4.1649454434160003</v>
      </c>
      <c r="K31" s="469">
        <v>0.60772212957600003</v>
      </c>
    </row>
    <row r="32" spans="1:11" ht="14.4" customHeight="1" thickBot="1" x14ac:dyDescent="0.35">
      <c r="A32" s="487" t="s">
        <v>268</v>
      </c>
      <c r="B32" s="465">
        <v>124.684642492593</v>
      </c>
      <c r="C32" s="465">
        <v>120.46521</v>
      </c>
      <c r="D32" s="466">
        <v>-4.2194324925929996</v>
      </c>
      <c r="E32" s="467">
        <v>0.96615916436600002</v>
      </c>
      <c r="F32" s="465">
        <v>123.91229611386601</v>
      </c>
      <c r="G32" s="466">
        <v>72.282172733088004</v>
      </c>
      <c r="H32" s="468">
        <v>28.41478</v>
      </c>
      <c r="I32" s="465">
        <v>106.30146999999999</v>
      </c>
      <c r="J32" s="466">
        <v>34.019297266911003</v>
      </c>
      <c r="K32" s="469">
        <v>0.85787668644500004</v>
      </c>
    </row>
    <row r="33" spans="1:11" ht="14.4" customHeight="1" thickBot="1" x14ac:dyDescent="0.35">
      <c r="A33" s="487" t="s">
        <v>269</v>
      </c>
      <c r="B33" s="465">
        <v>4.9406564584124654E-324</v>
      </c>
      <c r="C33" s="465">
        <v>2.3413300000000001</v>
      </c>
      <c r="D33" s="466">
        <v>2.3413300000000001</v>
      </c>
      <c r="E33" s="477" t="s">
        <v>245</v>
      </c>
      <c r="F33" s="465">
        <v>1</v>
      </c>
      <c r="G33" s="466">
        <v>0.58333333333299997</v>
      </c>
      <c r="H33" s="468">
        <v>0.32490000000000002</v>
      </c>
      <c r="I33" s="465">
        <v>1.6031</v>
      </c>
      <c r="J33" s="466">
        <v>1.0197666666659999</v>
      </c>
      <c r="K33" s="469">
        <v>1.6031</v>
      </c>
    </row>
    <row r="34" spans="1:11" ht="14.4" customHeight="1" thickBot="1" x14ac:dyDescent="0.35">
      <c r="A34" s="486" t="s">
        <v>270</v>
      </c>
      <c r="B34" s="470">
        <v>58.999996447541001</v>
      </c>
      <c r="C34" s="470">
        <v>61.609430000000003</v>
      </c>
      <c r="D34" s="471">
        <v>2.6094335524579999</v>
      </c>
      <c r="E34" s="472">
        <v>1.044227689992</v>
      </c>
      <c r="F34" s="470">
        <v>55.002182034937</v>
      </c>
      <c r="G34" s="471">
        <v>32.084606187045999</v>
      </c>
      <c r="H34" s="473">
        <v>4.5243200000000003</v>
      </c>
      <c r="I34" s="470">
        <v>26.617349999999998</v>
      </c>
      <c r="J34" s="471">
        <v>-5.4672561870459999</v>
      </c>
      <c r="K34" s="476">
        <v>0.48393261894700002</v>
      </c>
    </row>
    <row r="35" spans="1:11" ht="14.4" customHeight="1" thickBot="1" x14ac:dyDescent="0.35">
      <c r="A35" s="487" t="s">
        <v>271</v>
      </c>
      <c r="B35" s="465">
        <v>41.999997471131003</v>
      </c>
      <c r="C35" s="465">
        <v>43.618389999999998</v>
      </c>
      <c r="D35" s="466">
        <v>1.6183925288679999</v>
      </c>
      <c r="E35" s="467">
        <v>1.038533157769</v>
      </c>
      <c r="F35" s="465">
        <v>40.002701039649999</v>
      </c>
      <c r="G35" s="466">
        <v>23.334908939796001</v>
      </c>
      <c r="H35" s="468">
        <v>3.57281</v>
      </c>
      <c r="I35" s="465">
        <v>18.129159999999999</v>
      </c>
      <c r="J35" s="466">
        <v>-5.2057489397949999</v>
      </c>
      <c r="K35" s="469">
        <v>0.45319839732799999</v>
      </c>
    </row>
    <row r="36" spans="1:11" ht="14.4" customHeight="1" thickBot="1" x14ac:dyDescent="0.35">
      <c r="A36" s="487" t="s">
        <v>272</v>
      </c>
      <c r="B36" s="465">
        <v>16.999998976410001</v>
      </c>
      <c r="C36" s="465">
        <v>17.991040000000002</v>
      </c>
      <c r="D36" s="466">
        <v>0.99104102358900004</v>
      </c>
      <c r="E36" s="467">
        <v>1.0582965343090001</v>
      </c>
      <c r="F36" s="465">
        <v>14.999480995287</v>
      </c>
      <c r="G36" s="466">
        <v>8.7496972472499994</v>
      </c>
      <c r="H36" s="468">
        <v>0.95150999999999997</v>
      </c>
      <c r="I36" s="465">
        <v>8.4881899999999995</v>
      </c>
      <c r="J36" s="466">
        <v>-0.26150724725000002</v>
      </c>
      <c r="K36" s="469">
        <v>0.56589891361300004</v>
      </c>
    </row>
    <row r="37" spans="1:11" ht="14.4" customHeight="1" thickBot="1" x14ac:dyDescent="0.35">
      <c r="A37" s="486" t="s">
        <v>273</v>
      </c>
      <c r="B37" s="470">
        <v>353.26397872956602</v>
      </c>
      <c r="C37" s="470">
        <v>346.9819</v>
      </c>
      <c r="D37" s="471">
        <v>-6.2820787295649998</v>
      </c>
      <c r="E37" s="472">
        <v>0.98221704133999999</v>
      </c>
      <c r="F37" s="470">
        <v>270.86943004891901</v>
      </c>
      <c r="G37" s="471">
        <v>158.007167528536</v>
      </c>
      <c r="H37" s="473">
        <v>28.161819999999999</v>
      </c>
      <c r="I37" s="470">
        <v>190.57343</v>
      </c>
      <c r="J37" s="471">
        <v>32.566262471464</v>
      </c>
      <c r="K37" s="476">
        <v>0.70356197067100001</v>
      </c>
    </row>
    <row r="38" spans="1:11" ht="14.4" customHeight="1" thickBot="1" x14ac:dyDescent="0.35">
      <c r="A38" s="487" t="s">
        <v>274</v>
      </c>
      <c r="B38" s="465">
        <v>112.269233240139</v>
      </c>
      <c r="C38" s="465">
        <v>64.584639999999993</v>
      </c>
      <c r="D38" s="466">
        <v>-47.684593240139002</v>
      </c>
      <c r="E38" s="467">
        <v>0.575265708476</v>
      </c>
      <c r="F38" s="465">
        <v>64.827605943910996</v>
      </c>
      <c r="G38" s="466">
        <v>37.816103467281003</v>
      </c>
      <c r="H38" s="468">
        <v>4.9406564584124654E-324</v>
      </c>
      <c r="I38" s="465">
        <v>1.9762625833649862E-323</v>
      </c>
      <c r="J38" s="466">
        <v>-37.816103467281003</v>
      </c>
      <c r="K38" s="469">
        <v>0</v>
      </c>
    </row>
    <row r="39" spans="1:11" ht="14.4" customHeight="1" thickBot="1" x14ac:dyDescent="0.35">
      <c r="A39" s="487" t="s">
        <v>275</v>
      </c>
      <c r="B39" s="465">
        <v>6.9999995785209999</v>
      </c>
      <c r="C39" s="465">
        <v>3.6939299999999999</v>
      </c>
      <c r="D39" s="466">
        <v>-3.3060695785209999</v>
      </c>
      <c r="E39" s="467">
        <v>0.52770431748699997</v>
      </c>
      <c r="F39" s="465">
        <v>3.4696875352990002</v>
      </c>
      <c r="G39" s="466">
        <v>2.023984395591</v>
      </c>
      <c r="H39" s="468">
        <v>0.33983999999999998</v>
      </c>
      <c r="I39" s="465">
        <v>3.1481499999999998</v>
      </c>
      <c r="J39" s="466">
        <v>1.124165604408</v>
      </c>
      <c r="K39" s="469">
        <v>0.90732954134099997</v>
      </c>
    </row>
    <row r="40" spans="1:11" ht="14.4" customHeight="1" thickBot="1" x14ac:dyDescent="0.35">
      <c r="A40" s="487" t="s">
        <v>276</v>
      </c>
      <c r="B40" s="465">
        <v>154.99999066727099</v>
      </c>
      <c r="C40" s="465">
        <v>190.82320999999999</v>
      </c>
      <c r="D40" s="466">
        <v>35.823219332729003</v>
      </c>
      <c r="E40" s="467">
        <v>1.231117557997</v>
      </c>
      <c r="F40" s="465">
        <v>127.38805109333001</v>
      </c>
      <c r="G40" s="466">
        <v>74.309696471109007</v>
      </c>
      <c r="H40" s="468">
        <v>14.007669999999999</v>
      </c>
      <c r="I40" s="465">
        <v>95.04101</v>
      </c>
      <c r="J40" s="466">
        <v>20.731313528889999</v>
      </c>
      <c r="K40" s="469">
        <v>0.74607476277600004</v>
      </c>
    </row>
    <row r="41" spans="1:11" ht="14.4" customHeight="1" thickBot="1" x14ac:dyDescent="0.35">
      <c r="A41" s="487" t="s">
        <v>277</v>
      </c>
      <c r="B41" s="465">
        <v>47.999957109866003</v>
      </c>
      <c r="C41" s="465">
        <v>44.839320000000001</v>
      </c>
      <c r="D41" s="466">
        <v>-3.1606371098660002</v>
      </c>
      <c r="E41" s="467">
        <v>0.93415333470700002</v>
      </c>
      <c r="F41" s="465">
        <v>44.774924083598997</v>
      </c>
      <c r="G41" s="466">
        <v>26.118705715432</v>
      </c>
      <c r="H41" s="468">
        <v>5.0951399999999998</v>
      </c>
      <c r="I41" s="465">
        <v>26.434619999999999</v>
      </c>
      <c r="J41" s="466">
        <v>0.31591428456699999</v>
      </c>
      <c r="K41" s="469">
        <v>0.59038894070799997</v>
      </c>
    </row>
    <row r="42" spans="1:11" ht="14.4" customHeight="1" thickBot="1" x14ac:dyDescent="0.35">
      <c r="A42" s="487" t="s">
        <v>278</v>
      </c>
      <c r="B42" s="465">
        <v>3.3333597992940001</v>
      </c>
      <c r="C42" s="465">
        <v>1.43401</v>
      </c>
      <c r="D42" s="466">
        <v>-1.8993497992940001</v>
      </c>
      <c r="E42" s="467">
        <v>0.43019958430600003</v>
      </c>
      <c r="F42" s="465">
        <v>1.398466479651</v>
      </c>
      <c r="G42" s="466">
        <v>0.815772113129</v>
      </c>
      <c r="H42" s="468">
        <v>0.81096999999999997</v>
      </c>
      <c r="I42" s="465">
        <v>3.0339200000000002</v>
      </c>
      <c r="J42" s="466">
        <v>2.2181478868700002</v>
      </c>
      <c r="K42" s="469">
        <v>2.1694620816049999</v>
      </c>
    </row>
    <row r="43" spans="1:11" ht="14.4" customHeight="1" thickBot="1" x14ac:dyDescent="0.35">
      <c r="A43" s="487" t="s">
        <v>279</v>
      </c>
      <c r="B43" s="465">
        <v>14.661479117215</v>
      </c>
      <c r="C43" s="465">
        <v>26.52075</v>
      </c>
      <c r="D43" s="466">
        <v>11.859270882783999</v>
      </c>
      <c r="E43" s="467">
        <v>1.8088727466009999</v>
      </c>
      <c r="F43" s="465">
        <v>15.58604926292</v>
      </c>
      <c r="G43" s="466">
        <v>9.0918620700360009</v>
      </c>
      <c r="H43" s="468">
        <v>2.2360000000000002</v>
      </c>
      <c r="I43" s="465">
        <v>15.65239</v>
      </c>
      <c r="J43" s="466">
        <v>6.5605279299630004</v>
      </c>
      <c r="K43" s="469">
        <v>1.0042564177719999</v>
      </c>
    </row>
    <row r="44" spans="1:11" ht="14.4" customHeight="1" thickBot="1" x14ac:dyDescent="0.35">
      <c r="A44" s="487" t="s">
        <v>280</v>
      </c>
      <c r="B44" s="465">
        <v>12.999959217257</v>
      </c>
      <c r="C44" s="465">
        <v>13.9848</v>
      </c>
      <c r="D44" s="466">
        <v>0.98484078274200004</v>
      </c>
      <c r="E44" s="467">
        <v>1.075757220948</v>
      </c>
      <c r="F44" s="465">
        <v>12.425198657939999</v>
      </c>
      <c r="G44" s="466">
        <v>7.2480325504650001</v>
      </c>
      <c r="H44" s="468">
        <v>1.8327500000000001</v>
      </c>
      <c r="I44" s="465">
        <v>10.91325</v>
      </c>
      <c r="J44" s="466">
        <v>3.665217449534</v>
      </c>
      <c r="K44" s="469">
        <v>0.87831593686599996</v>
      </c>
    </row>
    <row r="45" spans="1:11" ht="14.4" customHeight="1" thickBot="1" x14ac:dyDescent="0.35">
      <c r="A45" s="487" t="s">
        <v>281</v>
      </c>
      <c r="B45" s="465">
        <v>4.9406564584124654E-324</v>
      </c>
      <c r="C45" s="465">
        <v>4.9406564584124654E-324</v>
      </c>
      <c r="D45" s="466">
        <v>0</v>
      </c>
      <c r="E45" s="467">
        <v>1</v>
      </c>
      <c r="F45" s="465">
        <v>4.9406564584124654E-324</v>
      </c>
      <c r="G45" s="466">
        <v>0</v>
      </c>
      <c r="H45" s="468">
        <v>4.9406564584124654E-324</v>
      </c>
      <c r="I45" s="465">
        <v>0.12139999999999999</v>
      </c>
      <c r="J45" s="466">
        <v>0.12139999999999999</v>
      </c>
      <c r="K45" s="475" t="s">
        <v>245</v>
      </c>
    </row>
    <row r="46" spans="1:11" ht="14.4" customHeight="1" thickBot="1" x14ac:dyDescent="0.35">
      <c r="A46" s="487" t="s">
        <v>282</v>
      </c>
      <c r="B46" s="465">
        <v>4.9406564584124654E-324</v>
      </c>
      <c r="C46" s="465">
        <v>4.9406564584124654E-324</v>
      </c>
      <c r="D46" s="466">
        <v>0</v>
      </c>
      <c r="E46" s="467">
        <v>1</v>
      </c>
      <c r="F46" s="465">
        <v>4.9406564584124654E-324</v>
      </c>
      <c r="G46" s="466">
        <v>0</v>
      </c>
      <c r="H46" s="468">
        <v>3.8394499999999998</v>
      </c>
      <c r="I46" s="465">
        <v>34.377189999999999</v>
      </c>
      <c r="J46" s="466">
        <v>34.377189999999999</v>
      </c>
      <c r="K46" s="475" t="s">
        <v>245</v>
      </c>
    </row>
    <row r="47" spans="1:11" ht="14.4" customHeight="1" thickBot="1" x14ac:dyDescent="0.35">
      <c r="A47" s="487" t="s">
        <v>283</v>
      </c>
      <c r="B47" s="465">
        <v>4.9406564584124654E-324</v>
      </c>
      <c r="C47" s="465">
        <v>1.10124</v>
      </c>
      <c r="D47" s="466">
        <v>1.10124</v>
      </c>
      <c r="E47" s="477" t="s">
        <v>245</v>
      </c>
      <c r="F47" s="465">
        <v>0.999446992265</v>
      </c>
      <c r="G47" s="466">
        <v>0.58301074548800003</v>
      </c>
      <c r="H47" s="468">
        <v>4.9406564584124654E-324</v>
      </c>
      <c r="I47" s="465">
        <v>1.8514999999999999</v>
      </c>
      <c r="J47" s="466">
        <v>1.268489254511</v>
      </c>
      <c r="K47" s="469">
        <v>1.852524460355</v>
      </c>
    </row>
    <row r="48" spans="1:11" ht="14.4" customHeight="1" thickBot="1" x14ac:dyDescent="0.35">
      <c r="A48" s="486" t="s">
        <v>284</v>
      </c>
      <c r="B48" s="470">
        <v>135.48056184255799</v>
      </c>
      <c r="C48" s="470">
        <v>261.96550999999999</v>
      </c>
      <c r="D48" s="471">
        <v>126.48494815744201</v>
      </c>
      <c r="E48" s="472">
        <v>1.9336021820189999</v>
      </c>
      <c r="F48" s="470">
        <v>267.303611409187</v>
      </c>
      <c r="G48" s="471">
        <v>155.92710665535901</v>
      </c>
      <c r="H48" s="473">
        <v>15.042999999999999</v>
      </c>
      <c r="I48" s="470">
        <v>64.421049999999994</v>
      </c>
      <c r="J48" s="471">
        <v>-91.506056655359004</v>
      </c>
      <c r="K48" s="476">
        <v>0.24100329082800001</v>
      </c>
    </row>
    <row r="49" spans="1:11" ht="14.4" customHeight="1" thickBot="1" x14ac:dyDescent="0.35">
      <c r="A49" s="487" t="s">
        <v>285</v>
      </c>
      <c r="B49" s="465">
        <v>35.000037892606997</v>
      </c>
      <c r="C49" s="465">
        <v>4.9406564584124654E-324</v>
      </c>
      <c r="D49" s="466">
        <v>-35.000037892606997</v>
      </c>
      <c r="E49" s="467">
        <v>0</v>
      </c>
      <c r="F49" s="465">
        <v>0</v>
      </c>
      <c r="G49" s="466">
        <v>0</v>
      </c>
      <c r="H49" s="468">
        <v>15.042999999999999</v>
      </c>
      <c r="I49" s="465">
        <v>15.042999999999999</v>
      </c>
      <c r="J49" s="466">
        <v>15.042999999999999</v>
      </c>
      <c r="K49" s="475" t="s">
        <v>239</v>
      </c>
    </row>
    <row r="50" spans="1:11" ht="14.4" customHeight="1" thickBot="1" x14ac:dyDescent="0.35">
      <c r="A50" s="487" t="s">
        <v>286</v>
      </c>
      <c r="B50" s="465">
        <v>94.615404303096</v>
      </c>
      <c r="C50" s="465">
        <v>259.29586</v>
      </c>
      <c r="D50" s="466">
        <v>164.68045569690301</v>
      </c>
      <c r="E50" s="467">
        <v>2.7405247793399998</v>
      </c>
      <c r="F50" s="465">
        <v>264.51489095328299</v>
      </c>
      <c r="G50" s="466">
        <v>154.300353056082</v>
      </c>
      <c r="H50" s="468">
        <v>4.9406564584124654E-324</v>
      </c>
      <c r="I50" s="465">
        <v>48.259500000000003</v>
      </c>
      <c r="J50" s="466">
        <v>-106.040853056082</v>
      </c>
      <c r="K50" s="469">
        <v>0.182445305162</v>
      </c>
    </row>
    <row r="51" spans="1:11" ht="14.4" customHeight="1" thickBot="1" x14ac:dyDescent="0.35">
      <c r="A51" s="487" t="s">
        <v>287</v>
      </c>
      <c r="B51" s="465">
        <v>1.0487999368500001</v>
      </c>
      <c r="C51" s="465">
        <v>2.6696499999999999</v>
      </c>
      <c r="D51" s="466">
        <v>1.6208500631489999</v>
      </c>
      <c r="E51" s="467">
        <v>2.5454330289299998</v>
      </c>
      <c r="F51" s="465">
        <v>2.7887204559029999</v>
      </c>
      <c r="G51" s="466">
        <v>1.6267535992769999</v>
      </c>
      <c r="H51" s="468">
        <v>4.9406564584124654E-324</v>
      </c>
      <c r="I51" s="465">
        <v>1.1185499999999999</v>
      </c>
      <c r="J51" s="466">
        <v>-0.50820359927699998</v>
      </c>
      <c r="K51" s="469">
        <v>0.40109792920600001</v>
      </c>
    </row>
    <row r="52" spans="1:11" ht="14.4" customHeight="1" thickBot="1" x14ac:dyDescent="0.35">
      <c r="A52" s="486" t="s">
        <v>288</v>
      </c>
      <c r="B52" s="470">
        <v>166.00007000494301</v>
      </c>
      <c r="C52" s="470">
        <v>144.64198999999999</v>
      </c>
      <c r="D52" s="471">
        <v>-21.358080004943002</v>
      </c>
      <c r="E52" s="472">
        <v>0.87133692169900001</v>
      </c>
      <c r="F52" s="470">
        <v>142.69670109671</v>
      </c>
      <c r="G52" s="471">
        <v>83.239742306414001</v>
      </c>
      <c r="H52" s="473">
        <v>3.0715499999999998</v>
      </c>
      <c r="I52" s="470">
        <v>61.259839999999997</v>
      </c>
      <c r="J52" s="471">
        <v>-21.979902306414001</v>
      </c>
      <c r="K52" s="476">
        <v>0.42930102468499998</v>
      </c>
    </row>
    <row r="53" spans="1:11" ht="14.4" customHeight="1" thickBot="1" x14ac:dyDescent="0.35">
      <c r="A53" s="487" t="s">
        <v>289</v>
      </c>
      <c r="B53" s="465">
        <v>30.999998133454</v>
      </c>
      <c r="C53" s="465">
        <v>16.20983</v>
      </c>
      <c r="D53" s="466">
        <v>-14.790168133453999</v>
      </c>
      <c r="E53" s="467">
        <v>0.52289777341900001</v>
      </c>
      <c r="F53" s="465">
        <v>15.211462959817</v>
      </c>
      <c r="G53" s="466">
        <v>8.8733533932259991</v>
      </c>
      <c r="H53" s="468">
        <v>-0.81840000000000002</v>
      </c>
      <c r="I53" s="465">
        <v>10.037570000000001</v>
      </c>
      <c r="J53" s="466">
        <v>1.164216606773</v>
      </c>
      <c r="K53" s="469">
        <v>0.65986881251999996</v>
      </c>
    </row>
    <row r="54" spans="1:11" ht="14.4" customHeight="1" thickBot="1" x14ac:dyDescent="0.35">
      <c r="A54" s="487" t="s">
        <v>290</v>
      </c>
      <c r="B54" s="465">
        <v>4.9406564584124654E-324</v>
      </c>
      <c r="C54" s="465">
        <v>1.08</v>
      </c>
      <c r="D54" s="466">
        <v>1.08</v>
      </c>
      <c r="E54" s="477" t="s">
        <v>245</v>
      </c>
      <c r="F54" s="465">
        <v>1.0782963312880001</v>
      </c>
      <c r="G54" s="466">
        <v>0.62900619325100005</v>
      </c>
      <c r="H54" s="468">
        <v>4.9406564584124654E-324</v>
      </c>
      <c r="I54" s="465">
        <v>0.71511000000000002</v>
      </c>
      <c r="J54" s="466">
        <v>8.6103806748E-2</v>
      </c>
      <c r="K54" s="469">
        <v>0.66318504408300005</v>
      </c>
    </row>
    <row r="55" spans="1:11" ht="14.4" customHeight="1" thickBot="1" x14ac:dyDescent="0.35">
      <c r="A55" s="487" t="s">
        <v>291</v>
      </c>
      <c r="B55" s="465">
        <v>5.0000396989410003</v>
      </c>
      <c r="C55" s="465">
        <v>4.0880200000000002</v>
      </c>
      <c r="D55" s="466">
        <v>-0.91201969894099999</v>
      </c>
      <c r="E55" s="467">
        <v>0.81759750844800005</v>
      </c>
      <c r="F55" s="465">
        <v>4.1458153478790001</v>
      </c>
      <c r="G55" s="466">
        <v>2.4183922862629998</v>
      </c>
      <c r="H55" s="468">
        <v>4.9406564584124654E-324</v>
      </c>
      <c r="I55" s="465">
        <v>1.94292</v>
      </c>
      <c r="J55" s="466">
        <v>-0.47547228626299998</v>
      </c>
      <c r="K55" s="469">
        <v>0.46864605318000002</v>
      </c>
    </row>
    <row r="56" spans="1:11" ht="14.4" customHeight="1" thickBot="1" x14ac:dyDescent="0.35">
      <c r="A56" s="487" t="s">
        <v>292</v>
      </c>
      <c r="B56" s="465">
        <v>130.00003217254701</v>
      </c>
      <c r="C56" s="465">
        <v>123.26414</v>
      </c>
      <c r="D56" s="466">
        <v>-6.7358921725469996</v>
      </c>
      <c r="E56" s="467">
        <v>0.94818545764899997</v>
      </c>
      <c r="F56" s="465">
        <v>122.261126457725</v>
      </c>
      <c r="G56" s="466">
        <v>71.318990433672994</v>
      </c>
      <c r="H56" s="468">
        <v>3.8899499999999998</v>
      </c>
      <c r="I56" s="465">
        <v>48.564239999999998</v>
      </c>
      <c r="J56" s="466">
        <v>-22.754750433672999</v>
      </c>
      <c r="K56" s="469">
        <v>0.39721734460500002</v>
      </c>
    </row>
    <row r="57" spans="1:11" ht="14.4" customHeight="1" thickBot="1" x14ac:dyDescent="0.35">
      <c r="A57" s="485" t="s">
        <v>59</v>
      </c>
      <c r="B57" s="465">
        <v>354.15149867612701</v>
      </c>
      <c r="C57" s="465">
        <v>343.90499999999997</v>
      </c>
      <c r="D57" s="466">
        <v>-10.246498676127</v>
      </c>
      <c r="E57" s="467">
        <v>0.971067470519</v>
      </c>
      <c r="F57" s="465">
        <v>347.59181330674102</v>
      </c>
      <c r="G57" s="466">
        <v>202.761891095599</v>
      </c>
      <c r="H57" s="468">
        <v>20.683</v>
      </c>
      <c r="I57" s="465">
        <v>199.86600000000001</v>
      </c>
      <c r="J57" s="466">
        <v>-2.895891095598</v>
      </c>
      <c r="K57" s="469">
        <v>0.57500203499699998</v>
      </c>
    </row>
    <row r="58" spans="1:11" ht="14.4" customHeight="1" thickBot="1" x14ac:dyDescent="0.35">
      <c r="A58" s="486" t="s">
        <v>293</v>
      </c>
      <c r="B58" s="470">
        <v>354.15149867612701</v>
      </c>
      <c r="C58" s="470">
        <v>343.90499999999997</v>
      </c>
      <c r="D58" s="471">
        <v>-10.246498676127</v>
      </c>
      <c r="E58" s="472">
        <v>0.971067470519</v>
      </c>
      <c r="F58" s="470">
        <v>347.59181330674102</v>
      </c>
      <c r="G58" s="471">
        <v>202.761891095599</v>
      </c>
      <c r="H58" s="473">
        <v>20.683</v>
      </c>
      <c r="I58" s="470">
        <v>199.86600000000001</v>
      </c>
      <c r="J58" s="471">
        <v>-2.895891095598</v>
      </c>
      <c r="K58" s="476">
        <v>0.57500203499699998</v>
      </c>
    </row>
    <row r="59" spans="1:11" ht="14.4" customHeight="1" thickBot="1" x14ac:dyDescent="0.35">
      <c r="A59" s="487" t="s">
        <v>294</v>
      </c>
      <c r="B59" s="465">
        <v>115.15151306659401</v>
      </c>
      <c r="C59" s="465">
        <v>124.73099999999999</v>
      </c>
      <c r="D59" s="466">
        <v>9.5794869334060007</v>
      </c>
      <c r="E59" s="467">
        <v>1.08319028277</v>
      </c>
      <c r="F59" s="465">
        <v>122.575603571641</v>
      </c>
      <c r="G59" s="466">
        <v>71.502435416789993</v>
      </c>
      <c r="H59" s="468">
        <v>11.481</v>
      </c>
      <c r="I59" s="465">
        <v>72.42</v>
      </c>
      <c r="J59" s="466">
        <v>0.91756458320900003</v>
      </c>
      <c r="K59" s="469">
        <v>0.59081903649500001</v>
      </c>
    </row>
    <row r="60" spans="1:11" ht="14.4" customHeight="1" thickBot="1" x14ac:dyDescent="0.35">
      <c r="A60" s="487" t="s">
        <v>295</v>
      </c>
      <c r="B60" s="465">
        <v>29.999998193665</v>
      </c>
      <c r="C60" s="465">
        <v>30.882000000000001</v>
      </c>
      <c r="D60" s="466">
        <v>0.88200180633400005</v>
      </c>
      <c r="E60" s="467">
        <v>1.029400061981</v>
      </c>
      <c r="F60" s="465">
        <v>30.001289398349002</v>
      </c>
      <c r="G60" s="466">
        <v>17.500752149037002</v>
      </c>
      <c r="H60" s="468">
        <v>2.7229999999999999</v>
      </c>
      <c r="I60" s="465">
        <v>18.033000000000001</v>
      </c>
      <c r="J60" s="466">
        <v>0.532247850962</v>
      </c>
      <c r="K60" s="469">
        <v>0.60107416586499995</v>
      </c>
    </row>
    <row r="61" spans="1:11" ht="14.4" customHeight="1" thickBot="1" x14ac:dyDescent="0.35">
      <c r="A61" s="487" t="s">
        <v>296</v>
      </c>
      <c r="B61" s="465">
        <v>208.99998741586799</v>
      </c>
      <c r="C61" s="465">
        <v>188.292</v>
      </c>
      <c r="D61" s="466">
        <v>-20.707987415868001</v>
      </c>
      <c r="E61" s="467">
        <v>0.90091871453200001</v>
      </c>
      <c r="F61" s="465">
        <v>195.01492033675001</v>
      </c>
      <c r="G61" s="466">
        <v>113.758703529771</v>
      </c>
      <c r="H61" s="468">
        <v>6.4790000000000001</v>
      </c>
      <c r="I61" s="465">
        <v>109.413</v>
      </c>
      <c r="J61" s="466">
        <v>-4.3457035297699997</v>
      </c>
      <c r="K61" s="469">
        <v>0.56104937925200005</v>
      </c>
    </row>
    <row r="62" spans="1:11" ht="14.4" customHeight="1" thickBot="1" x14ac:dyDescent="0.35">
      <c r="A62" s="488" t="s">
        <v>297</v>
      </c>
      <c r="B62" s="470">
        <v>1266.2677337565499</v>
      </c>
      <c r="C62" s="470">
        <v>1463.3467800000001</v>
      </c>
      <c r="D62" s="471">
        <v>197.07904624344999</v>
      </c>
      <c r="E62" s="472">
        <v>1.155637738362</v>
      </c>
      <c r="F62" s="470">
        <v>1311.4984241203599</v>
      </c>
      <c r="G62" s="471">
        <v>765.04074740354599</v>
      </c>
      <c r="H62" s="473">
        <v>113.91276000000001</v>
      </c>
      <c r="I62" s="470">
        <v>797.59158000000002</v>
      </c>
      <c r="J62" s="471">
        <v>32.550832596454001</v>
      </c>
      <c r="K62" s="476">
        <v>0.60815290764399998</v>
      </c>
    </row>
    <row r="63" spans="1:11" ht="14.4" customHeight="1" thickBot="1" x14ac:dyDescent="0.35">
      <c r="A63" s="485" t="s">
        <v>62</v>
      </c>
      <c r="B63" s="465">
        <v>413.22246511939602</v>
      </c>
      <c r="C63" s="465">
        <v>427.29897999999997</v>
      </c>
      <c r="D63" s="466">
        <v>14.076514880604</v>
      </c>
      <c r="E63" s="467">
        <v>1.0340652216870001</v>
      </c>
      <c r="F63" s="465">
        <v>369.147707294209</v>
      </c>
      <c r="G63" s="466">
        <v>215.336162588289</v>
      </c>
      <c r="H63" s="468">
        <v>75.909170000000003</v>
      </c>
      <c r="I63" s="465">
        <v>216.88212999999999</v>
      </c>
      <c r="J63" s="466">
        <v>1.5459674117110001</v>
      </c>
      <c r="K63" s="469">
        <v>0.58752127052199998</v>
      </c>
    </row>
    <row r="64" spans="1:11" ht="14.4" customHeight="1" thickBot="1" x14ac:dyDescent="0.35">
      <c r="A64" s="486" t="s">
        <v>298</v>
      </c>
      <c r="B64" s="470">
        <v>413.22246511939602</v>
      </c>
      <c r="C64" s="470">
        <v>427.29897999999997</v>
      </c>
      <c r="D64" s="471">
        <v>14.076514880604</v>
      </c>
      <c r="E64" s="472">
        <v>1.0340652216870001</v>
      </c>
      <c r="F64" s="470">
        <v>369.147707294209</v>
      </c>
      <c r="G64" s="471">
        <v>215.336162588289</v>
      </c>
      <c r="H64" s="473">
        <v>75.909170000000003</v>
      </c>
      <c r="I64" s="470">
        <v>216.88212999999999</v>
      </c>
      <c r="J64" s="471">
        <v>1.5459674117110001</v>
      </c>
      <c r="K64" s="476">
        <v>0.58752127052199998</v>
      </c>
    </row>
    <row r="65" spans="1:11" ht="14.4" customHeight="1" thickBot="1" x14ac:dyDescent="0.35">
      <c r="A65" s="487" t="s">
        <v>299</v>
      </c>
      <c r="B65" s="465">
        <v>329.774980143866</v>
      </c>
      <c r="C65" s="465">
        <v>341.63774000000001</v>
      </c>
      <c r="D65" s="466">
        <v>11.862759856134</v>
      </c>
      <c r="E65" s="467">
        <v>1.035972285862</v>
      </c>
      <c r="F65" s="465">
        <v>293.654558718224</v>
      </c>
      <c r="G65" s="466">
        <v>171.29849258562999</v>
      </c>
      <c r="H65" s="468">
        <v>30.79777</v>
      </c>
      <c r="I65" s="465">
        <v>90.054590000000005</v>
      </c>
      <c r="J65" s="466">
        <v>-81.243902585629996</v>
      </c>
      <c r="K65" s="469">
        <v>0.30666845559299999</v>
      </c>
    </row>
    <row r="66" spans="1:11" ht="14.4" customHeight="1" thickBot="1" x14ac:dyDescent="0.35">
      <c r="A66" s="487" t="s">
        <v>300</v>
      </c>
      <c r="B66" s="465">
        <v>0.44756997305099999</v>
      </c>
      <c r="C66" s="465">
        <v>0.58799999999999997</v>
      </c>
      <c r="D66" s="466">
        <v>0.140430026948</v>
      </c>
      <c r="E66" s="467">
        <v>1.313761055039</v>
      </c>
      <c r="F66" s="465">
        <v>0.49899020546400003</v>
      </c>
      <c r="G66" s="466">
        <v>0.29107761985399999</v>
      </c>
      <c r="H66" s="468">
        <v>4.9406564584124654E-324</v>
      </c>
      <c r="I66" s="465">
        <v>3.1897000000000002</v>
      </c>
      <c r="J66" s="466">
        <v>2.898622380145</v>
      </c>
      <c r="K66" s="469">
        <v>6.3923098390930004</v>
      </c>
    </row>
    <row r="67" spans="1:11" ht="14.4" customHeight="1" thickBot="1" x14ac:dyDescent="0.35">
      <c r="A67" s="487" t="s">
        <v>301</v>
      </c>
      <c r="B67" s="465">
        <v>54.999956688387996</v>
      </c>
      <c r="C67" s="465">
        <v>64.488119999999995</v>
      </c>
      <c r="D67" s="466">
        <v>9.4881633116110002</v>
      </c>
      <c r="E67" s="467">
        <v>1.1725121960610001</v>
      </c>
      <c r="F67" s="465">
        <v>44.996371158099997</v>
      </c>
      <c r="G67" s="466">
        <v>26.247883175558002</v>
      </c>
      <c r="H67" s="468">
        <v>42.052750000000003</v>
      </c>
      <c r="I67" s="465">
        <v>116.46122</v>
      </c>
      <c r="J67" s="466">
        <v>90.213336824441001</v>
      </c>
      <c r="K67" s="469">
        <v>2.5882358288580001</v>
      </c>
    </row>
    <row r="68" spans="1:11" ht="14.4" customHeight="1" thickBot="1" x14ac:dyDescent="0.35">
      <c r="A68" s="487" t="s">
        <v>302</v>
      </c>
      <c r="B68" s="465">
        <v>27.999958314090001</v>
      </c>
      <c r="C68" s="465">
        <v>20.58512</v>
      </c>
      <c r="D68" s="466">
        <v>-7.4148383140899998</v>
      </c>
      <c r="E68" s="467">
        <v>0.73518395167100004</v>
      </c>
      <c r="F68" s="465">
        <v>29.997787212420999</v>
      </c>
      <c r="G68" s="466">
        <v>17.498709207245</v>
      </c>
      <c r="H68" s="468">
        <v>3.0586500000000001</v>
      </c>
      <c r="I68" s="465">
        <v>7.1766199999999998</v>
      </c>
      <c r="J68" s="466">
        <v>-10.322089207245</v>
      </c>
      <c r="K68" s="469">
        <v>0.23923831278499999</v>
      </c>
    </row>
    <row r="69" spans="1:11" ht="14.4" customHeight="1" thickBot="1" x14ac:dyDescent="0.35">
      <c r="A69" s="489" t="s">
        <v>63</v>
      </c>
      <c r="B69" s="470">
        <v>71.999995664796003</v>
      </c>
      <c r="C69" s="470">
        <v>60.237000000000002</v>
      </c>
      <c r="D69" s="471">
        <v>-11.762995664796</v>
      </c>
      <c r="E69" s="472">
        <v>0.83662505037400003</v>
      </c>
      <c r="F69" s="470">
        <v>0</v>
      </c>
      <c r="G69" s="471">
        <v>0</v>
      </c>
      <c r="H69" s="473">
        <v>4.9406564584124654E-324</v>
      </c>
      <c r="I69" s="470">
        <v>42.511000000000003</v>
      </c>
      <c r="J69" s="471">
        <v>42.511000000000003</v>
      </c>
      <c r="K69" s="474" t="s">
        <v>239</v>
      </c>
    </row>
    <row r="70" spans="1:11" ht="14.4" customHeight="1" thickBot="1" x14ac:dyDescent="0.35">
      <c r="A70" s="486" t="s">
        <v>303</v>
      </c>
      <c r="B70" s="470">
        <v>71.999995664796003</v>
      </c>
      <c r="C70" s="470">
        <v>60.237000000000002</v>
      </c>
      <c r="D70" s="471">
        <v>-11.762995664796</v>
      </c>
      <c r="E70" s="472">
        <v>0.83662505037400003</v>
      </c>
      <c r="F70" s="470">
        <v>0</v>
      </c>
      <c r="G70" s="471">
        <v>0</v>
      </c>
      <c r="H70" s="473">
        <v>4.9406564584124654E-324</v>
      </c>
      <c r="I70" s="470">
        <v>42.511000000000003</v>
      </c>
      <c r="J70" s="471">
        <v>42.511000000000003</v>
      </c>
      <c r="K70" s="474" t="s">
        <v>239</v>
      </c>
    </row>
    <row r="71" spans="1:11" ht="14.4" customHeight="1" thickBot="1" x14ac:dyDescent="0.35">
      <c r="A71" s="487" t="s">
        <v>304</v>
      </c>
      <c r="B71" s="465">
        <v>71.999995664796003</v>
      </c>
      <c r="C71" s="465">
        <v>26.445</v>
      </c>
      <c r="D71" s="466">
        <v>-45.554995664796003</v>
      </c>
      <c r="E71" s="467">
        <v>0.36729168878099999</v>
      </c>
      <c r="F71" s="465">
        <v>0</v>
      </c>
      <c r="G71" s="466">
        <v>0</v>
      </c>
      <c r="H71" s="468">
        <v>4.9406564584124654E-324</v>
      </c>
      <c r="I71" s="465">
        <v>20.831</v>
      </c>
      <c r="J71" s="466">
        <v>20.831</v>
      </c>
      <c r="K71" s="475" t="s">
        <v>239</v>
      </c>
    </row>
    <row r="72" spans="1:11" ht="14.4" customHeight="1" thickBot="1" x14ac:dyDescent="0.35">
      <c r="A72" s="487" t="s">
        <v>305</v>
      </c>
      <c r="B72" s="465">
        <v>4.9406564584124654E-324</v>
      </c>
      <c r="C72" s="465">
        <v>33.792000000000002</v>
      </c>
      <c r="D72" s="466">
        <v>33.792000000000002</v>
      </c>
      <c r="E72" s="477" t="s">
        <v>245</v>
      </c>
      <c r="F72" s="465">
        <v>0</v>
      </c>
      <c r="G72" s="466">
        <v>0</v>
      </c>
      <c r="H72" s="468">
        <v>4.9406564584124654E-324</v>
      </c>
      <c r="I72" s="465">
        <v>21.68</v>
      </c>
      <c r="J72" s="466">
        <v>21.68</v>
      </c>
      <c r="K72" s="475" t="s">
        <v>239</v>
      </c>
    </row>
    <row r="73" spans="1:11" ht="14.4" customHeight="1" thickBot="1" x14ac:dyDescent="0.35">
      <c r="A73" s="485" t="s">
        <v>64</v>
      </c>
      <c r="B73" s="465">
        <v>781.04527297235802</v>
      </c>
      <c r="C73" s="465">
        <v>975.81079999999997</v>
      </c>
      <c r="D73" s="466">
        <v>194.76552702764201</v>
      </c>
      <c r="E73" s="467">
        <v>1.249365220899</v>
      </c>
      <c r="F73" s="465">
        <v>942.35071682615501</v>
      </c>
      <c r="G73" s="466">
        <v>549.70458481525702</v>
      </c>
      <c r="H73" s="468">
        <v>38.003590000000003</v>
      </c>
      <c r="I73" s="465">
        <v>538.19844999999998</v>
      </c>
      <c r="J73" s="466">
        <v>-11.506134815256001</v>
      </c>
      <c r="K73" s="469">
        <v>0.57112329877800005</v>
      </c>
    </row>
    <row r="74" spans="1:11" ht="14.4" customHeight="1" thickBot="1" x14ac:dyDescent="0.35">
      <c r="A74" s="486" t="s">
        <v>306</v>
      </c>
      <c r="B74" s="470">
        <v>0.99995993979099995</v>
      </c>
      <c r="C74" s="470">
        <v>11.7643</v>
      </c>
      <c r="D74" s="471">
        <v>10.764340060207999</v>
      </c>
      <c r="E74" s="472">
        <v>11.764771299194001</v>
      </c>
      <c r="F74" s="470">
        <v>11.284915147962</v>
      </c>
      <c r="G74" s="471">
        <v>6.5828671696440004</v>
      </c>
      <c r="H74" s="473">
        <v>4.9406564584124654E-324</v>
      </c>
      <c r="I74" s="470">
        <v>0.311</v>
      </c>
      <c r="J74" s="471">
        <v>-6.2718671696439996</v>
      </c>
      <c r="K74" s="476">
        <v>2.7558913463E-2</v>
      </c>
    </row>
    <row r="75" spans="1:11" ht="14.4" customHeight="1" thickBot="1" x14ac:dyDescent="0.35">
      <c r="A75" s="487" t="s">
        <v>307</v>
      </c>
      <c r="B75" s="465">
        <v>0.99995993979099995</v>
      </c>
      <c r="C75" s="465">
        <v>11.7643</v>
      </c>
      <c r="D75" s="466">
        <v>10.764340060207999</v>
      </c>
      <c r="E75" s="467">
        <v>11.764771299194001</v>
      </c>
      <c r="F75" s="465">
        <v>11.284915147962</v>
      </c>
      <c r="G75" s="466">
        <v>6.5828671696440004</v>
      </c>
      <c r="H75" s="468">
        <v>4.9406564584124654E-324</v>
      </c>
      <c r="I75" s="465">
        <v>0.311</v>
      </c>
      <c r="J75" s="466">
        <v>-6.2718671696439996</v>
      </c>
      <c r="K75" s="469">
        <v>2.7558913463E-2</v>
      </c>
    </row>
    <row r="76" spans="1:11" ht="14.4" customHeight="1" thickBot="1" x14ac:dyDescent="0.35">
      <c r="A76" s="486" t="s">
        <v>308</v>
      </c>
      <c r="B76" s="470">
        <v>11.249279322667</v>
      </c>
      <c r="C76" s="470">
        <v>7.4336700000000002</v>
      </c>
      <c r="D76" s="471">
        <v>-3.815609322667</v>
      </c>
      <c r="E76" s="472">
        <v>0.66081299848399999</v>
      </c>
      <c r="F76" s="470">
        <v>6.449113094476</v>
      </c>
      <c r="G76" s="471">
        <v>3.761982638444</v>
      </c>
      <c r="H76" s="473">
        <v>0.56494999999999995</v>
      </c>
      <c r="I76" s="470">
        <v>3.9412799999999999</v>
      </c>
      <c r="J76" s="471">
        <v>0.17929736155500001</v>
      </c>
      <c r="K76" s="476">
        <v>0.61113519677200001</v>
      </c>
    </row>
    <row r="77" spans="1:11" ht="14.4" customHeight="1" thickBot="1" x14ac:dyDescent="0.35">
      <c r="A77" s="487" t="s">
        <v>309</v>
      </c>
      <c r="B77" s="465">
        <v>2.2492798645679999</v>
      </c>
      <c r="C77" s="465">
        <v>1.3936999999999999</v>
      </c>
      <c r="D77" s="466">
        <v>-0.85557986456799995</v>
      </c>
      <c r="E77" s="467">
        <v>0.61962053808999995</v>
      </c>
      <c r="F77" s="465">
        <v>1.609283766333</v>
      </c>
      <c r="G77" s="466">
        <v>0.93874886369400001</v>
      </c>
      <c r="H77" s="468">
        <v>6.2700000000000006E-2</v>
      </c>
      <c r="I77" s="465">
        <v>0.63080000000000003</v>
      </c>
      <c r="J77" s="466">
        <v>-0.30794886369399999</v>
      </c>
      <c r="K77" s="469">
        <v>0.39197561871699999</v>
      </c>
    </row>
    <row r="78" spans="1:11" ht="14.4" customHeight="1" thickBot="1" x14ac:dyDescent="0.35">
      <c r="A78" s="487" t="s">
        <v>310</v>
      </c>
      <c r="B78" s="465">
        <v>8.9999994580989995</v>
      </c>
      <c r="C78" s="465">
        <v>6.0399700000000003</v>
      </c>
      <c r="D78" s="466">
        <v>-2.9600294580990001</v>
      </c>
      <c r="E78" s="467">
        <v>0.67110781818499998</v>
      </c>
      <c r="F78" s="465">
        <v>4.8398293281419997</v>
      </c>
      <c r="G78" s="466">
        <v>2.8232337747490002</v>
      </c>
      <c r="H78" s="468">
        <v>0.50224999999999997</v>
      </c>
      <c r="I78" s="465">
        <v>3.3104800000000001</v>
      </c>
      <c r="J78" s="466">
        <v>0.48724622525</v>
      </c>
      <c r="K78" s="469">
        <v>0.68400759108300002</v>
      </c>
    </row>
    <row r="79" spans="1:11" ht="14.4" customHeight="1" thickBot="1" x14ac:dyDescent="0.35">
      <c r="A79" s="486" t="s">
        <v>311</v>
      </c>
      <c r="B79" s="470">
        <v>23.999998554931999</v>
      </c>
      <c r="C79" s="470">
        <v>26.152799999999999</v>
      </c>
      <c r="D79" s="471">
        <v>2.1528014450669999</v>
      </c>
      <c r="E79" s="472">
        <v>1.0897000656119999</v>
      </c>
      <c r="F79" s="470">
        <v>26.288131014524001</v>
      </c>
      <c r="G79" s="471">
        <v>15.334743091806001</v>
      </c>
      <c r="H79" s="473">
        <v>3.24</v>
      </c>
      <c r="I79" s="470">
        <v>18.71508</v>
      </c>
      <c r="J79" s="471">
        <v>3.3803369081930001</v>
      </c>
      <c r="K79" s="476">
        <v>0.71192128453900005</v>
      </c>
    </row>
    <row r="80" spans="1:11" ht="14.4" customHeight="1" thickBot="1" x14ac:dyDescent="0.35">
      <c r="A80" s="487" t="s">
        <v>312</v>
      </c>
      <c r="B80" s="465">
        <v>14.000039157041</v>
      </c>
      <c r="C80" s="465">
        <v>13.5</v>
      </c>
      <c r="D80" s="466">
        <v>-0.50003915704099999</v>
      </c>
      <c r="E80" s="467">
        <v>0.96428301725200005</v>
      </c>
      <c r="F80" s="465">
        <v>13.996327380118</v>
      </c>
      <c r="G80" s="466">
        <v>8.1645243050689995</v>
      </c>
      <c r="H80" s="468">
        <v>3.24</v>
      </c>
      <c r="I80" s="465">
        <v>9.8550000000000004</v>
      </c>
      <c r="J80" s="466">
        <v>1.6904756949299999</v>
      </c>
      <c r="K80" s="469">
        <v>0.70411328145899998</v>
      </c>
    </row>
    <row r="81" spans="1:11" ht="14.4" customHeight="1" thickBot="1" x14ac:dyDescent="0.35">
      <c r="A81" s="487" t="s">
        <v>313</v>
      </c>
      <c r="B81" s="465">
        <v>9.9999593978900005</v>
      </c>
      <c r="C81" s="465">
        <v>12.652799999999999</v>
      </c>
      <c r="D81" s="466">
        <v>2.6528406021089999</v>
      </c>
      <c r="E81" s="467">
        <v>1.2652851373239999</v>
      </c>
      <c r="F81" s="465">
        <v>12.291803634406</v>
      </c>
      <c r="G81" s="466">
        <v>7.1702187867360001</v>
      </c>
      <c r="H81" s="468">
        <v>4.9406564584124654E-324</v>
      </c>
      <c r="I81" s="465">
        <v>8.86008</v>
      </c>
      <c r="J81" s="466">
        <v>1.689861213263</v>
      </c>
      <c r="K81" s="469">
        <v>0.72081203568800001</v>
      </c>
    </row>
    <row r="82" spans="1:11" ht="14.4" customHeight="1" thickBot="1" x14ac:dyDescent="0.35">
      <c r="A82" s="486" t="s">
        <v>314</v>
      </c>
      <c r="B82" s="470">
        <v>420.74421466650301</v>
      </c>
      <c r="C82" s="470">
        <v>424.54597999999999</v>
      </c>
      <c r="D82" s="471">
        <v>3.8017653334969999</v>
      </c>
      <c r="E82" s="472">
        <v>1.0090358113090001</v>
      </c>
      <c r="F82" s="470">
        <v>408.99927738956001</v>
      </c>
      <c r="G82" s="471">
        <v>238.582911810577</v>
      </c>
      <c r="H82" s="473">
        <v>34.198639999999997</v>
      </c>
      <c r="I82" s="470">
        <v>257.99475000000001</v>
      </c>
      <c r="J82" s="471">
        <v>19.411838189423001</v>
      </c>
      <c r="K82" s="476">
        <v>0.63079512425200002</v>
      </c>
    </row>
    <row r="83" spans="1:11" ht="14.4" customHeight="1" thickBot="1" x14ac:dyDescent="0.35">
      <c r="A83" s="487" t="s">
        <v>315</v>
      </c>
      <c r="B83" s="465">
        <v>419.999974711314</v>
      </c>
      <c r="C83" s="465">
        <v>424.54597999999999</v>
      </c>
      <c r="D83" s="466">
        <v>4.5460052886850004</v>
      </c>
      <c r="E83" s="467">
        <v>1.0108238227669999</v>
      </c>
      <c r="F83" s="465">
        <v>408.99927738956001</v>
      </c>
      <c r="G83" s="466">
        <v>238.582911810577</v>
      </c>
      <c r="H83" s="468">
        <v>34.198639999999997</v>
      </c>
      <c r="I83" s="465">
        <v>257.99475000000001</v>
      </c>
      <c r="J83" s="466">
        <v>19.411838189423001</v>
      </c>
      <c r="K83" s="469">
        <v>0.63079512425200002</v>
      </c>
    </row>
    <row r="84" spans="1:11" ht="14.4" customHeight="1" thickBot="1" x14ac:dyDescent="0.35">
      <c r="A84" s="486" t="s">
        <v>316</v>
      </c>
      <c r="B84" s="470">
        <v>324.05182048846399</v>
      </c>
      <c r="C84" s="470">
        <v>505.88405</v>
      </c>
      <c r="D84" s="471">
        <v>181.83222951153601</v>
      </c>
      <c r="E84" s="472">
        <v>1.5611208393680001</v>
      </c>
      <c r="F84" s="470">
        <v>489.32928017963098</v>
      </c>
      <c r="G84" s="471">
        <v>285.44208010478502</v>
      </c>
      <c r="H84" s="473">
        <v>4.9406564584124654E-324</v>
      </c>
      <c r="I84" s="470">
        <v>257.23633999999998</v>
      </c>
      <c r="J84" s="471">
        <v>-28.205740104783999</v>
      </c>
      <c r="K84" s="476">
        <v>0.52569169763400003</v>
      </c>
    </row>
    <row r="85" spans="1:11" ht="14.4" customHeight="1" thickBot="1" x14ac:dyDescent="0.35">
      <c r="A85" s="487" t="s">
        <v>317</v>
      </c>
      <c r="B85" s="465">
        <v>11.999999277465999</v>
      </c>
      <c r="C85" s="465">
        <v>4.9406564584124654E-324</v>
      </c>
      <c r="D85" s="466">
        <v>-11.999999277465999</v>
      </c>
      <c r="E85" s="467">
        <v>0</v>
      </c>
      <c r="F85" s="465">
        <v>1.0013039935670001</v>
      </c>
      <c r="G85" s="466">
        <v>0.58409399624699998</v>
      </c>
      <c r="H85" s="468">
        <v>4.9406564584124654E-324</v>
      </c>
      <c r="I85" s="465">
        <v>14.260999999999999</v>
      </c>
      <c r="J85" s="466">
        <v>13.676906003752</v>
      </c>
      <c r="K85" s="469">
        <v>14.242427965543</v>
      </c>
    </row>
    <row r="86" spans="1:11" ht="14.4" customHeight="1" thickBot="1" x14ac:dyDescent="0.35">
      <c r="A86" s="487" t="s">
        <v>318</v>
      </c>
      <c r="B86" s="465">
        <v>243.22582535509099</v>
      </c>
      <c r="C86" s="465">
        <v>360.12380999999999</v>
      </c>
      <c r="D86" s="466">
        <v>116.897984644909</v>
      </c>
      <c r="E86" s="467">
        <v>1.4806150188789999</v>
      </c>
      <c r="F86" s="465">
        <v>331.99897816978</v>
      </c>
      <c r="G86" s="466">
        <v>193.66607059903799</v>
      </c>
      <c r="H86" s="468">
        <v>4.9406564584124654E-324</v>
      </c>
      <c r="I86" s="465">
        <v>218.11184</v>
      </c>
      <c r="J86" s="466">
        <v>24.445769400961002</v>
      </c>
      <c r="K86" s="469">
        <v>0.65696539550300004</v>
      </c>
    </row>
    <row r="87" spans="1:11" ht="14.4" customHeight="1" thickBot="1" x14ac:dyDescent="0.35">
      <c r="A87" s="487" t="s">
        <v>319</v>
      </c>
      <c r="B87" s="465">
        <v>0.99995993979099995</v>
      </c>
      <c r="C87" s="465">
        <v>4.9406564584124654E-324</v>
      </c>
      <c r="D87" s="466">
        <v>-0.99995993979099995</v>
      </c>
      <c r="E87" s="467">
        <v>4.9406564584124654E-324</v>
      </c>
      <c r="F87" s="465">
        <v>8.9953350861249994</v>
      </c>
      <c r="G87" s="466">
        <v>5.2472788002390001</v>
      </c>
      <c r="H87" s="468">
        <v>4.9406564584124654E-324</v>
      </c>
      <c r="I87" s="465">
        <v>1.389</v>
      </c>
      <c r="J87" s="466">
        <v>-3.8582788002389998</v>
      </c>
      <c r="K87" s="469">
        <v>0.15441336945199999</v>
      </c>
    </row>
    <row r="88" spans="1:11" ht="14.4" customHeight="1" thickBot="1" x14ac:dyDescent="0.35">
      <c r="A88" s="487" t="s">
        <v>320</v>
      </c>
      <c r="B88" s="465">
        <v>4.9406564584124654E-324</v>
      </c>
      <c r="C88" s="465">
        <v>4.1954399999999996</v>
      </c>
      <c r="D88" s="466">
        <v>4.1954399999999996</v>
      </c>
      <c r="E88" s="477" t="s">
        <v>245</v>
      </c>
      <c r="F88" s="465">
        <v>4.9146385910900001</v>
      </c>
      <c r="G88" s="466">
        <v>2.8668725114689999</v>
      </c>
      <c r="H88" s="468">
        <v>4.9406564584124654E-324</v>
      </c>
      <c r="I88" s="465">
        <v>3.4584595208887258E-323</v>
      </c>
      <c r="J88" s="466">
        <v>-2.8668725114689999</v>
      </c>
      <c r="K88" s="469">
        <v>4.9406564584124654E-324</v>
      </c>
    </row>
    <row r="89" spans="1:11" ht="14.4" customHeight="1" thickBot="1" x14ac:dyDescent="0.35">
      <c r="A89" s="487" t="s">
        <v>321</v>
      </c>
      <c r="B89" s="465">
        <v>67.826035916115003</v>
      </c>
      <c r="C89" s="465">
        <v>141.56479999999999</v>
      </c>
      <c r="D89" s="466">
        <v>73.738764083884007</v>
      </c>
      <c r="E89" s="467">
        <v>2.0871749039709999</v>
      </c>
      <c r="F89" s="465">
        <v>142.41902433906799</v>
      </c>
      <c r="G89" s="466">
        <v>83.077764197788994</v>
      </c>
      <c r="H89" s="468">
        <v>4.9406564584124654E-324</v>
      </c>
      <c r="I89" s="465">
        <v>23.474499999999999</v>
      </c>
      <c r="J89" s="466">
        <v>-59.603264197789002</v>
      </c>
      <c r="K89" s="469">
        <v>0.164826996315</v>
      </c>
    </row>
    <row r="90" spans="1:11" ht="14.4" customHeight="1" thickBot="1" x14ac:dyDescent="0.35">
      <c r="A90" s="486" t="s">
        <v>322</v>
      </c>
      <c r="B90" s="470">
        <v>4.9406564584124654E-324</v>
      </c>
      <c r="C90" s="470">
        <v>0.03</v>
      </c>
      <c r="D90" s="471">
        <v>0.03</v>
      </c>
      <c r="E90" s="478" t="s">
        <v>245</v>
      </c>
      <c r="F90" s="470">
        <v>0</v>
      </c>
      <c r="G90" s="471">
        <v>0</v>
      </c>
      <c r="H90" s="473">
        <v>4.9406564584124654E-324</v>
      </c>
      <c r="I90" s="470">
        <v>3.4584595208887258E-323</v>
      </c>
      <c r="J90" s="471">
        <v>3.4584595208887258E-323</v>
      </c>
      <c r="K90" s="474" t="s">
        <v>239</v>
      </c>
    </row>
    <row r="91" spans="1:11" ht="14.4" customHeight="1" thickBot="1" x14ac:dyDescent="0.35">
      <c r="A91" s="487" t="s">
        <v>323</v>
      </c>
      <c r="B91" s="465">
        <v>4.9406564584124654E-324</v>
      </c>
      <c r="C91" s="465">
        <v>0.03</v>
      </c>
      <c r="D91" s="466">
        <v>0.03</v>
      </c>
      <c r="E91" s="477" t="s">
        <v>245</v>
      </c>
      <c r="F91" s="465">
        <v>0</v>
      </c>
      <c r="G91" s="466">
        <v>0</v>
      </c>
      <c r="H91" s="468">
        <v>4.9406564584124654E-324</v>
      </c>
      <c r="I91" s="465">
        <v>3.4584595208887258E-323</v>
      </c>
      <c r="J91" s="466">
        <v>3.4584595208887258E-323</v>
      </c>
      <c r="K91" s="475" t="s">
        <v>239</v>
      </c>
    </row>
    <row r="92" spans="1:11" ht="14.4" customHeight="1" thickBot="1" x14ac:dyDescent="0.35">
      <c r="A92" s="484" t="s">
        <v>65</v>
      </c>
      <c r="B92" s="465">
        <v>25968.998756376499</v>
      </c>
      <c r="C92" s="465">
        <v>28422.045549999999</v>
      </c>
      <c r="D92" s="466">
        <v>2453.04679362355</v>
      </c>
      <c r="E92" s="467">
        <v>1.0944605841999999</v>
      </c>
      <c r="F92" s="465">
        <v>29857.992033085899</v>
      </c>
      <c r="G92" s="466">
        <v>17417.1620193001</v>
      </c>
      <c r="H92" s="468">
        <v>3247.8670499999998</v>
      </c>
      <c r="I92" s="465">
        <v>18091.6999</v>
      </c>
      <c r="J92" s="466">
        <v>674.53788069989605</v>
      </c>
      <c r="K92" s="469">
        <v>0.60592486862299999</v>
      </c>
    </row>
    <row r="93" spans="1:11" ht="14.4" customHeight="1" thickBot="1" x14ac:dyDescent="0.35">
      <c r="A93" s="489" t="s">
        <v>324</v>
      </c>
      <c r="B93" s="470">
        <v>19233.998921898601</v>
      </c>
      <c r="C93" s="470">
        <v>21152.198</v>
      </c>
      <c r="D93" s="471">
        <v>1918.1990781013999</v>
      </c>
      <c r="E93" s="472">
        <v>1.0997296030779999</v>
      </c>
      <c r="F93" s="470">
        <v>22216.999999998799</v>
      </c>
      <c r="G93" s="471">
        <v>12959.916666666</v>
      </c>
      <c r="H93" s="473">
        <v>2405.8890000000001</v>
      </c>
      <c r="I93" s="470">
        <v>13410.777</v>
      </c>
      <c r="J93" s="471">
        <v>450.86033333404202</v>
      </c>
      <c r="K93" s="476">
        <v>0.60362681730199996</v>
      </c>
    </row>
    <row r="94" spans="1:11" ht="14.4" customHeight="1" thickBot="1" x14ac:dyDescent="0.35">
      <c r="A94" s="486" t="s">
        <v>325</v>
      </c>
      <c r="B94" s="470">
        <v>19174.998885451099</v>
      </c>
      <c r="C94" s="470">
        <v>20612.251</v>
      </c>
      <c r="D94" s="471">
        <v>1437.25211454893</v>
      </c>
      <c r="E94" s="472">
        <v>1.074954482299</v>
      </c>
      <c r="F94" s="470">
        <v>21830.999999998799</v>
      </c>
      <c r="G94" s="471">
        <v>12734.7499999993</v>
      </c>
      <c r="H94" s="473">
        <v>2397.1390000000001</v>
      </c>
      <c r="I94" s="470">
        <v>13211.538</v>
      </c>
      <c r="J94" s="471">
        <v>476.78800000069202</v>
      </c>
      <c r="K94" s="476">
        <v>0.60517328569399997</v>
      </c>
    </row>
    <row r="95" spans="1:11" ht="14.4" customHeight="1" thickBot="1" x14ac:dyDescent="0.35">
      <c r="A95" s="487" t="s">
        <v>326</v>
      </c>
      <c r="B95" s="465">
        <v>19174.998885451099</v>
      </c>
      <c r="C95" s="465">
        <v>20612.251</v>
      </c>
      <c r="D95" s="466">
        <v>1437.25211454893</v>
      </c>
      <c r="E95" s="467">
        <v>1.074954482299</v>
      </c>
      <c r="F95" s="465">
        <v>21830.999999998799</v>
      </c>
      <c r="G95" s="466">
        <v>12734.7499999993</v>
      </c>
      <c r="H95" s="468">
        <v>2397.1390000000001</v>
      </c>
      <c r="I95" s="465">
        <v>13211.538</v>
      </c>
      <c r="J95" s="466">
        <v>476.78800000069202</v>
      </c>
      <c r="K95" s="469">
        <v>0.60517328569399997</v>
      </c>
    </row>
    <row r="96" spans="1:11" ht="14.4" customHeight="1" thickBot="1" x14ac:dyDescent="0.35">
      <c r="A96" s="486" t="s">
        <v>327</v>
      </c>
      <c r="B96" s="470">
        <v>4.9406564584124654E-324</v>
      </c>
      <c r="C96" s="470">
        <v>-0.125</v>
      </c>
      <c r="D96" s="471">
        <v>-0.125</v>
      </c>
      <c r="E96" s="478" t="s">
        <v>245</v>
      </c>
      <c r="F96" s="470">
        <v>0</v>
      </c>
      <c r="G96" s="471">
        <v>0</v>
      </c>
      <c r="H96" s="473">
        <v>4.9406564584124654E-324</v>
      </c>
      <c r="I96" s="470">
        <v>3.4584595208887258E-323</v>
      </c>
      <c r="J96" s="471">
        <v>3.4584595208887258E-323</v>
      </c>
      <c r="K96" s="474" t="s">
        <v>239</v>
      </c>
    </row>
    <row r="97" spans="1:11" ht="14.4" customHeight="1" thickBot="1" x14ac:dyDescent="0.35">
      <c r="A97" s="487" t="s">
        <v>328</v>
      </c>
      <c r="B97" s="465">
        <v>4.9406564584124654E-324</v>
      </c>
      <c r="C97" s="465">
        <v>-0.125</v>
      </c>
      <c r="D97" s="466">
        <v>-0.125</v>
      </c>
      <c r="E97" s="477" t="s">
        <v>245</v>
      </c>
      <c r="F97" s="465">
        <v>0</v>
      </c>
      <c r="G97" s="466">
        <v>0</v>
      </c>
      <c r="H97" s="468">
        <v>4.9406564584124654E-324</v>
      </c>
      <c r="I97" s="465">
        <v>3.4584595208887258E-323</v>
      </c>
      <c r="J97" s="466">
        <v>3.4584595208887258E-323</v>
      </c>
      <c r="K97" s="475" t="s">
        <v>239</v>
      </c>
    </row>
    <row r="98" spans="1:11" ht="14.4" customHeight="1" thickBot="1" x14ac:dyDescent="0.35">
      <c r="A98" s="486" t="s">
        <v>329</v>
      </c>
      <c r="B98" s="470">
        <v>4.9406564584124654E-324</v>
      </c>
      <c r="C98" s="470">
        <v>486.9</v>
      </c>
      <c r="D98" s="471">
        <v>486.9</v>
      </c>
      <c r="E98" s="478" t="s">
        <v>245</v>
      </c>
      <c r="F98" s="470">
        <v>385.99999999997902</v>
      </c>
      <c r="G98" s="471">
        <v>225.16666666665401</v>
      </c>
      <c r="H98" s="473">
        <v>8.75</v>
      </c>
      <c r="I98" s="470">
        <v>166.35</v>
      </c>
      <c r="J98" s="471">
        <v>-58.816666666654001</v>
      </c>
      <c r="K98" s="476">
        <v>0.430958549222</v>
      </c>
    </row>
    <row r="99" spans="1:11" ht="14.4" customHeight="1" thickBot="1" x14ac:dyDescent="0.35">
      <c r="A99" s="487" t="s">
        <v>330</v>
      </c>
      <c r="B99" s="465">
        <v>4.9406564584124654E-324</v>
      </c>
      <c r="C99" s="465">
        <v>486.9</v>
      </c>
      <c r="D99" s="466">
        <v>486.9</v>
      </c>
      <c r="E99" s="477" t="s">
        <v>245</v>
      </c>
      <c r="F99" s="465">
        <v>385.99999999997902</v>
      </c>
      <c r="G99" s="466">
        <v>225.16666666665401</v>
      </c>
      <c r="H99" s="468">
        <v>8.75</v>
      </c>
      <c r="I99" s="465">
        <v>166.35</v>
      </c>
      <c r="J99" s="466">
        <v>-58.816666666654001</v>
      </c>
      <c r="K99" s="469">
        <v>0.430958549222</v>
      </c>
    </row>
    <row r="100" spans="1:11" ht="14.4" customHeight="1" thickBot="1" x14ac:dyDescent="0.35">
      <c r="A100" s="486" t="s">
        <v>331</v>
      </c>
      <c r="B100" s="470">
        <v>59.000036447539003</v>
      </c>
      <c r="C100" s="470">
        <v>53.171999999999997</v>
      </c>
      <c r="D100" s="471">
        <v>-5.8280364475389996</v>
      </c>
      <c r="E100" s="472">
        <v>0.90121978224999999</v>
      </c>
      <c r="F100" s="470">
        <v>0</v>
      </c>
      <c r="G100" s="471">
        <v>0</v>
      </c>
      <c r="H100" s="473">
        <v>4.9406564584124654E-324</v>
      </c>
      <c r="I100" s="470">
        <v>32.889000000000003</v>
      </c>
      <c r="J100" s="471">
        <v>32.889000000000003</v>
      </c>
      <c r="K100" s="474" t="s">
        <v>239</v>
      </c>
    </row>
    <row r="101" spans="1:11" ht="14.4" customHeight="1" thickBot="1" x14ac:dyDescent="0.35">
      <c r="A101" s="487" t="s">
        <v>332</v>
      </c>
      <c r="B101" s="465">
        <v>59.000036447539003</v>
      </c>
      <c r="C101" s="465">
        <v>53.171999999999997</v>
      </c>
      <c r="D101" s="466">
        <v>-5.8280364475389996</v>
      </c>
      <c r="E101" s="467">
        <v>0.90121978224999999</v>
      </c>
      <c r="F101" s="465">
        <v>0</v>
      </c>
      <c r="G101" s="466">
        <v>0</v>
      </c>
      <c r="H101" s="468">
        <v>4.9406564584124654E-324</v>
      </c>
      <c r="I101" s="465">
        <v>32.889000000000003</v>
      </c>
      <c r="J101" s="466">
        <v>32.889000000000003</v>
      </c>
      <c r="K101" s="475" t="s">
        <v>239</v>
      </c>
    </row>
    <row r="102" spans="1:11" ht="14.4" customHeight="1" thickBot="1" x14ac:dyDescent="0.35">
      <c r="A102" s="485" t="s">
        <v>333</v>
      </c>
      <c r="B102" s="465">
        <v>6541.9997660986</v>
      </c>
      <c r="C102" s="465">
        <v>7063.1932699999998</v>
      </c>
      <c r="D102" s="466">
        <v>521.19350390139505</v>
      </c>
      <c r="E102" s="467">
        <v>1.079668835606</v>
      </c>
      <c r="F102" s="465">
        <v>7422.99203308711</v>
      </c>
      <c r="G102" s="466">
        <v>4330.0786859674799</v>
      </c>
      <c r="H102" s="468">
        <v>818.00625000000002</v>
      </c>
      <c r="I102" s="465">
        <v>4548.4773500000001</v>
      </c>
      <c r="J102" s="466">
        <v>218.39866403251699</v>
      </c>
      <c r="K102" s="469">
        <v>0.61275525148400001</v>
      </c>
    </row>
    <row r="103" spans="1:11" ht="14.4" customHeight="1" thickBot="1" x14ac:dyDescent="0.35">
      <c r="A103" s="486" t="s">
        <v>334</v>
      </c>
      <c r="B103" s="470">
        <v>1731.99997571427</v>
      </c>
      <c r="C103" s="470">
        <v>1898.91833</v>
      </c>
      <c r="D103" s="471">
        <v>166.91835428572699</v>
      </c>
      <c r="E103" s="472">
        <v>1.0963731851189999</v>
      </c>
      <c r="F103" s="470">
        <v>1964.9999848755599</v>
      </c>
      <c r="G103" s="471">
        <v>1146.24999117741</v>
      </c>
      <c r="H103" s="473">
        <v>216.53399999999999</v>
      </c>
      <c r="I103" s="470">
        <v>1204.0050799999999</v>
      </c>
      <c r="J103" s="471">
        <v>57.755088822590999</v>
      </c>
      <c r="K103" s="476">
        <v>0.61272523626800002</v>
      </c>
    </row>
    <row r="104" spans="1:11" ht="14.4" customHeight="1" thickBot="1" x14ac:dyDescent="0.35">
      <c r="A104" s="487" t="s">
        <v>335</v>
      </c>
      <c r="B104" s="465">
        <v>1731.99997571427</v>
      </c>
      <c r="C104" s="465">
        <v>1898.91833</v>
      </c>
      <c r="D104" s="466">
        <v>166.91835428572699</v>
      </c>
      <c r="E104" s="467">
        <v>1.0963731851189999</v>
      </c>
      <c r="F104" s="465">
        <v>1964.9999848755599</v>
      </c>
      <c r="G104" s="466">
        <v>1146.24999117741</v>
      </c>
      <c r="H104" s="468">
        <v>216.53399999999999</v>
      </c>
      <c r="I104" s="465">
        <v>1204.0050799999999</v>
      </c>
      <c r="J104" s="466">
        <v>57.755088822590999</v>
      </c>
      <c r="K104" s="469">
        <v>0.61272523626800002</v>
      </c>
    </row>
    <row r="105" spans="1:11" ht="14.4" customHeight="1" thickBot="1" x14ac:dyDescent="0.35">
      <c r="A105" s="486" t="s">
        <v>336</v>
      </c>
      <c r="B105" s="470">
        <v>4809.9997903843296</v>
      </c>
      <c r="C105" s="470">
        <v>5164.2749400000002</v>
      </c>
      <c r="D105" s="471">
        <v>354.27514961566698</v>
      </c>
      <c r="E105" s="472">
        <v>1.073653880468</v>
      </c>
      <c r="F105" s="470">
        <v>5457.9920482115504</v>
      </c>
      <c r="G105" s="471">
        <v>3183.8286947900701</v>
      </c>
      <c r="H105" s="473">
        <v>601.47225000000003</v>
      </c>
      <c r="I105" s="470">
        <v>3344.4722700000002</v>
      </c>
      <c r="J105" s="471">
        <v>160.64357520992601</v>
      </c>
      <c r="K105" s="476">
        <v>0.61276605763699998</v>
      </c>
    </row>
    <row r="106" spans="1:11" ht="14.4" customHeight="1" thickBot="1" x14ac:dyDescent="0.35">
      <c r="A106" s="487" t="s">
        <v>337</v>
      </c>
      <c r="B106" s="465">
        <v>4809.9997903843296</v>
      </c>
      <c r="C106" s="465">
        <v>5164.2749400000002</v>
      </c>
      <c r="D106" s="466">
        <v>354.27514961566698</v>
      </c>
      <c r="E106" s="467">
        <v>1.073653880468</v>
      </c>
      <c r="F106" s="465">
        <v>5457.9920482115504</v>
      </c>
      <c r="G106" s="466">
        <v>3183.8286947900701</v>
      </c>
      <c r="H106" s="468">
        <v>601.47225000000003</v>
      </c>
      <c r="I106" s="465">
        <v>3344.4722700000002</v>
      </c>
      <c r="J106" s="466">
        <v>160.64357520992601</v>
      </c>
      <c r="K106" s="469">
        <v>0.61276605763699998</v>
      </c>
    </row>
    <row r="107" spans="1:11" ht="14.4" customHeight="1" thickBot="1" x14ac:dyDescent="0.35">
      <c r="A107" s="485" t="s">
        <v>338</v>
      </c>
      <c r="B107" s="465">
        <v>193.00006837924201</v>
      </c>
      <c r="C107" s="465">
        <v>206.65428</v>
      </c>
      <c r="D107" s="466">
        <v>13.654211620758</v>
      </c>
      <c r="E107" s="467">
        <v>1.070747185404</v>
      </c>
      <c r="F107" s="465">
        <v>217.99999999998801</v>
      </c>
      <c r="G107" s="466">
        <v>127.16666666666001</v>
      </c>
      <c r="H107" s="468">
        <v>23.971800000000002</v>
      </c>
      <c r="I107" s="465">
        <v>132.44555</v>
      </c>
      <c r="J107" s="466">
        <v>5.2788833333399996</v>
      </c>
      <c r="K107" s="469">
        <v>0.60754839449499998</v>
      </c>
    </row>
    <row r="108" spans="1:11" ht="14.4" customHeight="1" thickBot="1" x14ac:dyDescent="0.35">
      <c r="A108" s="486" t="s">
        <v>339</v>
      </c>
      <c r="B108" s="470">
        <v>193.00006837924201</v>
      </c>
      <c r="C108" s="470">
        <v>206.65428</v>
      </c>
      <c r="D108" s="471">
        <v>13.654211620758</v>
      </c>
      <c r="E108" s="472">
        <v>1.070747185404</v>
      </c>
      <c r="F108" s="470">
        <v>217.99999999998801</v>
      </c>
      <c r="G108" s="471">
        <v>127.16666666666001</v>
      </c>
      <c r="H108" s="473">
        <v>23.971800000000002</v>
      </c>
      <c r="I108" s="470">
        <v>132.44555</v>
      </c>
      <c r="J108" s="471">
        <v>5.2788833333399996</v>
      </c>
      <c r="K108" s="476">
        <v>0.60754839449499998</v>
      </c>
    </row>
    <row r="109" spans="1:11" ht="14.4" customHeight="1" thickBot="1" x14ac:dyDescent="0.35">
      <c r="A109" s="487" t="s">
        <v>340</v>
      </c>
      <c r="B109" s="465">
        <v>193.00006837924201</v>
      </c>
      <c r="C109" s="465">
        <v>206.65428</v>
      </c>
      <c r="D109" s="466">
        <v>13.654211620758</v>
      </c>
      <c r="E109" s="467">
        <v>1.070747185404</v>
      </c>
      <c r="F109" s="465">
        <v>217.99999999998801</v>
      </c>
      <c r="G109" s="466">
        <v>127.16666666666001</v>
      </c>
      <c r="H109" s="468">
        <v>23.971800000000002</v>
      </c>
      <c r="I109" s="465">
        <v>132.44555</v>
      </c>
      <c r="J109" s="466">
        <v>5.2788833333399996</v>
      </c>
      <c r="K109" s="469">
        <v>0.60754839449499998</v>
      </c>
    </row>
    <row r="110" spans="1:11" ht="14.4" customHeight="1" thickBot="1" x14ac:dyDescent="0.35">
      <c r="A110" s="484" t="s">
        <v>341</v>
      </c>
      <c r="B110" s="465">
        <v>4.9406564584124654E-324</v>
      </c>
      <c r="C110" s="465">
        <v>97.067999999999998</v>
      </c>
      <c r="D110" s="466">
        <v>97.067999999999998</v>
      </c>
      <c r="E110" s="477" t="s">
        <v>245</v>
      </c>
      <c r="F110" s="465">
        <v>0</v>
      </c>
      <c r="G110" s="466">
        <v>0</v>
      </c>
      <c r="H110" s="468">
        <v>3.9649999999999999</v>
      </c>
      <c r="I110" s="465">
        <v>96.125</v>
      </c>
      <c r="J110" s="466">
        <v>96.125</v>
      </c>
      <c r="K110" s="475" t="s">
        <v>239</v>
      </c>
    </row>
    <row r="111" spans="1:11" ht="14.4" customHeight="1" thickBot="1" x14ac:dyDescent="0.35">
      <c r="A111" s="485" t="s">
        <v>342</v>
      </c>
      <c r="B111" s="465">
        <v>4.9406564584124654E-324</v>
      </c>
      <c r="C111" s="465">
        <v>3.302</v>
      </c>
      <c r="D111" s="466">
        <v>3.302</v>
      </c>
      <c r="E111" s="477" t="s">
        <v>245</v>
      </c>
      <c r="F111" s="465">
        <v>0</v>
      </c>
      <c r="G111" s="466">
        <v>0</v>
      </c>
      <c r="H111" s="468">
        <v>4.9406564584124654E-324</v>
      </c>
      <c r="I111" s="465">
        <v>3.4584595208887258E-323</v>
      </c>
      <c r="J111" s="466">
        <v>3.4584595208887258E-323</v>
      </c>
      <c r="K111" s="475" t="s">
        <v>239</v>
      </c>
    </row>
    <row r="112" spans="1:11" ht="14.4" customHeight="1" thickBot="1" x14ac:dyDescent="0.35">
      <c r="A112" s="486" t="s">
        <v>343</v>
      </c>
      <c r="B112" s="470">
        <v>4.9406564584124654E-324</v>
      </c>
      <c r="C112" s="470">
        <v>3.302</v>
      </c>
      <c r="D112" s="471">
        <v>3.302</v>
      </c>
      <c r="E112" s="478" t="s">
        <v>245</v>
      </c>
      <c r="F112" s="470">
        <v>0</v>
      </c>
      <c r="G112" s="471">
        <v>0</v>
      </c>
      <c r="H112" s="473">
        <v>4.9406564584124654E-324</v>
      </c>
      <c r="I112" s="470">
        <v>3.4584595208887258E-323</v>
      </c>
      <c r="J112" s="471">
        <v>3.4584595208887258E-323</v>
      </c>
      <c r="K112" s="474" t="s">
        <v>239</v>
      </c>
    </row>
    <row r="113" spans="1:11" ht="14.4" customHeight="1" thickBot="1" x14ac:dyDescent="0.35">
      <c r="A113" s="487" t="s">
        <v>344</v>
      </c>
      <c r="B113" s="465">
        <v>4.9406564584124654E-324</v>
      </c>
      <c r="C113" s="465">
        <v>3.302</v>
      </c>
      <c r="D113" s="466">
        <v>3.302</v>
      </c>
      <c r="E113" s="477" t="s">
        <v>245</v>
      </c>
      <c r="F113" s="465">
        <v>0</v>
      </c>
      <c r="G113" s="466">
        <v>0</v>
      </c>
      <c r="H113" s="468">
        <v>4.9406564584124654E-324</v>
      </c>
      <c r="I113" s="465">
        <v>3.4584595208887258E-323</v>
      </c>
      <c r="J113" s="466">
        <v>3.4584595208887258E-323</v>
      </c>
      <c r="K113" s="475" t="s">
        <v>239</v>
      </c>
    </row>
    <row r="114" spans="1:11" ht="14.4" customHeight="1" thickBot="1" x14ac:dyDescent="0.35">
      <c r="A114" s="485" t="s">
        <v>345</v>
      </c>
      <c r="B114" s="465">
        <v>4.9406564584124654E-324</v>
      </c>
      <c r="C114" s="465">
        <v>93.766000000000005</v>
      </c>
      <c r="D114" s="466">
        <v>93.766000000000005</v>
      </c>
      <c r="E114" s="477" t="s">
        <v>245</v>
      </c>
      <c r="F114" s="465">
        <v>0</v>
      </c>
      <c r="G114" s="466">
        <v>0</v>
      </c>
      <c r="H114" s="468">
        <v>3.9649999999999999</v>
      </c>
      <c r="I114" s="465">
        <v>96.125</v>
      </c>
      <c r="J114" s="466">
        <v>96.125</v>
      </c>
      <c r="K114" s="475" t="s">
        <v>239</v>
      </c>
    </row>
    <row r="115" spans="1:11" ht="14.4" customHeight="1" thickBot="1" x14ac:dyDescent="0.35">
      <c r="A115" s="486" t="s">
        <v>346</v>
      </c>
      <c r="B115" s="470">
        <v>4.9406564584124654E-324</v>
      </c>
      <c r="C115" s="470">
        <v>90.766000000000005</v>
      </c>
      <c r="D115" s="471">
        <v>90.766000000000005</v>
      </c>
      <c r="E115" s="478" t="s">
        <v>245</v>
      </c>
      <c r="F115" s="470">
        <v>0</v>
      </c>
      <c r="G115" s="471">
        <v>0</v>
      </c>
      <c r="H115" s="473">
        <v>3.9649999999999999</v>
      </c>
      <c r="I115" s="470">
        <v>80.251000000000005</v>
      </c>
      <c r="J115" s="471">
        <v>80.251000000000005</v>
      </c>
      <c r="K115" s="474" t="s">
        <v>239</v>
      </c>
    </row>
    <row r="116" spans="1:11" ht="14.4" customHeight="1" thickBot="1" x14ac:dyDescent="0.35">
      <c r="A116" s="487" t="s">
        <v>347</v>
      </c>
      <c r="B116" s="465">
        <v>4.9406564584124654E-324</v>
      </c>
      <c r="C116" s="465">
        <v>4.9406564584124654E-324</v>
      </c>
      <c r="D116" s="466">
        <v>0</v>
      </c>
      <c r="E116" s="467">
        <v>1</v>
      </c>
      <c r="F116" s="465">
        <v>4.9406564584124654E-324</v>
      </c>
      <c r="G116" s="466">
        <v>0</v>
      </c>
      <c r="H116" s="468">
        <v>3.9649999999999999</v>
      </c>
      <c r="I116" s="465">
        <v>3.9649999999999999</v>
      </c>
      <c r="J116" s="466">
        <v>3.9649999999999999</v>
      </c>
      <c r="K116" s="475" t="s">
        <v>245</v>
      </c>
    </row>
    <row r="117" spans="1:11" ht="14.4" customHeight="1" thickBot="1" x14ac:dyDescent="0.35">
      <c r="A117" s="487" t="s">
        <v>348</v>
      </c>
      <c r="B117" s="465">
        <v>4.9406564584124654E-324</v>
      </c>
      <c r="C117" s="465">
        <v>90.766000000000005</v>
      </c>
      <c r="D117" s="466">
        <v>90.766000000000005</v>
      </c>
      <c r="E117" s="477" t="s">
        <v>245</v>
      </c>
      <c r="F117" s="465">
        <v>0</v>
      </c>
      <c r="G117" s="466">
        <v>0</v>
      </c>
      <c r="H117" s="468">
        <v>4.9406564584124654E-324</v>
      </c>
      <c r="I117" s="465">
        <v>76.186000000000007</v>
      </c>
      <c r="J117" s="466">
        <v>76.186000000000007</v>
      </c>
      <c r="K117" s="475" t="s">
        <v>239</v>
      </c>
    </row>
    <row r="118" spans="1:11" ht="14.4" customHeight="1" thickBot="1" x14ac:dyDescent="0.35">
      <c r="A118" s="487" t="s">
        <v>349</v>
      </c>
      <c r="B118" s="465">
        <v>4.9406564584124654E-324</v>
      </c>
      <c r="C118" s="465">
        <v>4.9406564584124654E-324</v>
      </c>
      <c r="D118" s="466">
        <v>0</v>
      </c>
      <c r="E118" s="467">
        <v>1</v>
      </c>
      <c r="F118" s="465">
        <v>4.9406564584124654E-324</v>
      </c>
      <c r="G118" s="466">
        <v>0</v>
      </c>
      <c r="H118" s="468">
        <v>4.9406564584124654E-324</v>
      </c>
      <c r="I118" s="465">
        <v>9.9999999999E-2</v>
      </c>
      <c r="J118" s="466">
        <v>9.9999999999E-2</v>
      </c>
      <c r="K118" s="475" t="s">
        <v>245</v>
      </c>
    </row>
    <row r="119" spans="1:11" ht="14.4" customHeight="1" thickBot="1" x14ac:dyDescent="0.35">
      <c r="A119" s="486" t="s">
        <v>350</v>
      </c>
      <c r="B119" s="470">
        <v>4.9406564584124654E-324</v>
      </c>
      <c r="C119" s="470">
        <v>4.9406564584124654E-324</v>
      </c>
      <c r="D119" s="471">
        <v>0</v>
      </c>
      <c r="E119" s="472">
        <v>1</v>
      </c>
      <c r="F119" s="470">
        <v>4.9406564584124654E-324</v>
      </c>
      <c r="G119" s="471">
        <v>0</v>
      </c>
      <c r="H119" s="473">
        <v>4.9406564584124654E-324</v>
      </c>
      <c r="I119" s="470">
        <v>1.48</v>
      </c>
      <c r="J119" s="471">
        <v>1.48</v>
      </c>
      <c r="K119" s="474" t="s">
        <v>245</v>
      </c>
    </row>
    <row r="120" spans="1:11" ht="14.4" customHeight="1" thickBot="1" x14ac:dyDescent="0.35">
      <c r="A120" s="487" t="s">
        <v>351</v>
      </c>
      <c r="B120" s="465">
        <v>4.9406564584124654E-324</v>
      </c>
      <c r="C120" s="465">
        <v>4.9406564584124654E-324</v>
      </c>
      <c r="D120" s="466">
        <v>0</v>
      </c>
      <c r="E120" s="467">
        <v>1</v>
      </c>
      <c r="F120" s="465">
        <v>4.9406564584124654E-324</v>
      </c>
      <c r="G120" s="466">
        <v>0</v>
      </c>
      <c r="H120" s="468">
        <v>4.9406564584124654E-324</v>
      </c>
      <c r="I120" s="465">
        <v>1.48</v>
      </c>
      <c r="J120" s="466">
        <v>1.48</v>
      </c>
      <c r="K120" s="475" t="s">
        <v>245</v>
      </c>
    </row>
    <row r="121" spans="1:11" ht="14.4" customHeight="1" thickBot="1" x14ac:dyDescent="0.35">
      <c r="A121" s="486" t="s">
        <v>352</v>
      </c>
      <c r="B121" s="470">
        <v>4.9406564584124654E-324</v>
      </c>
      <c r="C121" s="470">
        <v>4.9406564584124654E-324</v>
      </c>
      <c r="D121" s="471">
        <v>0</v>
      </c>
      <c r="E121" s="472">
        <v>1</v>
      </c>
      <c r="F121" s="470">
        <v>4.9406564584124654E-324</v>
      </c>
      <c r="G121" s="471">
        <v>0</v>
      </c>
      <c r="H121" s="473">
        <v>4.9406564584124654E-324</v>
      </c>
      <c r="I121" s="470">
        <v>14.394</v>
      </c>
      <c r="J121" s="471">
        <v>14.394</v>
      </c>
      <c r="K121" s="474" t="s">
        <v>245</v>
      </c>
    </row>
    <row r="122" spans="1:11" ht="14.4" customHeight="1" thickBot="1" x14ac:dyDescent="0.35">
      <c r="A122" s="487" t="s">
        <v>353</v>
      </c>
      <c r="B122" s="465">
        <v>4.9406564584124654E-324</v>
      </c>
      <c r="C122" s="465">
        <v>4.9406564584124654E-324</v>
      </c>
      <c r="D122" s="466">
        <v>0</v>
      </c>
      <c r="E122" s="467">
        <v>1</v>
      </c>
      <c r="F122" s="465">
        <v>4.9406564584124654E-324</v>
      </c>
      <c r="G122" s="466">
        <v>0</v>
      </c>
      <c r="H122" s="468">
        <v>4.9406564584124654E-324</v>
      </c>
      <c r="I122" s="465">
        <v>14.394</v>
      </c>
      <c r="J122" s="466">
        <v>14.394</v>
      </c>
      <c r="K122" s="475" t="s">
        <v>245</v>
      </c>
    </row>
    <row r="123" spans="1:11" ht="14.4" customHeight="1" thickBot="1" x14ac:dyDescent="0.35">
      <c r="A123" s="486" t="s">
        <v>354</v>
      </c>
      <c r="B123" s="470">
        <v>4.9406564584124654E-324</v>
      </c>
      <c r="C123" s="470">
        <v>1.7</v>
      </c>
      <c r="D123" s="471">
        <v>1.7</v>
      </c>
      <c r="E123" s="478" t="s">
        <v>245</v>
      </c>
      <c r="F123" s="470">
        <v>0</v>
      </c>
      <c r="G123" s="471">
        <v>0</v>
      </c>
      <c r="H123" s="473">
        <v>4.9406564584124654E-324</v>
      </c>
      <c r="I123" s="470">
        <v>3.4584595208887258E-323</v>
      </c>
      <c r="J123" s="471">
        <v>3.4584595208887258E-323</v>
      </c>
      <c r="K123" s="474" t="s">
        <v>239</v>
      </c>
    </row>
    <row r="124" spans="1:11" ht="14.4" customHeight="1" thickBot="1" x14ac:dyDescent="0.35">
      <c r="A124" s="487" t="s">
        <v>355</v>
      </c>
      <c r="B124" s="465">
        <v>4.9406564584124654E-324</v>
      </c>
      <c r="C124" s="465">
        <v>1.7</v>
      </c>
      <c r="D124" s="466">
        <v>1.7</v>
      </c>
      <c r="E124" s="477" t="s">
        <v>245</v>
      </c>
      <c r="F124" s="465">
        <v>0</v>
      </c>
      <c r="G124" s="466">
        <v>0</v>
      </c>
      <c r="H124" s="468">
        <v>4.9406564584124654E-324</v>
      </c>
      <c r="I124" s="465">
        <v>3.4584595208887258E-323</v>
      </c>
      <c r="J124" s="466">
        <v>3.4584595208887258E-323</v>
      </c>
      <c r="K124" s="475" t="s">
        <v>239</v>
      </c>
    </row>
    <row r="125" spans="1:11" ht="14.4" customHeight="1" thickBot="1" x14ac:dyDescent="0.35">
      <c r="A125" s="486" t="s">
        <v>356</v>
      </c>
      <c r="B125" s="470">
        <v>4.9406564584124654E-324</v>
      </c>
      <c r="C125" s="470">
        <v>1.3</v>
      </c>
      <c r="D125" s="471">
        <v>1.3</v>
      </c>
      <c r="E125" s="478" t="s">
        <v>245</v>
      </c>
      <c r="F125" s="470">
        <v>0</v>
      </c>
      <c r="G125" s="471">
        <v>0</v>
      </c>
      <c r="H125" s="473">
        <v>4.9406564584124654E-324</v>
      </c>
      <c r="I125" s="470">
        <v>3.4584595208887258E-323</v>
      </c>
      <c r="J125" s="471">
        <v>3.4584595208887258E-323</v>
      </c>
      <c r="K125" s="474" t="s">
        <v>239</v>
      </c>
    </row>
    <row r="126" spans="1:11" ht="14.4" customHeight="1" thickBot="1" x14ac:dyDescent="0.35">
      <c r="A126" s="487" t="s">
        <v>357</v>
      </c>
      <c r="B126" s="465">
        <v>4.9406564584124654E-324</v>
      </c>
      <c r="C126" s="465">
        <v>1.3</v>
      </c>
      <c r="D126" s="466">
        <v>1.3</v>
      </c>
      <c r="E126" s="477" t="s">
        <v>245</v>
      </c>
      <c r="F126" s="465">
        <v>0</v>
      </c>
      <c r="G126" s="466">
        <v>0</v>
      </c>
      <c r="H126" s="468">
        <v>4.9406564584124654E-324</v>
      </c>
      <c r="I126" s="465">
        <v>3.4584595208887258E-323</v>
      </c>
      <c r="J126" s="466">
        <v>3.4584595208887258E-323</v>
      </c>
      <c r="K126" s="475" t="s">
        <v>239</v>
      </c>
    </row>
    <row r="127" spans="1:11" ht="14.4" customHeight="1" thickBot="1" x14ac:dyDescent="0.35">
      <c r="A127" s="484" t="s">
        <v>358</v>
      </c>
      <c r="B127" s="465">
        <v>3118.7107425476702</v>
      </c>
      <c r="C127" s="465">
        <v>2961.9724000000001</v>
      </c>
      <c r="D127" s="466">
        <v>-156.738342547672</v>
      </c>
      <c r="E127" s="467">
        <v>0.94974258420000002</v>
      </c>
      <c r="F127" s="465">
        <v>1799.9999999999</v>
      </c>
      <c r="G127" s="466">
        <v>1049.99999999994</v>
      </c>
      <c r="H127" s="468">
        <v>143.976</v>
      </c>
      <c r="I127" s="465">
        <v>1118.0619999999999</v>
      </c>
      <c r="J127" s="466">
        <v>68.062000000056997</v>
      </c>
      <c r="K127" s="469">
        <v>0.62114555555499995</v>
      </c>
    </row>
    <row r="128" spans="1:11" ht="14.4" customHeight="1" thickBot="1" x14ac:dyDescent="0.35">
      <c r="A128" s="485" t="s">
        <v>359</v>
      </c>
      <c r="B128" s="465">
        <v>2737.9997551418601</v>
      </c>
      <c r="C128" s="465">
        <v>2537.92</v>
      </c>
      <c r="D128" s="466">
        <v>-200.07975514185799</v>
      </c>
      <c r="E128" s="467">
        <v>0.926924845494</v>
      </c>
      <c r="F128" s="465">
        <v>1799.9999999999</v>
      </c>
      <c r="G128" s="466">
        <v>1049.99999999994</v>
      </c>
      <c r="H128" s="468">
        <v>143.976</v>
      </c>
      <c r="I128" s="465">
        <v>1008.566</v>
      </c>
      <c r="J128" s="466">
        <v>-41.433999999942003</v>
      </c>
      <c r="K128" s="469">
        <v>0.56031444444400003</v>
      </c>
    </row>
    <row r="129" spans="1:11" ht="14.4" customHeight="1" thickBot="1" x14ac:dyDescent="0.35">
      <c r="A129" s="486" t="s">
        <v>360</v>
      </c>
      <c r="B129" s="470">
        <v>2737.9997551418601</v>
      </c>
      <c r="C129" s="470">
        <v>2537.0819999999999</v>
      </c>
      <c r="D129" s="471">
        <v>-200.91775514185801</v>
      </c>
      <c r="E129" s="472">
        <v>0.92661878264700004</v>
      </c>
      <c r="F129" s="470">
        <v>1799.9999999999</v>
      </c>
      <c r="G129" s="471">
        <v>1049.99999999994</v>
      </c>
      <c r="H129" s="473">
        <v>143.976</v>
      </c>
      <c r="I129" s="470">
        <v>1008.566</v>
      </c>
      <c r="J129" s="471">
        <v>-41.433999999942003</v>
      </c>
      <c r="K129" s="476">
        <v>0.56031444444400003</v>
      </c>
    </row>
    <row r="130" spans="1:11" ht="14.4" customHeight="1" thickBot="1" x14ac:dyDescent="0.35">
      <c r="A130" s="487" t="s">
        <v>361</v>
      </c>
      <c r="B130" s="465">
        <v>89.999994580994993</v>
      </c>
      <c r="C130" s="465">
        <v>90.831000000000003</v>
      </c>
      <c r="D130" s="466">
        <v>0.83100541900400005</v>
      </c>
      <c r="E130" s="467">
        <v>1.0092333941</v>
      </c>
      <c r="F130" s="465">
        <v>65.999999999996007</v>
      </c>
      <c r="G130" s="466">
        <v>38.499999999997002</v>
      </c>
      <c r="H130" s="468">
        <v>6.0369999999999999</v>
      </c>
      <c r="I130" s="465">
        <v>40.750999999999998</v>
      </c>
      <c r="J130" s="466">
        <v>2.2510000000020001</v>
      </c>
      <c r="K130" s="469">
        <v>0.61743939393900005</v>
      </c>
    </row>
    <row r="131" spans="1:11" ht="14.4" customHeight="1" thickBot="1" x14ac:dyDescent="0.35">
      <c r="A131" s="487" t="s">
        <v>362</v>
      </c>
      <c r="B131" s="465">
        <v>1143.99989111844</v>
      </c>
      <c r="C131" s="465">
        <v>950.904</v>
      </c>
      <c r="D131" s="466">
        <v>-193.09589111843999</v>
      </c>
      <c r="E131" s="467">
        <v>0.83120986932100005</v>
      </c>
      <c r="F131" s="465">
        <v>871.99999999995202</v>
      </c>
      <c r="G131" s="466">
        <v>508.666666666639</v>
      </c>
      <c r="H131" s="468">
        <v>63.555999999999997</v>
      </c>
      <c r="I131" s="465">
        <v>444.93200000000002</v>
      </c>
      <c r="J131" s="466">
        <v>-63.734666666637999</v>
      </c>
      <c r="K131" s="469">
        <v>0.51024311926599997</v>
      </c>
    </row>
    <row r="132" spans="1:11" ht="14.4" customHeight="1" thickBot="1" x14ac:dyDescent="0.35">
      <c r="A132" s="487" t="s">
        <v>363</v>
      </c>
      <c r="B132" s="465">
        <v>872.99994743566003</v>
      </c>
      <c r="C132" s="465">
        <v>864.96199999999999</v>
      </c>
      <c r="D132" s="466">
        <v>-8.0379474356599996</v>
      </c>
      <c r="E132" s="467">
        <v>0.99079272861400003</v>
      </c>
      <c r="F132" s="465">
        <v>548.99999999996999</v>
      </c>
      <c r="G132" s="466">
        <v>320.24999999998198</v>
      </c>
      <c r="H132" s="468">
        <v>49.384999999999998</v>
      </c>
      <c r="I132" s="465">
        <v>334.88900000000001</v>
      </c>
      <c r="J132" s="466">
        <v>14.639000000017001</v>
      </c>
      <c r="K132" s="469">
        <v>0.60999817850600002</v>
      </c>
    </row>
    <row r="133" spans="1:11" ht="14.4" customHeight="1" thickBot="1" x14ac:dyDescent="0.35">
      <c r="A133" s="487" t="s">
        <v>364</v>
      </c>
      <c r="B133" s="465">
        <v>630.99992200676297</v>
      </c>
      <c r="C133" s="465">
        <v>630.38499999999999</v>
      </c>
      <c r="D133" s="466">
        <v>-0.61492200676200004</v>
      </c>
      <c r="E133" s="467">
        <v>0.99902548005900005</v>
      </c>
      <c r="F133" s="465">
        <v>312.999999999983</v>
      </c>
      <c r="G133" s="466">
        <v>182.583333333323</v>
      </c>
      <c r="H133" s="468">
        <v>24.998000000000001</v>
      </c>
      <c r="I133" s="465">
        <v>187.994</v>
      </c>
      <c r="J133" s="466">
        <v>5.4106666666759997</v>
      </c>
      <c r="K133" s="469">
        <v>0.60061980830600004</v>
      </c>
    </row>
    <row r="134" spans="1:11" ht="14.4" customHeight="1" thickBot="1" x14ac:dyDescent="0.35">
      <c r="A134" s="486" t="s">
        <v>365</v>
      </c>
      <c r="B134" s="470">
        <v>4.9406564584124654E-324</v>
      </c>
      <c r="C134" s="470">
        <v>0.83799999999999997</v>
      </c>
      <c r="D134" s="471">
        <v>0.83799999999999997</v>
      </c>
      <c r="E134" s="478" t="s">
        <v>245</v>
      </c>
      <c r="F134" s="470">
        <v>0</v>
      </c>
      <c r="G134" s="471">
        <v>0</v>
      </c>
      <c r="H134" s="473">
        <v>4.9406564584124654E-324</v>
      </c>
      <c r="I134" s="470">
        <v>3.4584595208887258E-323</v>
      </c>
      <c r="J134" s="471">
        <v>3.4584595208887258E-323</v>
      </c>
      <c r="K134" s="474" t="s">
        <v>239</v>
      </c>
    </row>
    <row r="135" spans="1:11" ht="14.4" customHeight="1" thickBot="1" x14ac:dyDescent="0.35">
      <c r="A135" s="487" t="s">
        <v>366</v>
      </c>
      <c r="B135" s="465">
        <v>4.9406564584124654E-324</v>
      </c>
      <c r="C135" s="465">
        <v>0.83799999999999997</v>
      </c>
      <c r="D135" s="466">
        <v>0.83799999999999997</v>
      </c>
      <c r="E135" s="477" t="s">
        <v>245</v>
      </c>
      <c r="F135" s="465">
        <v>0</v>
      </c>
      <c r="G135" s="466">
        <v>0</v>
      </c>
      <c r="H135" s="468">
        <v>4.9406564584124654E-324</v>
      </c>
      <c r="I135" s="465">
        <v>3.4584595208887258E-323</v>
      </c>
      <c r="J135" s="466">
        <v>3.4584595208887258E-323</v>
      </c>
      <c r="K135" s="475" t="s">
        <v>239</v>
      </c>
    </row>
    <row r="136" spans="1:11" ht="14.4" customHeight="1" thickBot="1" x14ac:dyDescent="0.35">
      <c r="A136" s="485" t="s">
        <v>367</v>
      </c>
      <c r="B136" s="465">
        <v>380.710987405813</v>
      </c>
      <c r="C136" s="465">
        <v>424.05239999999998</v>
      </c>
      <c r="D136" s="466">
        <v>43.341412594185996</v>
      </c>
      <c r="E136" s="467">
        <v>1.1138433458129999</v>
      </c>
      <c r="F136" s="465">
        <v>0</v>
      </c>
      <c r="G136" s="466">
        <v>0</v>
      </c>
      <c r="H136" s="468">
        <v>4.9406564584124654E-324</v>
      </c>
      <c r="I136" s="465">
        <v>109.496</v>
      </c>
      <c r="J136" s="466">
        <v>109.496</v>
      </c>
      <c r="K136" s="475" t="s">
        <v>239</v>
      </c>
    </row>
    <row r="137" spans="1:11" ht="14.4" customHeight="1" thickBot="1" x14ac:dyDescent="0.35">
      <c r="A137" s="486" t="s">
        <v>368</v>
      </c>
      <c r="B137" s="470">
        <v>380.710987405813</v>
      </c>
      <c r="C137" s="470">
        <v>411.72239999999999</v>
      </c>
      <c r="D137" s="471">
        <v>31.011412594186002</v>
      </c>
      <c r="E137" s="472">
        <v>1.0814565736740001</v>
      </c>
      <c r="F137" s="470">
        <v>0</v>
      </c>
      <c r="G137" s="471">
        <v>0</v>
      </c>
      <c r="H137" s="473">
        <v>4.9406564584124654E-324</v>
      </c>
      <c r="I137" s="470">
        <v>105.762</v>
      </c>
      <c r="J137" s="471">
        <v>105.762</v>
      </c>
      <c r="K137" s="474" t="s">
        <v>239</v>
      </c>
    </row>
    <row r="138" spans="1:11" ht="14.4" customHeight="1" thickBot="1" x14ac:dyDescent="0.35">
      <c r="A138" s="487" t="s">
        <v>369</v>
      </c>
      <c r="B138" s="465">
        <v>380.710987405813</v>
      </c>
      <c r="C138" s="465">
        <v>411.72239999999999</v>
      </c>
      <c r="D138" s="466">
        <v>31.011412594186002</v>
      </c>
      <c r="E138" s="467">
        <v>1.0814565736740001</v>
      </c>
      <c r="F138" s="465">
        <v>0</v>
      </c>
      <c r="G138" s="466">
        <v>0</v>
      </c>
      <c r="H138" s="468">
        <v>4.9406564584124654E-324</v>
      </c>
      <c r="I138" s="465">
        <v>3.4584595208887258E-323</v>
      </c>
      <c r="J138" s="466">
        <v>3.4584595208887258E-323</v>
      </c>
      <c r="K138" s="475" t="s">
        <v>239</v>
      </c>
    </row>
    <row r="139" spans="1:11" ht="14.4" customHeight="1" thickBot="1" x14ac:dyDescent="0.35">
      <c r="A139" s="487" t="s">
        <v>370</v>
      </c>
      <c r="B139" s="465">
        <v>4.9406564584124654E-324</v>
      </c>
      <c r="C139" s="465">
        <v>4.9406564584124654E-324</v>
      </c>
      <c r="D139" s="466">
        <v>0</v>
      </c>
      <c r="E139" s="467">
        <v>1</v>
      </c>
      <c r="F139" s="465">
        <v>4.9406564584124654E-324</v>
      </c>
      <c r="G139" s="466">
        <v>0</v>
      </c>
      <c r="H139" s="468">
        <v>4.9406564584124654E-324</v>
      </c>
      <c r="I139" s="465">
        <v>105.762</v>
      </c>
      <c r="J139" s="466">
        <v>105.762</v>
      </c>
      <c r="K139" s="475" t="s">
        <v>245</v>
      </c>
    </row>
    <row r="140" spans="1:11" ht="14.4" customHeight="1" thickBot="1" x14ac:dyDescent="0.35">
      <c r="A140" s="486" t="s">
        <v>371</v>
      </c>
      <c r="B140" s="470">
        <v>4.9406564584124654E-324</v>
      </c>
      <c r="C140" s="470">
        <v>3</v>
      </c>
      <c r="D140" s="471">
        <v>3</v>
      </c>
      <c r="E140" s="478" t="s">
        <v>245</v>
      </c>
      <c r="F140" s="470">
        <v>0</v>
      </c>
      <c r="G140" s="471">
        <v>0</v>
      </c>
      <c r="H140" s="473">
        <v>4.9406564584124654E-324</v>
      </c>
      <c r="I140" s="470">
        <v>3.734</v>
      </c>
      <c r="J140" s="471">
        <v>3.734</v>
      </c>
      <c r="K140" s="474" t="s">
        <v>239</v>
      </c>
    </row>
    <row r="141" spans="1:11" ht="14.4" customHeight="1" thickBot="1" x14ac:dyDescent="0.35">
      <c r="A141" s="487" t="s">
        <v>372</v>
      </c>
      <c r="B141" s="465">
        <v>4.9406564584124654E-324</v>
      </c>
      <c r="C141" s="465">
        <v>3</v>
      </c>
      <c r="D141" s="466">
        <v>3</v>
      </c>
      <c r="E141" s="477" t="s">
        <v>245</v>
      </c>
      <c r="F141" s="465">
        <v>0</v>
      </c>
      <c r="G141" s="466">
        <v>0</v>
      </c>
      <c r="H141" s="468">
        <v>4.9406564584124654E-324</v>
      </c>
      <c r="I141" s="465">
        <v>3.734</v>
      </c>
      <c r="J141" s="466">
        <v>3.734</v>
      </c>
      <c r="K141" s="475" t="s">
        <v>239</v>
      </c>
    </row>
    <row r="142" spans="1:11" ht="14.4" customHeight="1" thickBot="1" x14ac:dyDescent="0.35">
      <c r="A142" s="486" t="s">
        <v>373</v>
      </c>
      <c r="B142" s="470">
        <v>4.9406564584124654E-324</v>
      </c>
      <c r="C142" s="470">
        <v>9.33</v>
      </c>
      <c r="D142" s="471">
        <v>9.33</v>
      </c>
      <c r="E142" s="478" t="s">
        <v>245</v>
      </c>
      <c r="F142" s="470">
        <v>0</v>
      </c>
      <c r="G142" s="471">
        <v>0</v>
      </c>
      <c r="H142" s="473">
        <v>4.9406564584124654E-324</v>
      </c>
      <c r="I142" s="470">
        <v>3.4584595208887258E-323</v>
      </c>
      <c r="J142" s="471">
        <v>3.4584595208887258E-323</v>
      </c>
      <c r="K142" s="474" t="s">
        <v>239</v>
      </c>
    </row>
    <row r="143" spans="1:11" ht="14.4" customHeight="1" thickBot="1" x14ac:dyDescent="0.35">
      <c r="A143" s="487" t="s">
        <v>374</v>
      </c>
      <c r="B143" s="465">
        <v>4.9406564584124654E-324</v>
      </c>
      <c r="C143" s="465">
        <v>9.33</v>
      </c>
      <c r="D143" s="466">
        <v>9.33</v>
      </c>
      <c r="E143" s="477" t="s">
        <v>245</v>
      </c>
      <c r="F143" s="465">
        <v>0</v>
      </c>
      <c r="G143" s="466">
        <v>0</v>
      </c>
      <c r="H143" s="468">
        <v>4.9406564584124654E-324</v>
      </c>
      <c r="I143" s="465">
        <v>3.4584595208887258E-323</v>
      </c>
      <c r="J143" s="466">
        <v>3.4584595208887258E-323</v>
      </c>
      <c r="K143" s="475" t="s">
        <v>239</v>
      </c>
    </row>
    <row r="144" spans="1:11" ht="14.4" customHeight="1" thickBot="1" x14ac:dyDescent="0.35">
      <c r="A144" s="483" t="s">
        <v>375</v>
      </c>
      <c r="B144" s="465">
        <v>49535.238907963503</v>
      </c>
      <c r="C144" s="465">
        <v>40668.021824894298</v>
      </c>
      <c r="D144" s="466">
        <v>-8867.2170830692194</v>
      </c>
      <c r="E144" s="467">
        <v>0.82099173682100002</v>
      </c>
      <c r="F144" s="465">
        <v>47539.789891495697</v>
      </c>
      <c r="G144" s="466">
        <v>27731.5441033725</v>
      </c>
      <c r="H144" s="468">
        <v>4572.1734299999998</v>
      </c>
      <c r="I144" s="465">
        <v>32942.338839999997</v>
      </c>
      <c r="J144" s="466">
        <v>5210.7947366275102</v>
      </c>
      <c r="K144" s="469">
        <v>0.69294245757399997</v>
      </c>
    </row>
    <row r="145" spans="1:11" ht="14.4" customHeight="1" thickBot="1" x14ac:dyDescent="0.35">
      <c r="A145" s="484" t="s">
        <v>376</v>
      </c>
      <c r="B145" s="465">
        <v>49301.238894368304</v>
      </c>
      <c r="C145" s="465">
        <v>40452.688392841002</v>
      </c>
      <c r="D145" s="466">
        <v>-8848.5505015273193</v>
      </c>
      <c r="E145" s="467">
        <v>0.82052072726799996</v>
      </c>
      <c r="F145" s="465">
        <v>47170.656030570797</v>
      </c>
      <c r="G145" s="466">
        <v>27516.216017833001</v>
      </c>
      <c r="H145" s="468">
        <v>4480.2972600000003</v>
      </c>
      <c r="I145" s="465">
        <v>32599.708709999999</v>
      </c>
      <c r="J145" s="466">
        <v>5083.4926921670403</v>
      </c>
      <c r="K145" s="469">
        <v>0.69110144851199995</v>
      </c>
    </row>
    <row r="146" spans="1:11" ht="14.4" customHeight="1" thickBot="1" x14ac:dyDescent="0.35">
      <c r="A146" s="485" t="s">
        <v>377</v>
      </c>
      <c r="B146" s="465">
        <v>49301.238894368304</v>
      </c>
      <c r="C146" s="465">
        <v>40452.688392841002</v>
      </c>
      <c r="D146" s="466">
        <v>-8848.5505015273193</v>
      </c>
      <c r="E146" s="467">
        <v>0.82052072726799996</v>
      </c>
      <c r="F146" s="465">
        <v>47170.656030570797</v>
      </c>
      <c r="G146" s="466">
        <v>27516.216017833001</v>
      </c>
      <c r="H146" s="468">
        <v>4480.2972600000003</v>
      </c>
      <c r="I146" s="465">
        <v>32599.708709999999</v>
      </c>
      <c r="J146" s="466">
        <v>5083.4926921670403</v>
      </c>
      <c r="K146" s="469">
        <v>0.69110144851199995</v>
      </c>
    </row>
    <row r="147" spans="1:11" ht="14.4" customHeight="1" thickBot="1" x14ac:dyDescent="0.35">
      <c r="A147" s="486" t="s">
        <v>378</v>
      </c>
      <c r="B147" s="470">
        <v>0.23611001371699999</v>
      </c>
      <c r="C147" s="470">
        <v>0.64337994108399998</v>
      </c>
      <c r="D147" s="471">
        <v>0.40726992736700002</v>
      </c>
      <c r="E147" s="472">
        <v>2.724915944708</v>
      </c>
      <c r="F147" s="470">
        <v>0.65494228190699999</v>
      </c>
      <c r="G147" s="471">
        <v>0.38204966444600003</v>
      </c>
      <c r="H147" s="473">
        <v>4.9406564584124654E-324</v>
      </c>
      <c r="I147" s="470">
        <v>4.9590000000000002E-2</v>
      </c>
      <c r="J147" s="471">
        <v>-0.332459664446</v>
      </c>
      <c r="K147" s="476">
        <v>7.5716595750999996E-2</v>
      </c>
    </row>
    <row r="148" spans="1:11" ht="14.4" customHeight="1" thickBot="1" x14ac:dyDescent="0.35">
      <c r="A148" s="487" t="s">
        <v>379</v>
      </c>
      <c r="B148" s="465">
        <v>4.9406564584124654E-324</v>
      </c>
      <c r="C148" s="465">
        <v>0.32420997031100002</v>
      </c>
      <c r="D148" s="466">
        <v>0.32420997031100002</v>
      </c>
      <c r="E148" s="477" t="s">
        <v>245</v>
      </c>
      <c r="F148" s="465">
        <v>0.33163004496199999</v>
      </c>
      <c r="G148" s="466">
        <v>0.193450859561</v>
      </c>
      <c r="H148" s="468">
        <v>4.9406564584124654E-324</v>
      </c>
      <c r="I148" s="465">
        <v>3.4584595208887258E-323</v>
      </c>
      <c r="J148" s="466">
        <v>-0.193450859561</v>
      </c>
      <c r="K148" s="469">
        <v>1.0375378562666177E-322</v>
      </c>
    </row>
    <row r="149" spans="1:11" ht="14.4" customHeight="1" thickBot="1" x14ac:dyDescent="0.35">
      <c r="A149" s="487" t="s">
        <v>380</v>
      </c>
      <c r="B149" s="465">
        <v>4.9406564584124654E-324</v>
      </c>
      <c r="C149" s="465">
        <v>6.3329994200000003E-2</v>
      </c>
      <c r="D149" s="466">
        <v>6.3329994200000003E-2</v>
      </c>
      <c r="E149" s="477" t="s">
        <v>245</v>
      </c>
      <c r="F149" s="465">
        <v>6.1190643772000002E-2</v>
      </c>
      <c r="G149" s="466">
        <v>3.5694542199999998E-2</v>
      </c>
      <c r="H149" s="468">
        <v>4.9406564584124654E-324</v>
      </c>
      <c r="I149" s="465">
        <v>3.4584595208887258E-323</v>
      </c>
      <c r="J149" s="466">
        <v>-3.5694542199999998E-2</v>
      </c>
      <c r="K149" s="469">
        <v>5.6323483625902106E-322</v>
      </c>
    </row>
    <row r="150" spans="1:11" ht="14.4" customHeight="1" thickBot="1" x14ac:dyDescent="0.35">
      <c r="A150" s="487" t="s">
        <v>381</v>
      </c>
      <c r="B150" s="465">
        <v>0.23611001371699999</v>
      </c>
      <c r="C150" s="465">
        <v>0.25583997657200003</v>
      </c>
      <c r="D150" s="466">
        <v>1.9729962853999999E-2</v>
      </c>
      <c r="E150" s="467">
        <v>1.0835625840000001</v>
      </c>
      <c r="F150" s="465">
        <v>0.26212159317200001</v>
      </c>
      <c r="G150" s="466">
        <v>0.15290426268400001</v>
      </c>
      <c r="H150" s="468">
        <v>4.9406564584124654E-324</v>
      </c>
      <c r="I150" s="465">
        <v>4.9590000000000002E-2</v>
      </c>
      <c r="J150" s="466">
        <v>-0.103314262684</v>
      </c>
      <c r="K150" s="469">
        <v>0.18918700821100001</v>
      </c>
    </row>
    <row r="151" spans="1:11" ht="14.4" customHeight="1" thickBot="1" x14ac:dyDescent="0.35">
      <c r="A151" s="486" t="s">
        <v>382</v>
      </c>
      <c r="B151" s="470">
        <v>135.00000784340801</v>
      </c>
      <c r="C151" s="470">
        <v>-63.742593855354997</v>
      </c>
      <c r="D151" s="471">
        <v>-198.742601698763</v>
      </c>
      <c r="E151" s="472">
        <v>-0.47216733445800002</v>
      </c>
      <c r="F151" s="470">
        <v>556.00774009116901</v>
      </c>
      <c r="G151" s="471">
        <v>324.33784838651502</v>
      </c>
      <c r="H151" s="473">
        <v>4.9406564584124654E-324</v>
      </c>
      <c r="I151" s="470">
        <v>12.8344</v>
      </c>
      <c r="J151" s="471">
        <v>-311.503448386515</v>
      </c>
      <c r="K151" s="476">
        <v>2.3083131896E-2</v>
      </c>
    </row>
    <row r="152" spans="1:11" ht="14.4" customHeight="1" thickBot="1" x14ac:dyDescent="0.35">
      <c r="A152" s="487" t="s">
        <v>383</v>
      </c>
      <c r="B152" s="465">
        <v>135.00000784340801</v>
      </c>
      <c r="C152" s="465">
        <v>-63.742593855354997</v>
      </c>
      <c r="D152" s="466">
        <v>-198.742601698763</v>
      </c>
      <c r="E152" s="467">
        <v>-0.47216733445800002</v>
      </c>
      <c r="F152" s="465">
        <v>556.00774009116901</v>
      </c>
      <c r="G152" s="466">
        <v>324.33784838651502</v>
      </c>
      <c r="H152" s="468">
        <v>4.9406564584124654E-324</v>
      </c>
      <c r="I152" s="465">
        <v>12.8344</v>
      </c>
      <c r="J152" s="466">
        <v>-311.503448386515</v>
      </c>
      <c r="K152" s="469">
        <v>2.3083131896E-2</v>
      </c>
    </row>
    <row r="153" spans="1:11" ht="14.4" customHeight="1" thickBot="1" x14ac:dyDescent="0.35">
      <c r="A153" s="486" t="s">
        <v>384</v>
      </c>
      <c r="B153" s="470">
        <v>4.9406564584124654E-324</v>
      </c>
      <c r="C153" s="470">
        <v>5.0999995329E-2</v>
      </c>
      <c r="D153" s="471">
        <v>5.0999995329E-2</v>
      </c>
      <c r="E153" s="478" t="s">
        <v>245</v>
      </c>
      <c r="F153" s="470">
        <v>191.99350218123101</v>
      </c>
      <c r="G153" s="471">
        <v>111.99620960571799</v>
      </c>
      <c r="H153" s="473">
        <v>4.9406564584124654E-324</v>
      </c>
      <c r="I153" s="470">
        <v>3.4584595208887258E-323</v>
      </c>
      <c r="J153" s="471">
        <v>-111.99620960571799</v>
      </c>
      <c r="K153" s="476">
        <v>0</v>
      </c>
    </row>
    <row r="154" spans="1:11" ht="14.4" customHeight="1" thickBot="1" x14ac:dyDescent="0.35">
      <c r="A154" s="487" t="s">
        <v>385</v>
      </c>
      <c r="B154" s="465">
        <v>4.9406564584124654E-324</v>
      </c>
      <c r="C154" s="465">
        <v>5.0999995329E-2</v>
      </c>
      <c r="D154" s="466">
        <v>5.0999995329E-2</v>
      </c>
      <c r="E154" s="477" t="s">
        <v>245</v>
      </c>
      <c r="F154" s="465">
        <v>191.99350218123101</v>
      </c>
      <c r="G154" s="466">
        <v>111.99620960571799</v>
      </c>
      <c r="H154" s="468">
        <v>4.9406564584124654E-324</v>
      </c>
      <c r="I154" s="465">
        <v>3.4584595208887258E-323</v>
      </c>
      <c r="J154" s="466">
        <v>-111.99620960571799</v>
      </c>
      <c r="K154" s="469">
        <v>0</v>
      </c>
    </row>
    <row r="155" spans="1:11" ht="14.4" customHeight="1" thickBot="1" x14ac:dyDescent="0.35">
      <c r="A155" s="486" t="s">
        <v>386</v>
      </c>
      <c r="B155" s="470">
        <v>49166.002776511101</v>
      </c>
      <c r="C155" s="470">
        <v>40480.601310316699</v>
      </c>
      <c r="D155" s="471">
        <v>-8685.4014661944093</v>
      </c>
      <c r="E155" s="472">
        <v>0.82334538144799996</v>
      </c>
      <c r="F155" s="470">
        <v>46421.999846016501</v>
      </c>
      <c r="G155" s="471">
        <v>27079.499910176299</v>
      </c>
      <c r="H155" s="473">
        <v>2528.9534899999999</v>
      </c>
      <c r="I155" s="470">
        <v>30635.480950000001</v>
      </c>
      <c r="J155" s="471">
        <v>3555.98103982372</v>
      </c>
      <c r="K155" s="476">
        <v>0.65993453646099998</v>
      </c>
    </row>
    <row r="156" spans="1:11" ht="14.4" customHeight="1" thickBot="1" x14ac:dyDescent="0.35">
      <c r="A156" s="487" t="s">
        <v>387</v>
      </c>
      <c r="B156" s="465">
        <v>30310.0017209904</v>
      </c>
      <c r="C156" s="465">
        <v>21968.526071120799</v>
      </c>
      <c r="D156" s="466">
        <v>-8341.4756498695297</v>
      </c>
      <c r="E156" s="467">
        <v>0.72479461642200005</v>
      </c>
      <c r="F156" s="465">
        <v>23345.999929617599</v>
      </c>
      <c r="G156" s="466">
        <v>13618.499958943599</v>
      </c>
      <c r="H156" s="468">
        <v>1256.4374399999999</v>
      </c>
      <c r="I156" s="465">
        <v>16673.958979999999</v>
      </c>
      <c r="J156" s="466">
        <v>3055.4590210564102</v>
      </c>
      <c r="K156" s="469">
        <v>0.71421052986599998</v>
      </c>
    </row>
    <row r="157" spans="1:11" ht="14.4" customHeight="1" thickBot="1" x14ac:dyDescent="0.35">
      <c r="A157" s="487" t="s">
        <v>388</v>
      </c>
      <c r="B157" s="465">
        <v>18856.001055520799</v>
      </c>
      <c r="C157" s="465">
        <v>18512.075239195899</v>
      </c>
      <c r="D157" s="466">
        <v>-343.92581632488901</v>
      </c>
      <c r="E157" s="467">
        <v>0.98176040533099995</v>
      </c>
      <c r="F157" s="465">
        <v>23075.999916398901</v>
      </c>
      <c r="G157" s="466">
        <v>13460.999951232699</v>
      </c>
      <c r="H157" s="468">
        <v>1272.51605</v>
      </c>
      <c r="I157" s="465">
        <v>13961.52197</v>
      </c>
      <c r="J157" s="466">
        <v>500.522018767308</v>
      </c>
      <c r="K157" s="469">
        <v>0.60502348849800003</v>
      </c>
    </row>
    <row r="158" spans="1:11" ht="14.4" customHeight="1" thickBot="1" x14ac:dyDescent="0.35">
      <c r="A158" s="486" t="s">
        <v>389</v>
      </c>
      <c r="B158" s="470">
        <v>4.9406564584124654E-324</v>
      </c>
      <c r="C158" s="470">
        <v>35.135296443152001</v>
      </c>
      <c r="D158" s="471">
        <v>35.135296443152001</v>
      </c>
      <c r="E158" s="478" t="s">
        <v>245</v>
      </c>
      <c r="F158" s="470">
        <v>0</v>
      </c>
      <c r="G158" s="471">
        <v>0</v>
      </c>
      <c r="H158" s="473">
        <v>1951.3437699999999</v>
      </c>
      <c r="I158" s="470">
        <v>1951.3437699999999</v>
      </c>
      <c r="J158" s="471">
        <v>1951.3437699999999</v>
      </c>
      <c r="K158" s="474" t="s">
        <v>239</v>
      </c>
    </row>
    <row r="159" spans="1:11" ht="14.4" customHeight="1" thickBot="1" x14ac:dyDescent="0.35">
      <c r="A159" s="487" t="s">
        <v>390</v>
      </c>
      <c r="B159" s="465">
        <v>4.9406564584124654E-324</v>
      </c>
      <c r="C159" s="465">
        <v>4.9406564584124654E-324</v>
      </c>
      <c r="D159" s="466">
        <v>0</v>
      </c>
      <c r="E159" s="467">
        <v>1</v>
      </c>
      <c r="F159" s="465">
        <v>4.9406564584124654E-324</v>
      </c>
      <c r="G159" s="466">
        <v>0</v>
      </c>
      <c r="H159" s="468">
        <v>1532.20874</v>
      </c>
      <c r="I159" s="465">
        <v>1532.20874</v>
      </c>
      <c r="J159" s="466">
        <v>1532.20874</v>
      </c>
      <c r="K159" s="475" t="s">
        <v>245</v>
      </c>
    </row>
    <row r="160" spans="1:11" ht="14.4" customHeight="1" thickBot="1" x14ac:dyDescent="0.35">
      <c r="A160" s="487" t="s">
        <v>391</v>
      </c>
      <c r="B160" s="465">
        <v>4.9406564584124654E-324</v>
      </c>
      <c r="C160" s="465">
        <v>35.135296443152001</v>
      </c>
      <c r="D160" s="466">
        <v>35.135296443152001</v>
      </c>
      <c r="E160" s="477" t="s">
        <v>245</v>
      </c>
      <c r="F160" s="465">
        <v>0</v>
      </c>
      <c r="G160" s="466">
        <v>0</v>
      </c>
      <c r="H160" s="468">
        <v>419.13502999999997</v>
      </c>
      <c r="I160" s="465">
        <v>419.13502999999997</v>
      </c>
      <c r="J160" s="466">
        <v>419.13502999999997</v>
      </c>
      <c r="K160" s="475" t="s">
        <v>239</v>
      </c>
    </row>
    <row r="161" spans="1:11" ht="14.4" customHeight="1" thickBot="1" x14ac:dyDescent="0.35">
      <c r="A161" s="484" t="s">
        <v>392</v>
      </c>
      <c r="B161" s="465">
        <v>234.000013595241</v>
      </c>
      <c r="C161" s="465">
        <v>215.33343205333</v>
      </c>
      <c r="D161" s="466">
        <v>-18.666581541909999</v>
      </c>
      <c r="E161" s="467">
        <v>0.92022828864299999</v>
      </c>
      <c r="F161" s="465">
        <v>369.13386092489702</v>
      </c>
      <c r="G161" s="466">
        <v>215.32808553952299</v>
      </c>
      <c r="H161" s="468">
        <v>91.876170000000002</v>
      </c>
      <c r="I161" s="465">
        <v>342.63013000000001</v>
      </c>
      <c r="J161" s="466">
        <v>127.30204446047701</v>
      </c>
      <c r="K161" s="469">
        <v>0.92820021750699999</v>
      </c>
    </row>
    <row r="162" spans="1:11" ht="14.4" customHeight="1" thickBot="1" x14ac:dyDescent="0.35">
      <c r="A162" s="485" t="s">
        <v>393</v>
      </c>
      <c r="B162" s="465">
        <v>234.000013595241</v>
      </c>
      <c r="C162" s="465">
        <v>211.75037237255199</v>
      </c>
      <c r="D162" s="466">
        <v>-22.249641222687998</v>
      </c>
      <c r="E162" s="467">
        <v>0.90491606867499996</v>
      </c>
      <c r="F162" s="465">
        <v>369.13386092489702</v>
      </c>
      <c r="G162" s="466">
        <v>215.32808553952299</v>
      </c>
      <c r="H162" s="468">
        <v>75.909170000000003</v>
      </c>
      <c r="I162" s="465">
        <v>216.88212999999999</v>
      </c>
      <c r="J162" s="466">
        <v>1.554044460476</v>
      </c>
      <c r="K162" s="469">
        <v>0.587543308697</v>
      </c>
    </row>
    <row r="163" spans="1:11" ht="14.4" customHeight="1" thickBot="1" x14ac:dyDescent="0.35">
      <c r="A163" s="486" t="s">
        <v>394</v>
      </c>
      <c r="B163" s="470">
        <v>234.000013595241</v>
      </c>
      <c r="C163" s="470">
        <v>211.75037237255199</v>
      </c>
      <c r="D163" s="471">
        <v>-22.249641222687998</v>
      </c>
      <c r="E163" s="472">
        <v>0.90491606867499996</v>
      </c>
      <c r="F163" s="470">
        <v>369.13386092489702</v>
      </c>
      <c r="G163" s="471">
        <v>215.32808553952299</v>
      </c>
      <c r="H163" s="473">
        <v>75.909170000000003</v>
      </c>
      <c r="I163" s="470">
        <v>216.88212999999999</v>
      </c>
      <c r="J163" s="471">
        <v>1.554044460476</v>
      </c>
      <c r="K163" s="476">
        <v>0.587543308697</v>
      </c>
    </row>
    <row r="164" spans="1:11" ht="14.4" customHeight="1" thickBot="1" x14ac:dyDescent="0.35">
      <c r="A164" s="487" t="s">
        <v>395</v>
      </c>
      <c r="B164" s="465">
        <v>234.000013595241</v>
      </c>
      <c r="C164" s="465">
        <v>-180.43598687565699</v>
      </c>
      <c r="D164" s="466">
        <v>-414.43600047089802</v>
      </c>
      <c r="E164" s="467">
        <v>-0.77109391620699996</v>
      </c>
      <c r="F164" s="465">
        <v>369.13386092489702</v>
      </c>
      <c r="G164" s="466">
        <v>215.32808553952299</v>
      </c>
      <c r="H164" s="468">
        <v>4.9406564584124654E-324</v>
      </c>
      <c r="I164" s="465">
        <v>3.4584595208887258E-323</v>
      </c>
      <c r="J164" s="466">
        <v>-215.32808553952299</v>
      </c>
      <c r="K164" s="469">
        <v>0</v>
      </c>
    </row>
    <row r="165" spans="1:11" ht="14.4" customHeight="1" thickBot="1" x14ac:dyDescent="0.35">
      <c r="A165" s="487" t="s">
        <v>396</v>
      </c>
      <c r="B165" s="465">
        <v>4.9406564584124654E-324</v>
      </c>
      <c r="C165" s="465">
        <v>310.22457671276197</v>
      </c>
      <c r="D165" s="466">
        <v>310.22457671276197</v>
      </c>
      <c r="E165" s="477" t="s">
        <v>245</v>
      </c>
      <c r="F165" s="465">
        <v>0</v>
      </c>
      <c r="G165" s="466">
        <v>0</v>
      </c>
      <c r="H165" s="468">
        <v>30.79777</v>
      </c>
      <c r="I165" s="465">
        <v>90.054590000000005</v>
      </c>
      <c r="J165" s="466">
        <v>90.054590000000005</v>
      </c>
      <c r="K165" s="475" t="s">
        <v>239</v>
      </c>
    </row>
    <row r="166" spans="1:11" ht="14.4" customHeight="1" thickBot="1" x14ac:dyDescent="0.35">
      <c r="A166" s="487" t="s">
        <v>397</v>
      </c>
      <c r="B166" s="465">
        <v>4.9406564584124654E-324</v>
      </c>
      <c r="C166" s="465">
        <v>0.58799994615600004</v>
      </c>
      <c r="D166" s="466">
        <v>0.58799994615600004</v>
      </c>
      <c r="E166" s="477" t="s">
        <v>245</v>
      </c>
      <c r="F166" s="465">
        <v>0</v>
      </c>
      <c r="G166" s="466">
        <v>0</v>
      </c>
      <c r="H166" s="468">
        <v>4.9406564584124654E-324</v>
      </c>
      <c r="I166" s="465">
        <v>3.1897000000000002</v>
      </c>
      <c r="J166" s="466">
        <v>3.1897000000000002</v>
      </c>
      <c r="K166" s="475" t="s">
        <v>239</v>
      </c>
    </row>
    <row r="167" spans="1:11" ht="14.4" customHeight="1" thickBot="1" x14ac:dyDescent="0.35">
      <c r="A167" s="487" t="s">
        <v>398</v>
      </c>
      <c r="B167" s="465">
        <v>4.9406564584124654E-324</v>
      </c>
      <c r="C167" s="465">
        <v>61.256514390669999</v>
      </c>
      <c r="D167" s="466">
        <v>61.256514390669999</v>
      </c>
      <c r="E167" s="477" t="s">
        <v>245</v>
      </c>
      <c r="F167" s="465">
        <v>0</v>
      </c>
      <c r="G167" s="466">
        <v>0</v>
      </c>
      <c r="H167" s="468">
        <v>42.052750000000003</v>
      </c>
      <c r="I167" s="465">
        <v>116.46122</v>
      </c>
      <c r="J167" s="466">
        <v>116.46122</v>
      </c>
      <c r="K167" s="475" t="s">
        <v>239</v>
      </c>
    </row>
    <row r="168" spans="1:11" ht="14.4" customHeight="1" thickBot="1" x14ac:dyDescent="0.35">
      <c r="A168" s="487" t="s">
        <v>399</v>
      </c>
      <c r="B168" s="465">
        <v>4.9406564584124654E-324</v>
      </c>
      <c r="C168" s="465">
        <v>20.117268198621002</v>
      </c>
      <c r="D168" s="466">
        <v>20.117268198621002</v>
      </c>
      <c r="E168" s="477" t="s">
        <v>245</v>
      </c>
      <c r="F168" s="465">
        <v>0</v>
      </c>
      <c r="G168" s="466">
        <v>0</v>
      </c>
      <c r="H168" s="468">
        <v>3.0586500000000001</v>
      </c>
      <c r="I168" s="465">
        <v>7.1766199999999998</v>
      </c>
      <c r="J168" s="466">
        <v>7.1766199999999998</v>
      </c>
      <c r="K168" s="475" t="s">
        <v>239</v>
      </c>
    </row>
    <row r="169" spans="1:11" ht="14.4" customHeight="1" thickBot="1" x14ac:dyDescent="0.35">
      <c r="A169" s="489" t="s">
        <v>400</v>
      </c>
      <c r="B169" s="470">
        <v>4.9406564584124654E-324</v>
      </c>
      <c r="C169" s="470">
        <v>3.5830596807770001</v>
      </c>
      <c r="D169" s="471">
        <v>3.5830596807770001</v>
      </c>
      <c r="E169" s="478" t="s">
        <v>245</v>
      </c>
      <c r="F169" s="470">
        <v>0</v>
      </c>
      <c r="G169" s="471">
        <v>0</v>
      </c>
      <c r="H169" s="473">
        <v>15.967000000000001</v>
      </c>
      <c r="I169" s="470">
        <v>125.748</v>
      </c>
      <c r="J169" s="471">
        <v>125.748</v>
      </c>
      <c r="K169" s="474" t="s">
        <v>239</v>
      </c>
    </row>
    <row r="170" spans="1:11" ht="14.4" customHeight="1" thickBot="1" x14ac:dyDescent="0.35">
      <c r="A170" s="486" t="s">
        <v>401</v>
      </c>
      <c r="B170" s="470">
        <v>4.9406564584124654E-324</v>
      </c>
      <c r="C170" s="470">
        <v>5.9999994505731197E-5</v>
      </c>
      <c r="D170" s="471">
        <v>5.9999994505731197E-5</v>
      </c>
      <c r="E170" s="478" t="s">
        <v>245</v>
      </c>
      <c r="F170" s="470">
        <v>0</v>
      </c>
      <c r="G170" s="471">
        <v>0</v>
      </c>
      <c r="H170" s="473">
        <v>15.874000000000001</v>
      </c>
      <c r="I170" s="470">
        <v>15.874000000000001</v>
      </c>
      <c r="J170" s="471">
        <v>15.874000000000001</v>
      </c>
      <c r="K170" s="474" t="s">
        <v>239</v>
      </c>
    </row>
    <row r="171" spans="1:11" ht="14.4" customHeight="1" thickBot="1" x14ac:dyDescent="0.35">
      <c r="A171" s="487" t="s">
        <v>402</v>
      </c>
      <c r="B171" s="465">
        <v>4.9406564584124654E-324</v>
      </c>
      <c r="C171" s="465">
        <v>5.9999994505731197E-5</v>
      </c>
      <c r="D171" s="466">
        <v>5.9999994505731197E-5</v>
      </c>
      <c r="E171" s="477" t="s">
        <v>245</v>
      </c>
      <c r="F171" s="465">
        <v>0</v>
      </c>
      <c r="G171" s="466">
        <v>0</v>
      </c>
      <c r="H171" s="468">
        <v>4.9406564584124654E-324</v>
      </c>
      <c r="I171" s="465">
        <v>3.4584595208887258E-323</v>
      </c>
      <c r="J171" s="466">
        <v>3.4584595208887258E-323</v>
      </c>
      <c r="K171" s="475" t="s">
        <v>239</v>
      </c>
    </row>
    <row r="172" spans="1:11" ht="14.4" customHeight="1" thickBot="1" x14ac:dyDescent="0.35">
      <c r="A172" s="487" t="s">
        <v>403</v>
      </c>
      <c r="B172" s="465">
        <v>4.9406564584124654E-324</v>
      </c>
      <c r="C172" s="465">
        <v>4.9406564584124654E-324</v>
      </c>
      <c r="D172" s="466">
        <v>0</v>
      </c>
      <c r="E172" s="467">
        <v>1</v>
      </c>
      <c r="F172" s="465">
        <v>4.9406564584124654E-324</v>
      </c>
      <c r="G172" s="466">
        <v>0</v>
      </c>
      <c r="H172" s="468">
        <v>15.874000000000001</v>
      </c>
      <c r="I172" s="465">
        <v>15.874000000000001</v>
      </c>
      <c r="J172" s="466">
        <v>15.874000000000001</v>
      </c>
      <c r="K172" s="475" t="s">
        <v>245</v>
      </c>
    </row>
    <row r="173" spans="1:11" ht="14.4" customHeight="1" thickBot="1" x14ac:dyDescent="0.35">
      <c r="A173" s="486" t="s">
        <v>404</v>
      </c>
      <c r="B173" s="470">
        <v>4.9406564584124654E-324</v>
      </c>
      <c r="C173" s="470">
        <v>0.58299995549600003</v>
      </c>
      <c r="D173" s="471">
        <v>0.58299995549600003</v>
      </c>
      <c r="E173" s="478" t="s">
        <v>245</v>
      </c>
      <c r="F173" s="470">
        <v>0</v>
      </c>
      <c r="G173" s="471">
        <v>0</v>
      </c>
      <c r="H173" s="473">
        <v>9.2999999999999999E-2</v>
      </c>
      <c r="I173" s="470">
        <v>0.378</v>
      </c>
      <c r="J173" s="471">
        <v>0.378</v>
      </c>
      <c r="K173" s="474" t="s">
        <v>239</v>
      </c>
    </row>
    <row r="174" spans="1:11" ht="14.4" customHeight="1" thickBot="1" x14ac:dyDescent="0.35">
      <c r="A174" s="487" t="s">
        <v>405</v>
      </c>
      <c r="B174" s="465">
        <v>4.9406564584124654E-324</v>
      </c>
      <c r="C174" s="465">
        <v>0.58299995549600003</v>
      </c>
      <c r="D174" s="466">
        <v>0.58299995549600003</v>
      </c>
      <c r="E174" s="477" t="s">
        <v>245</v>
      </c>
      <c r="F174" s="465">
        <v>0</v>
      </c>
      <c r="G174" s="466">
        <v>0</v>
      </c>
      <c r="H174" s="468">
        <v>9.2999999999999999E-2</v>
      </c>
      <c r="I174" s="465">
        <v>0.378</v>
      </c>
      <c r="J174" s="466">
        <v>0.378</v>
      </c>
      <c r="K174" s="475" t="s">
        <v>239</v>
      </c>
    </row>
    <row r="175" spans="1:11" ht="14.4" customHeight="1" thickBot="1" x14ac:dyDescent="0.35">
      <c r="A175" s="486" t="s">
        <v>406</v>
      </c>
      <c r="B175" s="470">
        <v>4.9406564584124654E-324</v>
      </c>
      <c r="C175" s="470">
        <v>2.999999725286</v>
      </c>
      <c r="D175" s="471">
        <v>2.999999725286</v>
      </c>
      <c r="E175" s="478" t="s">
        <v>245</v>
      </c>
      <c r="F175" s="470">
        <v>0</v>
      </c>
      <c r="G175" s="471">
        <v>0</v>
      </c>
      <c r="H175" s="473">
        <v>4.9406564584124654E-324</v>
      </c>
      <c r="I175" s="470">
        <v>109.496</v>
      </c>
      <c r="J175" s="471">
        <v>109.496</v>
      </c>
      <c r="K175" s="474" t="s">
        <v>239</v>
      </c>
    </row>
    <row r="176" spans="1:11" ht="14.4" customHeight="1" thickBot="1" x14ac:dyDescent="0.35">
      <c r="A176" s="487" t="s">
        <v>407</v>
      </c>
      <c r="B176" s="465">
        <v>4.9406564584124654E-324</v>
      </c>
      <c r="C176" s="465">
        <v>2.999999725286</v>
      </c>
      <c r="D176" s="466">
        <v>2.999999725286</v>
      </c>
      <c r="E176" s="477" t="s">
        <v>245</v>
      </c>
      <c r="F176" s="465">
        <v>0</v>
      </c>
      <c r="G176" s="466">
        <v>0</v>
      </c>
      <c r="H176" s="468">
        <v>4.9406564584124654E-324</v>
      </c>
      <c r="I176" s="465">
        <v>109.496</v>
      </c>
      <c r="J176" s="466">
        <v>109.496</v>
      </c>
      <c r="K176" s="475" t="s">
        <v>239</v>
      </c>
    </row>
    <row r="177" spans="1:11" ht="14.4" customHeight="1" thickBot="1" x14ac:dyDescent="0.35">
      <c r="A177" s="483" t="s">
        <v>408</v>
      </c>
      <c r="B177" s="465">
        <v>3848.9973341536102</v>
      </c>
      <c r="C177" s="465">
        <v>5195.4205307287702</v>
      </c>
      <c r="D177" s="466">
        <v>1346.4231965751601</v>
      </c>
      <c r="E177" s="467">
        <v>1.3498114131250001</v>
      </c>
      <c r="F177" s="465">
        <v>4928.5239242703401</v>
      </c>
      <c r="G177" s="466">
        <v>2874.9722891576998</v>
      </c>
      <c r="H177" s="468">
        <v>534.05080999999996</v>
      </c>
      <c r="I177" s="465">
        <v>3392.6077300000002</v>
      </c>
      <c r="J177" s="466">
        <v>517.63544084230205</v>
      </c>
      <c r="K177" s="469">
        <v>0.68836182640599997</v>
      </c>
    </row>
    <row r="178" spans="1:11" ht="14.4" customHeight="1" thickBot="1" x14ac:dyDescent="0.35">
      <c r="A178" s="488" t="s">
        <v>409</v>
      </c>
      <c r="B178" s="470">
        <v>3848.9973341536102</v>
      </c>
      <c r="C178" s="470">
        <v>5195.4205307287702</v>
      </c>
      <c r="D178" s="471">
        <v>1346.4231965751601</v>
      </c>
      <c r="E178" s="472">
        <v>1.3498114131250001</v>
      </c>
      <c r="F178" s="470">
        <v>4928.5239242703401</v>
      </c>
      <c r="G178" s="471">
        <v>2874.9722891576998</v>
      </c>
      <c r="H178" s="473">
        <v>534.05080999999996</v>
      </c>
      <c r="I178" s="470">
        <v>3392.6077300000002</v>
      </c>
      <c r="J178" s="471">
        <v>517.63544084230205</v>
      </c>
      <c r="K178" s="476">
        <v>0.68836182640599997</v>
      </c>
    </row>
    <row r="179" spans="1:11" ht="14.4" customHeight="1" thickBot="1" x14ac:dyDescent="0.35">
      <c r="A179" s="489" t="s">
        <v>71</v>
      </c>
      <c r="B179" s="470">
        <v>3848.9973341536102</v>
      </c>
      <c r="C179" s="470">
        <v>5195.4205307287702</v>
      </c>
      <c r="D179" s="471">
        <v>1346.4231965751601</v>
      </c>
      <c r="E179" s="472">
        <v>1.3498114131250001</v>
      </c>
      <c r="F179" s="470">
        <v>4928.5239242703401</v>
      </c>
      <c r="G179" s="471">
        <v>2874.9722891576998</v>
      </c>
      <c r="H179" s="473">
        <v>534.05080999999996</v>
      </c>
      <c r="I179" s="470">
        <v>3392.6077300000002</v>
      </c>
      <c r="J179" s="471">
        <v>517.63544084230205</v>
      </c>
      <c r="K179" s="476">
        <v>0.68836182640599997</v>
      </c>
    </row>
    <row r="180" spans="1:11" ht="14.4" customHeight="1" thickBot="1" x14ac:dyDescent="0.35">
      <c r="A180" s="486" t="s">
        <v>410</v>
      </c>
      <c r="B180" s="470">
        <v>38.000013680885999</v>
      </c>
      <c r="C180" s="470">
        <v>52.566356472800003</v>
      </c>
      <c r="D180" s="471">
        <v>14.566342791914</v>
      </c>
      <c r="E180" s="472">
        <v>1.3833246723070001</v>
      </c>
      <c r="F180" s="470">
        <v>24.999999999999002</v>
      </c>
      <c r="G180" s="471">
        <v>14.583333333333</v>
      </c>
      <c r="H180" s="473">
        <v>4.3805300000000003</v>
      </c>
      <c r="I180" s="470">
        <v>30.663709999999998</v>
      </c>
      <c r="J180" s="471">
        <v>16.080376666666002</v>
      </c>
      <c r="K180" s="476">
        <v>1.2265484</v>
      </c>
    </row>
    <row r="181" spans="1:11" ht="14.4" customHeight="1" thickBot="1" x14ac:dyDescent="0.35">
      <c r="A181" s="487" t="s">
        <v>411</v>
      </c>
      <c r="B181" s="465">
        <v>38.000013680885999</v>
      </c>
      <c r="C181" s="465">
        <v>52.566356472800003</v>
      </c>
      <c r="D181" s="466">
        <v>14.566342791914</v>
      </c>
      <c r="E181" s="467">
        <v>1.3833246723070001</v>
      </c>
      <c r="F181" s="465">
        <v>24.999999999999002</v>
      </c>
      <c r="G181" s="466">
        <v>14.583333333333</v>
      </c>
      <c r="H181" s="468">
        <v>4.3805300000000003</v>
      </c>
      <c r="I181" s="465">
        <v>30.663709999999998</v>
      </c>
      <c r="J181" s="466">
        <v>16.080376666666002</v>
      </c>
      <c r="K181" s="469">
        <v>1.2265484</v>
      </c>
    </row>
    <row r="182" spans="1:11" ht="14.4" customHeight="1" thickBot="1" x14ac:dyDescent="0.35">
      <c r="A182" s="486" t="s">
        <v>412</v>
      </c>
      <c r="B182" s="470">
        <v>114.999880350162</v>
      </c>
      <c r="C182" s="470">
        <v>86.299994141368998</v>
      </c>
      <c r="D182" s="471">
        <v>-28.699886208791</v>
      </c>
      <c r="E182" s="472">
        <v>0.75043551244200002</v>
      </c>
      <c r="F182" s="470">
        <v>110.50354723422301</v>
      </c>
      <c r="G182" s="471">
        <v>64.460402553296007</v>
      </c>
      <c r="H182" s="473">
        <v>8.32</v>
      </c>
      <c r="I182" s="470">
        <v>55.5</v>
      </c>
      <c r="J182" s="471">
        <v>-8.9604025532959994</v>
      </c>
      <c r="K182" s="476">
        <v>0.50224632049399998</v>
      </c>
    </row>
    <row r="183" spans="1:11" ht="14.4" customHeight="1" thickBot="1" x14ac:dyDescent="0.35">
      <c r="A183" s="487" t="s">
        <v>413</v>
      </c>
      <c r="B183" s="465">
        <v>114.999880350162</v>
      </c>
      <c r="C183" s="465">
        <v>86.299994141368998</v>
      </c>
      <c r="D183" s="466">
        <v>-28.699886208791</v>
      </c>
      <c r="E183" s="467">
        <v>0.75043551244200002</v>
      </c>
      <c r="F183" s="465">
        <v>110.50354723422301</v>
      </c>
      <c r="G183" s="466">
        <v>64.460402553296007</v>
      </c>
      <c r="H183" s="468">
        <v>8.32</v>
      </c>
      <c r="I183" s="465">
        <v>55.5</v>
      </c>
      <c r="J183" s="466">
        <v>-8.9604025532959994</v>
      </c>
      <c r="K183" s="469">
        <v>0.50224632049399998</v>
      </c>
    </row>
    <row r="184" spans="1:11" ht="14.4" customHeight="1" thickBot="1" x14ac:dyDescent="0.35">
      <c r="A184" s="486" t="s">
        <v>414</v>
      </c>
      <c r="B184" s="470">
        <v>578.99959898023997</v>
      </c>
      <c r="C184" s="470">
        <v>596.34496121288896</v>
      </c>
      <c r="D184" s="471">
        <v>17.345362232648998</v>
      </c>
      <c r="E184" s="472">
        <v>1.029957468473</v>
      </c>
      <c r="F184" s="470">
        <v>571.020377036171</v>
      </c>
      <c r="G184" s="471">
        <v>333.09521993776599</v>
      </c>
      <c r="H184" s="473">
        <v>54.2376</v>
      </c>
      <c r="I184" s="470">
        <v>439.92419999999998</v>
      </c>
      <c r="J184" s="471">
        <v>106.828980062234</v>
      </c>
      <c r="K184" s="476">
        <v>0.77041769031600005</v>
      </c>
    </row>
    <row r="185" spans="1:11" ht="14.4" customHeight="1" thickBot="1" x14ac:dyDescent="0.35">
      <c r="A185" s="487" t="s">
        <v>415</v>
      </c>
      <c r="B185" s="465">
        <v>578.99959898023997</v>
      </c>
      <c r="C185" s="465">
        <v>596.34496121288896</v>
      </c>
      <c r="D185" s="466">
        <v>17.345362232648998</v>
      </c>
      <c r="E185" s="467">
        <v>1.029957468473</v>
      </c>
      <c r="F185" s="465">
        <v>571.020377036171</v>
      </c>
      <c r="G185" s="466">
        <v>333.09521993776599</v>
      </c>
      <c r="H185" s="468">
        <v>54.2376</v>
      </c>
      <c r="I185" s="465">
        <v>439.92419999999998</v>
      </c>
      <c r="J185" s="466">
        <v>106.828980062234</v>
      </c>
      <c r="K185" s="469">
        <v>0.77041769031600005</v>
      </c>
    </row>
    <row r="186" spans="1:11" ht="14.4" customHeight="1" thickBot="1" x14ac:dyDescent="0.35">
      <c r="A186" s="486" t="s">
        <v>416</v>
      </c>
      <c r="B186" s="470">
        <v>4.9406564584124654E-324</v>
      </c>
      <c r="C186" s="470">
        <v>1.0409999161779999</v>
      </c>
      <c r="D186" s="471">
        <v>1.0409999161779999</v>
      </c>
      <c r="E186" s="478" t="s">
        <v>245</v>
      </c>
      <c r="F186" s="470">
        <v>0</v>
      </c>
      <c r="G186" s="471">
        <v>0</v>
      </c>
      <c r="H186" s="473">
        <v>0.14000000000000001</v>
      </c>
      <c r="I186" s="470">
        <v>2.89</v>
      </c>
      <c r="J186" s="471">
        <v>2.89</v>
      </c>
      <c r="K186" s="474" t="s">
        <v>239</v>
      </c>
    </row>
    <row r="187" spans="1:11" ht="14.4" customHeight="1" thickBot="1" x14ac:dyDescent="0.35">
      <c r="A187" s="487" t="s">
        <v>417</v>
      </c>
      <c r="B187" s="465">
        <v>4.9406564584124654E-324</v>
      </c>
      <c r="C187" s="465">
        <v>1.0409999161779999</v>
      </c>
      <c r="D187" s="466">
        <v>1.0409999161779999</v>
      </c>
      <c r="E187" s="477" t="s">
        <v>245</v>
      </c>
      <c r="F187" s="465">
        <v>0</v>
      </c>
      <c r="G187" s="466">
        <v>0</v>
      </c>
      <c r="H187" s="468">
        <v>0.14000000000000001</v>
      </c>
      <c r="I187" s="465">
        <v>2.89</v>
      </c>
      <c r="J187" s="466">
        <v>2.89</v>
      </c>
      <c r="K187" s="475" t="s">
        <v>239</v>
      </c>
    </row>
    <row r="188" spans="1:11" ht="14.4" customHeight="1" thickBot="1" x14ac:dyDescent="0.35">
      <c r="A188" s="486" t="s">
        <v>418</v>
      </c>
      <c r="B188" s="470">
        <v>240.99979308161301</v>
      </c>
      <c r="C188" s="470">
        <v>214.14918586876499</v>
      </c>
      <c r="D188" s="471">
        <v>-26.850607212846999</v>
      </c>
      <c r="E188" s="472">
        <v>0.88858659640500004</v>
      </c>
      <c r="F188" s="470">
        <v>213.99999999999699</v>
      </c>
      <c r="G188" s="471">
        <v>124.83333333333201</v>
      </c>
      <c r="H188" s="473">
        <v>9.1592900000000004</v>
      </c>
      <c r="I188" s="470">
        <v>114.56907</v>
      </c>
      <c r="J188" s="471">
        <v>-10.264263333331</v>
      </c>
      <c r="K188" s="476">
        <v>0.53536948598099998</v>
      </c>
    </row>
    <row r="189" spans="1:11" ht="14.4" customHeight="1" thickBot="1" x14ac:dyDescent="0.35">
      <c r="A189" s="487" t="s">
        <v>419</v>
      </c>
      <c r="B189" s="465">
        <v>239.99983377419301</v>
      </c>
      <c r="C189" s="465">
        <v>213.49143591967899</v>
      </c>
      <c r="D189" s="466">
        <v>-26.508397854514001</v>
      </c>
      <c r="E189" s="467">
        <v>0.88954826577299995</v>
      </c>
      <c r="F189" s="465">
        <v>213.99999999999699</v>
      </c>
      <c r="G189" s="466">
        <v>124.83333333333201</v>
      </c>
      <c r="H189" s="468">
        <v>9.1468299999999996</v>
      </c>
      <c r="I189" s="465">
        <v>114.48184999999999</v>
      </c>
      <c r="J189" s="466">
        <v>-10.351483333331</v>
      </c>
      <c r="K189" s="469">
        <v>0.53496191588700004</v>
      </c>
    </row>
    <row r="190" spans="1:11" ht="14.4" customHeight="1" thickBot="1" x14ac:dyDescent="0.35">
      <c r="A190" s="487" t="s">
        <v>420</v>
      </c>
      <c r="B190" s="465">
        <v>0.99995930742000005</v>
      </c>
      <c r="C190" s="465">
        <v>0.65774994908600004</v>
      </c>
      <c r="D190" s="466">
        <v>-0.34220935833299998</v>
      </c>
      <c r="E190" s="467">
        <v>0.65777671571700003</v>
      </c>
      <c r="F190" s="465">
        <v>0</v>
      </c>
      <c r="G190" s="466">
        <v>0</v>
      </c>
      <c r="H190" s="468">
        <v>1.2460000000000001E-2</v>
      </c>
      <c r="I190" s="465">
        <v>8.7220000000000006E-2</v>
      </c>
      <c r="J190" s="466">
        <v>8.7220000000000006E-2</v>
      </c>
      <c r="K190" s="475" t="s">
        <v>239</v>
      </c>
    </row>
    <row r="191" spans="1:11" ht="14.4" customHeight="1" thickBot="1" x14ac:dyDescent="0.35">
      <c r="A191" s="486" t="s">
        <v>421</v>
      </c>
      <c r="B191" s="470">
        <v>4.9406564584124654E-324</v>
      </c>
      <c r="C191" s="470">
        <v>1051.61644920914</v>
      </c>
      <c r="D191" s="471">
        <v>1051.61644920914</v>
      </c>
      <c r="E191" s="478" t="s">
        <v>245</v>
      </c>
      <c r="F191" s="470">
        <v>0</v>
      </c>
      <c r="G191" s="471">
        <v>0</v>
      </c>
      <c r="H191" s="473">
        <v>78.119240000000005</v>
      </c>
      <c r="I191" s="470">
        <v>803.19980999999996</v>
      </c>
      <c r="J191" s="471">
        <v>803.19980999999996</v>
      </c>
      <c r="K191" s="474" t="s">
        <v>239</v>
      </c>
    </row>
    <row r="192" spans="1:11" ht="14.4" customHeight="1" thickBot="1" x14ac:dyDescent="0.35">
      <c r="A192" s="487" t="s">
        <v>422</v>
      </c>
      <c r="B192" s="465">
        <v>4.9406564584124654E-324</v>
      </c>
      <c r="C192" s="465">
        <v>2.351899810625</v>
      </c>
      <c r="D192" s="466">
        <v>2.351899810625</v>
      </c>
      <c r="E192" s="477" t="s">
        <v>245</v>
      </c>
      <c r="F192" s="465">
        <v>0</v>
      </c>
      <c r="G192" s="466">
        <v>0</v>
      </c>
      <c r="H192" s="468">
        <v>4.9406564584124654E-324</v>
      </c>
      <c r="I192" s="465">
        <v>3.4584595208887258E-323</v>
      </c>
      <c r="J192" s="466">
        <v>3.4584595208887258E-323</v>
      </c>
      <c r="K192" s="475" t="s">
        <v>239</v>
      </c>
    </row>
    <row r="193" spans="1:11" ht="14.4" customHeight="1" thickBot="1" x14ac:dyDescent="0.35">
      <c r="A193" s="487" t="s">
        <v>423</v>
      </c>
      <c r="B193" s="465">
        <v>4.9406564584124654E-324</v>
      </c>
      <c r="C193" s="465">
        <v>1049.2645493985101</v>
      </c>
      <c r="D193" s="466">
        <v>1049.2645493985101</v>
      </c>
      <c r="E193" s="477" t="s">
        <v>245</v>
      </c>
      <c r="F193" s="465">
        <v>0</v>
      </c>
      <c r="G193" s="466">
        <v>0</v>
      </c>
      <c r="H193" s="468">
        <v>78.119240000000005</v>
      </c>
      <c r="I193" s="465">
        <v>803.19980999999996</v>
      </c>
      <c r="J193" s="466">
        <v>803.19980999999996</v>
      </c>
      <c r="K193" s="475" t="s">
        <v>239</v>
      </c>
    </row>
    <row r="194" spans="1:11" ht="14.4" customHeight="1" thickBot="1" x14ac:dyDescent="0.35">
      <c r="A194" s="486" t="s">
        <v>424</v>
      </c>
      <c r="B194" s="470">
        <v>2875.9980480607101</v>
      </c>
      <c r="C194" s="470">
        <v>3193.4025839076298</v>
      </c>
      <c r="D194" s="471">
        <v>317.404535846915</v>
      </c>
      <c r="E194" s="472">
        <v>1.1103632653919999</v>
      </c>
      <c r="F194" s="470">
        <v>4007.99999999995</v>
      </c>
      <c r="G194" s="471">
        <v>2337.99999999997</v>
      </c>
      <c r="H194" s="473">
        <v>379.69414999999998</v>
      </c>
      <c r="I194" s="470">
        <v>1945.86094</v>
      </c>
      <c r="J194" s="471">
        <v>-392.13905999997002</v>
      </c>
      <c r="K194" s="476">
        <v>0.48549424650599998</v>
      </c>
    </row>
    <row r="195" spans="1:11" ht="14.4" customHeight="1" thickBot="1" x14ac:dyDescent="0.35">
      <c r="A195" s="487" t="s">
        <v>425</v>
      </c>
      <c r="B195" s="465">
        <v>2875.9980480607101</v>
      </c>
      <c r="C195" s="465">
        <v>3193.4025839076298</v>
      </c>
      <c r="D195" s="466">
        <v>317.404535846915</v>
      </c>
      <c r="E195" s="467">
        <v>1.1103632653919999</v>
      </c>
      <c r="F195" s="465">
        <v>4007.99999999995</v>
      </c>
      <c r="G195" s="466">
        <v>2337.99999999997</v>
      </c>
      <c r="H195" s="468">
        <v>379.69414999999998</v>
      </c>
      <c r="I195" s="465">
        <v>1945.86094</v>
      </c>
      <c r="J195" s="466">
        <v>-392.13905999997002</v>
      </c>
      <c r="K195" s="469">
        <v>0.48549424650599998</v>
      </c>
    </row>
    <row r="196" spans="1:11" ht="14.4" customHeight="1" thickBot="1" x14ac:dyDescent="0.35">
      <c r="A196" s="490"/>
      <c r="B196" s="465">
        <v>1558.9157004385199</v>
      </c>
      <c r="C196" s="465">
        <v>4.9406564584124654E-324</v>
      </c>
      <c r="D196" s="466">
        <v>-1558.9157004385199</v>
      </c>
      <c r="E196" s="467">
        <v>0</v>
      </c>
      <c r="F196" s="465">
        <v>-6390.6202268449097</v>
      </c>
      <c r="G196" s="466">
        <v>-3727.8617989928698</v>
      </c>
      <c r="H196" s="468">
        <v>-700.96906999999999</v>
      </c>
      <c r="I196" s="465">
        <v>504.11145000000499</v>
      </c>
      <c r="J196" s="466">
        <v>4231.9732489928701</v>
      </c>
      <c r="K196" s="469">
        <v>-7.8883024198000001E-2</v>
      </c>
    </row>
    <row r="197" spans="1:11" ht="14.4" customHeight="1" thickBot="1" x14ac:dyDescent="0.35">
      <c r="A197" s="491" t="s">
        <v>90</v>
      </c>
      <c r="B197" s="479">
        <v>1558.9157004385199</v>
      </c>
      <c r="C197" s="479">
        <v>-11238.2520558345</v>
      </c>
      <c r="D197" s="480">
        <v>-12797.167756273</v>
      </c>
      <c r="E197" s="481">
        <v>-1.5873667879969999</v>
      </c>
      <c r="F197" s="479">
        <v>-6390.6202268449097</v>
      </c>
      <c r="G197" s="480">
        <v>-3727.8617989928598</v>
      </c>
      <c r="H197" s="479">
        <v>-700.96906999999999</v>
      </c>
      <c r="I197" s="479">
        <v>504.11145000000403</v>
      </c>
      <c r="J197" s="480">
        <v>4231.9732489928701</v>
      </c>
      <c r="K197" s="482">
        <v>-7.8883024198000001E-2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20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9" bestFit="1" customWidth="1"/>
    <col min="2" max="2" width="9.33203125" style="89" customWidth="1"/>
    <col min="3" max="3" width="28.88671875" style="69" bestFit="1" customWidth="1"/>
    <col min="4" max="5" width="11.109375" style="90" customWidth="1"/>
    <col min="6" max="6" width="6.6640625" style="91" customWidth="1"/>
    <col min="7" max="7" width="12.21875" style="98" bestFit="1" customWidth="1"/>
    <col min="8" max="8" width="0" style="69" hidden="1" customWidth="1"/>
    <col min="9" max="16384" width="8.88671875" style="69"/>
  </cols>
  <sheetData>
    <row r="1" spans="1:8" ht="18.600000000000001" customHeight="1" thickBot="1" x14ac:dyDescent="0.4">
      <c r="A1" s="363" t="s">
        <v>217</v>
      </c>
      <c r="B1" s="364"/>
      <c r="C1" s="364"/>
      <c r="D1" s="364"/>
      <c r="E1" s="364"/>
      <c r="F1" s="364"/>
      <c r="G1" s="337"/>
    </row>
    <row r="2" spans="1:8" ht="14.4" customHeight="1" thickBot="1" x14ac:dyDescent="0.35">
      <c r="A2" s="464" t="s">
        <v>238</v>
      </c>
      <c r="B2" s="96"/>
      <c r="C2" s="96"/>
      <c r="D2" s="96"/>
      <c r="E2" s="96"/>
      <c r="F2" s="96"/>
    </row>
    <row r="3" spans="1:8" ht="14.4" customHeight="1" thickBot="1" x14ac:dyDescent="0.35">
      <c r="A3" s="160" t="s">
        <v>0</v>
      </c>
      <c r="B3" s="161" t="s">
        <v>1</v>
      </c>
      <c r="C3" s="290" t="s">
        <v>2</v>
      </c>
      <c r="D3" s="291" t="s">
        <v>3</v>
      </c>
      <c r="E3" s="291" t="s">
        <v>4</v>
      </c>
      <c r="F3" s="291" t="s">
        <v>5</v>
      </c>
      <c r="G3" s="292" t="s">
        <v>227</v>
      </c>
    </row>
    <row r="4" spans="1:8" ht="14.4" customHeight="1" x14ac:dyDescent="0.3">
      <c r="A4" s="492" t="s">
        <v>426</v>
      </c>
      <c r="B4" s="493" t="s">
        <v>427</v>
      </c>
      <c r="C4" s="494" t="s">
        <v>428</v>
      </c>
      <c r="D4" s="494" t="s">
        <v>427</v>
      </c>
      <c r="E4" s="494" t="s">
        <v>427</v>
      </c>
      <c r="F4" s="495" t="s">
        <v>427</v>
      </c>
      <c r="G4" s="494" t="s">
        <v>427</v>
      </c>
      <c r="H4" s="494" t="s">
        <v>110</v>
      </c>
    </row>
    <row r="5" spans="1:8" ht="14.4" customHeight="1" x14ac:dyDescent="0.3">
      <c r="A5" s="492" t="s">
        <v>426</v>
      </c>
      <c r="B5" s="493" t="s">
        <v>429</v>
      </c>
      <c r="C5" s="494" t="s">
        <v>430</v>
      </c>
      <c r="D5" s="494">
        <v>2330998.8398659262</v>
      </c>
      <c r="E5" s="494">
        <v>2102890.3615297233</v>
      </c>
      <c r="F5" s="495">
        <v>0.9021413162310612</v>
      </c>
      <c r="G5" s="494">
        <v>-228108.47833620291</v>
      </c>
      <c r="H5" s="494" t="s">
        <v>2</v>
      </c>
    </row>
    <row r="6" spans="1:8" ht="14.4" customHeight="1" x14ac:dyDescent="0.3">
      <c r="A6" s="492" t="s">
        <v>426</v>
      </c>
      <c r="B6" s="493" t="s">
        <v>431</v>
      </c>
      <c r="C6" s="494" t="s">
        <v>432</v>
      </c>
      <c r="D6" s="494">
        <v>839728.58401748165</v>
      </c>
      <c r="E6" s="494">
        <v>903074.73725383228</v>
      </c>
      <c r="F6" s="495">
        <v>1.0754364617830277</v>
      </c>
      <c r="G6" s="494">
        <v>63346.153236350627</v>
      </c>
      <c r="H6" s="494" t="s">
        <v>2</v>
      </c>
    </row>
    <row r="7" spans="1:8" ht="14.4" customHeight="1" x14ac:dyDescent="0.3">
      <c r="A7" s="492" t="s">
        <v>426</v>
      </c>
      <c r="B7" s="493" t="s">
        <v>433</v>
      </c>
      <c r="C7" s="494" t="s">
        <v>434</v>
      </c>
      <c r="D7" s="494">
        <v>37120.179789923823</v>
      </c>
      <c r="E7" s="494">
        <v>27062.76</v>
      </c>
      <c r="F7" s="495">
        <v>0.72905789123753417</v>
      </c>
      <c r="G7" s="494">
        <v>-10057.419789923824</v>
      </c>
      <c r="H7" s="494" t="s">
        <v>2</v>
      </c>
    </row>
    <row r="8" spans="1:8" ht="14.4" customHeight="1" x14ac:dyDescent="0.3">
      <c r="A8" s="492" t="s">
        <v>426</v>
      </c>
      <c r="B8" s="493" t="s">
        <v>435</v>
      </c>
      <c r="C8" s="494" t="s">
        <v>436</v>
      </c>
      <c r="D8" s="494">
        <v>873427.26257746166</v>
      </c>
      <c r="E8" s="494">
        <v>873841.78173174022</v>
      </c>
      <c r="F8" s="495">
        <v>1.0004745892097018</v>
      </c>
      <c r="G8" s="494">
        <v>414.51915427856147</v>
      </c>
      <c r="H8" s="494" t="s">
        <v>2</v>
      </c>
    </row>
    <row r="9" spans="1:8" ht="14.4" customHeight="1" x14ac:dyDescent="0.3">
      <c r="A9" s="492" t="s">
        <v>426</v>
      </c>
      <c r="B9" s="493" t="s">
        <v>437</v>
      </c>
      <c r="C9" s="494" t="s">
        <v>438</v>
      </c>
      <c r="D9" s="494">
        <v>147193.63983384258</v>
      </c>
      <c r="E9" s="494">
        <v>68502.671942961009</v>
      </c>
      <c r="F9" s="495">
        <v>0.46539152113018784</v>
      </c>
      <c r="G9" s="494">
        <v>-78690.967890881569</v>
      </c>
      <c r="H9" s="494" t="s">
        <v>2</v>
      </c>
    </row>
    <row r="10" spans="1:8" ht="14.4" customHeight="1" x14ac:dyDescent="0.3">
      <c r="A10" s="492" t="s">
        <v>426</v>
      </c>
      <c r="B10" s="493" t="s">
        <v>6</v>
      </c>
      <c r="C10" s="494" t="s">
        <v>428</v>
      </c>
      <c r="D10" s="494">
        <v>4228468.5060846359</v>
      </c>
      <c r="E10" s="494">
        <v>3975372.3124582563</v>
      </c>
      <c r="F10" s="495">
        <v>0.94014471356185292</v>
      </c>
      <c r="G10" s="494">
        <v>-253096.19362637959</v>
      </c>
      <c r="H10" s="494" t="s">
        <v>439</v>
      </c>
    </row>
    <row r="12" spans="1:8" ht="14.4" customHeight="1" x14ac:dyDescent="0.3">
      <c r="A12" s="492" t="s">
        <v>426</v>
      </c>
      <c r="B12" s="493" t="s">
        <v>427</v>
      </c>
      <c r="C12" s="494" t="s">
        <v>428</v>
      </c>
      <c r="D12" s="494" t="s">
        <v>427</v>
      </c>
      <c r="E12" s="494" t="s">
        <v>427</v>
      </c>
      <c r="F12" s="495" t="s">
        <v>427</v>
      </c>
      <c r="G12" s="494" t="s">
        <v>427</v>
      </c>
      <c r="H12" s="494" t="s">
        <v>110</v>
      </c>
    </row>
    <row r="13" spans="1:8" ht="14.4" customHeight="1" x14ac:dyDescent="0.3">
      <c r="A13" s="492" t="s">
        <v>440</v>
      </c>
      <c r="B13" s="493" t="s">
        <v>429</v>
      </c>
      <c r="C13" s="494" t="s">
        <v>430</v>
      </c>
      <c r="D13" s="494">
        <v>2330998.8398659262</v>
      </c>
      <c r="E13" s="494">
        <v>2102890.3615297233</v>
      </c>
      <c r="F13" s="495">
        <v>0.9021413162310612</v>
      </c>
      <c r="G13" s="494">
        <v>-228108.47833620291</v>
      </c>
      <c r="H13" s="494" t="s">
        <v>2</v>
      </c>
    </row>
    <row r="14" spans="1:8" ht="14.4" customHeight="1" x14ac:dyDescent="0.3">
      <c r="A14" s="492" t="s">
        <v>440</v>
      </c>
      <c r="B14" s="493" t="s">
        <v>431</v>
      </c>
      <c r="C14" s="494" t="s">
        <v>432</v>
      </c>
      <c r="D14" s="494">
        <v>839728.58401748165</v>
      </c>
      <c r="E14" s="494">
        <v>903074.73725383228</v>
      </c>
      <c r="F14" s="495">
        <v>1.0754364617830277</v>
      </c>
      <c r="G14" s="494">
        <v>63346.153236350627</v>
      </c>
      <c r="H14" s="494" t="s">
        <v>2</v>
      </c>
    </row>
    <row r="15" spans="1:8" ht="14.4" customHeight="1" x14ac:dyDescent="0.3">
      <c r="A15" s="492" t="s">
        <v>440</v>
      </c>
      <c r="B15" s="493" t="s">
        <v>433</v>
      </c>
      <c r="C15" s="494" t="s">
        <v>434</v>
      </c>
      <c r="D15" s="494">
        <v>37120.179789923823</v>
      </c>
      <c r="E15" s="494">
        <v>27062.76</v>
      </c>
      <c r="F15" s="495">
        <v>0.72905789123753417</v>
      </c>
      <c r="G15" s="494">
        <v>-10057.419789923824</v>
      </c>
      <c r="H15" s="494" t="s">
        <v>2</v>
      </c>
    </row>
    <row r="16" spans="1:8" ht="14.4" customHeight="1" x14ac:dyDescent="0.3">
      <c r="A16" s="492" t="s">
        <v>440</v>
      </c>
      <c r="B16" s="493" t="s">
        <v>435</v>
      </c>
      <c r="C16" s="494" t="s">
        <v>436</v>
      </c>
      <c r="D16" s="494">
        <v>873427.26257746166</v>
      </c>
      <c r="E16" s="494">
        <v>873841.78173174022</v>
      </c>
      <c r="F16" s="495">
        <v>1.0004745892097018</v>
      </c>
      <c r="G16" s="494">
        <v>414.51915427856147</v>
      </c>
      <c r="H16" s="494" t="s">
        <v>2</v>
      </c>
    </row>
    <row r="17" spans="1:8" ht="14.4" customHeight="1" x14ac:dyDescent="0.3">
      <c r="A17" s="492" t="s">
        <v>440</v>
      </c>
      <c r="B17" s="493" t="s">
        <v>437</v>
      </c>
      <c r="C17" s="494" t="s">
        <v>438</v>
      </c>
      <c r="D17" s="494">
        <v>147193.63983384258</v>
      </c>
      <c r="E17" s="494">
        <v>68502.671942961009</v>
      </c>
      <c r="F17" s="495">
        <v>0.46539152113018784</v>
      </c>
      <c r="G17" s="494">
        <v>-78690.967890881569</v>
      </c>
      <c r="H17" s="494" t="s">
        <v>2</v>
      </c>
    </row>
    <row r="18" spans="1:8" ht="14.4" customHeight="1" x14ac:dyDescent="0.3">
      <c r="A18" s="492" t="s">
        <v>440</v>
      </c>
      <c r="B18" s="493" t="s">
        <v>6</v>
      </c>
      <c r="C18" s="494" t="s">
        <v>441</v>
      </c>
      <c r="D18" s="494">
        <v>4228468.5060846359</v>
      </c>
      <c r="E18" s="494">
        <v>3975372.3124582563</v>
      </c>
      <c r="F18" s="495">
        <v>0.94014471356185292</v>
      </c>
      <c r="G18" s="494">
        <v>-253096.19362637959</v>
      </c>
      <c r="H18" s="494" t="s">
        <v>442</v>
      </c>
    </row>
    <row r="19" spans="1:8" ht="14.4" customHeight="1" x14ac:dyDescent="0.3">
      <c r="A19" s="492" t="s">
        <v>427</v>
      </c>
      <c r="B19" s="493" t="s">
        <v>427</v>
      </c>
      <c r="C19" s="494" t="s">
        <v>427</v>
      </c>
      <c r="D19" s="494" t="s">
        <v>427</v>
      </c>
      <c r="E19" s="494" t="s">
        <v>427</v>
      </c>
      <c r="F19" s="495" t="s">
        <v>427</v>
      </c>
      <c r="G19" s="494" t="s">
        <v>427</v>
      </c>
      <c r="H19" s="494" t="s">
        <v>443</v>
      </c>
    </row>
    <row r="20" spans="1:8" ht="14.4" customHeight="1" x14ac:dyDescent="0.3">
      <c r="A20" s="492" t="s">
        <v>426</v>
      </c>
      <c r="B20" s="493" t="s">
        <v>6</v>
      </c>
      <c r="C20" s="494" t="s">
        <v>428</v>
      </c>
      <c r="D20" s="494">
        <v>4228468.5060846359</v>
      </c>
      <c r="E20" s="494">
        <v>3975372.3124582563</v>
      </c>
      <c r="F20" s="495">
        <v>0.94014471356185292</v>
      </c>
      <c r="G20" s="494">
        <v>-253096.19362637959</v>
      </c>
      <c r="H20" s="494" t="s">
        <v>439</v>
      </c>
    </row>
  </sheetData>
  <autoFilter ref="A3:G3"/>
  <mergeCells count="1">
    <mergeCell ref="A1:G1"/>
  </mergeCells>
  <conditionalFormatting sqref="F11 F21:F65536">
    <cfRule type="cellIs" dxfId="70" priority="15" stopIfTrue="1" operator="greaterThan">
      <formula>1</formula>
    </cfRule>
  </conditionalFormatting>
  <conditionalFormatting sqref="F4:F10">
    <cfRule type="cellIs" dxfId="69" priority="10" operator="greaterThan">
      <formula>1</formula>
    </cfRule>
  </conditionalFormatting>
  <conditionalFormatting sqref="B4:B10">
    <cfRule type="expression" dxfId="68" priority="14">
      <formula>AND(LEFT(H4,6)&lt;&gt;"mezera",H4&lt;&gt;"")</formula>
    </cfRule>
  </conditionalFormatting>
  <conditionalFormatting sqref="A4:A10">
    <cfRule type="expression" dxfId="67" priority="11">
      <formula>AND(H4&lt;&gt;"",H4&lt;&gt;"mezeraKL")</formula>
    </cfRule>
  </conditionalFormatting>
  <conditionalFormatting sqref="B4:G10">
    <cfRule type="expression" dxfId="66" priority="12">
      <formula>$H4="SumaNS"</formula>
    </cfRule>
    <cfRule type="expression" dxfId="65" priority="13">
      <formula>OR($H4="KL",$H4="SumaKL")</formula>
    </cfRule>
  </conditionalFormatting>
  <conditionalFormatting sqref="A4:G10">
    <cfRule type="expression" dxfId="64" priority="9">
      <formula>$H4&lt;&gt;""</formula>
    </cfRule>
  </conditionalFormatting>
  <conditionalFormatting sqref="G4:G10">
    <cfRule type="cellIs" dxfId="63" priority="8" operator="greaterThan">
      <formula>0</formula>
    </cfRule>
  </conditionalFormatting>
  <conditionalFormatting sqref="F12:F20">
    <cfRule type="cellIs" dxfId="62" priority="3" operator="greaterThan">
      <formula>1</formula>
    </cfRule>
  </conditionalFormatting>
  <conditionalFormatting sqref="B12:B20">
    <cfRule type="expression" dxfId="61" priority="7">
      <formula>AND(LEFT(H12,6)&lt;&gt;"mezera",H12&lt;&gt;"")</formula>
    </cfRule>
  </conditionalFormatting>
  <conditionalFormatting sqref="A12:A20">
    <cfRule type="expression" dxfId="60" priority="4">
      <formula>AND(H12&lt;&gt;"",H12&lt;&gt;"mezeraKL")</formula>
    </cfRule>
  </conditionalFormatting>
  <conditionalFormatting sqref="B12:G20">
    <cfRule type="expression" dxfId="59" priority="5">
      <formula>$H12="SumaNS"</formula>
    </cfRule>
    <cfRule type="expression" dxfId="58" priority="6">
      <formula>OR($H12="KL",$H12="SumaKL")</formula>
    </cfRule>
  </conditionalFormatting>
  <conditionalFormatting sqref="A12:G20">
    <cfRule type="expression" dxfId="57" priority="2">
      <formula>$H12&lt;&gt;""</formula>
    </cfRule>
  </conditionalFormatting>
  <conditionalFormatting sqref="G12:G20">
    <cfRule type="cellIs" dxfId="56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9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x14ac:dyDescent="0.3"/>
  <cols>
    <col min="1" max="1" width="6.6640625" style="69" hidden="1" customWidth="1"/>
    <col min="2" max="2" width="28.33203125" style="69" hidden="1" customWidth="1"/>
    <col min="3" max="3" width="5.33203125" style="90" bestFit="1" customWidth="1"/>
    <col min="4" max="4" width="18.77734375" style="92" customWidth="1"/>
    <col min="5" max="5" width="9" style="90" bestFit="1" customWidth="1"/>
    <col min="6" max="6" width="18.77734375" style="92" customWidth="1"/>
    <col min="7" max="7" width="5" style="90" customWidth="1"/>
    <col min="8" max="8" width="12.44140625" style="90" hidden="1" customWidth="1"/>
    <col min="9" max="9" width="8.5546875" style="90" hidden="1" customWidth="1"/>
    <col min="10" max="10" width="25.77734375" style="90" customWidth="1"/>
    <col min="11" max="11" width="8.77734375" style="90" customWidth="1"/>
    <col min="12" max="13" width="7.77734375" style="98" customWidth="1"/>
    <col min="14" max="14" width="11.109375" style="98" customWidth="1"/>
    <col min="15" max="16384" width="8.88671875" style="69"/>
  </cols>
  <sheetData>
    <row r="1" spans="1:14" ht="18.600000000000001" customHeight="1" thickBot="1" x14ac:dyDescent="0.4">
      <c r="A1" s="369" t="s">
        <v>216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</row>
    <row r="2" spans="1:14" ht="14.4" customHeight="1" thickBot="1" x14ac:dyDescent="0.35">
      <c r="A2" s="464" t="s">
        <v>238</v>
      </c>
      <c r="B2" s="88"/>
      <c r="C2" s="293"/>
      <c r="D2" s="293"/>
      <c r="E2" s="293"/>
      <c r="F2" s="293"/>
      <c r="G2" s="293"/>
      <c r="H2" s="293"/>
      <c r="I2" s="293"/>
      <c r="J2" s="293"/>
      <c r="K2" s="293"/>
      <c r="L2" s="294"/>
      <c r="M2" s="294"/>
      <c r="N2" s="294"/>
    </row>
    <row r="3" spans="1:14" ht="14.4" customHeight="1" thickBot="1" x14ac:dyDescent="0.35">
      <c r="A3" s="88"/>
      <c r="B3" s="88"/>
      <c r="C3" s="365"/>
      <c r="D3" s="366"/>
      <c r="E3" s="366"/>
      <c r="F3" s="366"/>
      <c r="G3" s="366"/>
      <c r="H3" s="366"/>
      <c r="I3" s="366"/>
      <c r="J3" s="367" t="s">
        <v>201</v>
      </c>
      <c r="K3" s="368"/>
      <c r="L3" s="295">
        <f>IF(M3&lt;&gt;0,N3/M3,0)</f>
        <v>252.44514277266484</v>
      </c>
      <c r="M3" s="295">
        <f>SUBTOTAL(9,M5:M1048576)</f>
        <v>15747.469999999998</v>
      </c>
      <c r="N3" s="296">
        <f>SUBTOTAL(9,N5:N1048576)</f>
        <v>3975372.3124582558</v>
      </c>
    </row>
    <row r="4" spans="1:14" s="89" customFormat="1" ht="14.4" customHeight="1" thickBot="1" x14ac:dyDescent="0.35">
      <c r="A4" s="496" t="s">
        <v>7</v>
      </c>
      <c r="B4" s="497" t="s">
        <v>8</v>
      </c>
      <c r="C4" s="497" t="s">
        <v>0</v>
      </c>
      <c r="D4" s="497" t="s">
        <v>9</v>
      </c>
      <c r="E4" s="497" t="s">
        <v>10</v>
      </c>
      <c r="F4" s="497" t="s">
        <v>2</v>
      </c>
      <c r="G4" s="497" t="s">
        <v>11</v>
      </c>
      <c r="H4" s="497" t="s">
        <v>12</v>
      </c>
      <c r="I4" s="497" t="s">
        <v>13</v>
      </c>
      <c r="J4" s="498" t="s">
        <v>14</v>
      </c>
      <c r="K4" s="498" t="s">
        <v>15</v>
      </c>
      <c r="L4" s="499" t="s">
        <v>228</v>
      </c>
      <c r="M4" s="499" t="s">
        <v>16</v>
      </c>
      <c r="N4" s="500" t="s">
        <v>18</v>
      </c>
    </row>
    <row r="5" spans="1:14" ht="14.4" customHeight="1" x14ac:dyDescent="0.3">
      <c r="A5" s="504" t="s">
        <v>426</v>
      </c>
      <c r="B5" s="505" t="s">
        <v>428</v>
      </c>
      <c r="C5" s="506" t="s">
        <v>440</v>
      </c>
      <c r="D5" s="507" t="s">
        <v>441</v>
      </c>
      <c r="E5" s="506" t="s">
        <v>429</v>
      </c>
      <c r="F5" s="507" t="s">
        <v>430</v>
      </c>
      <c r="G5" s="506"/>
      <c r="H5" s="506">
        <v>103801</v>
      </c>
      <c r="I5" s="506">
        <v>3801</v>
      </c>
      <c r="J5" s="506" t="s">
        <v>444</v>
      </c>
      <c r="K5" s="506" t="s">
        <v>445</v>
      </c>
      <c r="L5" s="508">
        <v>70.7</v>
      </c>
      <c r="M5" s="508">
        <v>1</v>
      </c>
      <c r="N5" s="509">
        <v>70.7</v>
      </c>
    </row>
    <row r="6" spans="1:14" ht="14.4" customHeight="1" x14ac:dyDescent="0.3">
      <c r="A6" s="510" t="s">
        <v>426</v>
      </c>
      <c r="B6" s="511" t="s">
        <v>428</v>
      </c>
      <c r="C6" s="512" t="s">
        <v>440</v>
      </c>
      <c r="D6" s="513" t="s">
        <v>441</v>
      </c>
      <c r="E6" s="512" t="s">
        <v>429</v>
      </c>
      <c r="F6" s="513" t="s">
        <v>430</v>
      </c>
      <c r="G6" s="512"/>
      <c r="H6" s="512">
        <v>113316</v>
      </c>
      <c r="I6" s="512">
        <v>13316</v>
      </c>
      <c r="J6" s="512" t="s">
        <v>446</v>
      </c>
      <c r="K6" s="512" t="s">
        <v>447</v>
      </c>
      <c r="L6" s="514">
        <v>64.48</v>
      </c>
      <c r="M6" s="514">
        <v>1</v>
      </c>
      <c r="N6" s="515">
        <v>64.48</v>
      </c>
    </row>
    <row r="7" spans="1:14" ht="14.4" customHeight="1" x14ac:dyDescent="0.3">
      <c r="A7" s="510" t="s">
        <v>426</v>
      </c>
      <c r="B7" s="511" t="s">
        <v>428</v>
      </c>
      <c r="C7" s="512" t="s">
        <v>440</v>
      </c>
      <c r="D7" s="513" t="s">
        <v>441</v>
      </c>
      <c r="E7" s="512" t="s">
        <v>429</v>
      </c>
      <c r="F7" s="513" t="s">
        <v>430</v>
      </c>
      <c r="G7" s="512"/>
      <c r="H7" s="512">
        <v>114987</v>
      </c>
      <c r="I7" s="512">
        <v>14987</v>
      </c>
      <c r="J7" s="512" t="s">
        <v>448</v>
      </c>
      <c r="K7" s="512" t="s">
        <v>449</v>
      </c>
      <c r="L7" s="514">
        <v>499.78778997309269</v>
      </c>
      <c r="M7" s="514">
        <v>109</v>
      </c>
      <c r="N7" s="515">
        <v>54473.942771625807</v>
      </c>
    </row>
    <row r="8" spans="1:14" ht="14.4" customHeight="1" x14ac:dyDescent="0.3">
      <c r="A8" s="510" t="s">
        <v>426</v>
      </c>
      <c r="B8" s="511" t="s">
        <v>428</v>
      </c>
      <c r="C8" s="512" t="s">
        <v>440</v>
      </c>
      <c r="D8" s="513" t="s">
        <v>441</v>
      </c>
      <c r="E8" s="512" t="s">
        <v>429</v>
      </c>
      <c r="F8" s="513" t="s">
        <v>430</v>
      </c>
      <c r="G8" s="512"/>
      <c r="H8" s="512">
        <v>117190</v>
      </c>
      <c r="I8" s="512">
        <v>17190</v>
      </c>
      <c r="J8" s="512" t="s">
        <v>450</v>
      </c>
      <c r="K8" s="512" t="s">
        <v>451</v>
      </c>
      <c r="L8" s="514">
        <v>91.663771104196869</v>
      </c>
      <c r="M8" s="514">
        <v>8</v>
      </c>
      <c r="N8" s="515">
        <v>733.31016883357495</v>
      </c>
    </row>
    <row r="9" spans="1:14" ht="14.4" customHeight="1" x14ac:dyDescent="0.3">
      <c r="A9" s="510" t="s">
        <v>426</v>
      </c>
      <c r="B9" s="511" t="s">
        <v>428</v>
      </c>
      <c r="C9" s="512" t="s">
        <v>440</v>
      </c>
      <c r="D9" s="513" t="s">
        <v>441</v>
      </c>
      <c r="E9" s="512" t="s">
        <v>429</v>
      </c>
      <c r="F9" s="513" t="s">
        <v>430</v>
      </c>
      <c r="G9" s="512"/>
      <c r="H9" s="512">
        <v>130187</v>
      </c>
      <c r="I9" s="512">
        <v>30187</v>
      </c>
      <c r="J9" s="512" t="s">
        <v>452</v>
      </c>
      <c r="K9" s="512" t="s">
        <v>453</v>
      </c>
      <c r="L9" s="514">
        <v>108.269967322451</v>
      </c>
      <c r="M9" s="514">
        <v>3</v>
      </c>
      <c r="N9" s="515">
        <v>324.80990196735297</v>
      </c>
    </row>
    <row r="10" spans="1:14" ht="14.4" customHeight="1" x14ac:dyDescent="0.3">
      <c r="A10" s="510" t="s">
        <v>426</v>
      </c>
      <c r="B10" s="511" t="s">
        <v>428</v>
      </c>
      <c r="C10" s="512" t="s">
        <v>440</v>
      </c>
      <c r="D10" s="513" t="s">
        <v>441</v>
      </c>
      <c r="E10" s="512" t="s">
        <v>429</v>
      </c>
      <c r="F10" s="513" t="s">
        <v>430</v>
      </c>
      <c r="G10" s="512"/>
      <c r="H10" s="512">
        <v>131739</v>
      </c>
      <c r="I10" s="512">
        <v>31739</v>
      </c>
      <c r="J10" s="512" t="s">
        <v>454</v>
      </c>
      <c r="K10" s="512"/>
      <c r="L10" s="514">
        <v>79.604472368446338</v>
      </c>
      <c r="M10" s="514">
        <v>780</v>
      </c>
      <c r="N10" s="515">
        <v>62007.130389783073</v>
      </c>
    </row>
    <row r="11" spans="1:14" ht="14.4" customHeight="1" x14ac:dyDescent="0.3">
      <c r="A11" s="510" t="s">
        <v>426</v>
      </c>
      <c r="B11" s="511" t="s">
        <v>428</v>
      </c>
      <c r="C11" s="512" t="s">
        <v>440</v>
      </c>
      <c r="D11" s="513" t="s">
        <v>441</v>
      </c>
      <c r="E11" s="512" t="s">
        <v>429</v>
      </c>
      <c r="F11" s="513" t="s">
        <v>430</v>
      </c>
      <c r="G11" s="512"/>
      <c r="H11" s="512">
        <v>132963</v>
      </c>
      <c r="I11" s="512">
        <v>32963</v>
      </c>
      <c r="J11" s="512" t="s">
        <v>455</v>
      </c>
      <c r="K11" s="512" t="s">
        <v>456</v>
      </c>
      <c r="L11" s="514">
        <v>33.72</v>
      </c>
      <c r="M11" s="514">
        <v>1</v>
      </c>
      <c r="N11" s="515">
        <v>33.72</v>
      </c>
    </row>
    <row r="12" spans="1:14" ht="14.4" customHeight="1" x14ac:dyDescent="0.3">
      <c r="A12" s="510" t="s">
        <v>426</v>
      </c>
      <c r="B12" s="511" t="s">
        <v>428</v>
      </c>
      <c r="C12" s="512" t="s">
        <v>440</v>
      </c>
      <c r="D12" s="513" t="s">
        <v>441</v>
      </c>
      <c r="E12" s="512" t="s">
        <v>429</v>
      </c>
      <c r="F12" s="513" t="s">
        <v>430</v>
      </c>
      <c r="G12" s="512"/>
      <c r="H12" s="512">
        <v>141447</v>
      </c>
      <c r="I12" s="512">
        <v>41447</v>
      </c>
      <c r="J12" s="512" t="s">
        <v>457</v>
      </c>
      <c r="K12" s="512" t="s">
        <v>458</v>
      </c>
      <c r="L12" s="514">
        <v>580.12</v>
      </c>
      <c r="M12" s="514">
        <v>1</v>
      </c>
      <c r="N12" s="515">
        <v>580.12</v>
      </c>
    </row>
    <row r="13" spans="1:14" ht="14.4" customHeight="1" x14ac:dyDescent="0.3">
      <c r="A13" s="510" t="s">
        <v>426</v>
      </c>
      <c r="B13" s="511" t="s">
        <v>428</v>
      </c>
      <c r="C13" s="512" t="s">
        <v>440</v>
      </c>
      <c r="D13" s="513" t="s">
        <v>441</v>
      </c>
      <c r="E13" s="512" t="s">
        <v>429</v>
      </c>
      <c r="F13" s="513" t="s">
        <v>430</v>
      </c>
      <c r="G13" s="512"/>
      <c r="H13" s="512">
        <v>142952</v>
      </c>
      <c r="I13" s="512">
        <v>42952</v>
      </c>
      <c r="J13" s="512" t="s">
        <v>459</v>
      </c>
      <c r="K13" s="512" t="s">
        <v>460</v>
      </c>
      <c r="L13" s="514">
        <v>107.280059300069</v>
      </c>
      <c r="M13" s="514">
        <v>1</v>
      </c>
      <c r="N13" s="515">
        <v>107.280059300069</v>
      </c>
    </row>
    <row r="14" spans="1:14" ht="14.4" customHeight="1" x14ac:dyDescent="0.3">
      <c r="A14" s="510" t="s">
        <v>426</v>
      </c>
      <c r="B14" s="511" t="s">
        <v>428</v>
      </c>
      <c r="C14" s="512" t="s">
        <v>440</v>
      </c>
      <c r="D14" s="513" t="s">
        <v>441</v>
      </c>
      <c r="E14" s="512" t="s">
        <v>429</v>
      </c>
      <c r="F14" s="513" t="s">
        <v>430</v>
      </c>
      <c r="G14" s="512"/>
      <c r="H14" s="512">
        <v>146981</v>
      </c>
      <c r="I14" s="512">
        <v>46981</v>
      </c>
      <c r="J14" s="512" t="s">
        <v>461</v>
      </c>
      <c r="K14" s="512" t="s">
        <v>462</v>
      </c>
      <c r="L14" s="514">
        <v>103.98</v>
      </c>
      <c r="M14" s="514">
        <v>1</v>
      </c>
      <c r="N14" s="515">
        <v>103.98</v>
      </c>
    </row>
    <row r="15" spans="1:14" ht="14.4" customHeight="1" x14ac:dyDescent="0.3">
      <c r="A15" s="510" t="s">
        <v>426</v>
      </c>
      <c r="B15" s="511" t="s">
        <v>428</v>
      </c>
      <c r="C15" s="512" t="s">
        <v>440</v>
      </c>
      <c r="D15" s="513" t="s">
        <v>441</v>
      </c>
      <c r="E15" s="512" t="s">
        <v>429</v>
      </c>
      <c r="F15" s="513" t="s">
        <v>430</v>
      </c>
      <c r="G15" s="512"/>
      <c r="H15" s="512">
        <v>171950</v>
      </c>
      <c r="I15" s="512">
        <v>71950</v>
      </c>
      <c r="J15" s="512" t="s">
        <v>463</v>
      </c>
      <c r="K15" s="512" t="s">
        <v>464</v>
      </c>
      <c r="L15" s="514">
        <v>142.66</v>
      </c>
      <c r="M15" s="514">
        <v>1</v>
      </c>
      <c r="N15" s="515">
        <v>142.66</v>
      </c>
    </row>
    <row r="16" spans="1:14" ht="14.4" customHeight="1" x14ac:dyDescent="0.3">
      <c r="A16" s="510" t="s">
        <v>426</v>
      </c>
      <c r="B16" s="511" t="s">
        <v>428</v>
      </c>
      <c r="C16" s="512" t="s">
        <v>440</v>
      </c>
      <c r="D16" s="513" t="s">
        <v>441</v>
      </c>
      <c r="E16" s="512" t="s">
        <v>429</v>
      </c>
      <c r="F16" s="513" t="s">
        <v>430</v>
      </c>
      <c r="G16" s="512"/>
      <c r="H16" s="512">
        <v>185526</v>
      </c>
      <c r="I16" s="512">
        <v>85526</v>
      </c>
      <c r="J16" s="512" t="s">
        <v>465</v>
      </c>
      <c r="K16" s="512" t="s">
        <v>466</v>
      </c>
      <c r="L16" s="514">
        <v>260.72942365211333</v>
      </c>
      <c r="M16" s="514">
        <v>60</v>
      </c>
      <c r="N16" s="515">
        <v>15643.772683586645</v>
      </c>
    </row>
    <row r="17" spans="1:14" ht="14.4" customHeight="1" x14ac:dyDescent="0.3">
      <c r="A17" s="510" t="s">
        <v>426</v>
      </c>
      <c r="B17" s="511" t="s">
        <v>428</v>
      </c>
      <c r="C17" s="512" t="s">
        <v>440</v>
      </c>
      <c r="D17" s="513" t="s">
        <v>441</v>
      </c>
      <c r="E17" s="512" t="s">
        <v>429</v>
      </c>
      <c r="F17" s="513" t="s">
        <v>430</v>
      </c>
      <c r="G17" s="512"/>
      <c r="H17" s="512">
        <v>194948</v>
      </c>
      <c r="I17" s="512">
        <v>94948</v>
      </c>
      <c r="J17" s="512" t="s">
        <v>467</v>
      </c>
      <c r="K17" s="512" t="s">
        <v>468</v>
      </c>
      <c r="L17" s="514">
        <v>151.5166795500925</v>
      </c>
      <c r="M17" s="514">
        <v>6</v>
      </c>
      <c r="N17" s="515">
        <v>909.10007730055509</v>
      </c>
    </row>
    <row r="18" spans="1:14" ht="14.4" customHeight="1" x14ac:dyDescent="0.3">
      <c r="A18" s="510" t="s">
        <v>426</v>
      </c>
      <c r="B18" s="511" t="s">
        <v>428</v>
      </c>
      <c r="C18" s="512" t="s">
        <v>440</v>
      </c>
      <c r="D18" s="513" t="s">
        <v>441</v>
      </c>
      <c r="E18" s="512" t="s">
        <v>429</v>
      </c>
      <c r="F18" s="513" t="s">
        <v>430</v>
      </c>
      <c r="G18" s="512"/>
      <c r="H18" s="512">
        <v>196600</v>
      </c>
      <c r="I18" s="512">
        <v>96600</v>
      </c>
      <c r="J18" s="512" t="s">
        <v>469</v>
      </c>
      <c r="K18" s="512" t="s">
        <v>470</v>
      </c>
      <c r="L18" s="514">
        <v>52.669949309365428</v>
      </c>
      <c r="M18" s="514">
        <v>30</v>
      </c>
      <c r="N18" s="515">
        <v>1580.0987834247703</v>
      </c>
    </row>
    <row r="19" spans="1:14" ht="14.4" customHeight="1" x14ac:dyDescent="0.3">
      <c r="A19" s="510" t="s">
        <v>426</v>
      </c>
      <c r="B19" s="511" t="s">
        <v>428</v>
      </c>
      <c r="C19" s="512" t="s">
        <v>440</v>
      </c>
      <c r="D19" s="513" t="s">
        <v>441</v>
      </c>
      <c r="E19" s="512" t="s">
        <v>429</v>
      </c>
      <c r="F19" s="513" t="s">
        <v>430</v>
      </c>
      <c r="G19" s="512"/>
      <c r="H19" s="512">
        <v>197027</v>
      </c>
      <c r="I19" s="512">
        <v>97027</v>
      </c>
      <c r="J19" s="512" t="s">
        <v>471</v>
      </c>
      <c r="K19" s="512" t="s">
        <v>472</v>
      </c>
      <c r="L19" s="514">
        <v>81.13</v>
      </c>
      <c r="M19" s="514">
        <v>1</v>
      </c>
      <c r="N19" s="515">
        <v>81.13</v>
      </c>
    </row>
    <row r="20" spans="1:14" ht="14.4" customHeight="1" x14ac:dyDescent="0.3">
      <c r="A20" s="510" t="s">
        <v>426</v>
      </c>
      <c r="B20" s="511" t="s">
        <v>428</v>
      </c>
      <c r="C20" s="512" t="s">
        <v>440</v>
      </c>
      <c r="D20" s="513" t="s">
        <v>441</v>
      </c>
      <c r="E20" s="512" t="s">
        <v>429</v>
      </c>
      <c r="F20" s="513" t="s">
        <v>430</v>
      </c>
      <c r="G20" s="512"/>
      <c r="H20" s="512">
        <v>845090</v>
      </c>
      <c r="I20" s="512">
        <v>109411</v>
      </c>
      <c r="J20" s="512" t="s">
        <v>473</v>
      </c>
      <c r="K20" s="512" t="s">
        <v>474</v>
      </c>
      <c r="L20" s="514">
        <v>143.08000000000001</v>
      </c>
      <c r="M20" s="514">
        <v>1</v>
      </c>
      <c r="N20" s="515">
        <v>143.08000000000001</v>
      </c>
    </row>
    <row r="21" spans="1:14" ht="14.4" customHeight="1" x14ac:dyDescent="0.3">
      <c r="A21" s="510" t="s">
        <v>426</v>
      </c>
      <c r="B21" s="511" t="s">
        <v>428</v>
      </c>
      <c r="C21" s="512" t="s">
        <v>440</v>
      </c>
      <c r="D21" s="513" t="s">
        <v>441</v>
      </c>
      <c r="E21" s="512" t="s">
        <v>429</v>
      </c>
      <c r="F21" s="513" t="s">
        <v>430</v>
      </c>
      <c r="G21" s="512"/>
      <c r="H21" s="512">
        <v>847149</v>
      </c>
      <c r="I21" s="512">
        <v>124115</v>
      </c>
      <c r="J21" s="512" t="s">
        <v>475</v>
      </c>
      <c r="K21" s="512" t="s">
        <v>476</v>
      </c>
      <c r="L21" s="514">
        <v>221.69065655833401</v>
      </c>
      <c r="M21" s="514">
        <v>1</v>
      </c>
      <c r="N21" s="515">
        <v>221.69065655833401</v>
      </c>
    </row>
    <row r="22" spans="1:14" ht="14.4" customHeight="1" x14ac:dyDescent="0.3">
      <c r="A22" s="510" t="s">
        <v>426</v>
      </c>
      <c r="B22" s="511" t="s">
        <v>428</v>
      </c>
      <c r="C22" s="512" t="s">
        <v>440</v>
      </c>
      <c r="D22" s="513" t="s">
        <v>441</v>
      </c>
      <c r="E22" s="512" t="s">
        <v>429</v>
      </c>
      <c r="F22" s="513" t="s">
        <v>430</v>
      </c>
      <c r="G22" s="512" t="s">
        <v>477</v>
      </c>
      <c r="H22" s="512">
        <v>447</v>
      </c>
      <c r="I22" s="512">
        <v>447</v>
      </c>
      <c r="J22" s="512" t="s">
        <v>478</v>
      </c>
      <c r="K22" s="512" t="s">
        <v>479</v>
      </c>
      <c r="L22" s="514">
        <v>189.80990066785702</v>
      </c>
      <c r="M22" s="514">
        <v>3</v>
      </c>
      <c r="N22" s="515">
        <v>569.42970200357104</v>
      </c>
    </row>
    <row r="23" spans="1:14" ht="14.4" customHeight="1" x14ac:dyDescent="0.3">
      <c r="A23" s="510" t="s">
        <v>426</v>
      </c>
      <c r="B23" s="511" t="s">
        <v>428</v>
      </c>
      <c r="C23" s="512" t="s">
        <v>440</v>
      </c>
      <c r="D23" s="513" t="s">
        <v>441</v>
      </c>
      <c r="E23" s="512" t="s">
        <v>429</v>
      </c>
      <c r="F23" s="513" t="s">
        <v>430</v>
      </c>
      <c r="G23" s="512" t="s">
        <v>477</v>
      </c>
      <c r="H23" s="512">
        <v>2584</v>
      </c>
      <c r="I23" s="512">
        <v>2584</v>
      </c>
      <c r="J23" s="512" t="s">
        <v>480</v>
      </c>
      <c r="K23" s="512" t="s">
        <v>481</v>
      </c>
      <c r="L23" s="514">
        <v>382.60999999999996</v>
      </c>
      <c r="M23" s="514">
        <v>2.9</v>
      </c>
      <c r="N23" s="515">
        <v>1109.569</v>
      </c>
    </row>
    <row r="24" spans="1:14" ht="14.4" customHeight="1" x14ac:dyDescent="0.3">
      <c r="A24" s="510" t="s">
        <v>426</v>
      </c>
      <c r="B24" s="511" t="s">
        <v>428</v>
      </c>
      <c r="C24" s="512" t="s">
        <v>440</v>
      </c>
      <c r="D24" s="513" t="s">
        <v>441</v>
      </c>
      <c r="E24" s="512" t="s">
        <v>429</v>
      </c>
      <c r="F24" s="513" t="s">
        <v>430</v>
      </c>
      <c r="G24" s="512" t="s">
        <v>477</v>
      </c>
      <c r="H24" s="512">
        <v>25746</v>
      </c>
      <c r="I24" s="512">
        <v>25746</v>
      </c>
      <c r="J24" s="512" t="s">
        <v>482</v>
      </c>
      <c r="K24" s="512" t="s">
        <v>483</v>
      </c>
      <c r="L24" s="514">
        <v>1099.2177885914764</v>
      </c>
      <c r="M24" s="514">
        <v>13</v>
      </c>
      <c r="N24" s="515">
        <v>14390.41553718176</v>
      </c>
    </row>
    <row r="25" spans="1:14" ht="14.4" customHeight="1" x14ac:dyDescent="0.3">
      <c r="A25" s="510" t="s">
        <v>426</v>
      </c>
      <c r="B25" s="511" t="s">
        <v>428</v>
      </c>
      <c r="C25" s="512" t="s">
        <v>440</v>
      </c>
      <c r="D25" s="513" t="s">
        <v>441</v>
      </c>
      <c r="E25" s="512" t="s">
        <v>429</v>
      </c>
      <c r="F25" s="513" t="s">
        <v>430</v>
      </c>
      <c r="G25" s="512" t="s">
        <v>477</v>
      </c>
      <c r="H25" s="512">
        <v>31915</v>
      </c>
      <c r="I25" s="512">
        <v>31915</v>
      </c>
      <c r="J25" s="512" t="s">
        <v>484</v>
      </c>
      <c r="K25" s="512" t="s">
        <v>481</v>
      </c>
      <c r="L25" s="514">
        <v>181.58963405138178</v>
      </c>
      <c r="M25" s="514">
        <v>132</v>
      </c>
      <c r="N25" s="515">
        <v>23969.812719230915</v>
      </c>
    </row>
    <row r="26" spans="1:14" ht="14.4" customHeight="1" x14ac:dyDescent="0.3">
      <c r="A26" s="510" t="s">
        <v>426</v>
      </c>
      <c r="B26" s="511" t="s">
        <v>428</v>
      </c>
      <c r="C26" s="512" t="s">
        <v>440</v>
      </c>
      <c r="D26" s="513" t="s">
        <v>441</v>
      </c>
      <c r="E26" s="512" t="s">
        <v>429</v>
      </c>
      <c r="F26" s="513" t="s">
        <v>430</v>
      </c>
      <c r="G26" s="512" t="s">
        <v>477</v>
      </c>
      <c r="H26" s="512">
        <v>47244</v>
      </c>
      <c r="I26" s="512">
        <v>47244</v>
      </c>
      <c r="J26" s="512" t="s">
        <v>485</v>
      </c>
      <c r="K26" s="512" t="s">
        <v>481</v>
      </c>
      <c r="L26" s="514">
        <v>162.15000000000003</v>
      </c>
      <c r="M26" s="514">
        <v>38</v>
      </c>
      <c r="N26" s="515">
        <v>6161.7000000000007</v>
      </c>
    </row>
    <row r="27" spans="1:14" ht="14.4" customHeight="1" x14ac:dyDescent="0.3">
      <c r="A27" s="510" t="s">
        <v>426</v>
      </c>
      <c r="B27" s="511" t="s">
        <v>428</v>
      </c>
      <c r="C27" s="512" t="s">
        <v>440</v>
      </c>
      <c r="D27" s="513" t="s">
        <v>441</v>
      </c>
      <c r="E27" s="512" t="s">
        <v>429</v>
      </c>
      <c r="F27" s="513" t="s">
        <v>430</v>
      </c>
      <c r="G27" s="512" t="s">
        <v>477</v>
      </c>
      <c r="H27" s="512">
        <v>47247</v>
      </c>
      <c r="I27" s="512">
        <v>47247</v>
      </c>
      <c r="J27" s="512" t="s">
        <v>485</v>
      </c>
      <c r="K27" s="512" t="s">
        <v>486</v>
      </c>
      <c r="L27" s="514">
        <v>317.74999481771999</v>
      </c>
      <c r="M27" s="514">
        <v>0</v>
      </c>
      <c r="N27" s="515">
        <v>0</v>
      </c>
    </row>
    <row r="28" spans="1:14" ht="14.4" customHeight="1" x14ac:dyDescent="0.3">
      <c r="A28" s="510" t="s">
        <v>426</v>
      </c>
      <c r="B28" s="511" t="s">
        <v>428</v>
      </c>
      <c r="C28" s="512" t="s">
        <v>440</v>
      </c>
      <c r="D28" s="513" t="s">
        <v>441</v>
      </c>
      <c r="E28" s="512" t="s">
        <v>429</v>
      </c>
      <c r="F28" s="513" t="s">
        <v>430</v>
      </c>
      <c r="G28" s="512" t="s">
        <v>477</v>
      </c>
      <c r="H28" s="512">
        <v>47249</v>
      </c>
      <c r="I28" s="512">
        <v>47249</v>
      </c>
      <c r="J28" s="512" t="s">
        <v>485</v>
      </c>
      <c r="K28" s="512" t="s">
        <v>487</v>
      </c>
      <c r="L28" s="514">
        <v>155.71175124027593</v>
      </c>
      <c r="M28" s="514">
        <v>43</v>
      </c>
      <c r="N28" s="515">
        <v>6695.5955645533177</v>
      </c>
    </row>
    <row r="29" spans="1:14" ht="14.4" customHeight="1" x14ac:dyDescent="0.3">
      <c r="A29" s="510" t="s">
        <v>426</v>
      </c>
      <c r="B29" s="511" t="s">
        <v>428</v>
      </c>
      <c r="C29" s="512" t="s">
        <v>440</v>
      </c>
      <c r="D29" s="513" t="s">
        <v>441</v>
      </c>
      <c r="E29" s="512" t="s">
        <v>429</v>
      </c>
      <c r="F29" s="513" t="s">
        <v>430</v>
      </c>
      <c r="G29" s="512" t="s">
        <v>477</v>
      </c>
      <c r="H29" s="512">
        <v>47706</v>
      </c>
      <c r="I29" s="512">
        <v>47706</v>
      </c>
      <c r="J29" s="512" t="s">
        <v>488</v>
      </c>
      <c r="K29" s="512" t="s">
        <v>481</v>
      </c>
      <c r="L29" s="514">
        <v>301.65000000000003</v>
      </c>
      <c r="M29" s="514">
        <v>8</v>
      </c>
      <c r="N29" s="515">
        <v>2413.2000000000003</v>
      </c>
    </row>
    <row r="30" spans="1:14" ht="14.4" customHeight="1" x14ac:dyDescent="0.3">
      <c r="A30" s="510" t="s">
        <v>426</v>
      </c>
      <c r="B30" s="511" t="s">
        <v>428</v>
      </c>
      <c r="C30" s="512" t="s">
        <v>440</v>
      </c>
      <c r="D30" s="513" t="s">
        <v>441</v>
      </c>
      <c r="E30" s="512" t="s">
        <v>429</v>
      </c>
      <c r="F30" s="513" t="s">
        <v>430</v>
      </c>
      <c r="G30" s="512" t="s">
        <v>477</v>
      </c>
      <c r="H30" s="512">
        <v>51366</v>
      </c>
      <c r="I30" s="512">
        <v>51366</v>
      </c>
      <c r="J30" s="512" t="s">
        <v>489</v>
      </c>
      <c r="K30" s="512" t="s">
        <v>490</v>
      </c>
      <c r="L30" s="514">
        <v>259.44074512448861</v>
      </c>
      <c r="M30" s="514">
        <v>182</v>
      </c>
      <c r="N30" s="515">
        <v>47218.241987242247</v>
      </c>
    </row>
    <row r="31" spans="1:14" ht="14.4" customHeight="1" x14ac:dyDescent="0.3">
      <c r="A31" s="510" t="s">
        <v>426</v>
      </c>
      <c r="B31" s="511" t="s">
        <v>428</v>
      </c>
      <c r="C31" s="512" t="s">
        <v>440</v>
      </c>
      <c r="D31" s="513" t="s">
        <v>441</v>
      </c>
      <c r="E31" s="512" t="s">
        <v>429</v>
      </c>
      <c r="F31" s="513" t="s">
        <v>430</v>
      </c>
      <c r="G31" s="512" t="s">
        <v>477</v>
      </c>
      <c r="H31" s="512">
        <v>51367</v>
      </c>
      <c r="I31" s="512">
        <v>51367</v>
      </c>
      <c r="J31" s="512" t="s">
        <v>489</v>
      </c>
      <c r="K31" s="512" t="s">
        <v>491</v>
      </c>
      <c r="L31" s="514">
        <v>145.93866625103237</v>
      </c>
      <c r="M31" s="514">
        <v>123</v>
      </c>
      <c r="N31" s="515">
        <v>17950.479448873793</v>
      </c>
    </row>
    <row r="32" spans="1:14" ht="14.4" customHeight="1" x14ac:dyDescent="0.3">
      <c r="A32" s="510" t="s">
        <v>426</v>
      </c>
      <c r="B32" s="511" t="s">
        <v>428</v>
      </c>
      <c r="C32" s="512" t="s">
        <v>440</v>
      </c>
      <c r="D32" s="513" t="s">
        <v>441</v>
      </c>
      <c r="E32" s="512" t="s">
        <v>429</v>
      </c>
      <c r="F32" s="513" t="s">
        <v>430</v>
      </c>
      <c r="G32" s="512" t="s">
        <v>477</v>
      </c>
      <c r="H32" s="512">
        <v>51383</v>
      </c>
      <c r="I32" s="512">
        <v>51383</v>
      </c>
      <c r="J32" s="512" t="s">
        <v>489</v>
      </c>
      <c r="K32" s="512" t="s">
        <v>492</v>
      </c>
      <c r="L32" s="514">
        <v>152.48996927169927</v>
      </c>
      <c r="M32" s="514">
        <v>116</v>
      </c>
      <c r="N32" s="515">
        <v>17688.840208620026</v>
      </c>
    </row>
    <row r="33" spans="1:14" ht="14.4" customHeight="1" x14ac:dyDescent="0.3">
      <c r="A33" s="510" t="s">
        <v>426</v>
      </c>
      <c r="B33" s="511" t="s">
        <v>428</v>
      </c>
      <c r="C33" s="512" t="s">
        <v>440</v>
      </c>
      <c r="D33" s="513" t="s">
        <v>441</v>
      </c>
      <c r="E33" s="512" t="s">
        <v>429</v>
      </c>
      <c r="F33" s="513" t="s">
        <v>430</v>
      </c>
      <c r="G33" s="512" t="s">
        <v>477</v>
      </c>
      <c r="H33" s="512">
        <v>51384</v>
      </c>
      <c r="I33" s="512">
        <v>51384</v>
      </c>
      <c r="J33" s="512" t="s">
        <v>489</v>
      </c>
      <c r="K33" s="512" t="s">
        <v>493</v>
      </c>
      <c r="L33" s="514">
        <v>275.66013359026266</v>
      </c>
      <c r="M33" s="514">
        <v>34</v>
      </c>
      <c r="N33" s="515">
        <v>9372.4428053955162</v>
      </c>
    </row>
    <row r="34" spans="1:14" ht="14.4" customHeight="1" x14ac:dyDescent="0.3">
      <c r="A34" s="510" t="s">
        <v>426</v>
      </c>
      <c r="B34" s="511" t="s">
        <v>428</v>
      </c>
      <c r="C34" s="512" t="s">
        <v>440</v>
      </c>
      <c r="D34" s="513" t="s">
        <v>441</v>
      </c>
      <c r="E34" s="512" t="s">
        <v>429</v>
      </c>
      <c r="F34" s="513" t="s">
        <v>430</v>
      </c>
      <c r="G34" s="512" t="s">
        <v>477</v>
      </c>
      <c r="H34" s="512">
        <v>55919</v>
      </c>
      <c r="I34" s="512">
        <v>55919</v>
      </c>
      <c r="J34" s="512" t="s">
        <v>494</v>
      </c>
      <c r="K34" s="512" t="s">
        <v>495</v>
      </c>
      <c r="L34" s="514">
        <v>112.7805</v>
      </c>
      <c r="M34" s="514">
        <v>2.95</v>
      </c>
      <c r="N34" s="515">
        <v>332.70247499999999</v>
      </c>
    </row>
    <row r="35" spans="1:14" ht="14.4" customHeight="1" x14ac:dyDescent="0.3">
      <c r="A35" s="510" t="s">
        <v>426</v>
      </c>
      <c r="B35" s="511" t="s">
        <v>428</v>
      </c>
      <c r="C35" s="512" t="s">
        <v>440</v>
      </c>
      <c r="D35" s="513" t="s">
        <v>441</v>
      </c>
      <c r="E35" s="512" t="s">
        <v>429</v>
      </c>
      <c r="F35" s="513" t="s">
        <v>430</v>
      </c>
      <c r="G35" s="512" t="s">
        <v>477</v>
      </c>
      <c r="H35" s="512">
        <v>96414</v>
      </c>
      <c r="I35" s="512">
        <v>96414</v>
      </c>
      <c r="J35" s="512" t="s">
        <v>496</v>
      </c>
      <c r="K35" s="512" t="s">
        <v>497</v>
      </c>
      <c r="L35" s="514">
        <v>72.769828504079499</v>
      </c>
      <c r="M35" s="514">
        <v>8.9</v>
      </c>
      <c r="N35" s="515">
        <v>647.70745653671543</v>
      </c>
    </row>
    <row r="36" spans="1:14" ht="14.4" customHeight="1" x14ac:dyDescent="0.3">
      <c r="A36" s="510" t="s">
        <v>426</v>
      </c>
      <c r="B36" s="511" t="s">
        <v>428</v>
      </c>
      <c r="C36" s="512" t="s">
        <v>440</v>
      </c>
      <c r="D36" s="513" t="s">
        <v>441</v>
      </c>
      <c r="E36" s="512" t="s">
        <v>429</v>
      </c>
      <c r="F36" s="513" t="s">
        <v>430</v>
      </c>
      <c r="G36" s="512" t="s">
        <v>477</v>
      </c>
      <c r="H36" s="512">
        <v>98236</v>
      </c>
      <c r="I36" s="512">
        <v>98236</v>
      </c>
      <c r="J36" s="512" t="s">
        <v>498</v>
      </c>
      <c r="K36" s="512" t="s">
        <v>499</v>
      </c>
      <c r="L36" s="514">
        <v>67.343329981150532</v>
      </c>
      <c r="M36" s="514">
        <v>40</v>
      </c>
      <c r="N36" s="515">
        <v>2695.6998491517743</v>
      </c>
    </row>
    <row r="37" spans="1:14" ht="14.4" customHeight="1" x14ac:dyDescent="0.3">
      <c r="A37" s="510" t="s">
        <v>426</v>
      </c>
      <c r="B37" s="511" t="s">
        <v>428</v>
      </c>
      <c r="C37" s="512" t="s">
        <v>440</v>
      </c>
      <c r="D37" s="513" t="s">
        <v>441</v>
      </c>
      <c r="E37" s="512" t="s">
        <v>429</v>
      </c>
      <c r="F37" s="513" t="s">
        <v>430</v>
      </c>
      <c r="G37" s="512" t="s">
        <v>477</v>
      </c>
      <c r="H37" s="512">
        <v>100269</v>
      </c>
      <c r="I37" s="512">
        <v>269</v>
      </c>
      <c r="J37" s="512" t="s">
        <v>500</v>
      </c>
      <c r="K37" s="512" t="s">
        <v>501</v>
      </c>
      <c r="L37" s="514">
        <v>53.65</v>
      </c>
      <c r="M37" s="514">
        <v>1</v>
      </c>
      <c r="N37" s="515">
        <v>53.65</v>
      </c>
    </row>
    <row r="38" spans="1:14" ht="14.4" customHeight="1" x14ac:dyDescent="0.3">
      <c r="A38" s="510" t="s">
        <v>426</v>
      </c>
      <c r="B38" s="511" t="s">
        <v>428</v>
      </c>
      <c r="C38" s="512" t="s">
        <v>440</v>
      </c>
      <c r="D38" s="513" t="s">
        <v>441</v>
      </c>
      <c r="E38" s="512" t="s">
        <v>429</v>
      </c>
      <c r="F38" s="513" t="s">
        <v>430</v>
      </c>
      <c r="G38" s="512" t="s">
        <v>477</v>
      </c>
      <c r="H38" s="512">
        <v>100362</v>
      </c>
      <c r="I38" s="512">
        <v>362</v>
      </c>
      <c r="J38" s="512" t="s">
        <v>502</v>
      </c>
      <c r="K38" s="512" t="s">
        <v>503</v>
      </c>
      <c r="L38" s="514">
        <v>84.55995559260657</v>
      </c>
      <c r="M38" s="514">
        <v>14</v>
      </c>
      <c r="N38" s="515">
        <v>1184.3299770641336</v>
      </c>
    </row>
    <row r="39" spans="1:14" ht="14.4" customHeight="1" x14ac:dyDescent="0.3">
      <c r="A39" s="510" t="s">
        <v>426</v>
      </c>
      <c r="B39" s="511" t="s">
        <v>428</v>
      </c>
      <c r="C39" s="512" t="s">
        <v>440</v>
      </c>
      <c r="D39" s="513" t="s">
        <v>441</v>
      </c>
      <c r="E39" s="512" t="s">
        <v>429</v>
      </c>
      <c r="F39" s="513" t="s">
        <v>430</v>
      </c>
      <c r="G39" s="512" t="s">
        <v>477</v>
      </c>
      <c r="H39" s="512">
        <v>100392</v>
      </c>
      <c r="I39" s="512">
        <v>392</v>
      </c>
      <c r="J39" s="512" t="s">
        <v>504</v>
      </c>
      <c r="K39" s="512" t="s">
        <v>505</v>
      </c>
      <c r="L39" s="514">
        <v>52.476589626759399</v>
      </c>
      <c r="M39" s="514">
        <v>4</v>
      </c>
      <c r="N39" s="515">
        <v>209.8397688802782</v>
      </c>
    </row>
    <row r="40" spans="1:14" ht="14.4" customHeight="1" x14ac:dyDescent="0.3">
      <c r="A40" s="510" t="s">
        <v>426</v>
      </c>
      <c r="B40" s="511" t="s">
        <v>428</v>
      </c>
      <c r="C40" s="512" t="s">
        <v>440</v>
      </c>
      <c r="D40" s="513" t="s">
        <v>441</v>
      </c>
      <c r="E40" s="512" t="s">
        <v>429</v>
      </c>
      <c r="F40" s="513" t="s">
        <v>430</v>
      </c>
      <c r="G40" s="512" t="s">
        <v>477</v>
      </c>
      <c r="H40" s="512">
        <v>100407</v>
      </c>
      <c r="I40" s="512">
        <v>407</v>
      </c>
      <c r="J40" s="512" t="s">
        <v>506</v>
      </c>
      <c r="K40" s="512" t="s">
        <v>507</v>
      </c>
      <c r="L40" s="514">
        <v>182.48947014422535</v>
      </c>
      <c r="M40" s="514">
        <v>67</v>
      </c>
      <c r="N40" s="515">
        <v>12246.662319174447</v>
      </c>
    </row>
    <row r="41" spans="1:14" ht="14.4" customHeight="1" x14ac:dyDescent="0.3">
      <c r="A41" s="510" t="s">
        <v>426</v>
      </c>
      <c r="B41" s="511" t="s">
        <v>428</v>
      </c>
      <c r="C41" s="512" t="s">
        <v>440</v>
      </c>
      <c r="D41" s="513" t="s">
        <v>441</v>
      </c>
      <c r="E41" s="512" t="s">
        <v>429</v>
      </c>
      <c r="F41" s="513" t="s">
        <v>430</v>
      </c>
      <c r="G41" s="512" t="s">
        <v>477</v>
      </c>
      <c r="H41" s="512">
        <v>100409</v>
      </c>
      <c r="I41" s="512">
        <v>409</v>
      </c>
      <c r="J41" s="512" t="s">
        <v>508</v>
      </c>
      <c r="K41" s="512" t="s">
        <v>509</v>
      </c>
      <c r="L41" s="514">
        <v>69.625</v>
      </c>
      <c r="M41" s="514">
        <v>14</v>
      </c>
      <c r="N41" s="515">
        <v>974.91000000000008</v>
      </c>
    </row>
    <row r="42" spans="1:14" ht="14.4" customHeight="1" x14ac:dyDescent="0.3">
      <c r="A42" s="510" t="s">
        <v>426</v>
      </c>
      <c r="B42" s="511" t="s">
        <v>428</v>
      </c>
      <c r="C42" s="512" t="s">
        <v>440</v>
      </c>
      <c r="D42" s="513" t="s">
        <v>441</v>
      </c>
      <c r="E42" s="512" t="s">
        <v>429</v>
      </c>
      <c r="F42" s="513" t="s">
        <v>430</v>
      </c>
      <c r="G42" s="512" t="s">
        <v>477</v>
      </c>
      <c r="H42" s="512">
        <v>100489</v>
      </c>
      <c r="I42" s="512">
        <v>489</v>
      </c>
      <c r="J42" s="512" t="s">
        <v>510</v>
      </c>
      <c r="K42" s="512" t="s">
        <v>511</v>
      </c>
      <c r="L42" s="514">
        <v>41.669959276736591</v>
      </c>
      <c r="M42" s="514">
        <v>79</v>
      </c>
      <c r="N42" s="515">
        <v>3305.3541111003028</v>
      </c>
    </row>
    <row r="43" spans="1:14" ht="14.4" customHeight="1" x14ac:dyDescent="0.3">
      <c r="A43" s="510" t="s">
        <v>426</v>
      </c>
      <c r="B43" s="511" t="s">
        <v>428</v>
      </c>
      <c r="C43" s="512" t="s">
        <v>440</v>
      </c>
      <c r="D43" s="513" t="s">
        <v>441</v>
      </c>
      <c r="E43" s="512" t="s">
        <v>429</v>
      </c>
      <c r="F43" s="513" t="s">
        <v>430</v>
      </c>
      <c r="G43" s="512" t="s">
        <v>477</v>
      </c>
      <c r="H43" s="512">
        <v>100498</v>
      </c>
      <c r="I43" s="512">
        <v>498</v>
      </c>
      <c r="J43" s="512" t="s">
        <v>512</v>
      </c>
      <c r="K43" s="512" t="s">
        <v>509</v>
      </c>
      <c r="L43" s="514">
        <v>94.679510989403042</v>
      </c>
      <c r="M43" s="514">
        <v>285</v>
      </c>
      <c r="N43" s="515">
        <v>27016.081211470893</v>
      </c>
    </row>
    <row r="44" spans="1:14" ht="14.4" customHeight="1" x14ac:dyDescent="0.3">
      <c r="A44" s="510" t="s">
        <v>426</v>
      </c>
      <c r="B44" s="511" t="s">
        <v>428</v>
      </c>
      <c r="C44" s="512" t="s">
        <v>440</v>
      </c>
      <c r="D44" s="513" t="s">
        <v>441</v>
      </c>
      <c r="E44" s="512" t="s">
        <v>429</v>
      </c>
      <c r="F44" s="513" t="s">
        <v>430</v>
      </c>
      <c r="G44" s="512" t="s">
        <v>477</v>
      </c>
      <c r="H44" s="512">
        <v>100499</v>
      </c>
      <c r="I44" s="512">
        <v>499</v>
      </c>
      <c r="J44" s="512" t="s">
        <v>512</v>
      </c>
      <c r="K44" s="512" t="s">
        <v>513</v>
      </c>
      <c r="L44" s="514">
        <v>98.45</v>
      </c>
      <c r="M44" s="514">
        <v>8</v>
      </c>
      <c r="N44" s="515">
        <v>787.85</v>
      </c>
    </row>
    <row r="45" spans="1:14" ht="14.4" customHeight="1" x14ac:dyDescent="0.3">
      <c r="A45" s="510" t="s">
        <v>426</v>
      </c>
      <c r="B45" s="511" t="s">
        <v>428</v>
      </c>
      <c r="C45" s="512" t="s">
        <v>440</v>
      </c>
      <c r="D45" s="513" t="s">
        <v>441</v>
      </c>
      <c r="E45" s="512" t="s">
        <v>429</v>
      </c>
      <c r="F45" s="513" t="s">
        <v>430</v>
      </c>
      <c r="G45" s="512" t="s">
        <v>477</v>
      </c>
      <c r="H45" s="512">
        <v>100502</v>
      </c>
      <c r="I45" s="512">
        <v>502</v>
      </c>
      <c r="J45" s="512" t="s">
        <v>514</v>
      </c>
      <c r="K45" s="512" t="s">
        <v>515</v>
      </c>
      <c r="L45" s="514">
        <v>164.10875000000001</v>
      </c>
      <c r="M45" s="514">
        <v>17</v>
      </c>
      <c r="N45" s="515">
        <v>2788.8799999999997</v>
      </c>
    </row>
    <row r="46" spans="1:14" ht="14.4" customHeight="1" x14ac:dyDescent="0.3">
      <c r="A46" s="510" t="s">
        <v>426</v>
      </c>
      <c r="B46" s="511" t="s">
        <v>428</v>
      </c>
      <c r="C46" s="512" t="s">
        <v>440</v>
      </c>
      <c r="D46" s="513" t="s">
        <v>441</v>
      </c>
      <c r="E46" s="512" t="s">
        <v>429</v>
      </c>
      <c r="F46" s="513" t="s">
        <v>430</v>
      </c>
      <c r="G46" s="512" t="s">
        <v>477</v>
      </c>
      <c r="H46" s="512">
        <v>100512</v>
      </c>
      <c r="I46" s="512">
        <v>512</v>
      </c>
      <c r="J46" s="512" t="s">
        <v>516</v>
      </c>
      <c r="K46" s="512" t="s">
        <v>517</v>
      </c>
      <c r="L46" s="514">
        <v>59.434835843643775</v>
      </c>
      <c r="M46" s="514">
        <v>14</v>
      </c>
      <c r="N46" s="515">
        <v>832.17747339576943</v>
      </c>
    </row>
    <row r="47" spans="1:14" ht="14.4" customHeight="1" x14ac:dyDescent="0.3">
      <c r="A47" s="510" t="s">
        <v>426</v>
      </c>
      <c r="B47" s="511" t="s">
        <v>428</v>
      </c>
      <c r="C47" s="512" t="s">
        <v>440</v>
      </c>
      <c r="D47" s="513" t="s">
        <v>441</v>
      </c>
      <c r="E47" s="512" t="s">
        <v>429</v>
      </c>
      <c r="F47" s="513" t="s">
        <v>430</v>
      </c>
      <c r="G47" s="512" t="s">
        <v>477</v>
      </c>
      <c r="H47" s="512">
        <v>100513</v>
      </c>
      <c r="I47" s="512">
        <v>513</v>
      </c>
      <c r="J47" s="512" t="s">
        <v>516</v>
      </c>
      <c r="K47" s="512" t="s">
        <v>509</v>
      </c>
      <c r="L47" s="514">
        <v>56.169209442640131</v>
      </c>
      <c r="M47" s="514">
        <v>57</v>
      </c>
      <c r="N47" s="515">
        <v>3204.9997227543204</v>
      </c>
    </row>
    <row r="48" spans="1:14" ht="14.4" customHeight="1" x14ac:dyDescent="0.3">
      <c r="A48" s="510" t="s">
        <v>426</v>
      </c>
      <c r="B48" s="511" t="s">
        <v>428</v>
      </c>
      <c r="C48" s="512" t="s">
        <v>440</v>
      </c>
      <c r="D48" s="513" t="s">
        <v>441</v>
      </c>
      <c r="E48" s="512" t="s">
        <v>429</v>
      </c>
      <c r="F48" s="513" t="s">
        <v>430</v>
      </c>
      <c r="G48" s="512" t="s">
        <v>477</v>
      </c>
      <c r="H48" s="512">
        <v>100536</v>
      </c>
      <c r="I48" s="512">
        <v>536</v>
      </c>
      <c r="J48" s="512" t="s">
        <v>518</v>
      </c>
      <c r="K48" s="512" t="s">
        <v>503</v>
      </c>
      <c r="L48" s="514">
        <v>117.39045415451579</v>
      </c>
      <c r="M48" s="514">
        <v>1640</v>
      </c>
      <c r="N48" s="515">
        <v>192420.24739167397</v>
      </c>
    </row>
    <row r="49" spans="1:14" ht="14.4" customHeight="1" x14ac:dyDescent="0.3">
      <c r="A49" s="510" t="s">
        <v>426</v>
      </c>
      <c r="B49" s="511" t="s">
        <v>428</v>
      </c>
      <c r="C49" s="512" t="s">
        <v>440</v>
      </c>
      <c r="D49" s="513" t="s">
        <v>441</v>
      </c>
      <c r="E49" s="512" t="s">
        <v>429</v>
      </c>
      <c r="F49" s="513" t="s">
        <v>430</v>
      </c>
      <c r="G49" s="512" t="s">
        <v>477</v>
      </c>
      <c r="H49" s="512">
        <v>100560</v>
      </c>
      <c r="I49" s="512">
        <v>560</v>
      </c>
      <c r="J49" s="512" t="s">
        <v>519</v>
      </c>
      <c r="K49" s="512" t="s">
        <v>520</v>
      </c>
      <c r="L49" s="514">
        <v>160.16982788724101</v>
      </c>
      <c r="M49" s="514">
        <v>1</v>
      </c>
      <c r="N49" s="515">
        <v>160.16982788724101</v>
      </c>
    </row>
    <row r="50" spans="1:14" ht="14.4" customHeight="1" x14ac:dyDescent="0.3">
      <c r="A50" s="510" t="s">
        <v>426</v>
      </c>
      <c r="B50" s="511" t="s">
        <v>428</v>
      </c>
      <c r="C50" s="512" t="s">
        <v>440</v>
      </c>
      <c r="D50" s="513" t="s">
        <v>441</v>
      </c>
      <c r="E50" s="512" t="s">
        <v>429</v>
      </c>
      <c r="F50" s="513" t="s">
        <v>430</v>
      </c>
      <c r="G50" s="512" t="s">
        <v>477</v>
      </c>
      <c r="H50" s="512">
        <v>100610</v>
      </c>
      <c r="I50" s="512">
        <v>610</v>
      </c>
      <c r="J50" s="512" t="s">
        <v>521</v>
      </c>
      <c r="K50" s="512" t="s">
        <v>522</v>
      </c>
      <c r="L50" s="514">
        <v>63.220163222326022</v>
      </c>
      <c r="M50" s="514">
        <v>187</v>
      </c>
      <c r="N50" s="515">
        <v>11825.850021024537</v>
      </c>
    </row>
    <row r="51" spans="1:14" ht="14.4" customHeight="1" x14ac:dyDescent="0.3">
      <c r="A51" s="510" t="s">
        <v>426</v>
      </c>
      <c r="B51" s="511" t="s">
        <v>428</v>
      </c>
      <c r="C51" s="512" t="s">
        <v>440</v>
      </c>
      <c r="D51" s="513" t="s">
        <v>441</v>
      </c>
      <c r="E51" s="512" t="s">
        <v>429</v>
      </c>
      <c r="F51" s="513" t="s">
        <v>430</v>
      </c>
      <c r="G51" s="512" t="s">
        <v>477</v>
      </c>
      <c r="H51" s="512">
        <v>100612</v>
      </c>
      <c r="I51" s="512">
        <v>612</v>
      </c>
      <c r="J51" s="512" t="s">
        <v>523</v>
      </c>
      <c r="K51" s="512" t="s">
        <v>505</v>
      </c>
      <c r="L51" s="514">
        <v>59.516017550389066</v>
      </c>
      <c r="M51" s="514">
        <v>119</v>
      </c>
      <c r="N51" s="515">
        <v>7083.425996786842</v>
      </c>
    </row>
    <row r="52" spans="1:14" ht="14.4" customHeight="1" x14ac:dyDescent="0.3">
      <c r="A52" s="510" t="s">
        <v>426</v>
      </c>
      <c r="B52" s="511" t="s">
        <v>428</v>
      </c>
      <c r="C52" s="512" t="s">
        <v>440</v>
      </c>
      <c r="D52" s="513" t="s">
        <v>441</v>
      </c>
      <c r="E52" s="512" t="s">
        <v>429</v>
      </c>
      <c r="F52" s="513" t="s">
        <v>430</v>
      </c>
      <c r="G52" s="512" t="s">
        <v>477</v>
      </c>
      <c r="H52" s="512">
        <v>100699</v>
      </c>
      <c r="I52" s="512">
        <v>699</v>
      </c>
      <c r="J52" s="512" t="s">
        <v>524</v>
      </c>
      <c r="K52" s="512" t="s">
        <v>525</v>
      </c>
      <c r="L52" s="514">
        <v>56.7</v>
      </c>
      <c r="M52" s="514">
        <v>1</v>
      </c>
      <c r="N52" s="515">
        <v>56.7</v>
      </c>
    </row>
    <row r="53" spans="1:14" ht="14.4" customHeight="1" x14ac:dyDescent="0.3">
      <c r="A53" s="510" t="s">
        <v>426</v>
      </c>
      <c r="B53" s="511" t="s">
        <v>428</v>
      </c>
      <c r="C53" s="512" t="s">
        <v>440</v>
      </c>
      <c r="D53" s="513" t="s">
        <v>441</v>
      </c>
      <c r="E53" s="512" t="s">
        <v>429</v>
      </c>
      <c r="F53" s="513" t="s">
        <v>430</v>
      </c>
      <c r="G53" s="512" t="s">
        <v>477</v>
      </c>
      <c r="H53" s="512">
        <v>100802</v>
      </c>
      <c r="I53" s="512">
        <v>802</v>
      </c>
      <c r="J53" s="512" t="s">
        <v>526</v>
      </c>
      <c r="K53" s="512" t="s">
        <v>527</v>
      </c>
      <c r="L53" s="514">
        <v>60.278325820690569</v>
      </c>
      <c r="M53" s="514">
        <v>23</v>
      </c>
      <c r="N53" s="515">
        <v>1386.4928656235775</v>
      </c>
    </row>
    <row r="54" spans="1:14" ht="14.4" customHeight="1" x14ac:dyDescent="0.3">
      <c r="A54" s="510" t="s">
        <v>426</v>
      </c>
      <c r="B54" s="511" t="s">
        <v>428</v>
      </c>
      <c r="C54" s="512" t="s">
        <v>440</v>
      </c>
      <c r="D54" s="513" t="s">
        <v>441</v>
      </c>
      <c r="E54" s="512" t="s">
        <v>429</v>
      </c>
      <c r="F54" s="513" t="s">
        <v>430</v>
      </c>
      <c r="G54" s="512" t="s">
        <v>477</v>
      </c>
      <c r="H54" s="512">
        <v>100810</v>
      </c>
      <c r="I54" s="512">
        <v>810</v>
      </c>
      <c r="J54" s="512" t="s">
        <v>528</v>
      </c>
      <c r="K54" s="512" t="s">
        <v>529</v>
      </c>
      <c r="L54" s="514">
        <v>45.538864944940599</v>
      </c>
      <c r="M54" s="514">
        <v>0</v>
      </c>
      <c r="N54" s="515">
        <v>0</v>
      </c>
    </row>
    <row r="55" spans="1:14" ht="14.4" customHeight="1" x14ac:dyDescent="0.3">
      <c r="A55" s="510" t="s">
        <v>426</v>
      </c>
      <c r="B55" s="511" t="s">
        <v>428</v>
      </c>
      <c r="C55" s="512" t="s">
        <v>440</v>
      </c>
      <c r="D55" s="513" t="s">
        <v>441</v>
      </c>
      <c r="E55" s="512" t="s">
        <v>429</v>
      </c>
      <c r="F55" s="513" t="s">
        <v>430</v>
      </c>
      <c r="G55" s="512" t="s">
        <v>477</v>
      </c>
      <c r="H55" s="512">
        <v>100812</v>
      </c>
      <c r="I55" s="512">
        <v>812</v>
      </c>
      <c r="J55" s="512" t="s">
        <v>530</v>
      </c>
      <c r="K55" s="512" t="s">
        <v>531</v>
      </c>
      <c r="L55" s="514">
        <v>52.44</v>
      </c>
      <c r="M55" s="514">
        <v>1</v>
      </c>
      <c r="N55" s="515">
        <v>52.44</v>
      </c>
    </row>
    <row r="56" spans="1:14" ht="14.4" customHeight="1" x14ac:dyDescent="0.3">
      <c r="A56" s="510" t="s">
        <v>426</v>
      </c>
      <c r="B56" s="511" t="s">
        <v>428</v>
      </c>
      <c r="C56" s="512" t="s">
        <v>440</v>
      </c>
      <c r="D56" s="513" t="s">
        <v>441</v>
      </c>
      <c r="E56" s="512" t="s">
        <v>429</v>
      </c>
      <c r="F56" s="513" t="s">
        <v>430</v>
      </c>
      <c r="G56" s="512" t="s">
        <v>477</v>
      </c>
      <c r="H56" s="512">
        <v>100835</v>
      </c>
      <c r="I56" s="512">
        <v>835</v>
      </c>
      <c r="J56" s="512" t="s">
        <v>532</v>
      </c>
      <c r="K56" s="512" t="s">
        <v>533</v>
      </c>
      <c r="L56" s="514">
        <v>55.698372503208226</v>
      </c>
      <c r="M56" s="514">
        <v>46</v>
      </c>
      <c r="N56" s="515">
        <v>2562.3637614572976</v>
      </c>
    </row>
    <row r="57" spans="1:14" ht="14.4" customHeight="1" x14ac:dyDescent="0.3">
      <c r="A57" s="510" t="s">
        <v>426</v>
      </c>
      <c r="B57" s="511" t="s">
        <v>428</v>
      </c>
      <c r="C57" s="512" t="s">
        <v>440</v>
      </c>
      <c r="D57" s="513" t="s">
        <v>441</v>
      </c>
      <c r="E57" s="512" t="s">
        <v>429</v>
      </c>
      <c r="F57" s="513" t="s">
        <v>430</v>
      </c>
      <c r="G57" s="512" t="s">
        <v>477</v>
      </c>
      <c r="H57" s="512">
        <v>100874</v>
      </c>
      <c r="I57" s="512">
        <v>874</v>
      </c>
      <c r="J57" s="512" t="s">
        <v>534</v>
      </c>
      <c r="K57" s="512" t="s">
        <v>535</v>
      </c>
      <c r="L57" s="514">
        <v>41.69906705611087</v>
      </c>
      <c r="M57" s="514">
        <v>22</v>
      </c>
      <c r="N57" s="515">
        <v>917.87988041109566</v>
      </c>
    </row>
    <row r="58" spans="1:14" ht="14.4" customHeight="1" x14ac:dyDescent="0.3">
      <c r="A58" s="510" t="s">
        <v>426</v>
      </c>
      <c r="B58" s="511" t="s">
        <v>428</v>
      </c>
      <c r="C58" s="512" t="s">
        <v>440</v>
      </c>
      <c r="D58" s="513" t="s">
        <v>441</v>
      </c>
      <c r="E58" s="512" t="s">
        <v>429</v>
      </c>
      <c r="F58" s="513" t="s">
        <v>430</v>
      </c>
      <c r="G58" s="512" t="s">
        <v>477</v>
      </c>
      <c r="H58" s="512">
        <v>100876</v>
      </c>
      <c r="I58" s="512">
        <v>876</v>
      </c>
      <c r="J58" s="512" t="s">
        <v>526</v>
      </c>
      <c r="K58" s="512" t="s">
        <v>535</v>
      </c>
      <c r="L58" s="514">
        <v>65.222904144701815</v>
      </c>
      <c r="M58" s="514">
        <v>14</v>
      </c>
      <c r="N58" s="515">
        <v>914.07065802582531</v>
      </c>
    </row>
    <row r="59" spans="1:14" ht="14.4" customHeight="1" x14ac:dyDescent="0.3">
      <c r="A59" s="510" t="s">
        <v>426</v>
      </c>
      <c r="B59" s="511" t="s">
        <v>428</v>
      </c>
      <c r="C59" s="512" t="s">
        <v>440</v>
      </c>
      <c r="D59" s="513" t="s">
        <v>441</v>
      </c>
      <c r="E59" s="512" t="s">
        <v>429</v>
      </c>
      <c r="F59" s="513" t="s">
        <v>430</v>
      </c>
      <c r="G59" s="512" t="s">
        <v>477</v>
      </c>
      <c r="H59" s="512">
        <v>101125</v>
      </c>
      <c r="I59" s="512">
        <v>1125</v>
      </c>
      <c r="J59" s="512" t="s">
        <v>536</v>
      </c>
      <c r="K59" s="512" t="s">
        <v>537</v>
      </c>
      <c r="L59" s="514">
        <v>78.579739662267642</v>
      </c>
      <c r="M59" s="514">
        <v>50</v>
      </c>
      <c r="N59" s="515">
        <v>3928.9916318151086</v>
      </c>
    </row>
    <row r="60" spans="1:14" ht="14.4" customHeight="1" x14ac:dyDescent="0.3">
      <c r="A60" s="510" t="s">
        <v>426</v>
      </c>
      <c r="B60" s="511" t="s">
        <v>428</v>
      </c>
      <c r="C60" s="512" t="s">
        <v>440</v>
      </c>
      <c r="D60" s="513" t="s">
        <v>441</v>
      </c>
      <c r="E60" s="512" t="s">
        <v>429</v>
      </c>
      <c r="F60" s="513" t="s">
        <v>430</v>
      </c>
      <c r="G60" s="512" t="s">
        <v>477</v>
      </c>
      <c r="H60" s="512">
        <v>101127</v>
      </c>
      <c r="I60" s="512">
        <v>1127</v>
      </c>
      <c r="J60" s="512" t="s">
        <v>536</v>
      </c>
      <c r="K60" s="512" t="s">
        <v>538</v>
      </c>
      <c r="L60" s="514">
        <v>90.854200477798528</v>
      </c>
      <c r="M60" s="514">
        <v>281</v>
      </c>
      <c r="N60" s="515">
        <v>25535.226024702162</v>
      </c>
    </row>
    <row r="61" spans="1:14" ht="14.4" customHeight="1" x14ac:dyDescent="0.3">
      <c r="A61" s="510" t="s">
        <v>426</v>
      </c>
      <c r="B61" s="511" t="s">
        <v>428</v>
      </c>
      <c r="C61" s="512" t="s">
        <v>440</v>
      </c>
      <c r="D61" s="513" t="s">
        <v>441</v>
      </c>
      <c r="E61" s="512" t="s">
        <v>429</v>
      </c>
      <c r="F61" s="513" t="s">
        <v>430</v>
      </c>
      <c r="G61" s="512" t="s">
        <v>477</v>
      </c>
      <c r="H61" s="512">
        <v>101290</v>
      </c>
      <c r="I61" s="512">
        <v>1290</v>
      </c>
      <c r="J61" s="512" t="s">
        <v>539</v>
      </c>
      <c r="K61" s="512" t="s">
        <v>540</v>
      </c>
      <c r="L61" s="514">
        <v>137.1</v>
      </c>
      <c r="M61" s="514">
        <v>1</v>
      </c>
      <c r="N61" s="515">
        <v>137.1</v>
      </c>
    </row>
    <row r="62" spans="1:14" ht="14.4" customHeight="1" x14ac:dyDescent="0.3">
      <c r="A62" s="510" t="s">
        <v>426</v>
      </c>
      <c r="B62" s="511" t="s">
        <v>428</v>
      </c>
      <c r="C62" s="512" t="s">
        <v>440</v>
      </c>
      <c r="D62" s="513" t="s">
        <v>441</v>
      </c>
      <c r="E62" s="512" t="s">
        <v>429</v>
      </c>
      <c r="F62" s="513" t="s">
        <v>430</v>
      </c>
      <c r="G62" s="512" t="s">
        <v>477</v>
      </c>
      <c r="H62" s="512">
        <v>101940</v>
      </c>
      <c r="I62" s="512">
        <v>1940</v>
      </c>
      <c r="J62" s="512" t="s">
        <v>541</v>
      </c>
      <c r="K62" s="512" t="s">
        <v>542</v>
      </c>
      <c r="L62" s="514">
        <v>25.50003776047075</v>
      </c>
      <c r="M62" s="514">
        <v>2</v>
      </c>
      <c r="N62" s="515">
        <v>51.0000755209415</v>
      </c>
    </row>
    <row r="63" spans="1:14" ht="14.4" customHeight="1" x14ac:dyDescent="0.3">
      <c r="A63" s="510" t="s">
        <v>426</v>
      </c>
      <c r="B63" s="511" t="s">
        <v>428</v>
      </c>
      <c r="C63" s="512" t="s">
        <v>440</v>
      </c>
      <c r="D63" s="513" t="s">
        <v>441</v>
      </c>
      <c r="E63" s="512" t="s">
        <v>429</v>
      </c>
      <c r="F63" s="513" t="s">
        <v>430</v>
      </c>
      <c r="G63" s="512" t="s">
        <v>477</v>
      </c>
      <c r="H63" s="512">
        <v>102132</v>
      </c>
      <c r="I63" s="512">
        <v>2132</v>
      </c>
      <c r="J63" s="512" t="s">
        <v>543</v>
      </c>
      <c r="K63" s="512" t="s">
        <v>544</v>
      </c>
      <c r="L63" s="514">
        <v>134.16</v>
      </c>
      <c r="M63" s="514">
        <v>1</v>
      </c>
      <c r="N63" s="515">
        <v>134.16</v>
      </c>
    </row>
    <row r="64" spans="1:14" ht="14.4" customHeight="1" x14ac:dyDescent="0.3">
      <c r="A64" s="510" t="s">
        <v>426</v>
      </c>
      <c r="B64" s="511" t="s">
        <v>428</v>
      </c>
      <c r="C64" s="512" t="s">
        <v>440</v>
      </c>
      <c r="D64" s="513" t="s">
        <v>441</v>
      </c>
      <c r="E64" s="512" t="s">
        <v>429</v>
      </c>
      <c r="F64" s="513" t="s">
        <v>430</v>
      </c>
      <c r="G64" s="512" t="s">
        <v>477</v>
      </c>
      <c r="H64" s="512">
        <v>102133</v>
      </c>
      <c r="I64" s="512">
        <v>2133</v>
      </c>
      <c r="J64" s="512" t="s">
        <v>545</v>
      </c>
      <c r="K64" s="512" t="s">
        <v>546</v>
      </c>
      <c r="L64" s="514">
        <v>27.393987148153279</v>
      </c>
      <c r="M64" s="514">
        <v>673</v>
      </c>
      <c r="N64" s="515">
        <v>18425.847766403032</v>
      </c>
    </row>
    <row r="65" spans="1:14" ht="14.4" customHeight="1" x14ac:dyDescent="0.3">
      <c r="A65" s="510" t="s">
        <v>426</v>
      </c>
      <c r="B65" s="511" t="s">
        <v>428</v>
      </c>
      <c r="C65" s="512" t="s">
        <v>440</v>
      </c>
      <c r="D65" s="513" t="s">
        <v>441</v>
      </c>
      <c r="E65" s="512" t="s">
        <v>429</v>
      </c>
      <c r="F65" s="513" t="s">
        <v>430</v>
      </c>
      <c r="G65" s="512" t="s">
        <v>477</v>
      </c>
      <c r="H65" s="512">
        <v>102439</v>
      </c>
      <c r="I65" s="512">
        <v>2439</v>
      </c>
      <c r="J65" s="512" t="s">
        <v>547</v>
      </c>
      <c r="K65" s="512" t="s">
        <v>548</v>
      </c>
      <c r="L65" s="514">
        <v>290.83459358988779</v>
      </c>
      <c r="M65" s="514">
        <v>9</v>
      </c>
      <c r="N65" s="515">
        <v>2616.475181118597</v>
      </c>
    </row>
    <row r="66" spans="1:14" ht="14.4" customHeight="1" x14ac:dyDescent="0.3">
      <c r="A66" s="510" t="s">
        <v>426</v>
      </c>
      <c r="B66" s="511" t="s">
        <v>428</v>
      </c>
      <c r="C66" s="512" t="s">
        <v>440</v>
      </c>
      <c r="D66" s="513" t="s">
        <v>441</v>
      </c>
      <c r="E66" s="512" t="s">
        <v>429</v>
      </c>
      <c r="F66" s="513" t="s">
        <v>430</v>
      </c>
      <c r="G66" s="512" t="s">
        <v>477</v>
      </c>
      <c r="H66" s="512">
        <v>102478</v>
      </c>
      <c r="I66" s="512">
        <v>2478</v>
      </c>
      <c r="J66" s="512" t="s">
        <v>549</v>
      </c>
      <c r="K66" s="512" t="s">
        <v>550</v>
      </c>
      <c r="L66" s="514">
        <v>81.276673350556166</v>
      </c>
      <c r="M66" s="514">
        <v>6</v>
      </c>
      <c r="N66" s="515">
        <v>487.660040103337</v>
      </c>
    </row>
    <row r="67" spans="1:14" ht="14.4" customHeight="1" x14ac:dyDescent="0.3">
      <c r="A67" s="510" t="s">
        <v>426</v>
      </c>
      <c r="B67" s="511" t="s">
        <v>428</v>
      </c>
      <c r="C67" s="512" t="s">
        <v>440</v>
      </c>
      <c r="D67" s="513" t="s">
        <v>441</v>
      </c>
      <c r="E67" s="512" t="s">
        <v>429</v>
      </c>
      <c r="F67" s="513" t="s">
        <v>430</v>
      </c>
      <c r="G67" s="512" t="s">
        <v>477</v>
      </c>
      <c r="H67" s="512">
        <v>102538</v>
      </c>
      <c r="I67" s="512">
        <v>2538</v>
      </c>
      <c r="J67" s="512" t="s">
        <v>551</v>
      </c>
      <c r="K67" s="512" t="s">
        <v>552</v>
      </c>
      <c r="L67" s="514">
        <v>55.821238684523699</v>
      </c>
      <c r="M67" s="514">
        <v>107</v>
      </c>
      <c r="N67" s="515">
        <v>5983.3636506636294</v>
      </c>
    </row>
    <row r="68" spans="1:14" ht="14.4" customHeight="1" x14ac:dyDescent="0.3">
      <c r="A68" s="510" t="s">
        <v>426</v>
      </c>
      <c r="B68" s="511" t="s">
        <v>428</v>
      </c>
      <c r="C68" s="512" t="s">
        <v>440</v>
      </c>
      <c r="D68" s="513" t="s">
        <v>441</v>
      </c>
      <c r="E68" s="512" t="s">
        <v>429</v>
      </c>
      <c r="F68" s="513" t="s">
        <v>430</v>
      </c>
      <c r="G68" s="512" t="s">
        <v>477</v>
      </c>
      <c r="H68" s="512">
        <v>102684</v>
      </c>
      <c r="I68" s="512">
        <v>2684</v>
      </c>
      <c r="J68" s="512" t="s">
        <v>514</v>
      </c>
      <c r="K68" s="512" t="s">
        <v>553</v>
      </c>
      <c r="L68" s="514">
        <v>45.052627482903922</v>
      </c>
      <c r="M68" s="514">
        <v>38</v>
      </c>
      <c r="N68" s="515">
        <v>1712.7340794529252</v>
      </c>
    </row>
    <row r="69" spans="1:14" ht="14.4" customHeight="1" x14ac:dyDescent="0.3">
      <c r="A69" s="510" t="s">
        <v>426</v>
      </c>
      <c r="B69" s="511" t="s">
        <v>428</v>
      </c>
      <c r="C69" s="512" t="s">
        <v>440</v>
      </c>
      <c r="D69" s="513" t="s">
        <v>441</v>
      </c>
      <c r="E69" s="512" t="s">
        <v>429</v>
      </c>
      <c r="F69" s="513" t="s">
        <v>430</v>
      </c>
      <c r="G69" s="512" t="s">
        <v>477</v>
      </c>
      <c r="H69" s="512">
        <v>102818</v>
      </c>
      <c r="I69" s="512">
        <v>2818</v>
      </c>
      <c r="J69" s="512" t="s">
        <v>554</v>
      </c>
      <c r="K69" s="512" t="s">
        <v>555</v>
      </c>
      <c r="L69" s="514">
        <v>91.75</v>
      </c>
      <c r="M69" s="514">
        <v>1</v>
      </c>
      <c r="N69" s="515">
        <v>91.75</v>
      </c>
    </row>
    <row r="70" spans="1:14" ht="14.4" customHeight="1" x14ac:dyDescent="0.3">
      <c r="A70" s="510" t="s">
        <v>426</v>
      </c>
      <c r="B70" s="511" t="s">
        <v>428</v>
      </c>
      <c r="C70" s="512" t="s">
        <v>440</v>
      </c>
      <c r="D70" s="513" t="s">
        <v>441</v>
      </c>
      <c r="E70" s="512" t="s">
        <v>429</v>
      </c>
      <c r="F70" s="513" t="s">
        <v>430</v>
      </c>
      <c r="G70" s="512" t="s">
        <v>477</v>
      </c>
      <c r="H70" s="512">
        <v>102963</v>
      </c>
      <c r="I70" s="512">
        <v>2963</v>
      </c>
      <c r="J70" s="512" t="s">
        <v>556</v>
      </c>
      <c r="K70" s="512" t="s">
        <v>557</v>
      </c>
      <c r="L70" s="514">
        <v>128.41</v>
      </c>
      <c r="M70" s="514">
        <v>1</v>
      </c>
      <c r="N70" s="515">
        <v>128.41</v>
      </c>
    </row>
    <row r="71" spans="1:14" ht="14.4" customHeight="1" x14ac:dyDescent="0.3">
      <c r="A71" s="510" t="s">
        <v>426</v>
      </c>
      <c r="B71" s="511" t="s">
        <v>428</v>
      </c>
      <c r="C71" s="512" t="s">
        <v>440</v>
      </c>
      <c r="D71" s="513" t="s">
        <v>441</v>
      </c>
      <c r="E71" s="512" t="s">
        <v>429</v>
      </c>
      <c r="F71" s="513" t="s">
        <v>430</v>
      </c>
      <c r="G71" s="512" t="s">
        <v>477</v>
      </c>
      <c r="H71" s="512">
        <v>103542</v>
      </c>
      <c r="I71" s="512">
        <v>3542</v>
      </c>
      <c r="J71" s="512" t="s">
        <v>558</v>
      </c>
      <c r="K71" s="512" t="s">
        <v>559</v>
      </c>
      <c r="L71" s="514">
        <v>37.19</v>
      </c>
      <c r="M71" s="514">
        <v>2</v>
      </c>
      <c r="N71" s="515">
        <v>74.38</v>
      </c>
    </row>
    <row r="72" spans="1:14" ht="14.4" customHeight="1" x14ac:dyDescent="0.3">
      <c r="A72" s="510" t="s">
        <v>426</v>
      </c>
      <c r="B72" s="511" t="s">
        <v>428</v>
      </c>
      <c r="C72" s="512" t="s">
        <v>440</v>
      </c>
      <c r="D72" s="513" t="s">
        <v>441</v>
      </c>
      <c r="E72" s="512" t="s">
        <v>429</v>
      </c>
      <c r="F72" s="513" t="s">
        <v>430</v>
      </c>
      <c r="G72" s="512" t="s">
        <v>477</v>
      </c>
      <c r="H72" s="512">
        <v>103550</v>
      </c>
      <c r="I72" s="512">
        <v>3550</v>
      </c>
      <c r="J72" s="512" t="s">
        <v>560</v>
      </c>
      <c r="K72" s="512" t="s">
        <v>561</v>
      </c>
      <c r="L72" s="514">
        <v>37.770000000000003</v>
      </c>
      <c r="M72" s="514">
        <v>2</v>
      </c>
      <c r="N72" s="515">
        <v>75.540000000000006</v>
      </c>
    </row>
    <row r="73" spans="1:14" ht="14.4" customHeight="1" x14ac:dyDescent="0.3">
      <c r="A73" s="510" t="s">
        <v>426</v>
      </c>
      <c r="B73" s="511" t="s">
        <v>428</v>
      </c>
      <c r="C73" s="512" t="s">
        <v>440</v>
      </c>
      <c r="D73" s="513" t="s">
        <v>441</v>
      </c>
      <c r="E73" s="512" t="s">
        <v>429</v>
      </c>
      <c r="F73" s="513" t="s">
        <v>430</v>
      </c>
      <c r="G73" s="512" t="s">
        <v>477</v>
      </c>
      <c r="H73" s="512">
        <v>103575</v>
      </c>
      <c r="I73" s="512">
        <v>3575</v>
      </c>
      <c r="J73" s="512" t="s">
        <v>562</v>
      </c>
      <c r="K73" s="512" t="s">
        <v>533</v>
      </c>
      <c r="L73" s="514">
        <v>67.607683140643687</v>
      </c>
      <c r="M73" s="514">
        <v>29</v>
      </c>
      <c r="N73" s="515">
        <v>1961.9799739723603</v>
      </c>
    </row>
    <row r="74" spans="1:14" ht="14.4" customHeight="1" x14ac:dyDescent="0.3">
      <c r="A74" s="510" t="s">
        <v>426</v>
      </c>
      <c r="B74" s="511" t="s">
        <v>428</v>
      </c>
      <c r="C74" s="512" t="s">
        <v>440</v>
      </c>
      <c r="D74" s="513" t="s">
        <v>441</v>
      </c>
      <c r="E74" s="512" t="s">
        <v>429</v>
      </c>
      <c r="F74" s="513" t="s">
        <v>430</v>
      </c>
      <c r="G74" s="512" t="s">
        <v>477</v>
      </c>
      <c r="H74" s="512">
        <v>103688</v>
      </c>
      <c r="I74" s="512">
        <v>3688</v>
      </c>
      <c r="J74" s="512" t="s">
        <v>563</v>
      </c>
      <c r="K74" s="512" t="s">
        <v>564</v>
      </c>
      <c r="L74" s="514">
        <v>59.297777777777775</v>
      </c>
      <c r="M74" s="514">
        <v>18</v>
      </c>
      <c r="N74" s="515">
        <v>1067.3600000000001</v>
      </c>
    </row>
    <row r="75" spans="1:14" ht="14.4" customHeight="1" x14ac:dyDescent="0.3">
      <c r="A75" s="510" t="s">
        <v>426</v>
      </c>
      <c r="B75" s="511" t="s">
        <v>428</v>
      </c>
      <c r="C75" s="512" t="s">
        <v>440</v>
      </c>
      <c r="D75" s="513" t="s">
        <v>441</v>
      </c>
      <c r="E75" s="512" t="s">
        <v>429</v>
      </c>
      <c r="F75" s="513" t="s">
        <v>430</v>
      </c>
      <c r="G75" s="512" t="s">
        <v>477</v>
      </c>
      <c r="H75" s="512">
        <v>104071</v>
      </c>
      <c r="I75" s="512">
        <v>4071</v>
      </c>
      <c r="J75" s="512" t="s">
        <v>565</v>
      </c>
      <c r="K75" s="512" t="s">
        <v>566</v>
      </c>
      <c r="L75" s="514">
        <v>148.02750322581349</v>
      </c>
      <c r="M75" s="514">
        <v>4</v>
      </c>
      <c r="N75" s="515">
        <v>592.11001290325396</v>
      </c>
    </row>
    <row r="76" spans="1:14" ht="14.4" customHeight="1" x14ac:dyDescent="0.3">
      <c r="A76" s="510" t="s">
        <v>426</v>
      </c>
      <c r="B76" s="511" t="s">
        <v>428</v>
      </c>
      <c r="C76" s="512" t="s">
        <v>440</v>
      </c>
      <c r="D76" s="513" t="s">
        <v>441</v>
      </c>
      <c r="E76" s="512" t="s">
        <v>429</v>
      </c>
      <c r="F76" s="513" t="s">
        <v>430</v>
      </c>
      <c r="G76" s="512" t="s">
        <v>477</v>
      </c>
      <c r="H76" s="512">
        <v>104178</v>
      </c>
      <c r="I76" s="512">
        <v>4178</v>
      </c>
      <c r="J76" s="512" t="s">
        <v>567</v>
      </c>
      <c r="K76" s="512" t="s">
        <v>568</v>
      </c>
      <c r="L76" s="514">
        <v>41.2</v>
      </c>
      <c r="M76" s="514">
        <v>2</v>
      </c>
      <c r="N76" s="515">
        <v>82.4</v>
      </c>
    </row>
    <row r="77" spans="1:14" ht="14.4" customHeight="1" x14ac:dyDescent="0.3">
      <c r="A77" s="510" t="s">
        <v>426</v>
      </c>
      <c r="B77" s="511" t="s">
        <v>428</v>
      </c>
      <c r="C77" s="512" t="s">
        <v>440</v>
      </c>
      <c r="D77" s="513" t="s">
        <v>441</v>
      </c>
      <c r="E77" s="512" t="s">
        <v>429</v>
      </c>
      <c r="F77" s="513" t="s">
        <v>430</v>
      </c>
      <c r="G77" s="512" t="s">
        <v>477</v>
      </c>
      <c r="H77" s="512">
        <v>104343</v>
      </c>
      <c r="I77" s="512">
        <v>4343</v>
      </c>
      <c r="J77" s="512" t="s">
        <v>569</v>
      </c>
      <c r="K77" s="512" t="s">
        <v>570</v>
      </c>
      <c r="L77" s="514">
        <v>27.856581548659832</v>
      </c>
      <c r="M77" s="514">
        <v>6</v>
      </c>
      <c r="N77" s="515">
        <v>161.2697446459795</v>
      </c>
    </row>
    <row r="78" spans="1:14" ht="14.4" customHeight="1" x14ac:dyDescent="0.3">
      <c r="A78" s="510" t="s">
        <v>426</v>
      </c>
      <c r="B78" s="511" t="s">
        <v>428</v>
      </c>
      <c r="C78" s="512" t="s">
        <v>440</v>
      </c>
      <c r="D78" s="513" t="s">
        <v>441</v>
      </c>
      <c r="E78" s="512" t="s">
        <v>429</v>
      </c>
      <c r="F78" s="513" t="s">
        <v>430</v>
      </c>
      <c r="G78" s="512" t="s">
        <v>477</v>
      </c>
      <c r="H78" s="512">
        <v>104344</v>
      </c>
      <c r="I78" s="512">
        <v>4344</v>
      </c>
      <c r="J78" s="512" t="s">
        <v>571</v>
      </c>
      <c r="K78" s="512" t="s">
        <v>572</v>
      </c>
      <c r="L78" s="514">
        <v>116.01740144851377</v>
      </c>
      <c r="M78" s="514">
        <v>5</v>
      </c>
      <c r="N78" s="515">
        <v>563.08960579405505</v>
      </c>
    </row>
    <row r="79" spans="1:14" ht="14.4" customHeight="1" x14ac:dyDescent="0.3">
      <c r="A79" s="510" t="s">
        <v>426</v>
      </c>
      <c r="B79" s="511" t="s">
        <v>428</v>
      </c>
      <c r="C79" s="512" t="s">
        <v>440</v>
      </c>
      <c r="D79" s="513" t="s">
        <v>441</v>
      </c>
      <c r="E79" s="512" t="s">
        <v>429</v>
      </c>
      <c r="F79" s="513" t="s">
        <v>430</v>
      </c>
      <c r="G79" s="512" t="s">
        <v>477</v>
      </c>
      <c r="H79" s="512">
        <v>104361</v>
      </c>
      <c r="I79" s="512">
        <v>4361</v>
      </c>
      <c r="J79" s="512" t="s">
        <v>573</v>
      </c>
      <c r="K79" s="512" t="s">
        <v>574</v>
      </c>
      <c r="L79" s="514">
        <v>31.44</v>
      </c>
      <c r="M79" s="514">
        <v>1</v>
      </c>
      <c r="N79" s="515">
        <v>31.44</v>
      </c>
    </row>
    <row r="80" spans="1:14" ht="14.4" customHeight="1" x14ac:dyDescent="0.3">
      <c r="A80" s="510" t="s">
        <v>426</v>
      </c>
      <c r="B80" s="511" t="s">
        <v>428</v>
      </c>
      <c r="C80" s="512" t="s">
        <v>440</v>
      </c>
      <c r="D80" s="513" t="s">
        <v>441</v>
      </c>
      <c r="E80" s="512" t="s">
        <v>429</v>
      </c>
      <c r="F80" s="513" t="s">
        <v>430</v>
      </c>
      <c r="G80" s="512" t="s">
        <v>477</v>
      </c>
      <c r="H80" s="512">
        <v>104380</v>
      </c>
      <c r="I80" s="512">
        <v>4380</v>
      </c>
      <c r="J80" s="512" t="s">
        <v>575</v>
      </c>
      <c r="K80" s="512" t="s">
        <v>576</v>
      </c>
      <c r="L80" s="514">
        <v>375.72</v>
      </c>
      <c r="M80" s="514">
        <v>2</v>
      </c>
      <c r="N80" s="515">
        <v>751.44</v>
      </c>
    </row>
    <row r="81" spans="1:14" ht="14.4" customHeight="1" x14ac:dyDescent="0.3">
      <c r="A81" s="510" t="s">
        <v>426</v>
      </c>
      <c r="B81" s="511" t="s">
        <v>428</v>
      </c>
      <c r="C81" s="512" t="s">
        <v>440</v>
      </c>
      <c r="D81" s="513" t="s">
        <v>441</v>
      </c>
      <c r="E81" s="512" t="s">
        <v>429</v>
      </c>
      <c r="F81" s="513" t="s">
        <v>430</v>
      </c>
      <c r="G81" s="512" t="s">
        <v>477</v>
      </c>
      <c r="H81" s="512">
        <v>106091</v>
      </c>
      <c r="I81" s="512">
        <v>6091</v>
      </c>
      <c r="J81" s="512" t="s">
        <v>577</v>
      </c>
      <c r="K81" s="512" t="s">
        <v>578</v>
      </c>
      <c r="L81" s="514">
        <v>79.629931546007242</v>
      </c>
      <c r="M81" s="514">
        <v>11</v>
      </c>
      <c r="N81" s="515">
        <v>875.92924700607966</v>
      </c>
    </row>
    <row r="82" spans="1:14" ht="14.4" customHeight="1" x14ac:dyDescent="0.3">
      <c r="A82" s="510" t="s">
        <v>426</v>
      </c>
      <c r="B82" s="511" t="s">
        <v>428</v>
      </c>
      <c r="C82" s="512" t="s">
        <v>440</v>
      </c>
      <c r="D82" s="513" t="s">
        <v>441</v>
      </c>
      <c r="E82" s="512" t="s">
        <v>429</v>
      </c>
      <c r="F82" s="513" t="s">
        <v>430</v>
      </c>
      <c r="G82" s="512" t="s">
        <v>477</v>
      </c>
      <c r="H82" s="512">
        <v>107981</v>
      </c>
      <c r="I82" s="512">
        <v>7981</v>
      </c>
      <c r="J82" s="512" t="s">
        <v>579</v>
      </c>
      <c r="K82" s="512" t="s">
        <v>580</v>
      </c>
      <c r="L82" s="514">
        <v>60.349958900981669</v>
      </c>
      <c r="M82" s="514">
        <v>163</v>
      </c>
      <c r="N82" s="515">
        <v>9837.0448615040514</v>
      </c>
    </row>
    <row r="83" spans="1:14" ht="14.4" customHeight="1" x14ac:dyDescent="0.3">
      <c r="A83" s="510" t="s">
        <v>426</v>
      </c>
      <c r="B83" s="511" t="s">
        <v>428</v>
      </c>
      <c r="C83" s="512" t="s">
        <v>440</v>
      </c>
      <c r="D83" s="513" t="s">
        <v>441</v>
      </c>
      <c r="E83" s="512" t="s">
        <v>429</v>
      </c>
      <c r="F83" s="513" t="s">
        <v>430</v>
      </c>
      <c r="G83" s="512" t="s">
        <v>477</v>
      </c>
      <c r="H83" s="512">
        <v>108499</v>
      </c>
      <c r="I83" s="512">
        <v>8499</v>
      </c>
      <c r="J83" s="512" t="s">
        <v>581</v>
      </c>
      <c r="K83" s="512" t="s">
        <v>582</v>
      </c>
      <c r="L83" s="514">
        <v>117.73887492888313</v>
      </c>
      <c r="M83" s="514">
        <v>70</v>
      </c>
      <c r="N83" s="515">
        <v>8241.7089326455916</v>
      </c>
    </row>
    <row r="84" spans="1:14" ht="14.4" customHeight="1" x14ac:dyDescent="0.3">
      <c r="A84" s="510" t="s">
        <v>426</v>
      </c>
      <c r="B84" s="511" t="s">
        <v>428</v>
      </c>
      <c r="C84" s="512" t="s">
        <v>440</v>
      </c>
      <c r="D84" s="513" t="s">
        <v>441</v>
      </c>
      <c r="E84" s="512" t="s">
        <v>429</v>
      </c>
      <c r="F84" s="513" t="s">
        <v>430</v>
      </c>
      <c r="G84" s="512" t="s">
        <v>477</v>
      </c>
      <c r="H84" s="512">
        <v>109159</v>
      </c>
      <c r="I84" s="512">
        <v>9159</v>
      </c>
      <c r="J84" s="512" t="s">
        <v>583</v>
      </c>
      <c r="K84" s="512" t="s">
        <v>584</v>
      </c>
      <c r="L84" s="514">
        <v>114.07715662974999</v>
      </c>
      <c r="M84" s="514">
        <v>1</v>
      </c>
      <c r="N84" s="515">
        <v>114.07715662974999</v>
      </c>
    </row>
    <row r="85" spans="1:14" ht="14.4" customHeight="1" x14ac:dyDescent="0.3">
      <c r="A85" s="510" t="s">
        <v>426</v>
      </c>
      <c r="B85" s="511" t="s">
        <v>428</v>
      </c>
      <c r="C85" s="512" t="s">
        <v>440</v>
      </c>
      <c r="D85" s="513" t="s">
        <v>441</v>
      </c>
      <c r="E85" s="512" t="s">
        <v>429</v>
      </c>
      <c r="F85" s="513" t="s">
        <v>430</v>
      </c>
      <c r="G85" s="512" t="s">
        <v>477</v>
      </c>
      <c r="H85" s="512">
        <v>109844</v>
      </c>
      <c r="I85" s="512">
        <v>9844</v>
      </c>
      <c r="J85" s="512" t="s">
        <v>585</v>
      </c>
      <c r="K85" s="512" t="s">
        <v>586</v>
      </c>
      <c r="L85" s="514">
        <v>76.44</v>
      </c>
      <c r="M85" s="514">
        <v>1</v>
      </c>
      <c r="N85" s="515">
        <v>76.44</v>
      </c>
    </row>
    <row r="86" spans="1:14" ht="14.4" customHeight="1" x14ac:dyDescent="0.3">
      <c r="A86" s="510" t="s">
        <v>426</v>
      </c>
      <c r="B86" s="511" t="s">
        <v>428</v>
      </c>
      <c r="C86" s="512" t="s">
        <v>440</v>
      </c>
      <c r="D86" s="513" t="s">
        <v>441</v>
      </c>
      <c r="E86" s="512" t="s">
        <v>429</v>
      </c>
      <c r="F86" s="513" t="s">
        <v>430</v>
      </c>
      <c r="G86" s="512" t="s">
        <v>477</v>
      </c>
      <c r="H86" s="512">
        <v>109847</v>
      </c>
      <c r="I86" s="512">
        <v>9847</v>
      </c>
      <c r="J86" s="512" t="s">
        <v>585</v>
      </c>
      <c r="K86" s="512" t="s">
        <v>587</v>
      </c>
      <c r="L86" s="514">
        <v>43.23</v>
      </c>
      <c r="M86" s="514">
        <v>2</v>
      </c>
      <c r="N86" s="515">
        <v>86.46</v>
      </c>
    </row>
    <row r="87" spans="1:14" ht="14.4" customHeight="1" x14ac:dyDescent="0.3">
      <c r="A87" s="510" t="s">
        <v>426</v>
      </c>
      <c r="B87" s="511" t="s">
        <v>428</v>
      </c>
      <c r="C87" s="512" t="s">
        <v>440</v>
      </c>
      <c r="D87" s="513" t="s">
        <v>441</v>
      </c>
      <c r="E87" s="512" t="s">
        <v>429</v>
      </c>
      <c r="F87" s="513" t="s">
        <v>430</v>
      </c>
      <c r="G87" s="512" t="s">
        <v>477</v>
      </c>
      <c r="H87" s="512">
        <v>110086</v>
      </c>
      <c r="I87" s="512">
        <v>10086</v>
      </c>
      <c r="J87" s="512" t="s">
        <v>588</v>
      </c>
      <c r="K87" s="512" t="s">
        <v>589</v>
      </c>
      <c r="L87" s="514">
        <v>1665.1999883740646</v>
      </c>
      <c r="M87" s="514">
        <v>22.000000000000004</v>
      </c>
      <c r="N87" s="515">
        <v>36634.399747086587</v>
      </c>
    </row>
    <row r="88" spans="1:14" ht="14.4" customHeight="1" x14ac:dyDescent="0.3">
      <c r="A88" s="510" t="s">
        <v>426</v>
      </c>
      <c r="B88" s="511" t="s">
        <v>428</v>
      </c>
      <c r="C88" s="512" t="s">
        <v>440</v>
      </c>
      <c r="D88" s="513" t="s">
        <v>441</v>
      </c>
      <c r="E88" s="512" t="s">
        <v>429</v>
      </c>
      <c r="F88" s="513" t="s">
        <v>430</v>
      </c>
      <c r="G88" s="512" t="s">
        <v>477</v>
      </c>
      <c r="H88" s="512">
        <v>110151</v>
      </c>
      <c r="I88" s="512">
        <v>10151</v>
      </c>
      <c r="J88" s="512" t="s">
        <v>590</v>
      </c>
      <c r="K88" s="512" t="s">
        <v>591</v>
      </c>
      <c r="L88" s="514">
        <v>64.510831421877938</v>
      </c>
      <c r="M88" s="514">
        <v>19</v>
      </c>
      <c r="N88" s="515">
        <v>1225.7900135483076</v>
      </c>
    </row>
    <row r="89" spans="1:14" ht="14.4" customHeight="1" x14ac:dyDescent="0.3">
      <c r="A89" s="510" t="s">
        <v>426</v>
      </c>
      <c r="B89" s="511" t="s">
        <v>428</v>
      </c>
      <c r="C89" s="512" t="s">
        <v>440</v>
      </c>
      <c r="D89" s="513" t="s">
        <v>441</v>
      </c>
      <c r="E89" s="512" t="s">
        <v>429</v>
      </c>
      <c r="F89" s="513" t="s">
        <v>430</v>
      </c>
      <c r="G89" s="512" t="s">
        <v>477</v>
      </c>
      <c r="H89" s="512">
        <v>110502</v>
      </c>
      <c r="I89" s="512">
        <v>10502</v>
      </c>
      <c r="J89" s="512" t="s">
        <v>592</v>
      </c>
      <c r="K89" s="512" t="s">
        <v>593</v>
      </c>
      <c r="L89" s="514">
        <v>91.180350817542902</v>
      </c>
      <c r="M89" s="514">
        <v>1</v>
      </c>
      <c r="N89" s="515">
        <v>91.180350817542902</v>
      </c>
    </row>
    <row r="90" spans="1:14" ht="14.4" customHeight="1" x14ac:dyDescent="0.3">
      <c r="A90" s="510" t="s">
        <v>426</v>
      </c>
      <c r="B90" s="511" t="s">
        <v>428</v>
      </c>
      <c r="C90" s="512" t="s">
        <v>440</v>
      </c>
      <c r="D90" s="513" t="s">
        <v>441</v>
      </c>
      <c r="E90" s="512" t="s">
        <v>429</v>
      </c>
      <c r="F90" s="513" t="s">
        <v>430</v>
      </c>
      <c r="G90" s="512" t="s">
        <v>477</v>
      </c>
      <c r="H90" s="512">
        <v>111242</v>
      </c>
      <c r="I90" s="512">
        <v>11242</v>
      </c>
      <c r="J90" s="512" t="s">
        <v>594</v>
      </c>
      <c r="K90" s="512" t="s">
        <v>595</v>
      </c>
      <c r="L90" s="514">
        <v>119.39</v>
      </c>
      <c r="M90" s="514">
        <v>1</v>
      </c>
      <c r="N90" s="515">
        <v>119.39</v>
      </c>
    </row>
    <row r="91" spans="1:14" ht="14.4" customHeight="1" x14ac:dyDescent="0.3">
      <c r="A91" s="510" t="s">
        <v>426</v>
      </c>
      <c r="B91" s="511" t="s">
        <v>428</v>
      </c>
      <c r="C91" s="512" t="s">
        <v>440</v>
      </c>
      <c r="D91" s="513" t="s">
        <v>441</v>
      </c>
      <c r="E91" s="512" t="s">
        <v>429</v>
      </c>
      <c r="F91" s="513" t="s">
        <v>430</v>
      </c>
      <c r="G91" s="512" t="s">
        <v>477</v>
      </c>
      <c r="H91" s="512">
        <v>111337</v>
      </c>
      <c r="I91" s="512">
        <v>11337</v>
      </c>
      <c r="J91" s="512" t="s">
        <v>596</v>
      </c>
      <c r="K91" s="512" t="s">
        <v>597</v>
      </c>
      <c r="L91" s="514">
        <v>80.487885365687518</v>
      </c>
      <c r="M91" s="514">
        <v>103</v>
      </c>
      <c r="N91" s="515">
        <v>8289.3824024901533</v>
      </c>
    </row>
    <row r="92" spans="1:14" ht="14.4" customHeight="1" x14ac:dyDescent="0.3">
      <c r="A92" s="510" t="s">
        <v>426</v>
      </c>
      <c r="B92" s="511" t="s">
        <v>428</v>
      </c>
      <c r="C92" s="512" t="s">
        <v>440</v>
      </c>
      <c r="D92" s="513" t="s">
        <v>441</v>
      </c>
      <c r="E92" s="512" t="s">
        <v>429</v>
      </c>
      <c r="F92" s="513" t="s">
        <v>430</v>
      </c>
      <c r="G92" s="512" t="s">
        <v>477</v>
      </c>
      <c r="H92" s="512">
        <v>111671</v>
      </c>
      <c r="I92" s="512">
        <v>11671</v>
      </c>
      <c r="J92" s="512" t="s">
        <v>598</v>
      </c>
      <c r="K92" s="512" t="s">
        <v>599</v>
      </c>
      <c r="L92" s="514">
        <v>272.68908879670903</v>
      </c>
      <c r="M92" s="514">
        <v>152</v>
      </c>
      <c r="N92" s="515">
        <v>42169.485025731919</v>
      </c>
    </row>
    <row r="93" spans="1:14" ht="14.4" customHeight="1" x14ac:dyDescent="0.3">
      <c r="A93" s="510" t="s">
        <v>426</v>
      </c>
      <c r="B93" s="511" t="s">
        <v>428</v>
      </c>
      <c r="C93" s="512" t="s">
        <v>440</v>
      </c>
      <c r="D93" s="513" t="s">
        <v>441</v>
      </c>
      <c r="E93" s="512" t="s">
        <v>429</v>
      </c>
      <c r="F93" s="513" t="s">
        <v>430</v>
      </c>
      <c r="G93" s="512" t="s">
        <v>477</v>
      </c>
      <c r="H93" s="512">
        <v>111696</v>
      </c>
      <c r="I93" s="512">
        <v>11696</v>
      </c>
      <c r="J93" s="512" t="s">
        <v>600</v>
      </c>
      <c r="K93" s="512" t="s">
        <v>599</v>
      </c>
      <c r="L93" s="514">
        <v>344.3897479071091</v>
      </c>
      <c r="M93" s="514">
        <v>128</v>
      </c>
      <c r="N93" s="515">
        <v>44081.892773967789</v>
      </c>
    </row>
    <row r="94" spans="1:14" ht="14.4" customHeight="1" x14ac:dyDescent="0.3">
      <c r="A94" s="510" t="s">
        <v>426</v>
      </c>
      <c r="B94" s="511" t="s">
        <v>428</v>
      </c>
      <c r="C94" s="512" t="s">
        <v>440</v>
      </c>
      <c r="D94" s="513" t="s">
        <v>441</v>
      </c>
      <c r="E94" s="512" t="s">
        <v>429</v>
      </c>
      <c r="F94" s="513" t="s">
        <v>430</v>
      </c>
      <c r="G94" s="512" t="s">
        <v>477</v>
      </c>
      <c r="H94" s="512">
        <v>112770</v>
      </c>
      <c r="I94" s="512">
        <v>12770</v>
      </c>
      <c r="J94" s="512" t="s">
        <v>601</v>
      </c>
      <c r="K94" s="512" t="s">
        <v>602</v>
      </c>
      <c r="L94" s="514">
        <v>151.21259258982849</v>
      </c>
      <c r="M94" s="514">
        <v>5</v>
      </c>
      <c r="N94" s="515">
        <v>756.28075946968193</v>
      </c>
    </row>
    <row r="95" spans="1:14" ht="14.4" customHeight="1" x14ac:dyDescent="0.3">
      <c r="A95" s="510" t="s">
        <v>426</v>
      </c>
      <c r="B95" s="511" t="s">
        <v>428</v>
      </c>
      <c r="C95" s="512" t="s">
        <v>440</v>
      </c>
      <c r="D95" s="513" t="s">
        <v>441</v>
      </c>
      <c r="E95" s="512" t="s">
        <v>429</v>
      </c>
      <c r="F95" s="513" t="s">
        <v>430</v>
      </c>
      <c r="G95" s="512" t="s">
        <v>477</v>
      </c>
      <c r="H95" s="512">
        <v>113808</v>
      </c>
      <c r="I95" s="512">
        <v>13808</v>
      </c>
      <c r="J95" s="512" t="s">
        <v>603</v>
      </c>
      <c r="K95" s="512" t="s">
        <v>604</v>
      </c>
      <c r="L95" s="514">
        <v>599.20007397590177</v>
      </c>
      <c r="M95" s="514">
        <v>4</v>
      </c>
      <c r="N95" s="515">
        <v>2396.8002959036071</v>
      </c>
    </row>
    <row r="96" spans="1:14" ht="14.4" customHeight="1" x14ac:dyDescent="0.3">
      <c r="A96" s="510" t="s">
        <v>426</v>
      </c>
      <c r="B96" s="511" t="s">
        <v>428</v>
      </c>
      <c r="C96" s="512" t="s">
        <v>440</v>
      </c>
      <c r="D96" s="513" t="s">
        <v>441</v>
      </c>
      <c r="E96" s="512" t="s">
        <v>429</v>
      </c>
      <c r="F96" s="513" t="s">
        <v>430</v>
      </c>
      <c r="G96" s="512" t="s">
        <v>477</v>
      </c>
      <c r="H96" s="512">
        <v>114799</v>
      </c>
      <c r="I96" s="512">
        <v>14799</v>
      </c>
      <c r="J96" s="512" t="s">
        <v>605</v>
      </c>
      <c r="K96" s="512" t="s">
        <v>606</v>
      </c>
      <c r="L96" s="514">
        <v>29.53</v>
      </c>
      <c r="M96" s="514">
        <v>20</v>
      </c>
      <c r="N96" s="515">
        <v>590.59999999999991</v>
      </c>
    </row>
    <row r="97" spans="1:14" ht="14.4" customHeight="1" x14ac:dyDescent="0.3">
      <c r="A97" s="510" t="s">
        <v>426</v>
      </c>
      <c r="B97" s="511" t="s">
        <v>428</v>
      </c>
      <c r="C97" s="512" t="s">
        <v>440</v>
      </c>
      <c r="D97" s="513" t="s">
        <v>441</v>
      </c>
      <c r="E97" s="512" t="s">
        <v>429</v>
      </c>
      <c r="F97" s="513" t="s">
        <v>430</v>
      </c>
      <c r="G97" s="512" t="s">
        <v>477</v>
      </c>
      <c r="H97" s="512">
        <v>114933</v>
      </c>
      <c r="I97" s="512">
        <v>14933</v>
      </c>
      <c r="J97" s="512" t="s">
        <v>607</v>
      </c>
      <c r="K97" s="512" t="s">
        <v>472</v>
      </c>
      <c r="L97" s="514">
        <v>142.42986670597301</v>
      </c>
      <c r="M97" s="514">
        <v>1</v>
      </c>
      <c r="N97" s="515">
        <v>142.42986670597301</v>
      </c>
    </row>
    <row r="98" spans="1:14" ht="14.4" customHeight="1" x14ac:dyDescent="0.3">
      <c r="A98" s="510" t="s">
        <v>426</v>
      </c>
      <c r="B98" s="511" t="s">
        <v>428</v>
      </c>
      <c r="C98" s="512" t="s">
        <v>440</v>
      </c>
      <c r="D98" s="513" t="s">
        <v>441</v>
      </c>
      <c r="E98" s="512" t="s">
        <v>429</v>
      </c>
      <c r="F98" s="513" t="s">
        <v>430</v>
      </c>
      <c r="G98" s="512" t="s">
        <v>477</v>
      </c>
      <c r="H98" s="512">
        <v>114937</v>
      </c>
      <c r="I98" s="512">
        <v>14937</v>
      </c>
      <c r="J98" s="512" t="s">
        <v>608</v>
      </c>
      <c r="K98" s="512" t="s">
        <v>609</v>
      </c>
      <c r="L98" s="514">
        <v>115.94</v>
      </c>
      <c r="M98" s="514">
        <v>2</v>
      </c>
      <c r="N98" s="515">
        <v>231.88</v>
      </c>
    </row>
    <row r="99" spans="1:14" ht="14.4" customHeight="1" x14ac:dyDescent="0.3">
      <c r="A99" s="510" t="s">
        <v>426</v>
      </c>
      <c r="B99" s="511" t="s">
        <v>428</v>
      </c>
      <c r="C99" s="512" t="s">
        <v>440</v>
      </c>
      <c r="D99" s="513" t="s">
        <v>441</v>
      </c>
      <c r="E99" s="512" t="s">
        <v>429</v>
      </c>
      <c r="F99" s="513" t="s">
        <v>430</v>
      </c>
      <c r="G99" s="512" t="s">
        <v>477</v>
      </c>
      <c r="H99" s="512">
        <v>116467</v>
      </c>
      <c r="I99" s="512">
        <v>16467</v>
      </c>
      <c r="J99" s="512" t="s">
        <v>610</v>
      </c>
      <c r="K99" s="512" t="s">
        <v>611</v>
      </c>
      <c r="L99" s="514">
        <v>65.460033455168897</v>
      </c>
      <c r="M99" s="514">
        <v>1</v>
      </c>
      <c r="N99" s="515">
        <v>65.460033455168897</v>
      </c>
    </row>
    <row r="100" spans="1:14" ht="14.4" customHeight="1" x14ac:dyDescent="0.3">
      <c r="A100" s="510" t="s">
        <v>426</v>
      </c>
      <c r="B100" s="511" t="s">
        <v>428</v>
      </c>
      <c r="C100" s="512" t="s">
        <v>440</v>
      </c>
      <c r="D100" s="513" t="s">
        <v>441</v>
      </c>
      <c r="E100" s="512" t="s">
        <v>429</v>
      </c>
      <c r="F100" s="513" t="s">
        <v>430</v>
      </c>
      <c r="G100" s="512" t="s">
        <v>477</v>
      </c>
      <c r="H100" s="512">
        <v>116551</v>
      </c>
      <c r="I100" s="512">
        <v>16551</v>
      </c>
      <c r="J100" s="512" t="s">
        <v>612</v>
      </c>
      <c r="K100" s="512" t="s">
        <v>613</v>
      </c>
      <c r="L100" s="514">
        <v>1399.5166666666664</v>
      </c>
      <c r="M100" s="514">
        <v>3</v>
      </c>
      <c r="N100" s="515">
        <v>4198.5499999999993</v>
      </c>
    </row>
    <row r="101" spans="1:14" ht="14.4" customHeight="1" x14ac:dyDescent="0.3">
      <c r="A101" s="510" t="s">
        <v>426</v>
      </c>
      <c r="B101" s="511" t="s">
        <v>428</v>
      </c>
      <c r="C101" s="512" t="s">
        <v>440</v>
      </c>
      <c r="D101" s="513" t="s">
        <v>441</v>
      </c>
      <c r="E101" s="512" t="s">
        <v>429</v>
      </c>
      <c r="F101" s="513" t="s">
        <v>430</v>
      </c>
      <c r="G101" s="512" t="s">
        <v>477</v>
      </c>
      <c r="H101" s="512">
        <v>117011</v>
      </c>
      <c r="I101" s="512">
        <v>17011</v>
      </c>
      <c r="J101" s="512" t="s">
        <v>614</v>
      </c>
      <c r="K101" s="512" t="s">
        <v>615</v>
      </c>
      <c r="L101" s="514">
        <v>107.98826549102007</v>
      </c>
      <c r="M101" s="514">
        <v>334</v>
      </c>
      <c r="N101" s="515">
        <v>36037.024616549483</v>
      </c>
    </row>
    <row r="102" spans="1:14" ht="14.4" customHeight="1" x14ac:dyDescent="0.3">
      <c r="A102" s="510" t="s">
        <v>426</v>
      </c>
      <c r="B102" s="511" t="s">
        <v>428</v>
      </c>
      <c r="C102" s="512" t="s">
        <v>440</v>
      </c>
      <c r="D102" s="513" t="s">
        <v>441</v>
      </c>
      <c r="E102" s="512" t="s">
        <v>429</v>
      </c>
      <c r="F102" s="513" t="s">
        <v>430</v>
      </c>
      <c r="G102" s="512" t="s">
        <v>477</v>
      </c>
      <c r="H102" s="512">
        <v>117189</v>
      </c>
      <c r="I102" s="512">
        <v>17189</v>
      </c>
      <c r="J102" s="512" t="s">
        <v>616</v>
      </c>
      <c r="K102" s="512" t="s">
        <v>617</v>
      </c>
      <c r="L102" s="514">
        <v>37.409999999999997</v>
      </c>
      <c r="M102" s="514">
        <v>1</v>
      </c>
      <c r="N102" s="515">
        <v>37.409999999999997</v>
      </c>
    </row>
    <row r="103" spans="1:14" ht="14.4" customHeight="1" x14ac:dyDescent="0.3">
      <c r="A103" s="510" t="s">
        <v>426</v>
      </c>
      <c r="B103" s="511" t="s">
        <v>428</v>
      </c>
      <c r="C103" s="512" t="s">
        <v>440</v>
      </c>
      <c r="D103" s="513" t="s">
        <v>441</v>
      </c>
      <c r="E103" s="512" t="s">
        <v>429</v>
      </c>
      <c r="F103" s="513" t="s">
        <v>430</v>
      </c>
      <c r="G103" s="512" t="s">
        <v>477</v>
      </c>
      <c r="H103" s="512">
        <v>118304</v>
      </c>
      <c r="I103" s="512">
        <v>18304</v>
      </c>
      <c r="J103" s="512" t="s">
        <v>618</v>
      </c>
      <c r="K103" s="512" t="s">
        <v>619</v>
      </c>
      <c r="L103" s="514">
        <v>194.06016814813992</v>
      </c>
      <c r="M103" s="514">
        <v>94</v>
      </c>
      <c r="N103" s="515">
        <v>18257.374012559107</v>
      </c>
    </row>
    <row r="104" spans="1:14" ht="14.4" customHeight="1" x14ac:dyDescent="0.3">
      <c r="A104" s="510" t="s">
        <v>426</v>
      </c>
      <c r="B104" s="511" t="s">
        <v>428</v>
      </c>
      <c r="C104" s="512" t="s">
        <v>440</v>
      </c>
      <c r="D104" s="513" t="s">
        <v>441</v>
      </c>
      <c r="E104" s="512" t="s">
        <v>429</v>
      </c>
      <c r="F104" s="513" t="s">
        <v>430</v>
      </c>
      <c r="G104" s="512" t="s">
        <v>477</v>
      </c>
      <c r="H104" s="512">
        <v>118305</v>
      </c>
      <c r="I104" s="512">
        <v>18305</v>
      </c>
      <c r="J104" s="512" t="s">
        <v>618</v>
      </c>
      <c r="K104" s="512" t="s">
        <v>620</v>
      </c>
      <c r="L104" s="514">
        <v>266.98692320540118</v>
      </c>
      <c r="M104" s="514">
        <v>122</v>
      </c>
      <c r="N104" s="515">
        <v>32675.131033737285</v>
      </c>
    </row>
    <row r="105" spans="1:14" ht="14.4" customHeight="1" x14ac:dyDescent="0.3">
      <c r="A105" s="510" t="s">
        <v>426</v>
      </c>
      <c r="B105" s="511" t="s">
        <v>428</v>
      </c>
      <c r="C105" s="512" t="s">
        <v>440</v>
      </c>
      <c r="D105" s="513" t="s">
        <v>441</v>
      </c>
      <c r="E105" s="512" t="s">
        <v>429</v>
      </c>
      <c r="F105" s="513" t="s">
        <v>430</v>
      </c>
      <c r="G105" s="512" t="s">
        <v>477</v>
      </c>
      <c r="H105" s="512">
        <v>119188</v>
      </c>
      <c r="I105" s="512">
        <v>19188</v>
      </c>
      <c r="J105" s="512" t="s">
        <v>621</v>
      </c>
      <c r="K105" s="512" t="s">
        <v>622</v>
      </c>
      <c r="L105" s="514">
        <v>1825.28273436827</v>
      </c>
      <c r="M105" s="514">
        <v>4</v>
      </c>
      <c r="N105" s="515">
        <v>7470.4218749461597</v>
      </c>
    </row>
    <row r="106" spans="1:14" ht="14.4" customHeight="1" x14ac:dyDescent="0.3">
      <c r="A106" s="510" t="s">
        <v>426</v>
      </c>
      <c r="B106" s="511" t="s">
        <v>428</v>
      </c>
      <c r="C106" s="512" t="s">
        <v>440</v>
      </c>
      <c r="D106" s="513" t="s">
        <v>441</v>
      </c>
      <c r="E106" s="512" t="s">
        <v>429</v>
      </c>
      <c r="F106" s="513" t="s">
        <v>430</v>
      </c>
      <c r="G106" s="512" t="s">
        <v>477</v>
      </c>
      <c r="H106" s="512">
        <v>121393</v>
      </c>
      <c r="I106" s="512">
        <v>21393</v>
      </c>
      <c r="J106" s="512" t="s">
        <v>623</v>
      </c>
      <c r="K106" s="512" t="s">
        <v>624</v>
      </c>
      <c r="L106" s="514">
        <v>2300</v>
      </c>
      <c r="M106" s="514">
        <v>1</v>
      </c>
      <c r="N106" s="515">
        <v>2300</v>
      </c>
    </row>
    <row r="107" spans="1:14" ht="14.4" customHeight="1" x14ac:dyDescent="0.3">
      <c r="A107" s="510" t="s">
        <v>426</v>
      </c>
      <c r="B107" s="511" t="s">
        <v>428</v>
      </c>
      <c r="C107" s="512" t="s">
        <v>440</v>
      </c>
      <c r="D107" s="513" t="s">
        <v>441</v>
      </c>
      <c r="E107" s="512" t="s">
        <v>429</v>
      </c>
      <c r="F107" s="513" t="s">
        <v>430</v>
      </c>
      <c r="G107" s="512" t="s">
        <v>477</v>
      </c>
      <c r="H107" s="512">
        <v>123700</v>
      </c>
      <c r="I107" s="512">
        <v>23700</v>
      </c>
      <c r="J107" s="512" t="s">
        <v>625</v>
      </c>
      <c r="K107" s="512" t="s">
        <v>626</v>
      </c>
      <c r="L107" s="514">
        <v>571.05999999999995</v>
      </c>
      <c r="M107" s="514">
        <v>1</v>
      </c>
      <c r="N107" s="515">
        <v>571.05999999999995</v>
      </c>
    </row>
    <row r="108" spans="1:14" ht="14.4" customHeight="1" x14ac:dyDescent="0.3">
      <c r="A108" s="510" t="s">
        <v>426</v>
      </c>
      <c r="B108" s="511" t="s">
        <v>428</v>
      </c>
      <c r="C108" s="512" t="s">
        <v>440</v>
      </c>
      <c r="D108" s="513" t="s">
        <v>441</v>
      </c>
      <c r="E108" s="512" t="s">
        <v>429</v>
      </c>
      <c r="F108" s="513" t="s">
        <v>430</v>
      </c>
      <c r="G108" s="512" t="s">
        <v>477</v>
      </c>
      <c r="H108" s="512">
        <v>124067</v>
      </c>
      <c r="I108" s="512">
        <v>124067</v>
      </c>
      <c r="J108" s="512" t="s">
        <v>627</v>
      </c>
      <c r="K108" s="512" t="s">
        <v>628</v>
      </c>
      <c r="L108" s="514">
        <v>38.174299043678324</v>
      </c>
      <c r="M108" s="514">
        <v>270</v>
      </c>
      <c r="N108" s="515">
        <v>10307.925306446108</v>
      </c>
    </row>
    <row r="109" spans="1:14" ht="14.4" customHeight="1" x14ac:dyDescent="0.3">
      <c r="A109" s="510" t="s">
        <v>426</v>
      </c>
      <c r="B109" s="511" t="s">
        <v>428</v>
      </c>
      <c r="C109" s="512" t="s">
        <v>440</v>
      </c>
      <c r="D109" s="513" t="s">
        <v>441</v>
      </c>
      <c r="E109" s="512" t="s">
        <v>429</v>
      </c>
      <c r="F109" s="513" t="s">
        <v>430</v>
      </c>
      <c r="G109" s="512" t="s">
        <v>477</v>
      </c>
      <c r="H109" s="512">
        <v>124934</v>
      </c>
      <c r="I109" s="512">
        <v>124934</v>
      </c>
      <c r="J109" s="512" t="s">
        <v>629</v>
      </c>
      <c r="K109" s="512" t="s">
        <v>630</v>
      </c>
      <c r="L109" s="514">
        <v>3025.09</v>
      </c>
      <c r="M109" s="514">
        <v>1</v>
      </c>
      <c r="N109" s="515">
        <v>3025.09</v>
      </c>
    </row>
    <row r="110" spans="1:14" ht="14.4" customHeight="1" x14ac:dyDescent="0.3">
      <c r="A110" s="510" t="s">
        <v>426</v>
      </c>
      <c r="B110" s="511" t="s">
        <v>428</v>
      </c>
      <c r="C110" s="512" t="s">
        <v>440</v>
      </c>
      <c r="D110" s="513" t="s">
        <v>441</v>
      </c>
      <c r="E110" s="512" t="s">
        <v>429</v>
      </c>
      <c r="F110" s="513" t="s">
        <v>430</v>
      </c>
      <c r="G110" s="512" t="s">
        <v>477</v>
      </c>
      <c r="H110" s="512">
        <v>125362</v>
      </c>
      <c r="I110" s="512">
        <v>25362</v>
      </c>
      <c r="J110" s="512" t="s">
        <v>631</v>
      </c>
      <c r="K110" s="512" t="s">
        <v>632</v>
      </c>
      <c r="L110" s="514">
        <v>104.60656282643767</v>
      </c>
      <c r="M110" s="514">
        <v>9</v>
      </c>
      <c r="N110" s="515">
        <v>940.69875391725202</v>
      </c>
    </row>
    <row r="111" spans="1:14" ht="14.4" customHeight="1" x14ac:dyDescent="0.3">
      <c r="A111" s="510" t="s">
        <v>426</v>
      </c>
      <c r="B111" s="511" t="s">
        <v>428</v>
      </c>
      <c r="C111" s="512" t="s">
        <v>440</v>
      </c>
      <c r="D111" s="513" t="s">
        <v>441</v>
      </c>
      <c r="E111" s="512" t="s">
        <v>429</v>
      </c>
      <c r="F111" s="513" t="s">
        <v>430</v>
      </c>
      <c r="G111" s="512" t="s">
        <v>477</v>
      </c>
      <c r="H111" s="512">
        <v>125364</v>
      </c>
      <c r="I111" s="512">
        <v>25364</v>
      </c>
      <c r="J111" s="512" t="s">
        <v>633</v>
      </c>
      <c r="K111" s="512" t="s">
        <v>634</v>
      </c>
      <c r="L111" s="514">
        <v>65.81</v>
      </c>
      <c r="M111" s="514">
        <v>2</v>
      </c>
      <c r="N111" s="515">
        <v>131.62</v>
      </c>
    </row>
    <row r="112" spans="1:14" ht="14.4" customHeight="1" x14ac:dyDescent="0.3">
      <c r="A112" s="510" t="s">
        <v>426</v>
      </c>
      <c r="B112" s="511" t="s">
        <v>428</v>
      </c>
      <c r="C112" s="512" t="s">
        <v>440</v>
      </c>
      <c r="D112" s="513" t="s">
        <v>441</v>
      </c>
      <c r="E112" s="512" t="s">
        <v>429</v>
      </c>
      <c r="F112" s="513" t="s">
        <v>430</v>
      </c>
      <c r="G112" s="512" t="s">
        <v>477</v>
      </c>
      <c r="H112" s="512">
        <v>125365</v>
      </c>
      <c r="I112" s="512">
        <v>25365</v>
      </c>
      <c r="J112" s="512" t="s">
        <v>633</v>
      </c>
      <c r="K112" s="512" t="s">
        <v>635</v>
      </c>
      <c r="L112" s="514">
        <v>132.31966060975219</v>
      </c>
      <c r="M112" s="514">
        <v>5</v>
      </c>
      <c r="N112" s="515">
        <v>661.59830304876095</v>
      </c>
    </row>
    <row r="113" spans="1:14" ht="14.4" customHeight="1" x14ac:dyDescent="0.3">
      <c r="A113" s="510" t="s">
        <v>426</v>
      </c>
      <c r="B113" s="511" t="s">
        <v>428</v>
      </c>
      <c r="C113" s="512" t="s">
        <v>440</v>
      </c>
      <c r="D113" s="513" t="s">
        <v>441</v>
      </c>
      <c r="E113" s="512" t="s">
        <v>429</v>
      </c>
      <c r="F113" s="513" t="s">
        <v>430</v>
      </c>
      <c r="G113" s="512" t="s">
        <v>477</v>
      </c>
      <c r="H113" s="512">
        <v>125366</v>
      </c>
      <c r="I113" s="512">
        <v>25366</v>
      </c>
      <c r="J113" s="512" t="s">
        <v>633</v>
      </c>
      <c r="K113" s="512" t="s">
        <v>636</v>
      </c>
      <c r="L113" s="514">
        <v>238.13589471149433</v>
      </c>
      <c r="M113" s="514">
        <v>3</v>
      </c>
      <c r="N113" s="515">
        <v>714.40768413448302</v>
      </c>
    </row>
    <row r="114" spans="1:14" ht="14.4" customHeight="1" x14ac:dyDescent="0.3">
      <c r="A114" s="510" t="s">
        <v>426</v>
      </c>
      <c r="B114" s="511" t="s">
        <v>428</v>
      </c>
      <c r="C114" s="512" t="s">
        <v>440</v>
      </c>
      <c r="D114" s="513" t="s">
        <v>441</v>
      </c>
      <c r="E114" s="512" t="s">
        <v>429</v>
      </c>
      <c r="F114" s="513" t="s">
        <v>430</v>
      </c>
      <c r="G114" s="512" t="s">
        <v>477</v>
      </c>
      <c r="H114" s="512">
        <v>126502</v>
      </c>
      <c r="I114" s="512">
        <v>26502</v>
      </c>
      <c r="J114" s="512" t="s">
        <v>637</v>
      </c>
      <c r="K114" s="512" t="s">
        <v>638</v>
      </c>
      <c r="L114" s="514">
        <v>1718.61</v>
      </c>
      <c r="M114" s="514">
        <v>1</v>
      </c>
      <c r="N114" s="515">
        <v>1718.61</v>
      </c>
    </row>
    <row r="115" spans="1:14" ht="14.4" customHeight="1" x14ac:dyDescent="0.3">
      <c r="A115" s="510" t="s">
        <v>426</v>
      </c>
      <c r="B115" s="511" t="s">
        <v>428</v>
      </c>
      <c r="C115" s="512" t="s">
        <v>440</v>
      </c>
      <c r="D115" s="513" t="s">
        <v>441</v>
      </c>
      <c r="E115" s="512" t="s">
        <v>429</v>
      </c>
      <c r="F115" s="513" t="s">
        <v>430</v>
      </c>
      <c r="G115" s="512" t="s">
        <v>477</v>
      </c>
      <c r="H115" s="512">
        <v>129707</v>
      </c>
      <c r="I115" s="512">
        <v>29707</v>
      </c>
      <c r="J115" s="512" t="s">
        <v>639</v>
      </c>
      <c r="K115" s="512" t="s">
        <v>640</v>
      </c>
      <c r="L115" s="514">
        <v>1.1499999999999999</v>
      </c>
      <c r="M115" s="514">
        <v>1</v>
      </c>
      <c r="N115" s="515">
        <v>1.1499999999999999</v>
      </c>
    </row>
    <row r="116" spans="1:14" ht="14.4" customHeight="1" x14ac:dyDescent="0.3">
      <c r="A116" s="510" t="s">
        <v>426</v>
      </c>
      <c r="B116" s="511" t="s">
        <v>428</v>
      </c>
      <c r="C116" s="512" t="s">
        <v>440</v>
      </c>
      <c r="D116" s="513" t="s">
        <v>441</v>
      </c>
      <c r="E116" s="512" t="s">
        <v>429</v>
      </c>
      <c r="F116" s="513" t="s">
        <v>430</v>
      </c>
      <c r="G116" s="512" t="s">
        <v>477</v>
      </c>
      <c r="H116" s="512">
        <v>130229</v>
      </c>
      <c r="I116" s="512">
        <v>30229</v>
      </c>
      <c r="J116" s="512" t="s">
        <v>641</v>
      </c>
      <c r="K116" s="512" t="s">
        <v>642</v>
      </c>
      <c r="L116" s="514">
        <v>129.180053928456</v>
      </c>
      <c r="M116" s="514">
        <v>1</v>
      </c>
      <c r="N116" s="515">
        <v>129.180053928456</v>
      </c>
    </row>
    <row r="117" spans="1:14" ht="14.4" customHeight="1" x14ac:dyDescent="0.3">
      <c r="A117" s="510" t="s">
        <v>426</v>
      </c>
      <c r="B117" s="511" t="s">
        <v>428</v>
      </c>
      <c r="C117" s="512" t="s">
        <v>440</v>
      </c>
      <c r="D117" s="513" t="s">
        <v>441</v>
      </c>
      <c r="E117" s="512" t="s">
        <v>429</v>
      </c>
      <c r="F117" s="513" t="s">
        <v>430</v>
      </c>
      <c r="G117" s="512" t="s">
        <v>477</v>
      </c>
      <c r="H117" s="512">
        <v>131654</v>
      </c>
      <c r="I117" s="512">
        <v>131654</v>
      </c>
      <c r="J117" s="512" t="s">
        <v>643</v>
      </c>
      <c r="K117" s="512" t="s">
        <v>644</v>
      </c>
      <c r="L117" s="514">
        <v>593.95245295809082</v>
      </c>
      <c r="M117" s="514">
        <v>12.2</v>
      </c>
      <c r="N117" s="515">
        <v>7248.3534354970907</v>
      </c>
    </row>
    <row r="118" spans="1:14" ht="14.4" customHeight="1" x14ac:dyDescent="0.3">
      <c r="A118" s="510" t="s">
        <v>426</v>
      </c>
      <c r="B118" s="511" t="s">
        <v>428</v>
      </c>
      <c r="C118" s="512" t="s">
        <v>440</v>
      </c>
      <c r="D118" s="513" t="s">
        <v>441</v>
      </c>
      <c r="E118" s="512" t="s">
        <v>429</v>
      </c>
      <c r="F118" s="513" t="s">
        <v>430</v>
      </c>
      <c r="G118" s="512" t="s">
        <v>477</v>
      </c>
      <c r="H118" s="512">
        <v>131656</v>
      </c>
      <c r="I118" s="512">
        <v>131656</v>
      </c>
      <c r="J118" s="512" t="s">
        <v>645</v>
      </c>
      <c r="K118" s="512" t="s">
        <v>646</v>
      </c>
      <c r="L118" s="514">
        <v>806.65654141900882</v>
      </c>
      <c r="M118" s="514">
        <v>14.2</v>
      </c>
      <c r="N118" s="515">
        <v>11454.521438556703</v>
      </c>
    </row>
    <row r="119" spans="1:14" ht="14.4" customHeight="1" x14ac:dyDescent="0.3">
      <c r="A119" s="510" t="s">
        <v>426</v>
      </c>
      <c r="B119" s="511" t="s">
        <v>428</v>
      </c>
      <c r="C119" s="512" t="s">
        <v>440</v>
      </c>
      <c r="D119" s="513" t="s">
        <v>441</v>
      </c>
      <c r="E119" s="512" t="s">
        <v>429</v>
      </c>
      <c r="F119" s="513" t="s">
        <v>430</v>
      </c>
      <c r="G119" s="512" t="s">
        <v>477</v>
      </c>
      <c r="H119" s="512">
        <v>132225</v>
      </c>
      <c r="I119" s="512">
        <v>32225</v>
      </c>
      <c r="J119" s="512" t="s">
        <v>647</v>
      </c>
      <c r="K119" s="512" t="s">
        <v>648</v>
      </c>
      <c r="L119" s="514">
        <v>77.139999999999901</v>
      </c>
      <c r="M119" s="514">
        <v>1</v>
      </c>
      <c r="N119" s="515">
        <v>77.139999999999901</v>
      </c>
    </row>
    <row r="120" spans="1:14" ht="14.4" customHeight="1" x14ac:dyDescent="0.3">
      <c r="A120" s="510" t="s">
        <v>426</v>
      </c>
      <c r="B120" s="511" t="s">
        <v>428</v>
      </c>
      <c r="C120" s="512" t="s">
        <v>440</v>
      </c>
      <c r="D120" s="513" t="s">
        <v>441</v>
      </c>
      <c r="E120" s="512" t="s">
        <v>429</v>
      </c>
      <c r="F120" s="513" t="s">
        <v>430</v>
      </c>
      <c r="G120" s="512" t="s">
        <v>477</v>
      </c>
      <c r="H120" s="512">
        <v>132272</v>
      </c>
      <c r="I120" s="512">
        <v>32272</v>
      </c>
      <c r="J120" s="512" t="s">
        <v>649</v>
      </c>
      <c r="K120" s="512" t="s">
        <v>650</v>
      </c>
      <c r="L120" s="514">
        <v>77.94</v>
      </c>
      <c r="M120" s="514">
        <v>2</v>
      </c>
      <c r="N120" s="515">
        <v>155.88</v>
      </c>
    </row>
    <row r="121" spans="1:14" ht="14.4" customHeight="1" x14ac:dyDescent="0.3">
      <c r="A121" s="510" t="s">
        <v>426</v>
      </c>
      <c r="B121" s="511" t="s">
        <v>428</v>
      </c>
      <c r="C121" s="512" t="s">
        <v>440</v>
      </c>
      <c r="D121" s="513" t="s">
        <v>441</v>
      </c>
      <c r="E121" s="512" t="s">
        <v>429</v>
      </c>
      <c r="F121" s="513" t="s">
        <v>430</v>
      </c>
      <c r="G121" s="512" t="s">
        <v>477</v>
      </c>
      <c r="H121" s="512">
        <v>132917</v>
      </c>
      <c r="I121" s="512">
        <v>32917</v>
      </c>
      <c r="J121" s="512" t="s">
        <v>651</v>
      </c>
      <c r="K121" s="512" t="s">
        <v>652</v>
      </c>
      <c r="L121" s="514">
        <v>169.92159416707699</v>
      </c>
      <c r="M121" s="514">
        <v>1</v>
      </c>
      <c r="N121" s="515">
        <v>169.92159416707699</v>
      </c>
    </row>
    <row r="122" spans="1:14" ht="14.4" customHeight="1" x14ac:dyDescent="0.3">
      <c r="A122" s="510" t="s">
        <v>426</v>
      </c>
      <c r="B122" s="511" t="s">
        <v>428</v>
      </c>
      <c r="C122" s="512" t="s">
        <v>440</v>
      </c>
      <c r="D122" s="513" t="s">
        <v>441</v>
      </c>
      <c r="E122" s="512" t="s">
        <v>429</v>
      </c>
      <c r="F122" s="513" t="s">
        <v>430</v>
      </c>
      <c r="G122" s="512" t="s">
        <v>477</v>
      </c>
      <c r="H122" s="512">
        <v>140122</v>
      </c>
      <c r="I122" s="512">
        <v>40122</v>
      </c>
      <c r="J122" s="512" t="s">
        <v>653</v>
      </c>
      <c r="K122" s="512" t="s">
        <v>628</v>
      </c>
      <c r="L122" s="514">
        <v>37.051684487532093</v>
      </c>
      <c r="M122" s="514">
        <v>270</v>
      </c>
      <c r="N122" s="515">
        <v>9892.5200526310964</v>
      </c>
    </row>
    <row r="123" spans="1:14" ht="14.4" customHeight="1" x14ac:dyDescent="0.3">
      <c r="A123" s="510" t="s">
        <v>426</v>
      </c>
      <c r="B123" s="511" t="s">
        <v>428</v>
      </c>
      <c r="C123" s="512" t="s">
        <v>440</v>
      </c>
      <c r="D123" s="513" t="s">
        <v>441</v>
      </c>
      <c r="E123" s="512" t="s">
        <v>429</v>
      </c>
      <c r="F123" s="513" t="s">
        <v>430</v>
      </c>
      <c r="G123" s="512" t="s">
        <v>477</v>
      </c>
      <c r="H123" s="512">
        <v>140157</v>
      </c>
      <c r="I123" s="512">
        <v>40157</v>
      </c>
      <c r="J123" s="512" t="s">
        <v>654</v>
      </c>
      <c r="K123" s="512" t="s">
        <v>628</v>
      </c>
      <c r="L123" s="514">
        <v>62.163333333333334</v>
      </c>
      <c r="M123" s="514">
        <v>6</v>
      </c>
      <c r="N123" s="515">
        <v>355.78</v>
      </c>
    </row>
    <row r="124" spans="1:14" ht="14.4" customHeight="1" x14ac:dyDescent="0.3">
      <c r="A124" s="510" t="s">
        <v>426</v>
      </c>
      <c r="B124" s="511" t="s">
        <v>428</v>
      </c>
      <c r="C124" s="512" t="s">
        <v>440</v>
      </c>
      <c r="D124" s="513" t="s">
        <v>441</v>
      </c>
      <c r="E124" s="512" t="s">
        <v>429</v>
      </c>
      <c r="F124" s="513" t="s">
        <v>430</v>
      </c>
      <c r="G124" s="512" t="s">
        <v>477</v>
      </c>
      <c r="H124" s="512">
        <v>142595</v>
      </c>
      <c r="I124" s="512">
        <v>42595</v>
      </c>
      <c r="J124" s="512" t="s">
        <v>655</v>
      </c>
      <c r="K124" s="512" t="s">
        <v>656</v>
      </c>
      <c r="L124" s="514">
        <v>1008.1387475312301</v>
      </c>
      <c r="M124" s="514">
        <v>46</v>
      </c>
      <c r="N124" s="515">
        <v>46353.08803131304</v>
      </c>
    </row>
    <row r="125" spans="1:14" ht="14.4" customHeight="1" x14ac:dyDescent="0.3">
      <c r="A125" s="510" t="s">
        <v>426</v>
      </c>
      <c r="B125" s="511" t="s">
        <v>428</v>
      </c>
      <c r="C125" s="512" t="s">
        <v>440</v>
      </c>
      <c r="D125" s="513" t="s">
        <v>441</v>
      </c>
      <c r="E125" s="512" t="s">
        <v>429</v>
      </c>
      <c r="F125" s="513" t="s">
        <v>430</v>
      </c>
      <c r="G125" s="512" t="s">
        <v>477</v>
      </c>
      <c r="H125" s="512">
        <v>144357</v>
      </c>
      <c r="I125" s="512">
        <v>44357</v>
      </c>
      <c r="J125" s="512" t="s">
        <v>657</v>
      </c>
      <c r="K125" s="512" t="s">
        <v>658</v>
      </c>
      <c r="L125" s="514">
        <v>3785.6427496473489</v>
      </c>
      <c r="M125" s="514">
        <v>15</v>
      </c>
      <c r="N125" s="515">
        <v>56785.719247531444</v>
      </c>
    </row>
    <row r="126" spans="1:14" ht="14.4" customHeight="1" x14ac:dyDescent="0.3">
      <c r="A126" s="510" t="s">
        <v>426</v>
      </c>
      <c r="B126" s="511" t="s">
        <v>428</v>
      </c>
      <c r="C126" s="512" t="s">
        <v>440</v>
      </c>
      <c r="D126" s="513" t="s">
        <v>441</v>
      </c>
      <c r="E126" s="512" t="s">
        <v>429</v>
      </c>
      <c r="F126" s="513" t="s">
        <v>430</v>
      </c>
      <c r="G126" s="512" t="s">
        <v>477</v>
      </c>
      <c r="H126" s="512">
        <v>144982</v>
      </c>
      <c r="I126" s="512">
        <v>44982</v>
      </c>
      <c r="J126" s="512" t="s">
        <v>659</v>
      </c>
      <c r="K126" s="512" t="s">
        <v>660</v>
      </c>
      <c r="L126" s="514">
        <v>70.599999999999994</v>
      </c>
      <c r="M126" s="514">
        <v>1</v>
      </c>
      <c r="N126" s="515">
        <v>70.599999999999994</v>
      </c>
    </row>
    <row r="127" spans="1:14" ht="14.4" customHeight="1" x14ac:dyDescent="0.3">
      <c r="A127" s="510" t="s">
        <v>426</v>
      </c>
      <c r="B127" s="511" t="s">
        <v>428</v>
      </c>
      <c r="C127" s="512" t="s">
        <v>440</v>
      </c>
      <c r="D127" s="513" t="s">
        <v>441</v>
      </c>
      <c r="E127" s="512" t="s">
        <v>429</v>
      </c>
      <c r="F127" s="513" t="s">
        <v>430</v>
      </c>
      <c r="G127" s="512" t="s">
        <v>477</v>
      </c>
      <c r="H127" s="512">
        <v>146692</v>
      </c>
      <c r="I127" s="512">
        <v>46692</v>
      </c>
      <c r="J127" s="512" t="s">
        <v>661</v>
      </c>
      <c r="K127" s="512" t="s">
        <v>662</v>
      </c>
      <c r="L127" s="514">
        <v>78.25</v>
      </c>
      <c r="M127" s="514">
        <v>1</v>
      </c>
      <c r="N127" s="515">
        <v>78.25</v>
      </c>
    </row>
    <row r="128" spans="1:14" ht="14.4" customHeight="1" x14ac:dyDescent="0.3">
      <c r="A128" s="510" t="s">
        <v>426</v>
      </c>
      <c r="B128" s="511" t="s">
        <v>428</v>
      </c>
      <c r="C128" s="512" t="s">
        <v>440</v>
      </c>
      <c r="D128" s="513" t="s">
        <v>441</v>
      </c>
      <c r="E128" s="512" t="s">
        <v>429</v>
      </c>
      <c r="F128" s="513" t="s">
        <v>430</v>
      </c>
      <c r="G128" s="512" t="s">
        <v>477</v>
      </c>
      <c r="H128" s="512">
        <v>146991</v>
      </c>
      <c r="I128" s="512">
        <v>46991</v>
      </c>
      <c r="J128" s="512" t="s">
        <v>649</v>
      </c>
      <c r="K128" s="512" t="s">
        <v>663</v>
      </c>
      <c r="L128" s="514">
        <v>138.94006867937401</v>
      </c>
      <c r="M128" s="514">
        <v>2</v>
      </c>
      <c r="N128" s="515">
        <v>277.88013735874802</v>
      </c>
    </row>
    <row r="129" spans="1:14" ht="14.4" customHeight="1" x14ac:dyDescent="0.3">
      <c r="A129" s="510" t="s">
        <v>426</v>
      </c>
      <c r="B129" s="511" t="s">
        <v>428</v>
      </c>
      <c r="C129" s="512" t="s">
        <v>440</v>
      </c>
      <c r="D129" s="513" t="s">
        <v>441</v>
      </c>
      <c r="E129" s="512" t="s">
        <v>429</v>
      </c>
      <c r="F129" s="513" t="s">
        <v>430</v>
      </c>
      <c r="G129" s="512" t="s">
        <v>477</v>
      </c>
      <c r="H129" s="512">
        <v>147671</v>
      </c>
      <c r="I129" s="512">
        <v>47671</v>
      </c>
      <c r="J129" s="512" t="s">
        <v>664</v>
      </c>
      <c r="K129" s="512" t="s">
        <v>665</v>
      </c>
      <c r="L129" s="514">
        <v>415.00666666666666</v>
      </c>
      <c r="M129" s="514">
        <v>6</v>
      </c>
      <c r="N129" s="515">
        <v>2488.3999999999996</v>
      </c>
    </row>
    <row r="130" spans="1:14" ht="14.4" customHeight="1" x14ac:dyDescent="0.3">
      <c r="A130" s="510" t="s">
        <v>426</v>
      </c>
      <c r="B130" s="511" t="s">
        <v>428</v>
      </c>
      <c r="C130" s="512" t="s">
        <v>440</v>
      </c>
      <c r="D130" s="513" t="s">
        <v>441</v>
      </c>
      <c r="E130" s="512" t="s">
        <v>429</v>
      </c>
      <c r="F130" s="513" t="s">
        <v>430</v>
      </c>
      <c r="G130" s="512" t="s">
        <v>477</v>
      </c>
      <c r="H130" s="512">
        <v>149317</v>
      </c>
      <c r="I130" s="512">
        <v>49317</v>
      </c>
      <c r="J130" s="512" t="s">
        <v>666</v>
      </c>
      <c r="K130" s="512" t="s">
        <v>667</v>
      </c>
      <c r="L130" s="514">
        <v>331.02683266339352</v>
      </c>
      <c r="M130" s="514">
        <v>2</v>
      </c>
      <c r="N130" s="515">
        <v>662.05366532678704</v>
      </c>
    </row>
    <row r="131" spans="1:14" ht="14.4" customHeight="1" x14ac:dyDescent="0.3">
      <c r="A131" s="510" t="s">
        <v>426</v>
      </c>
      <c r="B131" s="511" t="s">
        <v>428</v>
      </c>
      <c r="C131" s="512" t="s">
        <v>440</v>
      </c>
      <c r="D131" s="513" t="s">
        <v>441</v>
      </c>
      <c r="E131" s="512" t="s">
        <v>429</v>
      </c>
      <c r="F131" s="513" t="s">
        <v>430</v>
      </c>
      <c r="G131" s="512" t="s">
        <v>477</v>
      </c>
      <c r="H131" s="512">
        <v>150117</v>
      </c>
      <c r="I131" s="512">
        <v>50117</v>
      </c>
      <c r="J131" s="512" t="s">
        <v>668</v>
      </c>
      <c r="K131" s="512" t="s">
        <v>669</v>
      </c>
      <c r="L131" s="514">
        <v>192.84017798760999</v>
      </c>
      <c r="M131" s="514">
        <v>1</v>
      </c>
      <c r="N131" s="515">
        <v>192.84017798760999</v>
      </c>
    </row>
    <row r="132" spans="1:14" ht="14.4" customHeight="1" x14ac:dyDescent="0.3">
      <c r="A132" s="510" t="s">
        <v>426</v>
      </c>
      <c r="B132" s="511" t="s">
        <v>428</v>
      </c>
      <c r="C132" s="512" t="s">
        <v>440</v>
      </c>
      <c r="D132" s="513" t="s">
        <v>441</v>
      </c>
      <c r="E132" s="512" t="s">
        <v>429</v>
      </c>
      <c r="F132" s="513" t="s">
        <v>430</v>
      </c>
      <c r="G132" s="512" t="s">
        <v>477</v>
      </c>
      <c r="H132" s="512">
        <v>150335</v>
      </c>
      <c r="I132" s="512">
        <v>50335</v>
      </c>
      <c r="J132" s="512" t="s">
        <v>670</v>
      </c>
      <c r="K132" s="512" t="s">
        <v>671</v>
      </c>
      <c r="L132" s="514">
        <v>45.643170915362518</v>
      </c>
      <c r="M132" s="514">
        <v>5</v>
      </c>
      <c r="N132" s="515">
        <v>228.57268366145007</v>
      </c>
    </row>
    <row r="133" spans="1:14" ht="14.4" customHeight="1" x14ac:dyDescent="0.3">
      <c r="A133" s="510" t="s">
        <v>426</v>
      </c>
      <c r="B133" s="511" t="s">
        <v>428</v>
      </c>
      <c r="C133" s="512" t="s">
        <v>440</v>
      </c>
      <c r="D133" s="513" t="s">
        <v>441</v>
      </c>
      <c r="E133" s="512" t="s">
        <v>429</v>
      </c>
      <c r="F133" s="513" t="s">
        <v>430</v>
      </c>
      <c r="G133" s="512" t="s">
        <v>477</v>
      </c>
      <c r="H133" s="512">
        <v>151365</v>
      </c>
      <c r="I133" s="512">
        <v>51365</v>
      </c>
      <c r="J133" s="512" t="s">
        <v>672</v>
      </c>
      <c r="K133" s="512" t="s">
        <v>673</v>
      </c>
      <c r="L133" s="514">
        <v>259.44</v>
      </c>
      <c r="M133" s="514">
        <v>11</v>
      </c>
      <c r="N133" s="515">
        <v>2853.84</v>
      </c>
    </row>
    <row r="134" spans="1:14" ht="14.4" customHeight="1" x14ac:dyDescent="0.3">
      <c r="A134" s="510" t="s">
        <v>426</v>
      </c>
      <c r="B134" s="511" t="s">
        <v>428</v>
      </c>
      <c r="C134" s="512" t="s">
        <v>440</v>
      </c>
      <c r="D134" s="513" t="s">
        <v>441</v>
      </c>
      <c r="E134" s="512" t="s">
        <v>429</v>
      </c>
      <c r="F134" s="513" t="s">
        <v>430</v>
      </c>
      <c r="G134" s="512" t="s">
        <v>477</v>
      </c>
      <c r="H134" s="512">
        <v>153940</v>
      </c>
      <c r="I134" s="512">
        <v>53940</v>
      </c>
      <c r="J134" s="512" t="s">
        <v>523</v>
      </c>
      <c r="K134" s="512" t="s">
        <v>674</v>
      </c>
      <c r="L134" s="514">
        <v>68.66</v>
      </c>
      <c r="M134" s="514">
        <v>0</v>
      </c>
      <c r="N134" s="515">
        <v>0</v>
      </c>
    </row>
    <row r="135" spans="1:14" ht="14.4" customHeight="1" x14ac:dyDescent="0.3">
      <c r="A135" s="510" t="s">
        <v>426</v>
      </c>
      <c r="B135" s="511" t="s">
        <v>428</v>
      </c>
      <c r="C135" s="512" t="s">
        <v>440</v>
      </c>
      <c r="D135" s="513" t="s">
        <v>441</v>
      </c>
      <c r="E135" s="512" t="s">
        <v>429</v>
      </c>
      <c r="F135" s="513" t="s">
        <v>430</v>
      </c>
      <c r="G135" s="512" t="s">
        <v>477</v>
      </c>
      <c r="H135" s="512">
        <v>154539</v>
      </c>
      <c r="I135" s="512">
        <v>54539</v>
      </c>
      <c r="J135" s="512" t="s">
        <v>675</v>
      </c>
      <c r="K135" s="512" t="s">
        <v>676</v>
      </c>
      <c r="L135" s="514">
        <v>63.494999999999997</v>
      </c>
      <c r="M135" s="514">
        <v>12</v>
      </c>
      <c r="N135" s="515">
        <v>761.94</v>
      </c>
    </row>
    <row r="136" spans="1:14" ht="14.4" customHeight="1" x14ac:dyDescent="0.3">
      <c r="A136" s="510" t="s">
        <v>426</v>
      </c>
      <c r="B136" s="511" t="s">
        <v>428</v>
      </c>
      <c r="C136" s="512" t="s">
        <v>440</v>
      </c>
      <c r="D136" s="513" t="s">
        <v>441</v>
      </c>
      <c r="E136" s="512" t="s">
        <v>429</v>
      </c>
      <c r="F136" s="513" t="s">
        <v>430</v>
      </c>
      <c r="G136" s="512" t="s">
        <v>477</v>
      </c>
      <c r="H136" s="512">
        <v>155823</v>
      </c>
      <c r="I136" s="512">
        <v>55823</v>
      </c>
      <c r="J136" s="512" t="s">
        <v>579</v>
      </c>
      <c r="K136" s="512" t="s">
        <v>677</v>
      </c>
      <c r="L136" s="514">
        <v>22.770000005540002</v>
      </c>
      <c r="M136" s="514">
        <v>5</v>
      </c>
      <c r="N136" s="515">
        <v>113.85000002216</v>
      </c>
    </row>
    <row r="137" spans="1:14" ht="14.4" customHeight="1" x14ac:dyDescent="0.3">
      <c r="A137" s="510" t="s">
        <v>426</v>
      </c>
      <c r="B137" s="511" t="s">
        <v>428</v>
      </c>
      <c r="C137" s="512" t="s">
        <v>440</v>
      </c>
      <c r="D137" s="513" t="s">
        <v>441</v>
      </c>
      <c r="E137" s="512" t="s">
        <v>429</v>
      </c>
      <c r="F137" s="513" t="s">
        <v>430</v>
      </c>
      <c r="G137" s="512" t="s">
        <v>477</v>
      </c>
      <c r="H137" s="512">
        <v>156675</v>
      </c>
      <c r="I137" s="512">
        <v>56675</v>
      </c>
      <c r="J137" s="512" t="s">
        <v>678</v>
      </c>
      <c r="K137" s="512" t="s">
        <v>679</v>
      </c>
      <c r="L137" s="514">
        <v>77.899676925823996</v>
      </c>
      <c r="M137" s="514">
        <v>1</v>
      </c>
      <c r="N137" s="515">
        <v>77.899676925823996</v>
      </c>
    </row>
    <row r="138" spans="1:14" ht="14.4" customHeight="1" x14ac:dyDescent="0.3">
      <c r="A138" s="510" t="s">
        <v>426</v>
      </c>
      <c r="B138" s="511" t="s">
        <v>428</v>
      </c>
      <c r="C138" s="512" t="s">
        <v>440</v>
      </c>
      <c r="D138" s="513" t="s">
        <v>441</v>
      </c>
      <c r="E138" s="512" t="s">
        <v>429</v>
      </c>
      <c r="F138" s="513" t="s">
        <v>430</v>
      </c>
      <c r="G138" s="512" t="s">
        <v>477</v>
      </c>
      <c r="H138" s="512">
        <v>156804</v>
      </c>
      <c r="I138" s="512">
        <v>56804</v>
      </c>
      <c r="J138" s="512" t="s">
        <v>680</v>
      </c>
      <c r="K138" s="512" t="s">
        <v>681</v>
      </c>
      <c r="L138" s="514">
        <v>36.369999999999997</v>
      </c>
      <c r="M138" s="514">
        <v>1</v>
      </c>
      <c r="N138" s="515">
        <v>36.369999999999997</v>
      </c>
    </row>
    <row r="139" spans="1:14" ht="14.4" customHeight="1" x14ac:dyDescent="0.3">
      <c r="A139" s="510" t="s">
        <v>426</v>
      </c>
      <c r="B139" s="511" t="s">
        <v>428</v>
      </c>
      <c r="C139" s="512" t="s">
        <v>440</v>
      </c>
      <c r="D139" s="513" t="s">
        <v>441</v>
      </c>
      <c r="E139" s="512" t="s">
        <v>429</v>
      </c>
      <c r="F139" s="513" t="s">
        <v>430</v>
      </c>
      <c r="G139" s="512" t="s">
        <v>477</v>
      </c>
      <c r="H139" s="512">
        <v>156992</v>
      </c>
      <c r="I139" s="512">
        <v>56992</v>
      </c>
      <c r="J139" s="512" t="s">
        <v>682</v>
      </c>
      <c r="K139" s="512" t="s">
        <v>683</v>
      </c>
      <c r="L139" s="514">
        <v>58.001999999999995</v>
      </c>
      <c r="M139" s="514">
        <v>5</v>
      </c>
      <c r="N139" s="515">
        <v>290.01</v>
      </c>
    </row>
    <row r="140" spans="1:14" ht="14.4" customHeight="1" x14ac:dyDescent="0.3">
      <c r="A140" s="510" t="s">
        <v>426</v>
      </c>
      <c r="B140" s="511" t="s">
        <v>428</v>
      </c>
      <c r="C140" s="512" t="s">
        <v>440</v>
      </c>
      <c r="D140" s="513" t="s">
        <v>441</v>
      </c>
      <c r="E140" s="512" t="s">
        <v>429</v>
      </c>
      <c r="F140" s="513" t="s">
        <v>430</v>
      </c>
      <c r="G140" s="512" t="s">
        <v>477</v>
      </c>
      <c r="H140" s="512">
        <v>157351</v>
      </c>
      <c r="I140" s="512">
        <v>57351</v>
      </c>
      <c r="J140" s="512" t="s">
        <v>684</v>
      </c>
      <c r="K140" s="512" t="s">
        <v>685</v>
      </c>
      <c r="L140" s="514">
        <v>45.014000726765822</v>
      </c>
      <c r="M140" s="514">
        <v>19</v>
      </c>
      <c r="N140" s="515">
        <v>830.78001090148723</v>
      </c>
    </row>
    <row r="141" spans="1:14" ht="14.4" customHeight="1" x14ac:dyDescent="0.3">
      <c r="A141" s="510" t="s">
        <v>426</v>
      </c>
      <c r="B141" s="511" t="s">
        <v>428</v>
      </c>
      <c r="C141" s="512" t="s">
        <v>440</v>
      </c>
      <c r="D141" s="513" t="s">
        <v>441</v>
      </c>
      <c r="E141" s="512" t="s">
        <v>429</v>
      </c>
      <c r="F141" s="513" t="s">
        <v>430</v>
      </c>
      <c r="G141" s="512" t="s">
        <v>477</v>
      </c>
      <c r="H141" s="512">
        <v>157483</v>
      </c>
      <c r="I141" s="512">
        <v>57483</v>
      </c>
      <c r="J141" s="512" t="s">
        <v>686</v>
      </c>
      <c r="K141" s="512" t="s">
        <v>687</v>
      </c>
      <c r="L141" s="514">
        <v>1119.690936234045</v>
      </c>
      <c r="M141" s="514">
        <v>2</v>
      </c>
      <c r="N141" s="515">
        <v>2239.38187246809</v>
      </c>
    </row>
    <row r="142" spans="1:14" ht="14.4" customHeight="1" x14ac:dyDescent="0.3">
      <c r="A142" s="510" t="s">
        <v>426</v>
      </c>
      <c r="B142" s="511" t="s">
        <v>428</v>
      </c>
      <c r="C142" s="512" t="s">
        <v>440</v>
      </c>
      <c r="D142" s="513" t="s">
        <v>441</v>
      </c>
      <c r="E142" s="512" t="s">
        <v>429</v>
      </c>
      <c r="F142" s="513" t="s">
        <v>430</v>
      </c>
      <c r="G142" s="512" t="s">
        <v>477</v>
      </c>
      <c r="H142" s="512">
        <v>158287</v>
      </c>
      <c r="I142" s="512">
        <v>58287</v>
      </c>
      <c r="J142" s="512" t="s">
        <v>688</v>
      </c>
      <c r="K142" s="512" t="s">
        <v>689</v>
      </c>
      <c r="L142" s="514">
        <v>1122.1466666666665</v>
      </c>
      <c r="M142" s="514">
        <v>9</v>
      </c>
      <c r="N142" s="515">
        <v>10099.319999999998</v>
      </c>
    </row>
    <row r="143" spans="1:14" ht="14.4" customHeight="1" x14ac:dyDescent="0.3">
      <c r="A143" s="510" t="s">
        <v>426</v>
      </c>
      <c r="B143" s="511" t="s">
        <v>428</v>
      </c>
      <c r="C143" s="512" t="s">
        <v>440</v>
      </c>
      <c r="D143" s="513" t="s">
        <v>441</v>
      </c>
      <c r="E143" s="512" t="s">
        <v>429</v>
      </c>
      <c r="F143" s="513" t="s">
        <v>430</v>
      </c>
      <c r="G143" s="512" t="s">
        <v>477</v>
      </c>
      <c r="H143" s="512">
        <v>158746</v>
      </c>
      <c r="I143" s="512">
        <v>58746</v>
      </c>
      <c r="J143" s="512" t="s">
        <v>690</v>
      </c>
      <c r="K143" s="512" t="s">
        <v>691</v>
      </c>
      <c r="L143" s="514">
        <v>163.33549233635301</v>
      </c>
      <c r="M143" s="514">
        <v>1</v>
      </c>
      <c r="N143" s="515">
        <v>163.33549233635301</v>
      </c>
    </row>
    <row r="144" spans="1:14" ht="14.4" customHeight="1" x14ac:dyDescent="0.3">
      <c r="A144" s="510" t="s">
        <v>426</v>
      </c>
      <c r="B144" s="511" t="s">
        <v>428</v>
      </c>
      <c r="C144" s="512" t="s">
        <v>440</v>
      </c>
      <c r="D144" s="513" t="s">
        <v>441</v>
      </c>
      <c r="E144" s="512" t="s">
        <v>429</v>
      </c>
      <c r="F144" s="513" t="s">
        <v>430</v>
      </c>
      <c r="G144" s="512" t="s">
        <v>477</v>
      </c>
      <c r="H144" s="512">
        <v>159357</v>
      </c>
      <c r="I144" s="512">
        <v>59357</v>
      </c>
      <c r="J144" s="512" t="s">
        <v>692</v>
      </c>
      <c r="K144" s="512" t="s">
        <v>693</v>
      </c>
      <c r="L144" s="514">
        <v>197.46915319964017</v>
      </c>
      <c r="M144" s="514">
        <v>18</v>
      </c>
      <c r="N144" s="515">
        <v>3554.4447575935233</v>
      </c>
    </row>
    <row r="145" spans="1:14" ht="14.4" customHeight="1" x14ac:dyDescent="0.3">
      <c r="A145" s="510" t="s">
        <v>426</v>
      </c>
      <c r="B145" s="511" t="s">
        <v>428</v>
      </c>
      <c r="C145" s="512" t="s">
        <v>440</v>
      </c>
      <c r="D145" s="513" t="s">
        <v>441</v>
      </c>
      <c r="E145" s="512" t="s">
        <v>429</v>
      </c>
      <c r="F145" s="513" t="s">
        <v>430</v>
      </c>
      <c r="G145" s="512" t="s">
        <v>477</v>
      </c>
      <c r="H145" s="512">
        <v>159358</v>
      </c>
      <c r="I145" s="512">
        <v>59358</v>
      </c>
      <c r="J145" s="512" t="s">
        <v>692</v>
      </c>
      <c r="K145" s="512" t="s">
        <v>694</v>
      </c>
      <c r="L145" s="514">
        <v>327.76708020828835</v>
      </c>
      <c r="M145" s="514">
        <v>10</v>
      </c>
      <c r="N145" s="515">
        <v>3287.0327085355621</v>
      </c>
    </row>
    <row r="146" spans="1:14" ht="14.4" customHeight="1" x14ac:dyDescent="0.3">
      <c r="A146" s="510" t="s">
        <v>426</v>
      </c>
      <c r="B146" s="511" t="s">
        <v>428</v>
      </c>
      <c r="C146" s="512" t="s">
        <v>440</v>
      </c>
      <c r="D146" s="513" t="s">
        <v>441</v>
      </c>
      <c r="E146" s="512" t="s">
        <v>429</v>
      </c>
      <c r="F146" s="513" t="s">
        <v>430</v>
      </c>
      <c r="G146" s="512" t="s">
        <v>477</v>
      </c>
      <c r="H146" s="512">
        <v>159398</v>
      </c>
      <c r="I146" s="512">
        <v>59398</v>
      </c>
      <c r="J146" s="512" t="s">
        <v>695</v>
      </c>
      <c r="K146" s="512" t="s">
        <v>696</v>
      </c>
      <c r="L146" s="514">
        <v>271.50157769594375</v>
      </c>
      <c r="M146" s="514">
        <v>13</v>
      </c>
      <c r="N146" s="515">
        <v>3529.5205100472685</v>
      </c>
    </row>
    <row r="147" spans="1:14" ht="14.4" customHeight="1" x14ac:dyDescent="0.3">
      <c r="A147" s="510" t="s">
        <v>426</v>
      </c>
      <c r="B147" s="511" t="s">
        <v>428</v>
      </c>
      <c r="C147" s="512" t="s">
        <v>440</v>
      </c>
      <c r="D147" s="513" t="s">
        <v>441</v>
      </c>
      <c r="E147" s="512" t="s">
        <v>429</v>
      </c>
      <c r="F147" s="513" t="s">
        <v>430</v>
      </c>
      <c r="G147" s="512" t="s">
        <v>477</v>
      </c>
      <c r="H147" s="512">
        <v>162317</v>
      </c>
      <c r="I147" s="512">
        <v>62317</v>
      </c>
      <c r="J147" s="512" t="s">
        <v>697</v>
      </c>
      <c r="K147" s="512" t="s">
        <v>698</v>
      </c>
      <c r="L147" s="514">
        <v>298.34900517375104</v>
      </c>
      <c r="M147" s="514">
        <v>5</v>
      </c>
      <c r="N147" s="515">
        <v>1492.394651062908</v>
      </c>
    </row>
    <row r="148" spans="1:14" ht="14.4" customHeight="1" x14ac:dyDescent="0.3">
      <c r="A148" s="510" t="s">
        <v>426</v>
      </c>
      <c r="B148" s="511" t="s">
        <v>428</v>
      </c>
      <c r="C148" s="512" t="s">
        <v>440</v>
      </c>
      <c r="D148" s="513" t="s">
        <v>441</v>
      </c>
      <c r="E148" s="512" t="s">
        <v>429</v>
      </c>
      <c r="F148" s="513" t="s">
        <v>430</v>
      </c>
      <c r="G148" s="512" t="s">
        <v>477</v>
      </c>
      <c r="H148" s="512">
        <v>164881</v>
      </c>
      <c r="I148" s="512">
        <v>64881</v>
      </c>
      <c r="J148" s="512" t="s">
        <v>699</v>
      </c>
      <c r="K148" s="512" t="s">
        <v>700</v>
      </c>
      <c r="L148" s="514">
        <v>87.649146509638797</v>
      </c>
      <c r="M148" s="514">
        <v>1</v>
      </c>
      <c r="N148" s="515">
        <v>87.649146509638797</v>
      </c>
    </row>
    <row r="149" spans="1:14" ht="14.4" customHeight="1" x14ac:dyDescent="0.3">
      <c r="A149" s="510" t="s">
        <v>426</v>
      </c>
      <c r="B149" s="511" t="s">
        <v>428</v>
      </c>
      <c r="C149" s="512" t="s">
        <v>440</v>
      </c>
      <c r="D149" s="513" t="s">
        <v>441</v>
      </c>
      <c r="E149" s="512" t="s">
        <v>429</v>
      </c>
      <c r="F149" s="513" t="s">
        <v>430</v>
      </c>
      <c r="G149" s="512" t="s">
        <v>477</v>
      </c>
      <c r="H149" s="512">
        <v>164934</v>
      </c>
      <c r="I149" s="512">
        <v>64934</v>
      </c>
      <c r="J149" s="512" t="s">
        <v>701</v>
      </c>
      <c r="K149" s="512" t="s">
        <v>702</v>
      </c>
      <c r="L149" s="514">
        <v>93.69</v>
      </c>
      <c r="M149" s="514">
        <v>1</v>
      </c>
      <c r="N149" s="515">
        <v>93.69</v>
      </c>
    </row>
    <row r="150" spans="1:14" ht="14.4" customHeight="1" x14ac:dyDescent="0.3">
      <c r="A150" s="510" t="s">
        <v>426</v>
      </c>
      <c r="B150" s="511" t="s">
        <v>428</v>
      </c>
      <c r="C150" s="512" t="s">
        <v>440</v>
      </c>
      <c r="D150" s="513" t="s">
        <v>441</v>
      </c>
      <c r="E150" s="512" t="s">
        <v>429</v>
      </c>
      <c r="F150" s="513" t="s">
        <v>430</v>
      </c>
      <c r="G150" s="512" t="s">
        <v>477</v>
      </c>
      <c r="H150" s="512">
        <v>165633</v>
      </c>
      <c r="I150" s="512">
        <v>165751</v>
      </c>
      <c r="J150" s="512" t="s">
        <v>703</v>
      </c>
      <c r="K150" s="512" t="s">
        <v>704</v>
      </c>
      <c r="L150" s="514">
        <v>2663.16</v>
      </c>
      <c r="M150" s="514">
        <v>2</v>
      </c>
      <c r="N150" s="515">
        <v>5326.32</v>
      </c>
    </row>
    <row r="151" spans="1:14" ht="14.4" customHeight="1" x14ac:dyDescent="0.3">
      <c r="A151" s="510" t="s">
        <v>426</v>
      </c>
      <c r="B151" s="511" t="s">
        <v>428</v>
      </c>
      <c r="C151" s="512" t="s">
        <v>440</v>
      </c>
      <c r="D151" s="513" t="s">
        <v>441</v>
      </c>
      <c r="E151" s="512" t="s">
        <v>429</v>
      </c>
      <c r="F151" s="513" t="s">
        <v>430</v>
      </c>
      <c r="G151" s="512" t="s">
        <v>477</v>
      </c>
      <c r="H151" s="512">
        <v>167547</v>
      </c>
      <c r="I151" s="512">
        <v>67547</v>
      </c>
      <c r="J151" s="512" t="s">
        <v>705</v>
      </c>
      <c r="K151" s="512" t="s">
        <v>706</v>
      </c>
      <c r="L151" s="514">
        <v>49.7</v>
      </c>
      <c r="M151" s="514">
        <v>2</v>
      </c>
      <c r="N151" s="515">
        <v>99.4</v>
      </c>
    </row>
    <row r="152" spans="1:14" ht="14.4" customHeight="1" x14ac:dyDescent="0.3">
      <c r="A152" s="510" t="s">
        <v>426</v>
      </c>
      <c r="B152" s="511" t="s">
        <v>428</v>
      </c>
      <c r="C152" s="512" t="s">
        <v>440</v>
      </c>
      <c r="D152" s="513" t="s">
        <v>441</v>
      </c>
      <c r="E152" s="512" t="s">
        <v>429</v>
      </c>
      <c r="F152" s="513" t="s">
        <v>430</v>
      </c>
      <c r="G152" s="512" t="s">
        <v>477</v>
      </c>
      <c r="H152" s="512">
        <v>169059</v>
      </c>
      <c r="I152" s="512">
        <v>69059</v>
      </c>
      <c r="J152" s="512" t="s">
        <v>707</v>
      </c>
      <c r="K152" s="512" t="s">
        <v>708</v>
      </c>
      <c r="L152" s="514">
        <v>796.40789690387498</v>
      </c>
      <c r="M152" s="514">
        <v>4</v>
      </c>
      <c r="N152" s="515">
        <v>3185.6315876154999</v>
      </c>
    </row>
    <row r="153" spans="1:14" ht="14.4" customHeight="1" x14ac:dyDescent="0.3">
      <c r="A153" s="510" t="s">
        <v>426</v>
      </c>
      <c r="B153" s="511" t="s">
        <v>428</v>
      </c>
      <c r="C153" s="512" t="s">
        <v>440</v>
      </c>
      <c r="D153" s="513" t="s">
        <v>441</v>
      </c>
      <c r="E153" s="512" t="s">
        <v>429</v>
      </c>
      <c r="F153" s="513" t="s">
        <v>430</v>
      </c>
      <c r="G153" s="512" t="s">
        <v>477</v>
      </c>
      <c r="H153" s="512">
        <v>169667</v>
      </c>
      <c r="I153" s="512">
        <v>69667</v>
      </c>
      <c r="J153" s="512" t="s">
        <v>709</v>
      </c>
      <c r="K153" s="512" t="s">
        <v>710</v>
      </c>
      <c r="L153" s="514">
        <v>109.11125</v>
      </c>
      <c r="M153" s="514">
        <v>137</v>
      </c>
      <c r="N153" s="515">
        <v>14955.960000000001</v>
      </c>
    </row>
    <row r="154" spans="1:14" ht="14.4" customHeight="1" x14ac:dyDescent="0.3">
      <c r="A154" s="510" t="s">
        <v>426</v>
      </c>
      <c r="B154" s="511" t="s">
        <v>428</v>
      </c>
      <c r="C154" s="512" t="s">
        <v>440</v>
      </c>
      <c r="D154" s="513" t="s">
        <v>441</v>
      </c>
      <c r="E154" s="512" t="s">
        <v>429</v>
      </c>
      <c r="F154" s="513" t="s">
        <v>430</v>
      </c>
      <c r="G154" s="512" t="s">
        <v>477</v>
      </c>
      <c r="H154" s="512">
        <v>169671</v>
      </c>
      <c r="I154" s="512">
        <v>69671</v>
      </c>
      <c r="J154" s="512" t="s">
        <v>711</v>
      </c>
      <c r="K154" s="512" t="s">
        <v>712</v>
      </c>
      <c r="L154" s="514">
        <v>112.7113893859315</v>
      </c>
      <c r="M154" s="514">
        <v>34</v>
      </c>
      <c r="N154" s="515">
        <v>3838.9866905247118</v>
      </c>
    </row>
    <row r="155" spans="1:14" ht="14.4" customHeight="1" x14ac:dyDescent="0.3">
      <c r="A155" s="510" t="s">
        <v>426</v>
      </c>
      <c r="B155" s="511" t="s">
        <v>428</v>
      </c>
      <c r="C155" s="512" t="s">
        <v>440</v>
      </c>
      <c r="D155" s="513" t="s">
        <v>441</v>
      </c>
      <c r="E155" s="512" t="s">
        <v>429</v>
      </c>
      <c r="F155" s="513" t="s">
        <v>430</v>
      </c>
      <c r="G155" s="512" t="s">
        <v>477</v>
      </c>
      <c r="H155" s="512">
        <v>169726</v>
      </c>
      <c r="I155" s="512">
        <v>69726</v>
      </c>
      <c r="J155" s="512" t="s">
        <v>713</v>
      </c>
      <c r="K155" s="512" t="s">
        <v>714</v>
      </c>
      <c r="L155" s="514">
        <v>12.622495865682877</v>
      </c>
      <c r="M155" s="514">
        <v>140</v>
      </c>
      <c r="N155" s="515">
        <v>1764.904892364578</v>
      </c>
    </row>
    <row r="156" spans="1:14" ht="14.4" customHeight="1" x14ac:dyDescent="0.3">
      <c r="A156" s="510" t="s">
        <v>426</v>
      </c>
      <c r="B156" s="511" t="s">
        <v>428</v>
      </c>
      <c r="C156" s="512" t="s">
        <v>440</v>
      </c>
      <c r="D156" s="513" t="s">
        <v>441</v>
      </c>
      <c r="E156" s="512" t="s">
        <v>429</v>
      </c>
      <c r="F156" s="513" t="s">
        <v>430</v>
      </c>
      <c r="G156" s="512" t="s">
        <v>477</v>
      </c>
      <c r="H156" s="512">
        <v>172564</v>
      </c>
      <c r="I156" s="512">
        <v>72564</v>
      </c>
      <c r="J156" s="512" t="s">
        <v>467</v>
      </c>
      <c r="K156" s="512" t="s">
        <v>715</v>
      </c>
      <c r="L156" s="514">
        <v>342.72280204790587</v>
      </c>
      <c r="M156" s="514">
        <v>22</v>
      </c>
      <c r="N156" s="515">
        <v>7540.3286446732718</v>
      </c>
    </row>
    <row r="157" spans="1:14" ht="14.4" customHeight="1" x14ac:dyDescent="0.3">
      <c r="A157" s="510" t="s">
        <v>426</v>
      </c>
      <c r="B157" s="511" t="s">
        <v>428</v>
      </c>
      <c r="C157" s="512" t="s">
        <v>440</v>
      </c>
      <c r="D157" s="513" t="s">
        <v>441</v>
      </c>
      <c r="E157" s="512" t="s">
        <v>429</v>
      </c>
      <c r="F157" s="513" t="s">
        <v>430</v>
      </c>
      <c r="G157" s="512" t="s">
        <v>477</v>
      </c>
      <c r="H157" s="512">
        <v>177200</v>
      </c>
      <c r="I157" s="512">
        <v>177200</v>
      </c>
      <c r="J157" s="512" t="s">
        <v>716</v>
      </c>
      <c r="K157" s="512" t="s">
        <v>628</v>
      </c>
      <c r="L157" s="514">
        <v>57.26</v>
      </c>
      <c r="M157" s="514">
        <v>4</v>
      </c>
      <c r="N157" s="515">
        <v>229.04</v>
      </c>
    </row>
    <row r="158" spans="1:14" ht="14.4" customHeight="1" x14ac:dyDescent="0.3">
      <c r="A158" s="510" t="s">
        <v>426</v>
      </c>
      <c r="B158" s="511" t="s">
        <v>428</v>
      </c>
      <c r="C158" s="512" t="s">
        <v>440</v>
      </c>
      <c r="D158" s="513" t="s">
        <v>441</v>
      </c>
      <c r="E158" s="512" t="s">
        <v>429</v>
      </c>
      <c r="F158" s="513" t="s">
        <v>430</v>
      </c>
      <c r="G158" s="512" t="s">
        <v>477</v>
      </c>
      <c r="H158" s="512">
        <v>178635</v>
      </c>
      <c r="I158" s="512">
        <v>178635</v>
      </c>
      <c r="J158" s="512" t="s">
        <v>717</v>
      </c>
      <c r="K158" s="512" t="s">
        <v>718</v>
      </c>
      <c r="L158" s="514">
        <v>350.00412040643198</v>
      </c>
      <c r="M158" s="514">
        <v>4</v>
      </c>
      <c r="N158" s="515">
        <v>1400.0164816257279</v>
      </c>
    </row>
    <row r="159" spans="1:14" ht="14.4" customHeight="1" x14ac:dyDescent="0.3">
      <c r="A159" s="510" t="s">
        <v>426</v>
      </c>
      <c r="B159" s="511" t="s">
        <v>428</v>
      </c>
      <c r="C159" s="512" t="s">
        <v>440</v>
      </c>
      <c r="D159" s="513" t="s">
        <v>441</v>
      </c>
      <c r="E159" s="512" t="s">
        <v>429</v>
      </c>
      <c r="F159" s="513" t="s">
        <v>430</v>
      </c>
      <c r="G159" s="512" t="s">
        <v>477</v>
      </c>
      <c r="H159" s="512">
        <v>183059</v>
      </c>
      <c r="I159" s="512">
        <v>83059</v>
      </c>
      <c r="J159" s="512" t="s">
        <v>701</v>
      </c>
      <c r="K159" s="512" t="s">
        <v>719</v>
      </c>
      <c r="L159" s="514">
        <v>168.02</v>
      </c>
      <c r="M159" s="514">
        <v>2</v>
      </c>
      <c r="N159" s="515">
        <v>336.04</v>
      </c>
    </row>
    <row r="160" spans="1:14" ht="14.4" customHeight="1" x14ac:dyDescent="0.3">
      <c r="A160" s="510" t="s">
        <v>426</v>
      </c>
      <c r="B160" s="511" t="s">
        <v>428</v>
      </c>
      <c r="C160" s="512" t="s">
        <v>440</v>
      </c>
      <c r="D160" s="513" t="s">
        <v>441</v>
      </c>
      <c r="E160" s="512" t="s">
        <v>429</v>
      </c>
      <c r="F160" s="513" t="s">
        <v>430</v>
      </c>
      <c r="G160" s="512" t="s">
        <v>477</v>
      </c>
      <c r="H160" s="512">
        <v>183274</v>
      </c>
      <c r="I160" s="512">
        <v>83275</v>
      </c>
      <c r="J160" s="512" t="s">
        <v>720</v>
      </c>
      <c r="K160" s="512" t="s">
        <v>721</v>
      </c>
      <c r="L160" s="514">
        <v>128.66</v>
      </c>
      <c r="M160" s="514">
        <v>20</v>
      </c>
      <c r="N160" s="515">
        <v>2573.1999999999998</v>
      </c>
    </row>
    <row r="161" spans="1:14" ht="14.4" customHeight="1" x14ac:dyDescent="0.3">
      <c r="A161" s="510" t="s">
        <v>426</v>
      </c>
      <c r="B161" s="511" t="s">
        <v>428</v>
      </c>
      <c r="C161" s="512" t="s">
        <v>440</v>
      </c>
      <c r="D161" s="513" t="s">
        <v>441</v>
      </c>
      <c r="E161" s="512" t="s">
        <v>429</v>
      </c>
      <c r="F161" s="513" t="s">
        <v>430</v>
      </c>
      <c r="G161" s="512" t="s">
        <v>477</v>
      </c>
      <c r="H161" s="512">
        <v>183974</v>
      </c>
      <c r="I161" s="512">
        <v>83974</v>
      </c>
      <c r="J161" s="512" t="s">
        <v>722</v>
      </c>
      <c r="K161" s="512" t="s">
        <v>723</v>
      </c>
      <c r="L161" s="514">
        <v>374.86221768017282</v>
      </c>
      <c r="M161" s="514">
        <v>18</v>
      </c>
      <c r="N161" s="515">
        <v>6747.2488579051587</v>
      </c>
    </row>
    <row r="162" spans="1:14" ht="14.4" customHeight="1" x14ac:dyDescent="0.3">
      <c r="A162" s="510" t="s">
        <v>426</v>
      </c>
      <c r="B162" s="511" t="s">
        <v>428</v>
      </c>
      <c r="C162" s="512" t="s">
        <v>440</v>
      </c>
      <c r="D162" s="513" t="s">
        <v>441</v>
      </c>
      <c r="E162" s="512" t="s">
        <v>429</v>
      </c>
      <c r="F162" s="513" t="s">
        <v>430</v>
      </c>
      <c r="G162" s="512" t="s">
        <v>477</v>
      </c>
      <c r="H162" s="512">
        <v>184090</v>
      </c>
      <c r="I162" s="512">
        <v>84090</v>
      </c>
      <c r="J162" s="512" t="s">
        <v>724</v>
      </c>
      <c r="K162" s="512" t="s">
        <v>725</v>
      </c>
      <c r="L162" s="514">
        <v>63.503081244981331</v>
      </c>
      <c r="M162" s="514">
        <v>49</v>
      </c>
      <c r="N162" s="515">
        <v>3114.4869792004001</v>
      </c>
    </row>
    <row r="163" spans="1:14" ht="14.4" customHeight="1" x14ac:dyDescent="0.3">
      <c r="A163" s="510" t="s">
        <v>426</v>
      </c>
      <c r="B163" s="511" t="s">
        <v>428</v>
      </c>
      <c r="C163" s="512" t="s">
        <v>440</v>
      </c>
      <c r="D163" s="513" t="s">
        <v>441</v>
      </c>
      <c r="E163" s="512" t="s">
        <v>429</v>
      </c>
      <c r="F163" s="513" t="s">
        <v>430</v>
      </c>
      <c r="G163" s="512" t="s">
        <v>477</v>
      </c>
      <c r="H163" s="512">
        <v>184700</v>
      </c>
      <c r="I163" s="512">
        <v>84700</v>
      </c>
      <c r="J163" s="512" t="s">
        <v>726</v>
      </c>
      <c r="K163" s="512" t="s">
        <v>727</v>
      </c>
      <c r="L163" s="514">
        <v>105.67</v>
      </c>
      <c r="M163" s="514">
        <v>3</v>
      </c>
      <c r="N163" s="515">
        <v>317.01</v>
      </c>
    </row>
    <row r="164" spans="1:14" ht="14.4" customHeight="1" x14ac:dyDescent="0.3">
      <c r="A164" s="510" t="s">
        <v>426</v>
      </c>
      <c r="B164" s="511" t="s">
        <v>428</v>
      </c>
      <c r="C164" s="512" t="s">
        <v>440</v>
      </c>
      <c r="D164" s="513" t="s">
        <v>441</v>
      </c>
      <c r="E164" s="512" t="s">
        <v>429</v>
      </c>
      <c r="F164" s="513" t="s">
        <v>430</v>
      </c>
      <c r="G164" s="512" t="s">
        <v>477</v>
      </c>
      <c r="H164" s="512">
        <v>185060</v>
      </c>
      <c r="I164" s="512">
        <v>85060</v>
      </c>
      <c r="J164" s="512" t="s">
        <v>728</v>
      </c>
      <c r="K164" s="512" t="s">
        <v>729</v>
      </c>
      <c r="L164" s="514">
        <v>69.680000000000007</v>
      </c>
      <c r="M164" s="514">
        <v>1</v>
      </c>
      <c r="N164" s="515">
        <v>69.680000000000007</v>
      </c>
    </row>
    <row r="165" spans="1:14" ht="14.4" customHeight="1" x14ac:dyDescent="0.3">
      <c r="A165" s="510" t="s">
        <v>426</v>
      </c>
      <c r="B165" s="511" t="s">
        <v>428</v>
      </c>
      <c r="C165" s="512" t="s">
        <v>440</v>
      </c>
      <c r="D165" s="513" t="s">
        <v>441</v>
      </c>
      <c r="E165" s="512" t="s">
        <v>429</v>
      </c>
      <c r="F165" s="513" t="s">
        <v>430</v>
      </c>
      <c r="G165" s="512" t="s">
        <v>477</v>
      </c>
      <c r="H165" s="512">
        <v>185733</v>
      </c>
      <c r="I165" s="512">
        <v>85733</v>
      </c>
      <c r="J165" s="512" t="s">
        <v>730</v>
      </c>
      <c r="K165" s="512" t="s">
        <v>731</v>
      </c>
      <c r="L165" s="514">
        <v>591.04500000000007</v>
      </c>
      <c r="M165" s="514">
        <v>3</v>
      </c>
      <c r="N165" s="515">
        <v>1770.83</v>
      </c>
    </row>
    <row r="166" spans="1:14" ht="14.4" customHeight="1" x14ac:dyDescent="0.3">
      <c r="A166" s="510" t="s">
        <v>426</v>
      </c>
      <c r="B166" s="511" t="s">
        <v>428</v>
      </c>
      <c r="C166" s="512" t="s">
        <v>440</v>
      </c>
      <c r="D166" s="513" t="s">
        <v>441</v>
      </c>
      <c r="E166" s="512" t="s">
        <v>429</v>
      </c>
      <c r="F166" s="513" t="s">
        <v>430</v>
      </c>
      <c r="G166" s="512" t="s">
        <v>477</v>
      </c>
      <c r="H166" s="512">
        <v>187000</v>
      </c>
      <c r="I166" s="512">
        <v>87000</v>
      </c>
      <c r="J166" s="512" t="s">
        <v>732</v>
      </c>
      <c r="K166" s="512" t="s">
        <v>710</v>
      </c>
      <c r="L166" s="514">
        <v>42.6</v>
      </c>
      <c r="M166" s="514">
        <v>20</v>
      </c>
      <c r="N166" s="515">
        <v>852</v>
      </c>
    </row>
    <row r="167" spans="1:14" ht="14.4" customHeight="1" x14ac:dyDescent="0.3">
      <c r="A167" s="510" t="s">
        <v>426</v>
      </c>
      <c r="B167" s="511" t="s">
        <v>428</v>
      </c>
      <c r="C167" s="512" t="s">
        <v>440</v>
      </c>
      <c r="D167" s="513" t="s">
        <v>441</v>
      </c>
      <c r="E167" s="512" t="s">
        <v>429</v>
      </c>
      <c r="F167" s="513" t="s">
        <v>430</v>
      </c>
      <c r="G167" s="512" t="s">
        <v>477</v>
      </c>
      <c r="H167" s="512">
        <v>187299</v>
      </c>
      <c r="I167" s="512">
        <v>87299</v>
      </c>
      <c r="J167" s="512" t="s">
        <v>733</v>
      </c>
      <c r="K167" s="512" t="s">
        <v>734</v>
      </c>
      <c r="L167" s="514">
        <v>1005.209470525608</v>
      </c>
      <c r="M167" s="514">
        <v>31</v>
      </c>
      <c r="N167" s="515">
        <v>31161.493586293847</v>
      </c>
    </row>
    <row r="168" spans="1:14" ht="14.4" customHeight="1" x14ac:dyDescent="0.3">
      <c r="A168" s="510" t="s">
        <v>426</v>
      </c>
      <c r="B168" s="511" t="s">
        <v>428</v>
      </c>
      <c r="C168" s="512" t="s">
        <v>440</v>
      </c>
      <c r="D168" s="513" t="s">
        <v>441</v>
      </c>
      <c r="E168" s="512" t="s">
        <v>429</v>
      </c>
      <c r="F168" s="513" t="s">
        <v>430</v>
      </c>
      <c r="G168" s="512" t="s">
        <v>477</v>
      </c>
      <c r="H168" s="512">
        <v>187814</v>
      </c>
      <c r="I168" s="512">
        <v>87814</v>
      </c>
      <c r="J168" s="512" t="s">
        <v>735</v>
      </c>
      <c r="K168" s="512" t="s">
        <v>736</v>
      </c>
      <c r="L168" s="514">
        <v>564.45554193243402</v>
      </c>
      <c r="M168" s="514">
        <v>2</v>
      </c>
      <c r="N168" s="515">
        <v>1128.911083864868</v>
      </c>
    </row>
    <row r="169" spans="1:14" ht="14.4" customHeight="1" x14ac:dyDescent="0.3">
      <c r="A169" s="510" t="s">
        <v>426</v>
      </c>
      <c r="B169" s="511" t="s">
        <v>428</v>
      </c>
      <c r="C169" s="512" t="s">
        <v>440</v>
      </c>
      <c r="D169" s="513" t="s">
        <v>441</v>
      </c>
      <c r="E169" s="512" t="s">
        <v>429</v>
      </c>
      <c r="F169" s="513" t="s">
        <v>430</v>
      </c>
      <c r="G169" s="512" t="s">
        <v>477</v>
      </c>
      <c r="H169" s="512">
        <v>187822</v>
      </c>
      <c r="I169" s="512">
        <v>87822</v>
      </c>
      <c r="J169" s="512" t="s">
        <v>737</v>
      </c>
      <c r="K169" s="512" t="s">
        <v>738</v>
      </c>
      <c r="L169" s="514">
        <v>1104.94</v>
      </c>
      <c r="M169" s="514">
        <v>1</v>
      </c>
      <c r="N169" s="515">
        <v>1104.94</v>
      </c>
    </row>
    <row r="170" spans="1:14" ht="14.4" customHeight="1" x14ac:dyDescent="0.3">
      <c r="A170" s="510" t="s">
        <v>426</v>
      </c>
      <c r="B170" s="511" t="s">
        <v>428</v>
      </c>
      <c r="C170" s="512" t="s">
        <v>440</v>
      </c>
      <c r="D170" s="513" t="s">
        <v>441</v>
      </c>
      <c r="E170" s="512" t="s">
        <v>429</v>
      </c>
      <c r="F170" s="513" t="s">
        <v>430</v>
      </c>
      <c r="G170" s="512" t="s">
        <v>477</v>
      </c>
      <c r="H170" s="512">
        <v>187825</v>
      </c>
      <c r="I170" s="512">
        <v>87825</v>
      </c>
      <c r="J170" s="512" t="s">
        <v>739</v>
      </c>
      <c r="K170" s="512" t="s">
        <v>710</v>
      </c>
      <c r="L170" s="514">
        <v>84.03</v>
      </c>
      <c r="M170" s="514">
        <v>9</v>
      </c>
      <c r="N170" s="515">
        <v>756.27</v>
      </c>
    </row>
    <row r="171" spans="1:14" ht="14.4" customHeight="1" x14ac:dyDescent="0.3">
      <c r="A171" s="510" t="s">
        <v>426</v>
      </c>
      <c r="B171" s="511" t="s">
        <v>428</v>
      </c>
      <c r="C171" s="512" t="s">
        <v>440</v>
      </c>
      <c r="D171" s="513" t="s">
        <v>441</v>
      </c>
      <c r="E171" s="512" t="s">
        <v>429</v>
      </c>
      <c r="F171" s="513" t="s">
        <v>430</v>
      </c>
      <c r="G171" s="512" t="s">
        <v>477</v>
      </c>
      <c r="H171" s="512">
        <v>188217</v>
      </c>
      <c r="I171" s="512">
        <v>88217</v>
      </c>
      <c r="J171" s="512" t="s">
        <v>740</v>
      </c>
      <c r="K171" s="512" t="s">
        <v>741</v>
      </c>
      <c r="L171" s="514">
        <v>120.90597314595698</v>
      </c>
      <c r="M171" s="514">
        <v>16</v>
      </c>
      <c r="N171" s="515">
        <v>1934.8695971893546</v>
      </c>
    </row>
    <row r="172" spans="1:14" ht="14.4" customHeight="1" x14ac:dyDescent="0.3">
      <c r="A172" s="510" t="s">
        <v>426</v>
      </c>
      <c r="B172" s="511" t="s">
        <v>428</v>
      </c>
      <c r="C172" s="512" t="s">
        <v>440</v>
      </c>
      <c r="D172" s="513" t="s">
        <v>441</v>
      </c>
      <c r="E172" s="512" t="s">
        <v>429</v>
      </c>
      <c r="F172" s="513" t="s">
        <v>430</v>
      </c>
      <c r="G172" s="512" t="s">
        <v>477</v>
      </c>
      <c r="H172" s="512">
        <v>188219</v>
      </c>
      <c r="I172" s="512">
        <v>88219</v>
      </c>
      <c r="J172" s="512" t="s">
        <v>740</v>
      </c>
      <c r="K172" s="512" t="s">
        <v>742</v>
      </c>
      <c r="L172" s="514">
        <v>137.134780752485</v>
      </c>
      <c r="M172" s="514">
        <v>2</v>
      </c>
      <c r="N172" s="515">
        <v>274.26956150497</v>
      </c>
    </row>
    <row r="173" spans="1:14" ht="14.4" customHeight="1" x14ac:dyDescent="0.3">
      <c r="A173" s="510" t="s">
        <v>426</v>
      </c>
      <c r="B173" s="511" t="s">
        <v>428</v>
      </c>
      <c r="C173" s="512" t="s">
        <v>440</v>
      </c>
      <c r="D173" s="513" t="s">
        <v>441</v>
      </c>
      <c r="E173" s="512" t="s">
        <v>429</v>
      </c>
      <c r="F173" s="513" t="s">
        <v>430</v>
      </c>
      <c r="G173" s="512" t="s">
        <v>477</v>
      </c>
      <c r="H173" s="512">
        <v>189244</v>
      </c>
      <c r="I173" s="512">
        <v>89244</v>
      </c>
      <c r="J173" s="512" t="s">
        <v>743</v>
      </c>
      <c r="K173" s="512" t="s">
        <v>744</v>
      </c>
      <c r="L173" s="514">
        <v>21.898547325629298</v>
      </c>
      <c r="M173" s="514">
        <v>40</v>
      </c>
      <c r="N173" s="515">
        <v>875.94189302517191</v>
      </c>
    </row>
    <row r="174" spans="1:14" ht="14.4" customHeight="1" x14ac:dyDescent="0.3">
      <c r="A174" s="510" t="s">
        <v>426</v>
      </c>
      <c r="B174" s="511" t="s">
        <v>428</v>
      </c>
      <c r="C174" s="512" t="s">
        <v>440</v>
      </c>
      <c r="D174" s="513" t="s">
        <v>441</v>
      </c>
      <c r="E174" s="512" t="s">
        <v>429</v>
      </c>
      <c r="F174" s="513" t="s">
        <v>430</v>
      </c>
      <c r="G174" s="512" t="s">
        <v>477</v>
      </c>
      <c r="H174" s="512">
        <v>190763</v>
      </c>
      <c r="I174" s="512">
        <v>90763</v>
      </c>
      <c r="J174" s="512" t="s">
        <v>745</v>
      </c>
      <c r="K174" s="512" t="s">
        <v>746</v>
      </c>
      <c r="L174" s="514">
        <v>422.58969158623091</v>
      </c>
      <c r="M174" s="514">
        <v>17</v>
      </c>
      <c r="N174" s="515">
        <v>7194.6860245254757</v>
      </c>
    </row>
    <row r="175" spans="1:14" ht="14.4" customHeight="1" x14ac:dyDescent="0.3">
      <c r="A175" s="510" t="s">
        <v>426</v>
      </c>
      <c r="B175" s="511" t="s">
        <v>428</v>
      </c>
      <c r="C175" s="512" t="s">
        <v>440</v>
      </c>
      <c r="D175" s="513" t="s">
        <v>441</v>
      </c>
      <c r="E175" s="512" t="s">
        <v>429</v>
      </c>
      <c r="F175" s="513" t="s">
        <v>430</v>
      </c>
      <c r="G175" s="512" t="s">
        <v>477</v>
      </c>
      <c r="H175" s="512">
        <v>191032</v>
      </c>
      <c r="I175" s="512">
        <v>91032</v>
      </c>
      <c r="J175" s="512" t="s">
        <v>747</v>
      </c>
      <c r="K175" s="512" t="s">
        <v>748</v>
      </c>
      <c r="L175" s="514">
        <v>25.010010923715701</v>
      </c>
      <c r="M175" s="514">
        <v>1</v>
      </c>
      <c r="N175" s="515">
        <v>25.010010923715701</v>
      </c>
    </row>
    <row r="176" spans="1:14" ht="14.4" customHeight="1" x14ac:dyDescent="0.3">
      <c r="A176" s="510" t="s">
        <v>426</v>
      </c>
      <c r="B176" s="511" t="s">
        <v>428</v>
      </c>
      <c r="C176" s="512" t="s">
        <v>440</v>
      </c>
      <c r="D176" s="513" t="s">
        <v>441</v>
      </c>
      <c r="E176" s="512" t="s">
        <v>429</v>
      </c>
      <c r="F176" s="513" t="s">
        <v>430</v>
      </c>
      <c r="G176" s="512" t="s">
        <v>477</v>
      </c>
      <c r="H176" s="512">
        <v>191836</v>
      </c>
      <c r="I176" s="512">
        <v>91836</v>
      </c>
      <c r="J176" s="512" t="s">
        <v>585</v>
      </c>
      <c r="K176" s="512" t="s">
        <v>749</v>
      </c>
      <c r="L176" s="514">
        <v>46.994455511955806</v>
      </c>
      <c r="M176" s="514">
        <v>48</v>
      </c>
      <c r="N176" s="515">
        <v>2255.3698833410126</v>
      </c>
    </row>
    <row r="177" spans="1:14" ht="14.4" customHeight="1" x14ac:dyDescent="0.3">
      <c r="A177" s="510" t="s">
        <v>426</v>
      </c>
      <c r="B177" s="511" t="s">
        <v>428</v>
      </c>
      <c r="C177" s="512" t="s">
        <v>440</v>
      </c>
      <c r="D177" s="513" t="s">
        <v>441</v>
      </c>
      <c r="E177" s="512" t="s">
        <v>429</v>
      </c>
      <c r="F177" s="513" t="s">
        <v>430</v>
      </c>
      <c r="G177" s="512" t="s">
        <v>477</v>
      </c>
      <c r="H177" s="512">
        <v>192351</v>
      </c>
      <c r="I177" s="512">
        <v>92351</v>
      </c>
      <c r="J177" s="512" t="s">
        <v>750</v>
      </c>
      <c r="K177" s="512" t="s">
        <v>751</v>
      </c>
      <c r="L177" s="514">
        <v>98.806410258299337</v>
      </c>
      <c r="M177" s="514">
        <v>33</v>
      </c>
      <c r="N177" s="515">
        <v>3287.5718508780801</v>
      </c>
    </row>
    <row r="178" spans="1:14" ht="14.4" customHeight="1" x14ac:dyDescent="0.3">
      <c r="A178" s="510" t="s">
        <v>426</v>
      </c>
      <c r="B178" s="511" t="s">
        <v>428</v>
      </c>
      <c r="C178" s="512" t="s">
        <v>440</v>
      </c>
      <c r="D178" s="513" t="s">
        <v>441</v>
      </c>
      <c r="E178" s="512" t="s">
        <v>429</v>
      </c>
      <c r="F178" s="513" t="s">
        <v>430</v>
      </c>
      <c r="G178" s="512" t="s">
        <v>477</v>
      </c>
      <c r="H178" s="512">
        <v>192414</v>
      </c>
      <c r="I178" s="512">
        <v>92414</v>
      </c>
      <c r="J178" s="512" t="s">
        <v>752</v>
      </c>
      <c r="K178" s="512" t="s">
        <v>753</v>
      </c>
      <c r="L178" s="514">
        <v>63.629754252484197</v>
      </c>
      <c r="M178" s="514">
        <v>2</v>
      </c>
      <c r="N178" s="515">
        <v>127.25950850496839</v>
      </c>
    </row>
    <row r="179" spans="1:14" ht="14.4" customHeight="1" x14ac:dyDescent="0.3">
      <c r="A179" s="510" t="s">
        <v>426</v>
      </c>
      <c r="B179" s="511" t="s">
        <v>428</v>
      </c>
      <c r="C179" s="512" t="s">
        <v>440</v>
      </c>
      <c r="D179" s="513" t="s">
        <v>441</v>
      </c>
      <c r="E179" s="512" t="s">
        <v>429</v>
      </c>
      <c r="F179" s="513" t="s">
        <v>430</v>
      </c>
      <c r="G179" s="512" t="s">
        <v>477</v>
      </c>
      <c r="H179" s="512">
        <v>192729</v>
      </c>
      <c r="I179" s="512">
        <v>92729</v>
      </c>
      <c r="J179" s="512" t="s">
        <v>754</v>
      </c>
      <c r="K179" s="512" t="s">
        <v>755</v>
      </c>
      <c r="L179" s="514">
        <v>47.546952284200614</v>
      </c>
      <c r="M179" s="514">
        <v>68</v>
      </c>
      <c r="N179" s="515">
        <v>3230.4188747348612</v>
      </c>
    </row>
    <row r="180" spans="1:14" ht="14.4" customHeight="1" x14ac:dyDescent="0.3">
      <c r="A180" s="510" t="s">
        <v>426</v>
      </c>
      <c r="B180" s="511" t="s">
        <v>428</v>
      </c>
      <c r="C180" s="512" t="s">
        <v>440</v>
      </c>
      <c r="D180" s="513" t="s">
        <v>441</v>
      </c>
      <c r="E180" s="512" t="s">
        <v>429</v>
      </c>
      <c r="F180" s="513" t="s">
        <v>430</v>
      </c>
      <c r="G180" s="512" t="s">
        <v>477</v>
      </c>
      <c r="H180" s="512">
        <v>192757</v>
      </c>
      <c r="I180" s="512">
        <v>92757</v>
      </c>
      <c r="J180" s="512" t="s">
        <v>756</v>
      </c>
      <c r="K180" s="512" t="s">
        <v>757</v>
      </c>
      <c r="L180" s="514">
        <v>70.849999999999994</v>
      </c>
      <c r="M180" s="514">
        <v>1</v>
      </c>
      <c r="N180" s="515">
        <v>70.849999999999994</v>
      </c>
    </row>
    <row r="181" spans="1:14" ht="14.4" customHeight="1" x14ac:dyDescent="0.3">
      <c r="A181" s="510" t="s">
        <v>426</v>
      </c>
      <c r="B181" s="511" t="s">
        <v>428</v>
      </c>
      <c r="C181" s="512" t="s">
        <v>440</v>
      </c>
      <c r="D181" s="513" t="s">
        <v>441</v>
      </c>
      <c r="E181" s="512" t="s">
        <v>429</v>
      </c>
      <c r="F181" s="513" t="s">
        <v>430</v>
      </c>
      <c r="G181" s="512" t="s">
        <v>477</v>
      </c>
      <c r="H181" s="512">
        <v>193105</v>
      </c>
      <c r="I181" s="512">
        <v>93105</v>
      </c>
      <c r="J181" s="512" t="s">
        <v>758</v>
      </c>
      <c r="K181" s="512" t="s">
        <v>759</v>
      </c>
      <c r="L181" s="514">
        <v>292.15721093761812</v>
      </c>
      <c r="M181" s="514">
        <v>102</v>
      </c>
      <c r="N181" s="515">
        <v>29809.009669986306</v>
      </c>
    </row>
    <row r="182" spans="1:14" ht="14.4" customHeight="1" x14ac:dyDescent="0.3">
      <c r="A182" s="510" t="s">
        <v>426</v>
      </c>
      <c r="B182" s="511" t="s">
        <v>428</v>
      </c>
      <c r="C182" s="512" t="s">
        <v>440</v>
      </c>
      <c r="D182" s="513" t="s">
        <v>441</v>
      </c>
      <c r="E182" s="512" t="s">
        <v>429</v>
      </c>
      <c r="F182" s="513" t="s">
        <v>430</v>
      </c>
      <c r="G182" s="512" t="s">
        <v>477</v>
      </c>
      <c r="H182" s="512">
        <v>193582</v>
      </c>
      <c r="I182" s="512">
        <v>93582</v>
      </c>
      <c r="J182" s="512" t="s">
        <v>760</v>
      </c>
      <c r="K182" s="512" t="s">
        <v>761</v>
      </c>
      <c r="L182" s="514">
        <v>75.680206426056699</v>
      </c>
      <c r="M182" s="514">
        <v>1</v>
      </c>
      <c r="N182" s="515">
        <v>75.680206426056699</v>
      </c>
    </row>
    <row r="183" spans="1:14" ht="14.4" customHeight="1" x14ac:dyDescent="0.3">
      <c r="A183" s="510" t="s">
        <v>426</v>
      </c>
      <c r="B183" s="511" t="s">
        <v>428</v>
      </c>
      <c r="C183" s="512" t="s">
        <v>440</v>
      </c>
      <c r="D183" s="513" t="s">
        <v>441</v>
      </c>
      <c r="E183" s="512" t="s">
        <v>429</v>
      </c>
      <c r="F183" s="513" t="s">
        <v>430</v>
      </c>
      <c r="G183" s="512" t="s">
        <v>477</v>
      </c>
      <c r="H183" s="512">
        <v>193724</v>
      </c>
      <c r="I183" s="512">
        <v>93724</v>
      </c>
      <c r="J183" s="512" t="s">
        <v>762</v>
      </c>
      <c r="K183" s="512" t="s">
        <v>763</v>
      </c>
      <c r="L183" s="514">
        <v>71.920107835598003</v>
      </c>
      <c r="M183" s="514">
        <v>4</v>
      </c>
      <c r="N183" s="515">
        <v>287.68043134239201</v>
      </c>
    </row>
    <row r="184" spans="1:14" ht="14.4" customHeight="1" x14ac:dyDescent="0.3">
      <c r="A184" s="510" t="s">
        <v>426</v>
      </c>
      <c r="B184" s="511" t="s">
        <v>428</v>
      </c>
      <c r="C184" s="512" t="s">
        <v>440</v>
      </c>
      <c r="D184" s="513" t="s">
        <v>441</v>
      </c>
      <c r="E184" s="512" t="s">
        <v>429</v>
      </c>
      <c r="F184" s="513" t="s">
        <v>430</v>
      </c>
      <c r="G184" s="512" t="s">
        <v>477</v>
      </c>
      <c r="H184" s="512">
        <v>193746</v>
      </c>
      <c r="I184" s="512">
        <v>93746</v>
      </c>
      <c r="J184" s="512" t="s">
        <v>764</v>
      </c>
      <c r="K184" s="512" t="s">
        <v>765</v>
      </c>
      <c r="L184" s="514">
        <v>388.47200000000004</v>
      </c>
      <c r="M184" s="514">
        <v>15</v>
      </c>
      <c r="N184" s="515">
        <v>5827.08</v>
      </c>
    </row>
    <row r="185" spans="1:14" ht="14.4" customHeight="1" x14ac:dyDescent="0.3">
      <c r="A185" s="510" t="s">
        <v>426</v>
      </c>
      <c r="B185" s="511" t="s">
        <v>428</v>
      </c>
      <c r="C185" s="512" t="s">
        <v>440</v>
      </c>
      <c r="D185" s="513" t="s">
        <v>441</v>
      </c>
      <c r="E185" s="512" t="s">
        <v>429</v>
      </c>
      <c r="F185" s="513" t="s">
        <v>430</v>
      </c>
      <c r="G185" s="512" t="s">
        <v>477</v>
      </c>
      <c r="H185" s="512">
        <v>194248</v>
      </c>
      <c r="I185" s="512">
        <v>94248</v>
      </c>
      <c r="J185" s="512" t="s">
        <v>766</v>
      </c>
      <c r="K185" s="512" t="s">
        <v>767</v>
      </c>
      <c r="L185" s="514">
        <v>49.728045210375896</v>
      </c>
      <c r="M185" s="514">
        <v>5</v>
      </c>
      <c r="N185" s="515">
        <v>248.64022605187949</v>
      </c>
    </row>
    <row r="186" spans="1:14" ht="14.4" customHeight="1" x14ac:dyDescent="0.3">
      <c r="A186" s="510" t="s">
        <v>426</v>
      </c>
      <c r="B186" s="511" t="s">
        <v>428</v>
      </c>
      <c r="C186" s="512" t="s">
        <v>440</v>
      </c>
      <c r="D186" s="513" t="s">
        <v>441</v>
      </c>
      <c r="E186" s="512" t="s">
        <v>429</v>
      </c>
      <c r="F186" s="513" t="s">
        <v>430</v>
      </c>
      <c r="G186" s="512" t="s">
        <v>477</v>
      </c>
      <c r="H186" s="512">
        <v>194292</v>
      </c>
      <c r="I186" s="512">
        <v>94292</v>
      </c>
      <c r="J186" s="512" t="s">
        <v>766</v>
      </c>
      <c r="K186" s="512" t="s">
        <v>768</v>
      </c>
      <c r="L186" s="514">
        <v>92.37</v>
      </c>
      <c r="M186" s="514">
        <v>1</v>
      </c>
      <c r="N186" s="515">
        <v>92.37</v>
      </c>
    </row>
    <row r="187" spans="1:14" ht="14.4" customHeight="1" x14ac:dyDescent="0.3">
      <c r="A187" s="510" t="s">
        <v>426</v>
      </c>
      <c r="B187" s="511" t="s">
        <v>428</v>
      </c>
      <c r="C187" s="512" t="s">
        <v>440</v>
      </c>
      <c r="D187" s="513" t="s">
        <v>441</v>
      </c>
      <c r="E187" s="512" t="s">
        <v>429</v>
      </c>
      <c r="F187" s="513" t="s">
        <v>430</v>
      </c>
      <c r="G187" s="512" t="s">
        <v>477</v>
      </c>
      <c r="H187" s="512">
        <v>194852</v>
      </c>
      <c r="I187" s="512">
        <v>94852</v>
      </c>
      <c r="J187" s="512" t="s">
        <v>769</v>
      </c>
      <c r="K187" s="512" t="s">
        <v>770</v>
      </c>
      <c r="L187" s="514">
        <v>1095.0145352888685</v>
      </c>
      <c r="M187" s="514">
        <v>56</v>
      </c>
      <c r="N187" s="515">
        <v>61244.81764682832</v>
      </c>
    </row>
    <row r="188" spans="1:14" ht="14.4" customHeight="1" x14ac:dyDescent="0.3">
      <c r="A188" s="510" t="s">
        <v>426</v>
      </c>
      <c r="B188" s="511" t="s">
        <v>428</v>
      </c>
      <c r="C188" s="512" t="s">
        <v>440</v>
      </c>
      <c r="D188" s="513" t="s">
        <v>441</v>
      </c>
      <c r="E188" s="512" t="s">
        <v>429</v>
      </c>
      <c r="F188" s="513" t="s">
        <v>430</v>
      </c>
      <c r="G188" s="512" t="s">
        <v>477</v>
      </c>
      <c r="H188" s="512">
        <v>194919</v>
      </c>
      <c r="I188" s="512">
        <v>94919</v>
      </c>
      <c r="J188" s="512" t="s">
        <v>771</v>
      </c>
      <c r="K188" s="512" t="s">
        <v>772</v>
      </c>
      <c r="L188" s="514">
        <v>34.950271217283507</v>
      </c>
      <c r="M188" s="514">
        <v>92</v>
      </c>
      <c r="N188" s="515">
        <v>3209.5158348209929</v>
      </c>
    </row>
    <row r="189" spans="1:14" ht="14.4" customHeight="1" x14ac:dyDescent="0.3">
      <c r="A189" s="510" t="s">
        <v>426</v>
      </c>
      <c r="B189" s="511" t="s">
        <v>428</v>
      </c>
      <c r="C189" s="512" t="s">
        <v>440</v>
      </c>
      <c r="D189" s="513" t="s">
        <v>441</v>
      </c>
      <c r="E189" s="512" t="s">
        <v>429</v>
      </c>
      <c r="F189" s="513" t="s">
        <v>430</v>
      </c>
      <c r="G189" s="512" t="s">
        <v>477</v>
      </c>
      <c r="H189" s="512">
        <v>194920</v>
      </c>
      <c r="I189" s="512">
        <v>94920</v>
      </c>
      <c r="J189" s="512" t="s">
        <v>771</v>
      </c>
      <c r="K189" s="512" t="s">
        <v>773</v>
      </c>
      <c r="L189" s="514">
        <v>57.04</v>
      </c>
      <c r="M189" s="514">
        <v>1</v>
      </c>
      <c r="N189" s="515">
        <v>57.04</v>
      </c>
    </row>
    <row r="190" spans="1:14" ht="14.4" customHeight="1" x14ac:dyDescent="0.3">
      <c r="A190" s="510" t="s">
        <v>426</v>
      </c>
      <c r="B190" s="511" t="s">
        <v>428</v>
      </c>
      <c r="C190" s="512" t="s">
        <v>440</v>
      </c>
      <c r="D190" s="513" t="s">
        <v>441</v>
      </c>
      <c r="E190" s="512" t="s">
        <v>429</v>
      </c>
      <c r="F190" s="513" t="s">
        <v>430</v>
      </c>
      <c r="G190" s="512" t="s">
        <v>477</v>
      </c>
      <c r="H190" s="512">
        <v>196303</v>
      </c>
      <c r="I190" s="512">
        <v>96303</v>
      </c>
      <c r="J190" s="512" t="s">
        <v>774</v>
      </c>
      <c r="K190" s="512" t="s">
        <v>775</v>
      </c>
      <c r="L190" s="514">
        <v>38.029877535683397</v>
      </c>
      <c r="M190" s="514">
        <v>3</v>
      </c>
      <c r="N190" s="515">
        <v>114.08963260705019</v>
      </c>
    </row>
    <row r="191" spans="1:14" ht="14.4" customHeight="1" x14ac:dyDescent="0.3">
      <c r="A191" s="510" t="s">
        <v>426</v>
      </c>
      <c r="B191" s="511" t="s">
        <v>428</v>
      </c>
      <c r="C191" s="512" t="s">
        <v>440</v>
      </c>
      <c r="D191" s="513" t="s">
        <v>441</v>
      </c>
      <c r="E191" s="512" t="s">
        <v>429</v>
      </c>
      <c r="F191" s="513" t="s">
        <v>430</v>
      </c>
      <c r="G191" s="512" t="s">
        <v>477</v>
      </c>
      <c r="H191" s="512">
        <v>196610</v>
      </c>
      <c r="I191" s="512">
        <v>96610</v>
      </c>
      <c r="J191" s="512" t="s">
        <v>776</v>
      </c>
      <c r="K191" s="512" t="s">
        <v>777</v>
      </c>
      <c r="L191" s="514">
        <v>54.33968340293633</v>
      </c>
      <c r="M191" s="514">
        <v>35</v>
      </c>
      <c r="N191" s="515">
        <v>1900.4459619776669</v>
      </c>
    </row>
    <row r="192" spans="1:14" ht="14.4" customHeight="1" x14ac:dyDescent="0.3">
      <c r="A192" s="510" t="s">
        <v>426</v>
      </c>
      <c r="B192" s="511" t="s">
        <v>428</v>
      </c>
      <c r="C192" s="512" t="s">
        <v>440</v>
      </c>
      <c r="D192" s="513" t="s">
        <v>441</v>
      </c>
      <c r="E192" s="512" t="s">
        <v>429</v>
      </c>
      <c r="F192" s="513" t="s">
        <v>430</v>
      </c>
      <c r="G192" s="512" t="s">
        <v>477</v>
      </c>
      <c r="H192" s="512">
        <v>196635</v>
      </c>
      <c r="I192" s="512">
        <v>96635</v>
      </c>
      <c r="J192" s="512" t="s">
        <v>778</v>
      </c>
      <c r="K192" s="512" t="s">
        <v>779</v>
      </c>
      <c r="L192" s="514">
        <v>106.82</v>
      </c>
      <c r="M192" s="514">
        <v>2</v>
      </c>
      <c r="N192" s="515">
        <v>213.64</v>
      </c>
    </row>
    <row r="193" spans="1:14" ht="14.4" customHeight="1" x14ac:dyDescent="0.3">
      <c r="A193" s="510" t="s">
        <v>426</v>
      </c>
      <c r="B193" s="511" t="s">
        <v>428</v>
      </c>
      <c r="C193" s="512" t="s">
        <v>440</v>
      </c>
      <c r="D193" s="513" t="s">
        <v>441</v>
      </c>
      <c r="E193" s="512" t="s">
        <v>429</v>
      </c>
      <c r="F193" s="513" t="s">
        <v>430</v>
      </c>
      <c r="G193" s="512" t="s">
        <v>477</v>
      </c>
      <c r="H193" s="512">
        <v>196873</v>
      </c>
      <c r="I193" s="512">
        <v>96873</v>
      </c>
      <c r="J193" s="512" t="s">
        <v>780</v>
      </c>
      <c r="K193" s="512" t="s">
        <v>781</v>
      </c>
      <c r="L193" s="514">
        <v>162.15</v>
      </c>
      <c r="M193" s="514">
        <v>7</v>
      </c>
      <c r="N193" s="515">
        <v>1135.05</v>
      </c>
    </row>
    <row r="194" spans="1:14" ht="14.4" customHeight="1" x14ac:dyDescent="0.3">
      <c r="A194" s="510" t="s">
        <v>426</v>
      </c>
      <c r="B194" s="511" t="s">
        <v>428</v>
      </c>
      <c r="C194" s="512" t="s">
        <v>440</v>
      </c>
      <c r="D194" s="513" t="s">
        <v>441</v>
      </c>
      <c r="E194" s="512" t="s">
        <v>429</v>
      </c>
      <c r="F194" s="513" t="s">
        <v>430</v>
      </c>
      <c r="G194" s="512" t="s">
        <v>477</v>
      </c>
      <c r="H194" s="512">
        <v>196877</v>
      </c>
      <c r="I194" s="512">
        <v>96877</v>
      </c>
      <c r="J194" s="512" t="s">
        <v>782</v>
      </c>
      <c r="K194" s="512" t="s">
        <v>783</v>
      </c>
      <c r="L194" s="514">
        <v>127.27666666666669</v>
      </c>
      <c r="M194" s="514">
        <v>23</v>
      </c>
      <c r="N194" s="515">
        <v>2873.05</v>
      </c>
    </row>
    <row r="195" spans="1:14" ht="14.4" customHeight="1" x14ac:dyDescent="0.3">
      <c r="A195" s="510" t="s">
        <v>426</v>
      </c>
      <c r="B195" s="511" t="s">
        <v>428</v>
      </c>
      <c r="C195" s="512" t="s">
        <v>440</v>
      </c>
      <c r="D195" s="513" t="s">
        <v>441</v>
      </c>
      <c r="E195" s="512" t="s">
        <v>429</v>
      </c>
      <c r="F195" s="513" t="s">
        <v>430</v>
      </c>
      <c r="G195" s="512" t="s">
        <v>477</v>
      </c>
      <c r="H195" s="512">
        <v>196879</v>
      </c>
      <c r="I195" s="512">
        <v>96879</v>
      </c>
      <c r="J195" s="512" t="s">
        <v>488</v>
      </c>
      <c r="K195" s="512" t="s">
        <v>784</v>
      </c>
      <c r="L195" s="514">
        <v>301.64999999999998</v>
      </c>
      <c r="M195" s="514">
        <v>1</v>
      </c>
      <c r="N195" s="515">
        <v>301.64999999999998</v>
      </c>
    </row>
    <row r="196" spans="1:14" ht="14.4" customHeight="1" x14ac:dyDescent="0.3">
      <c r="A196" s="510" t="s">
        <v>426</v>
      </c>
      <c r="B196" s="511" t="s">
        <v>428</v>
      </c>
      <c r="C196" s="512" t="s">
        <v>440</v>
      </c>
      <c r="D196" s="513" t="s">
        <v>441</v>
      </c>
      <c r="E196" s="512" t="s">
        <v>429</v>
      </c>
      <c r="F196" s="513" t="s">
        <v>430</v>
      </c>
      <c r="G196" s="512" t="s">
        <v>477</v>
      </c>
      <c r="H196" s="512">
        <v>196884</v>
      </c>
      <c r="I196" s="512">
        <v>96884</v>
      </c>
      <c r="J196" s="512" t="s">
        <v>785</v>
      </c>
      <c r="K196" s="512" t="s">
        <v>786</v>
      </c>
      <c r="L196" s="514">
        <v>152.49</v>
      </c>
      <c r="M196" s="514">
        <v>5</v>
      </c>
      <c r="N196" s="515">
        <v>762.45</v>
      </c>
    </row>
    <row r="197" spans="1:14" ht="14.4" customHeight="1" x14ac:dyDescent="0.3">
      <c r="A197" s="510" t="s">
        <v>426</v>
      </c>
      <c r="B197" s="511" t="s">
        <v>428</v>
      </c>
      <c r="C197" s="512" t="s">
        <v>440</v>
      </c>
      <c r="D197" s="513" t="s">
        <v>441</v>
      </c>
      <c r="E197" s="512" t="s">
        <v>429</v>
      </c>
      <c r="F197" s="513" t="s">
        <v>430</v>
      </c>
      <c r="G197" s="512" t="s">
        <v>477</v>
      </c>
      <c r="H197" s="512">
        <v>196885</v>
      </c>
      <c r="I197" s="512">
        <v>96885</v>
      </c>
      <c r="J197" s="512" t="s">
        <v>787</v>
      </c>
      <c r="K197" s="512" t="s">
        <v>788</v>
      </c>
      <c r="L197" s="514">
        <v>275.66000000000003</v>
      </c>
      <c r="M197" s="514">
        <v>2</v>
      </c>
      <c r="N197" s="515">
        <v>551.32000000000005</v>
      </c>
    </row>
    <row r="198" spans="1:14" ht="14.4" customHeight="1" x14ac:dyDescent="0.3">
      <c r="A198" s="510" t="s">
        <v>426</v>
      </c>
      <c r="B198" s="511" t="s">
        <v>428</v>
      </c>
      <c r="C198" s="512" t="s">
        <v>440</v>
      </c>
      <c r="D198" s="513" t="s">
        <v>441</v>
      </c>
      <c r="E198" s="512" t="s">
        <v>429</v>
      </c>
      <c r="F198" s="513" t="s">
        <v>430</v>
      </c>
      <c r="G198" s="512" t="s">
        <v>477</v>
      </c>
      <c r="H198" s="512">
        <v>197026</v>
      </c>
      <c r="I198" s="512">
        <v>97026</v>
      </c>
      <c r="J198" s="512" t="s">
        <v>789</v>
      </c>
      <c r="K198" s="512" t="s">
        <v>790</v>
      </c>
      <c r="L198" s="514">
        <v>161.61000000000001</v>
      </c>
      <c r="M198" s="514">
        <v>1</v>
      </c>
      <c r="N198" s="515">
        <v>161.61000000000001</v>
      </c>
    </row>
    <row r="199" spans="1:14" ht="14.4" customHeight="1" x14ac:dyDescent="0.3">
      <c r="A199" s="510" t="s">
        <v>426</v>
      </c>
      <c r="B199" s="511" t="s">
        <v>428</v>
      </c>
      <c r="C199" s="512" t="s">
        <v>440</v>
      </c>
      <c r="D199" s="513" t="s">
        <v>441</v>
      </c>
      <c r="E199" s="512" t="s">
        <v>429</v>
      </c>
      <c r="F199" s="513" t="s">
        <v>430</v>
      </c>
      <c r="G199" s="512" t="s">
        <v>477</v>
      </c>
      <c r="H199" s="512">
        <v>197682</v>
      </c>
      <c r="I199" s="512">
        <v>97682</v>
      </c>
      <c r="J199" s="512" t="s">
        <v>791</v>
      </c>
      <c r="K199" s="512" t="s">
        <v>792</v>
      </c>
      <c r="L199" s="514">
        <v>14.4692448877729</v>
      </c>
      <c r="M199" s="514">
        <v>60</v>
      </c>
      <c r="N199" s="515">
        <v>868.15469326637401</v>
      </c>
    </row>
    <row r="200" spans="1:14" ht="14.4" customHeight="1" x14ac:dyDescent="0.3">
      <c r="A200" s="510" t="s">
        <v>426</v>
      </c>
      <c r="B200" s="511" t="s">
        <v>428</v>
      </c>
      <c r="C200" s="512" t="s">
        <v>440</v>
      </c>
      <c r="D200" s="513" t="s">
        <v>441</v>
      </c>
      <c r="E200" s="512" t="s">
        <v>429</v>
      </c>
      <c r="F200" s="513" t="s">
        <v>430</v>
      </c>
      <c r="G200" s="512" t="s">
        <v>477</v>
      </c>
      <c r="H200" s="512">
        <v>197694</v>
      </c>
      <c r="I200" s="512">
        <v>97694</v>
      </c>
      <c r="J200" s="512" t="s">
        <v>480</v>
      </c>
      <c r="K200" s="512" t="s">
        <v>784</v>
      </c>
      <c r="L200" s="514">
        <v>37.929504929783597</v>
      </c>
      <c r="M200" s="514">
        <v>1</v>
      </c>
      <c r="N200" s="515">
        <v>37.929504929783597</v>
      </c>
    </row>
    <row r="201" spans="1:14" ht="14.4" customHeight="1" x14ac:dyDescent="0.3">
      <c r="A201" s="510" t="s">
        <v>426</v>
      </c>
      <c r="B201" s="511" t="s">
        <v>428</v>
      </c>
      <c r="C201" s="512" t="s">
        <v>440</v>
      </c>
      <c r="D201" s="513" t="s">
        <v>441</v>
      </c>
      <c r="E201" s="512" t="s">
        <v>429</v>
      </c>
      <c r="F201" s="513" t="s">
        <v>430</v>
      </c>
      <c r="G201" s="512" t="s">
        <v>477</v>
      </c>
      <c r="H201" s="512">
        <v>198169</v>
      </c>
      <c r="I201" s="512">
        <v>98169</v>
      </c>
      <c r="J201" s="512" t="s">
        <v>793</v>
      </c>
      <c r="K201" s="512" t="s">
        <v>794</v>
      </c>
      <c r="L201" s="514">
        <v>93.67</v>
      </c>
      <c r="M201" s="514">
        <v>2</v>
      </c>
      <c r="N201" s="515">
        <v>187.34</v>
      </c>
    </row>
    <row r="202" spans="1:14" ht="14.4" customHeight="1" x14ac:dyDescent="0.3">
      <c r="A202" s="510" t="s">
        <v>426</v>
      </c>
      <c r="B202" s="511" t="s">
        <v>428</v>
      </c>
      <c r="C202" s="512" t="s">
        <v>440</v>
      </c>
      <c r="D202" s="513" t="s">
        <v>441</v>
      </c>
      <c r="E202" s="512" t="s">
        <v>429</v>
      </c>
      <c r="F202" s="513" t="s">
        <v>430</v>
      </c>
      <c r="G202" s="512" t="s">
        <v>477</v>
      </c>
      <c r="H202" s="512">
        <v>198219</v>
      </c>
      <c r="I202" s="512">
        <v>98219</v>
      </c>
      <c r="J202" s="512" t="s">
        <v>795</v>
      </c>
      <c r="K202" s="512" t="s">
        <v>681</v>
      </c>
      <c r="L202" s="514">
        <v>47.39</v>
      </c>
      <c r="M202" s="514">
        <v>1</v>
      </c>
      <c r="N202" s="515">
        <v>47.39</v>
      </c>
    </row>
    <row r="203" spans="1:14" ht="14.4" customHeight="1" x14ac:dyDescent="0.3">
      <c r="A203" s="510" t="s">
        <v>426</v>
      </c>
      <c r="B203" s="511" t="s">
        <v>428</v>
      </c>
      <c r="C203" s="512" t="s">
        <v>440</v>
      </c>
      <c r="D203" s="513" t="s">
        <v>441</v>
      </c>
      <c r="E203" s="512" t="s">
        <v>429</v>
      </c>
      <c r="F203" s="513" t="s">
        <v>430</v>
      </c>
      <c r="G203" s="512" t="s">
        <v>477</v>
      </c>
      <c r="H203" s="512">
        <v>198864</v>
      </c>
      <c r="I203" s="512">
        <v>98864</v>
      </c>
      <c r="J203" s="512" t="s">
        <v>796</v>
      </c>
      <c r="K203" s="512" t="s">
        <v>797</v>
      </c>
      <c r="L203" s="514">
        <v>555.41999999999996</v>
      </c>
      <c r="M203" s="514">
        <v>1</v>
      </c>
      <c r="N203" s="515">
        <v>555.41999999999996</v>
      </c>
    </row>
    <row r="204" spans="1:14" ht="14.4" customHeight="1" x14ac:dyDescent="0.3">
      <c r="A204" s="510" t="s">
        <v>426</v>
      </c>
      <c r="B204" s="511" t="s">
        <v>428</v>
      </c>
      <c r="C204" s="512" t="s">
        <v>440</v>
      </c>
      <c r="D204" s="513" t="s">
        <v>441</v>
      </c>
      <c r="E204" s="512" t="s">
        <v>429</v>
      </c>
      <c r="F204" s="513" t="s">
        <v>430</v>
      </c>
      <c r="G204" s="512" t="s">
        <v>477</v>
      </c>
      <c r="H204" s="512">
        <v>199295</v>
      </c>
      <c r="I204" s="512">
        <v>99295</v>
      </c>
      <c r="J204" s="512" t="s">
        <v>798</v>
      </c>
      <c r="K204" s="512" t="s">
        <v>799</v>
      </c>
      <c r="L204" s="514">
        <v>27.47</v>
      </c>
      <c r="M204" s="514">
        <v>1</v>
      </c>
      <c r="N204" s="515">
        <v>27.47</v>
      </c>
    </row>
    <row r="205" spans="1:14" ht="14.4" customHeight="1" x14ac:dyDescent="0.3">
      <c r="A205" s="510" t="s">
        <v>426</v>
      </c>
      <c r="B205" s="511" t="s">
        <v>428</v>
      </c>
      <c r="C205" s="512" t="s">
        <v>440</v>
      </c>
      <c r="D205" s="513" t="s">
        <v>441</v>
      </c>
      <c r="E205" s="512" t="s">
        <v>429</v>
      </c>
      <c r="F205" s="513" t="s">
        <v>430</v>
      </c>
      <c r="G205" s="512" t="s">
        <v>477</v>
      </c>
      <c r="H205" s="512">
        <v>199333</v>
      </c>
      <c r="I205" s="512">
        <v>99333</v>
      </c>
      <c r="J205" s="512" t="s">
        <v>800</v>
      </c>
      <c r="K205" s="512" t="s">
        <v>801</v>
      </c>
      <c r="L205" s="514">
        <v>214.92580136692405</v>
      </c>
      <c r="M205" s="514">
        <v>107</v>
      </c>
      <c r="N205" s="515">
        <v>23010.428720691769</v>
      </c>
    </row>
    <row r="206" spans="1:14" ht="14.4" customHeight="1" x14ac:dyDescent="0.3">
      <c r="A206" s="510" t="s">
        <v>426</v>
      </c>
      <c r="B206" s="511" t="s">
        <v>428</v>
      </c>
      <c r="C206" s="512" t="s">
        <v>440</v>
      </c>
      <c r="D206" s="513" t="s">
        <v>441</v>
      </c>
      <c r="E206" s="512" t="s">
        <v>429</v>
      </c>
      <c r="F206" s="513" t="s">
        <v>430</v>
      </c>
      <c r="G206" s="512" t="s">
        <v>477</v>
      </c>
      <c r="H206" s="512">
        <v>394618</v>
      </c>
      <c r="I206" s="512">
        <v>112786</v>
      </c>
      <c r="J206" s="512" t="s">
        <v>802</v>
      </c>
      <c r="K206" s="512"/>
      <c r="L206" s="514">
        <v>316</v>
      </c>
      <c r="M206" s="514">
        <v>0.1</v>
      </c>
      <c r="N206" s="515">
        <v>31.6</v>
      </c>
    </row>
    <row r="207" spans="1:14" ht="14.4" customHeight="1" x14ac:dyDescent="0.3">
      <c r="A207" s="510" t="s">
        <v>426</v>
      </c>
      <c r="B207" s="511" t="s">
        <v>428</v>
      </c>
      <c r="C207" s="512" t="s">
        <v>440</v>
      </c>
      <c r="D207" s="513" t="s">
        <v>441</v>
      </c>
      <c r="E207" s="512" t="s">
        <v>429</v>
      </c>
      <c r="F207" s="513" t="s">
        <v>430</v>
      </c>
      <c r="G207" s="512" t="s">
        <v>477</v>
      </c>
      <c r="H207" s="512">
        <v>394942</v>
      </c>
      <c r="I207" s="512">
        <v>93527</v>
      </c>
      <c r="J207" s="512" t="s">
        <v>803</v>
      </c>
      <c r="K207" s="512" t="s">
        <v>804</v>
      </c>
      <c r="L207" s="514">
        <v>31.0706376925901</v>
      </c>
      <c r="M207" s="514">
        <v>36</v>
      </c>
      <c r="N207" s="515">
        <v>1118.5429569332437</v>
      </c>
    </row>
    <row r="208" spans="1:14" ht="14.4" customHeight="1" x14ac:dyDescent="0.3">
      <c r="A208" s="510" t="s">
        <v>426</v>
      </c>
      <c r="B208" s="511" t="s">
        <v>428</v>
      </c>
      <c r="C208" s="512" t="s">
        <v>440</v>
      </c>
      <c r="D208" s="513" t="s">
        <v>441</v>
      </c>
      <c r="E208" s="512" t="s">
        <v>429</v>
      </c>
      <c r="F208" s="513" t="s">
        <v>430</v>
      </c>
      <c r="G208" s="512" t="s">
        <v>477</v>
      </c>
      <c r="H208" s="512">
        <v>395019</v>
      </c>
      <c r="I208" s="512">
        <v>0</v>
      </c>
      <c r="J208" s="512" t="s">
        <v>805</v>
      </c>
      <c r="K208" s="512" t="s">
        <v>806</v>
      </c>
      <c r="L208" s="514">
        <v>158.91592269940199</v>
      </c>
      <c r="M208" s="514">
        <v>1</v>
      </c>
      <c r="N208" s="515">
        <v>158.91592269940199</v>
      </c>
    </row>
    <row r="209" spans="1:14" ht="14.4" customHeight="1" x14ac:dyDescent="0.3">
      <c r="A209" s="510" t="s">
        <v>426</v>
      </c>
      <c r="B209" s="511" t="s">
        <v>428</v>
      </c>
      <c r="C209" s="512" t="s">
        <v>440</v>
      </c>
      <c r="D209" s="513" t="s">
        <v>441</v>
      </c>
      <c r="E209" s="512" t="s">
        <v>429</v>
      </c>
      <c r="F209" s="513" t="s">
        <v>430</v>
      </c>
      <c r="G209" s="512" t="s">
        <v>477</v>
      </c>
      <c r="H209" s="512">
        <v>395927</v>
      </c>
      <c r="I209" s="512">
        <v>98237</v>
      </c>
      <c r="J209" s="512" t="s">
        <v>807</v>
      </c>
      <c r="K209" s="512" t="s">
        <v>808</v>
      </c>
      <c r="L209" s="514">
        <v>73.400000000000006</v>
      </c>
      <c r="M209" s="514">
        <v>11</v>
      </c>
      <c r="N209" s="515">
        <v>807.4</v>
      </c>
    </row>
    <row r="210" spans="1:14" ht="14.4" customHeight="1" x14ac:dyDescent="0.3">
      <c r="A210" s="510" t="s">
        <v>426</v>
      </c>
      <c r="B210" s="511" t="s">
        <v>428</v>
      </c>
      <c r="C210" s="512" t="s">
        <v>440</v>
      </c>
      <c r="D210" s="513" t="s">
        <v>441</v>
      </c>
      <c r="E210" s="512" t="s">
        <v>429</v>
      </c>
      <c r="F210" s="513" t="s">
        <v>430</v>
      </c>
      <c r="G210" s="512" t="s">
        <v>477</v>
      </c>
      <c r="H210" s="512">
        <v>395997</v>
      </c>
      <c r="I210" s="512">
        <v>0</v>
      </c>
      <c r="J210" s="512" t="s">
        <v>809</v>
      </c>
      <c r="K210" s="512"/>
      <c r="L210" s="514">
        <v>98.080341893547583</v>
      </c>
      <c r="M210" s="514">
        <v>76</v>
      </c>
      <c r="N210" s="515">
        <v>7451.4712361592901</v>
      </c>
    </row>
    <row r="211" spans="1:14" ht="14.4" customHeight="1" x14ac:dyDescent="0.3">
      <c r="A211" s="510" t="s">
        <v>426</v>
      </c>
      <c r="B211" s="511" t="s">
        <v>428</v>
      </c>
      <c r="C211" s="512" t="s">
        <v>440</v>
      </c>
      <c r="D211" s="513" t="s">
        <v>441</v>
      </c>
      <c r="E211" s="512" t="s">
        <v>429</v>
      </c>
      <c r="F211" s="513" t="s">
        <v>430</v>
      </c>
      <c r="G211" s="512" t="s">
        <v>477</v>
      </c>
      <c r="H211" s="512">
        <v>500280</v>
      </c>
      <c r="I211" s="512">
        <v>159836</v>
      </c>
      <c r="J211" s="512" t="s">
        <v>810</v>
      </c>
      <c r="K211" s="512"/>
      <c r="L211" s="514">
        <v>117.446</v>
      </c>
      <c r="M211" s="514">
        <v>8</v>
      </c>
      <c r="N211" s="515">
        <v>939.42</v>
      </c>
    </row>
    <row r="212" spans="1:14" ht="14.4" customHeight="1" x14ac:dyDescent="0.3">
      <c r="A212" s="510" t="s">
        <v>426</v>
      </c>
      <c r="B212" s="511" t="s">
        <v>428</v>
      </c>
      <c r="C212" s="512" t="s">
        <v>440</v>
      </c>
      <c r="D212" s="513" t="s">
        <v>441</v>
      </c>
      <c r="E212" s="512" t="s">
        <v>429</v>
      </c>
      <c r="F212" s="513" t="s">
        <v>430</v>
      </c>
      <c r="G212" s="512" t="s">
        <v>477</v>
      </c>
      <c r="H212" s="512">
        <v>500553</v>
      </c>
      <c r="I212" s="512">
        <v>0</v>
      </c>
      <c r="J212" s="512" t="s">
        <v>811</v>
      </c>
      <c r="K212" s="512"/>
      <c r="L212" s="514">
        <v>109.76669322893066</v>
      </c>
      <c r="M212" s="514">
        <v>6</v>
      </c>
      <c r="N212" s="515">
        <v>658.60013288438995</v>
      </c>
    </row>
    <row r="213" spans="1:14" ht="14.4" customHeight="1" x14ac:dyDescent="0.3">
      <c r="A213" s="510" t="s">
        <v>426</v>
      </c>
      <c r="B213" s="511" t="s">
        <v>428</v>
      </c>
      <c r="C213" s="512" t="s">
        <v>440</v>
      </c>
      <c r="D213" s="513" t="s">
        <v>441</v>
      </c>
      <c r="E213" s="512" t="s">
        <v>429</v>
      </c>
      <c r="F213" s="513" t="s">
        <v>430</v>
      </c>
      <c r="G213" s="512" t="s">
        <v>477</v>
      </c>
      <c r="H213" s="512">
        <v>500696</v>
      </c>
      <c r="I213" s="512">
        <v>0</v>
      </c>
      <c r="J213" s="512" t="s">
        <v>812</v>
      </c>
      <c r="K213" s="512" t="s">
        <v>813</v>
      </c>
      <c r="L213" s="514">
        <v>985.26782799812804</v>
      </c>
      <c r="M213" s="514">
        <v>0.5</v>
      </c>
      <c r="N213" s="515">
        <v>492.63391399906402</v>
      </c>
    </row>
    <row r="214" spans="1:14" ht="14.4" customHeight="1" x14ac:dyDescent="0.3">
      <c r="A214" s="510" t="s">
        <v>426</v>
      </c>
      <c r="B214" s="511" t="s">
        <v>428</v>
      </c>
      <c r="C214" s="512" t="s">
        <v>440</v>
      </c>
      <c r="D214" s="513" t="s">
        <v>441</v>
      </c>
      <c r="E214" s="512" t="s">
        <v>429</v>
      </c>
      <c r="F214" s="513" t="s">
        <v>430</v>
      </c>
      <c r="G214" s="512" t="s">
        <v>477</v>
      </c>
      <c r="H214" s="512">
        <v>500697</v>
      </c>
      <c r="I214" s="512">
        <v>0</v>
      </c>
      <c r="J214" s="512" t="s">
        <v>814</v>
      </c>
      <c r="K214" s="512" t="s">
        <v>813</v>
      </c>
      <c r="L214" s="514">
        <v>1782.0024506387499</v>
      </c>
      <c r="M214" s="514">
        <v>0.4</v>
      </c>
      <c r="N214" s="515">
        <v>712.80098025550001</v>
      </c>
    </row>
    <row r="215" spans="1:14" ht="14.4" customHeight="1" x14ac:dyDescent="0.3">
      <c r="A215" s="510" t="s">
        <v>426</v>
      </c>
      <c r="B215" s="511" t="s">
        <v>428</v>
      </c>
      <c r="C215" s="512" t="s">
        <v>440</v>
      </c>
      <c r="D215" s="513" t="s">
        <v>441</v>
      </c>
      <c r="E215" s="512" t="s">
        <v>429</v>
      </c>
      <c r="F215" s="513" t="s">
        <v>430</v>
      </c>
      <c r="G215" s="512" t="s">
        <v>477</v>
      </c>
      <c r="H215" s="512">
        <v>500798</v>
      </c>
      <c r="I215" s="512">
        <v>0</v>
      </c>
      <c r="J215" s="512" t="s">
        <v>815</v>
      </c>
      <c r="K215" s="512" t="s">
        <v>816</v>
      </c>
      <c r="L215" s="514">
        <v>180.7</v>
      </c>
      <c r="M215" s="514">
        <v>3</v>
      </c>
      <c r="N215" s="515">
        <v>542.09999999999991</v>
      </c>
    </row>
    <row r="216" spans="1:14" ht="14.4" customHeight="1" x14ac:dyDescent="0.3">
      <c r="A216" s="510" t="s">
        <v>426</v>
      </c>
      <c r="B216" s="511" t="s">
        <v>428</v>
      </c>
      <c r="C216" s="512" t="s">
        <v>440</v>
      </c>
      <c r="D216" s="513" t="s">
        <v>441</v>
      </c>
      <c r="E216" s="512" t="s">
        <v>429</v>
      </c>
      <c r="F216" s="513" t="s">
        <v>430</v>
      </c>
      <c r="G216" s="512" t="s">
        <v>477</v>
      </c>
      <c r="H216" s="512">
        <v>501001</v>
      </c>
      <c r="I216" s="512">
        <v>1000</v>
      </c>
      <c r="J216" s="512" t="s">
        <v>817</v>
      </c>
      <c r="K216" s="512" t="s">
        <v>818</v>
      </c>
      <c r="L216" s="514">
        <v>143.79680346267901</v>
      </c>
      <c r="M216" s="514">
        <v>3</v>
      </c>
      <c r="N216" s="515">
        <v>432.50926455470398</v>
      </c>
    </row>
    <row r="217" spans="1:14" ht="14.4" customHeight="1" x14ac:dyDescent="0.3">
      <c r="A217" s="510" t="s">
        <v>426</v>
      </c>
      <c r="B217" s="511" t="s">
        <v>428</v>
      </c>
      <c r="C217" s="512" t="s">
        <v>440</v>
      </c>
      <c r="D217" s="513" t="s">
        <v>441</v>
      </c>
      <c r="E217" s="512" t="s">
        <v>429</v>
      </c>
      <c r="F217" s="513" t="s">
        <v>430</v>
      </c>
      <c r="G217" s="512" t="s">
        <v>477</v>
      </c>
      <c r="H217" s="512">
        <v>501065</v>
      </c>
      <c r="I217" s="512">
        <v>0</v>
      </c>
      <c r="J217" s="512" t="s">
        <v>819</v>
      </c>
      <c r="K217" s="512"/>
      <c r="L217" s="514">
        <v>79.153656552149087</v>
      </c>
      <c r="M217" s="514">
        <v>11</v>
      </c>
      <c r="N217" s="515">
        <v>870.69022207364003</v>
      </c>
    </row>
    <row r="218" spans="1:14" ht="14.4" customHeight="1" x14ac:dyDescent="0.3">
      <c r="A218" s="510" t="s">
        <v>426</v>
      </c>
      <c r="B218" s="511" t="s">
        <v>428</v>
      </c>
      <c r="C218" s="512" t="s">
        <v>440</v>
      </c>
      <c r="D218" s="513" t="s">
        <v>441</v>
      </c>
      <c r="E218" s="512" t="s">
        <v>429</v>
      </c>
      <c r="F218" s="513" t="s">
        <v>430</v>
      </c>
      <c r="G218" s="512" t="s">
        <v>477</v>
      </c>
      <c r="H218" s="512">
        <v>703722</v>
      </c>
      <c r="I218" s="512">
        <v>0</v>
      </c>
      <c r="J218" s="512" t="s">
        <v>820</v>
      </c>
      <c r="K218" s="512"/>
      <c r="L218" s="514">
        <v>145.38505431400569</v>
      </c>
      <c r="M218" s="514">
        <v>40</v>
      </c>
      <c r="N218" s="515">
        <v>5815.5232607996204</v>
      </c>
    </row>
    <row r="219" spans="1:14" ht="14.4" customHeight="1" x14ac:dyDescent="0.3">
      <c r="A219" s="510" t="s">
        <v>426</v>
      </c>
      <c r="B219" s="511" t="s">
        <v>428</v>
      </c>
      <c r="C219" s="512" t="s">
        <v>440</v>
      </c>
      <c r="D219" s="513" t="s">
        <v>441</v>
      </c>
      <c r="E219" s="512" t="s">
        <v>429</v>
      </c>
      <c r="F219" s="513" t="s">
        <v>430</v>
      </c>
      <c r="G219" s="512" t="s">
        <v>477</v>
      </c>
      <c r="H219" s="512">
        <v>790011</v>
      </c>
      <c r="I219" s="512">
        <v>0</v>
      </c>
      <c r="J219" s="512" t="s">
        <v>821</v>
      </c>
      <c r="K219" s="512"/>
      <c r="L219" s="514">
        <v>72.160553239731769</v>
      </c>
      <c r="M219" s="514">
        <v>30</v>
      </c>
      <c r="N219" s="515">
        <v>2179.2959931233668</v>
      </c>
    </row>
    <row r="220" spans="1:14" ht="14.4" customHeight="1" x14ac:dyDescent="0.3">
      <c r="A220" s="510" t="s">
        <v>426</v>
      </c>
      <c r="B220" s="511" t="s">
        <v>428</v>
      </c>
      <c r="C220" s="512" t="s">
        <v>440</v>
      </c>
      <c r="D220" s="513" t="s">
        <v>441</v>
      </c>
      <c r="E220" s="512" t="s">
        <v>429</v>
      </c>
      <c r="F220" s="513" t="s">
        <v>430</v>
      </c>
      <c r="G220" s="512" t="s">
        <v>477</v>
      </c>
      <c r="H220" s="512">
        <v>790012</v>
      </c>
      <c r="I220" s="512">
        <v>0</v>
      </c>
      <c r="J220" s="512" t="s">
        <v>822</v>
      </c>
      <c r="K220" s="512"/>
      <c r="L220" s="514">
        <v>71.3125</v>
      </c>
      <c r="M220" s="514">
        <v>4</v>
      </c>
      <c r="N220" s="515">
        <v>285.25</v>
      </c>
    </row>
    <row r="221" spans="1:14" ht="14.4" customHeight="1" x14ac:dyDescent="0.3">
      <c r="A221" s="510" t="s">
        <v>426</v>
      </c>
      <c r="B221" s="511" t="s">
        <v>428</v>
      </c>
      <c r="C221" s="512" t="s">
        <v>440</v>
      </c>
      <c r="D221" s="513" t="s">
        <v>441</v>
      </c>
      <c r="E221" s="512" t="s">
        <v>429</v>
      </c>
      <c r="F221" s="513" t="s">
        <v>430</v>
      </c>
      <c r="G221" s="512" t="s">
        <v>477</v>
      </c>
      <c r="H221" s="512">
        <v>799044</v>
      </c>
      <c r="I221" s="512">
        <v>0</v>
      </c>
      <c r="J221" s="512" t="s">
        <v>823</v>
      </c>
      <c r="K221" s="512"/>
      <c r="L221" s="514">
        <v>62.099993831945682</v>
      </c>
      <c r="M221" s="514">
        <v>14</v>
      </c>
      <c r="N221" s="515">
        <v>871.00000947057606</v>
      </c>
    </row>
    <row r="222" spans="1:14" ht="14.4" customHeight="1" x14ac:dyDescent="0.3">
      <c r="A222" s="510" t="s">
        <v>426</v>
      </c>
      <c r="B222" s="511" t="s">
        <v>428</v>
      </c>
      <c r="C222" s="512" t="s">
        <v>440</v>
      </c>
      <c r="D222" s="513" t="s">
        <v>441</v>
      </c>
      <c r="E222" s="512" t="s">
        <v>429</v>
      </c>
      <c r="F222" s="513" t="s">
        <v>430</v>
      </c>
      <c r="G222" s="512" t="s">
        <v>477</v>
      </c>
      <c r="H222" s="512">
        <v>799062</v>
      </c>
      <c r="I222" s="512">
        <v>0</v>
      </c>
      <c r="J222" s="512" t="s">
        <v>824</v>
      </c>
      <c r="K222" s="512"/>
      <c r="L222" s="514">
        <v>222.98</v>
      </c>
      <c r="M222" s="514">
        <v>1</v>
      </c>
      <c r="N222" s="515">
        <v>222.98</v>
      </c>
    </row>
    <row r="223" spans="1:14" ht="14.4" customHeight="1" x14ac:dyDescent="0.3">
      <c r="A223" s="510" t="s">
        <v>426</v>
      </c>
      <c r="B223" s="511" t="s">
        <v>428</v>
      </c>
      <c r="C223" s="512" t="s">
        <v>440</v>
      </c>
      <c r="D223" s="513" t="s">
        <v>441</v>
      </c>
      <c r="E223" s="512" t="s">
        <v>429</v>
      </c>
      <c r="F223" s="513" t="s">
        <v>430</v>
      </c>
      <c r="G223" s="512" t="s">
        <v>477</v>
      </c>
      <c r="H223" s="512">
        <v>840220</v>
      </c>
      <c r="I223" s="512">
        <v>0</v>
      </c>
      <c r="J223" s="512" t="s">
        <v>825</v>
      </c>
      <c r="K223" s="512"/>
      <c r="L223" s="514">
        <v>216.54320428240339</v>
      </c>
      <c r="M223" s="514">
        <v>5</v>
      </c>
      <c r="N223" s="515">
        <v>1082.716021412017</v>
      </c>
    </row>
    <row r="224" spans="1:14" ht="14.4" customHeight="1" x14ac:dyDescent="0.3">
      <c r="A224" s="510" t="s">
        <v>426</v>
      </c>
      <c r="B224" s="511" t="s">
        <v>428</v>
      </c>
      <c r="C224" s="512" t="s">
        <v>440</v>
      </c>
      <c r="D224" s="513" t="s">
        <v>441</v>
      </c>
      <c r="E224" s="512" t="s">
        <v>429</v>
      </c>
      <c r="F224" s="513" t="s">
        <v>430</v>
      </c>
      <c r="G224" s="512" t="s">
        <v>477</v>
      </c>
      <c r="H224" s="512">
        <v>841314</v>
      </c>
      <c r="I224" s="512">
        <v>0</v>
      </c>
      <c r="J224" s="512" t="s">
        <v>826</v>
      </c>
      <c r="K224" s="512"/>
      <c r="L224" s="514">
        <v>123.88615384615385</v>
      </c>
      <c r="M224" s="514">
        <v>29</v>
      </c>
      <c r="N224" s="515">
        <v>3582.76</v>
      </c>
    </row>
    <row r="225" spans="1:14" ht="14.4" customHeight="1" x14ac:dyDescent="0.3">
      <c r="A225" s="510" t="s">
        <v>426</v>
      </c>
      <c r="B225" s="511" t="s">
        <v>428</v>
      </c>
      <c r="C225" s="512" t="s">
        <v>440</v>
      </c>
      <c r="D225" s="513" t="s">
        <v>441</v>
      </c>
      <c r="E225" s="512" t="s">
        <v>429</v>
      </c>
      <c r="F225" s="513" t="s">
        <v>430</v>
      </c>
      <c r="G225" s="512" t="s">
        <v>477</v>
      </c>
      <c r="H225" s="512">
        <v>841535</v>
      </c>
      <c r="I225" s="512">
        <v>0</v>
      </c>
      <c r="J225" s="512" t="s">
        <v>827</v>
      </c>
      <c r="K225" s="512"/>
      <c r="L225" s="514">
        <v>145.45556995900472</v>
      </c>
      <c r="M225" s="514">
        <v>22</v>
      </c>
      <c r="N225" s="515">
        <v>3206.1146998517302</v>
      </c>
    </row>
    <row r="226" spans="1:14" ht="14.4" customHeight="1" x14ac:dyDescent="0.3">
      <c r="A226" s="510" t="s">
        <v>426</v>
      </c>
      <c r="B226" s="511" t="s">
        <v>428</v>
      </c>
      <c r="C226" s="512" t="s">
        <v>440</v>
      </c>
      <c r="D226" s="513" t="s">
        <v>441</v>
      </c>
      <c r="E226" s="512" t="s">
        <v>429</v>
      </c>
      <c r="F226" s="513" t="s">
        <v>430</v>
      </c>
      <c r="G226" s="512" t="s">
        <v>477</v>
      </c>
      <c r="H226" s="512">
        <v>841541</v>
      </c>
      <c r="I226" s="512">
        <v>0</v>
      </c>
      <c r="J226" s="512" t="s">
        <v>828</v>
      </c>
      <c r="K226" s="512"/>
      <c r="L226" s="514">
        <v>113.92169489413891</v>
      </c>
      <c r="M226" s="514">
        <v>28</v>
      </c>
      <c r="N226" s="515">
        <v>3182.5507857741095</v>
      </c>
    </row>
    <row r="227" spans="1:14" ht="14.4" customHeight="1" x14ac:dyDescent="0.3">
      <c r="A227" s="510" t="s">
        <v>426</v>
      </c>
      <c r="B227" s="511" t="s">
        <v>428</v>
      </c>
      <c r="C227" s="512" t="s">
        <v>440</v>
      </c>
      <c r="D227" s="513" t="s">
        <v>441</v>
      </c>
      <c r="E227" s="512" t="s">
        <v>429</v>
      </c>
      <c r="F227" s="513" t="s">
        <v>430</v>
      </c>
      <c r="G227" s="512" t="s">
        <v>477</v>
      </c>
      <c r="H227" s="512">
        <v>841543</v>
      </c>
      <c r="I227" s="512">
        <v>0</v>
      </c>
      <c r="J227" s="512" t="s">
        <v>829</v>
      </c>
      <c r="K227" s="512"/>
      <c r="L227" s="514">
        <v>75.184802589187655</v>
      </c>
      <c r="M227" s="514">
        <v>9</v>
      </c>
      <c r="N227" s="515">
        <v>671.43816456621653</v>
      </c>
    </row>
    <row r="228" spans="1:14" ht="14.4" customHeight="1" x14ac:dyDescent="0.3">
      <c r="A228" s="510" t="s">
        <v>426</v>
      </c>
      <c r="B228" s="511" t="s">
        <v>428</v>
      </c>
      <c r="C228" s="512" t="s">
        <v>440</v>
      </c>
      <c r="D228" s="513" t="s">
        <v>441</v>
      </c>
      <c r="E228" s="512" t="s">
        <v>429</v>
      </c>
      <c r="F228" s="513" t="s">
        <v>430</v>
      </c>
      <c r="G228" s="512" t="s">
        <v>477</v>
      </c>
      <c r="H228" s="512">
        <v>841560</v>
      </c>
      <c r="I228" s="512">
        <v>0</v>
      </c>
      <c r="J228" s="512" t="s">
        <v>830</v>
      </c>
      <c r="K228" s="512"/>
      <c r="L228" s="514">
        <v>508.96680738497201</v>
      </c>
      <c r="M228" s="514">
        <v>1</v>
      </c>
      <c r="N228" s="515">
        <v>508.96680738497201</v>
      </c>
    </row>
    <row r="229" spans="1:14" ht="14.4" customHeight="1" x14ac:dyDescent="0.3">
      <c r="A229" s="510" t="s">
        <v>426</v>
      </c>
      <c r="B229" s="511" t="s">
        <v>428</v>
      </c>
      <c r="C229" s="512" t="s">
        <v>440</v>
      </c>
      <c r="D229" s="513" t="s">
        <v>441</v>
      </c>
      <c r="E229" s="512" t="s">
        <v>429</v>
      </c>
      <c r="F229" s="513" t="s">
        <v>430</v>
      </c>
      <c r="G229" s="512" t="s">
        <v>477</v>
      </c>
      <c r="H229" s="512">
        <v>841577</v>
      </c>
      <c r="I229" s="512">
        <v>0</v>
      </c>
      <c r="J229" s="512" t="s">
        <v>831</v>
      </c>
      <c r="K229" s="512"/>
      <c r="L229" s="514">
        <v>215.4975</v>
      </c>
      <c r="M229" s="514">
        <v>5</v>
      </c>
      <c r="N229" s="515">
        <v>1078.83</v>
      </c>
    </row>
    <row r="230" spans="1:14" ht="14.4" customHeight="1" x14ac:dyDescent="0.3">
      <c r="A230" s="510" t="s">
        <v>426</v>
      </c>
      <c r="B230" s="511" t="s">
        <v>428</v>
      </c>
      <c r="C230" s="512" t="s">
        <v>440</v>
      </c>
      <c r="D230" s="513" t="s">
        <v>441</v>
      </c>
      <c r="E230" s="512" t="s">
        <v>429</v>
      </c>
      <c r="F230" s="513" t="s">
        <v>430</v>
      </c>
      <c r="G230" s="512" t="s">
        <v>477</v>
      </c>
      <c r="H230" s="512">
        <v>842230</v>
      </c>
      <c r="I230" s="512">
        <v>0</v>
      </c>
      <c r="J230" s="512" t="s">
        <v>832</v>
      </c>
      <c r="K230" s="512"/>
      <c r="L230" s="514">
        <v>35.394999999999996</v>
      </c>
      <c r="M230" s="514">
        <v>3</v>
      </c>
      <c r="N230" s="515">
        <v>102.19</v>
      </c>
    </row>
    <row r="231" spans="1:14" ht="14.4" customHeight="1" x14ac:dyDescent="0.3">
      <c r="A231" s="510" t="s">
        <v>426</v>
      </c>
      <c r="B231" s="511" t="s">
        <v>428</v>
      </c>
      <c r="C231" s="512" t="s">
        <v>440</v>
      </c>
      <c r="D231" s="513" t="s">
        <v>441</v>
      </c>
      <c r="E231" s="512" t="s">
        <v>429</v>
      </c>
      <c r="F231" s="513" t="s">
        <v>430</v>
      </c>
      <c r="G231" s="512" t="s">
        <v>477</v>
      </c>
      <c r="H231" s="512">
        <v>843217</v>
      </c>
      <c r="I231" s="512">
        <v>0</v>
      </c>
      <c r="J231" s="512" t="s">
        <v>833</v>
      </c>
      <c r="K231" s="512" t="s">
        <v>834</v>
      </c>
      <c r="L231" s="514">
        <v>169.57100000000003</v>
      </c>
      <c r="M231" s="514">
        <v>20</v>
      </c>
      <c r="N231" s="515">
        <v>3391.4200000000005</v>
      </c>
    </row>
    <row r="232" spans="1:14" ht="14.4" customHeight="1" x14ac:dyDescent="0.3">
      <c r="A232" s="510" t="s">
        <v>426</v>
      </c>
      <c r="B232" s="511" t="s">
        <v>428</v>
      </c>
      <c r="C232" s="512" t="s">
        <v>440</v>
      </c>
      <c r="D232" s="513" t="s">
        <v>441</v>
      </c>
      <c r="E232" s="512" t="s">
        <v>429</v>
      </c>
      <c r="F232" s="513" t="s">
        <v>430</v>
      </c>
      <c r="G232" s="512" t="s">
        <v>477</v>
      </c>
      <c r="H232" s="512">
        <v>843740</v>
      </c>
      <c r="I232" s="512">
        <v>0</v>
      </c>
      <c r="J232" s="512" t="s">
        <v>835</v>
      </c>
      <c r="K232" s="512"/>
      <c r="L232" s="514">
        <v>23.29</v>
      </c>
      <c r="M232" s="514">
        <v>3</v>
      </c>
      <c r="N232" s="515">
        <v>69.87</v>
      </c>
    </row>
    <row r="233" spans="1:14" ht="14.4" customHeight="1" x14ac:dyDescent="0.3">
      <c r="A233" s="510" t="s">
        <v>426</v>
      </c>
      <c r="B233" s="511" t="s">
        <v>428</v>
      </c>
      <c r="C233" s="512" t="s">
        <v>440</v>
      </c>
      <c r="D233" s="513" t="s">
        <v>441</v>
      </c>
      <c r="E233" s="512" t="s">
        <v>429</v>
      </c>
      <c r="F233" s="513" t="s">
        <v>430</v>
      </c>
      <c r="G233" s="512" t="s">
        <v>477</v>
      </c>
      <c r="H233" s="512">
        <v>843905</v>
      </c>
      <c r="I233" s="512">
        <v>103391</v>
      </c>
      <c r="J233" s="512" t="s">
        <v>836</v>
      </c>
      <c r="K233" s="512" t="s">
        <v>837</v>
      </c>
      <c r="L233" s="514">
        <v>69.21167839076179</v>
      </c>
      <c r="M233" s="514">
        <v>64</v>
      </c>
      <c r="N233" s="515">
        <v>4430.6473577184934</v>
      </c>
    </row>
    <row r="234" spans="1:14" ht="14.4" customHeight="1" x14ac:dyDescent="0.3">
      <c r="A234" s="510" t="s">
        <v>426</v>
      </c>
      <c r="B234" s="511" t="s">
        <v>428</v>
      </c>
      <c r="C234" s="512" t="s">
        <v>440</v>
      </c>
      <c r="D234" s="513" t="s">
        <v>441</v>
      </c>
      <c r="E234" s="512" t="s">
        <v>429</v>
      </c>
      <c r="F234" s="513" t="s">
        <v>430</v>
      </c>
      <c r="G234" s="512" t="s">
        <v>477</v>
      </c>
      <c r="H234" s="512">
        <v>843996</v>
      </c>
      <c r="I234" s="512">
        <v>100191</v>
      </c>
      <c r="J234" s="512" t="s">
        <v>838</v>
      </c>
      <c r="K234" s="512" t="s">
        <v>839</v>
      </c>
      <c r="L234" s="514">
        <v>3811.7749613352189</v>
      </c>
      <c r="M234" s="514">
        <v>30</v>
      </c>
      <c r="N234" s="515">
        <v>114473.59876272699</v>
      </c>
    </row>
    <row r="235" spans="1:14" ht="14.4" customHeight="1" x14ac:dyDescent="0.3">
      <c r="A235" s="510" t="s">
        <v>426</v>
      </c>
      <c r="B235" s="511" t="s">
        <v>428</v>
      </c>
      <c r="C235" s="512" t="s">
        <v>440</v>
      </c>
      <c r="D235" s="513" t="s">
        <v>441</v>
      </c>
      <c r="E235" s="512" t="s">
        <v>429</v>
      </c>
      <c r="F235" s="513" t="s">
        <v>430</v>
      </c>
      <c r="G235" s="512" t="s">
        <v>477</v>
      </c>
      <c r="H235" s="512">
        <v>844078</v>
      </c>
      <c r="I235" s="512">
        <v>0</v>
      </c>
      <c r="J235" s="512" t="s">
        <v>840</v>
      </c>
      <c r="K235" s="512"/>
      <c r="L235" s="514">
        <v>58.605723518011715</v>
      </c>
      <c r="M235" s="514">
        <v>17</v>
      </c>
      <c r="N235" s="515">
        <v>991.20151166210553</v>
      </c>
    </row>
    <row r="236" spans="1:14" ht="14.4" customHeight="1" x14ac:dyDescent="0.3">
      <c r="A236" s="510" t="s">
        <v>426</v>
      </c>
      <c r="B236" s="511" t="s">
        <v>428</v>
      </c>
      <c r="C236" s="512" t="s">
        <v>440</v>
      </c>
      <c r="D236" s="513" t="s">
        <v>441</v>
      </c>
      <c r="E236" s="512" t="s">
        <v>429</v>
      </c>
      <c r="F236" s="513" t="s">
        <v>430</v>
      </c>
      <c r="G236" s="512" t="s">
        <v>477</v>
      </c>
      <c r="H236" s="512">
        <v>844242</v>
      </c>
      <c r="I236" s="512">
        <v>105937</v>
      </c>
      <c r="J236" s="512" t="s">
        <v>841</v>
      </c>
      <c r="K236" s="512" t="s">
        <v>842</v>
      </c>
      <c r="L236" s="514">
        <v>2867.7234448844442</v>
      </c>
      <c r="M236" s="514">
        <v>29</v>
      </c>
      <c r="N236" s="515">
        <v>82996.256456764459</v>
      </c>
    </row>
    <row r="237" spans="1:14" ht="14.4" customHeight="1" x14ac:dyDescent="0.3">
      <c r="A237" s="510" t="s">
        <v>426</v>
      </c>
      <c r="B237" s="511" t="s">
        <v>428</v>
      </c>
      <c r="C237" s="512" t="s">
        <v>440</v>
      </c>
      <c r="D237" s="513" t="s">
        <v>441</v>
      </c>
      <c r="E237" s="512" t="s">
        <v>429</v>
      </c>
      <c r="F237" s="513" t="s">
        <v>430</v>
      </c>
      <c r="G237" s="512" t="s">
        <v>477</v>
      </c>
      <c r="H237" s="512">
        <v>844257</v>
      </c>
      <c r="I237" s="512">
        <v>29816</v>
      </c>
      <c r="J237" s="512" t="s">
        <v>843</v>
      </c>
      <c r="K237" s="512"/>
      <c r="L237" s="514">
        <v>177.5</v>
      </c>
      <c r="M237" s="514">
        <v>2</v>
      </c>
      <c r="N237" s="515">
        <v>355</v>
      </c>
    </row>
    <row r="238" spans="1:14" ht="14.4" customHeight="1" x14ac:dyDescent="0.3">
      <c r="A238" s="510" t="s">
        <v>426</v>
      </c>
      <c r="B238" s="511" t="s">
        <v>428</v>
      </c>
      <c r="C238" s="512" t="s">
        <v>440</v>
      </c>
      <c r="D238" s="513" t="s">
        <v>441</v>
      </c>
      <c r="E238" s="512" t="s">
        <v>429</v>
      </c>
      <c r="F238" s="513" t="s">
        <v>430</v>
      </c>
      <c r="G238" s="512" t="s">
        <v>477</v>
      </c>
      <c r="H238" s="512">
        <v>844591</v>
      </c>
      <c r="I238" s="512">
        <v>107161</v>
      </c>
      <c r="J238" s="512" t="s">
        <v>844</v>
      </c>
      <c r="K238" s="512" t="s">
        <v>845</v>
      </c>
      <c r="L238" s="514">
        <v>1036.82</v>
      </c>
      <c r="M238" s="514">
        <v>26</v>
      </c>
      <c r="N238" s="515">
        <v>26957.32</v>
      </c>
    </row>
    <row r="239" spans="1:14" ht="14.4" customHeight="1" x14ac:dyDescent="0.3">
      <c r="A239" s="510" t="s">
        <v>426</v>
      </c>
      <c r="B239" s="511" t="s">
        <v>428</v>
      </c>
      <c r="C239" s="512" t="s">
        <v>440</v>
      </c>
      <c r="D239" s="513" t="s">
        <v>441</v>
      </c>
      <c r="E239" s="512" t="s">
        <v>429</v>
      </c>
      <c r="F239" s="513" t="s">
        <v>430</v>
      </c>
      <c r="G239" s="512" t="s">
        <v>477</v>
      </c>
      <c r="H239" s="512">
        <v>844764</v>
      </c>
      <c r="I239" s="512">
        <v>105943</v>
      </c>
      <c r="J239" s="512" t="s">
        <v>846</v>
      </c>
      <c r="K239" s="512" t="s">
        <v>842</v>
      </c>
      <c r="L239" s="514">
        <v>4533.8064527098222</v>
      </c>
      <c r="M239" s="514">
        <v>14</v>
      </c>
      <c r="N239" s="515">
        <v>63473.290337937506</v>
      </c>
    </row>
    <row r="240" spans="1:14" ht="14.4" customHeight="1" x14ac:dyDescent="0.3">
      <c r="A240" s="510" t="s">
        <v>426</v>
      </c>
      <c r="B240" s="511" t="s">
        <v>428</v>
      </c>
      <c r="C240" s="512" t="s">
        <v>440</v>
      </c>
      <c r="D240" s="513" t="s">
        <v>441</v>
      </c>
      <c r="E240" s="512" t="s">
        <v>429</v>
      </c>
      <c r="F240" s="513" t="s">
        <v>430</v>
      </c>
      <c r="G240" s="512" t="s">
        <v>477</v>
      </c>
      <c r="H240" s="512">
        <v>844831</v>
      </c>
      <c r="I240" s="512">
        <v>0</v>
      </c>
      <c r="J240" s="512" t="s">
        <v>847</v>
      </c>
      <c r="K240" s="512" t="s">
        <v>848</v>
      </c>
      <c r="L240" s="514">
        <v>1440.12</v>
      </c>
      <c r="M240" s="514">
        <v>1</v>
      </c>
      <c r="N240" s="515">
        <v>1440.12</v>
      </c>
    </row>
    <row r="241" spans="1:14" ht="14.4" customHeight="1" x14ac:dyDescent="0.3">
      <c r="A241" s="510" t="s">
        <v>426</v>
      </c>
      <c r="B241" s="511" t="s">
        <v>428</v>
      </c>
      <c r="C241" s="512" t="s">
        <v>440</v>
      </c>
      <c r="D241" s="513" t="s">
        <v>441</v>
      </c>
      <c r="E241" s="512" t="s">
        <v>429</v>
      </c>
      <c r="F241" s="513" t="s">
        <v>430</v>
      </c>
      <c r="G241" s="512" t="s">
        <v>477</v>
      </c>
      <c r="H241" s="512">
        <v>845008</v>
      </c>
      <c r="I241" s="512">
        <v>107806</v>
      </c>
      <c r="J241" s="512" t="s">
        <v>849</v>
      </c>
      <c r="K241" s="512" t="s">
        <v>850</v>
      </c>
      <c r="L241" s="514">
        <v>63.552120893126002</v>
      </c>
      <c r="M241" s="514">
        <v>16</v>
      </c>
      <c r="N241" s="515">
        <v>1014.7981760762684</v>
      </c>
    </row>
    <row r="242" spans="1:14" ht="14.4" customHeight="1" x14ac:dyDescent="0.3">
      <c r="A242" s="510" t="s">
        <v>426</v>
      </c>
      <c r="B242" s="511" t="s">
        <v>428</v>
      </c>
      <c r="C242" s="512" t="s">
        <v>440</v>
      </c>
      <c r="D242" s="513" t="s">
        <v>441</v>
      </c>
      <c r="E242" s="512" t="s">
        <v>429</v>
      </c>
      <c r="F242" s="513" t="s">
        <v>430</v>
      </c>
      <c r="G242" s="512" t="s">
        <v>477</v>
      </c>
      <c r="H242" s="512">
        <v>845329</v>
      </c>
      <c r="I242" s="512">
        <v>0</v>
      </c>
      <c r="J242" s="512" t="s">
        <v>851</v>
      </c>
      <c r="K242" s="512"/>
      <c r="L242" s="514">
        <v>99.669941920990766</v>
      </c>
      <c r="M242" s="514">
        <v>3</v>
      </c>
      <c r="N242" s="515">
        <v>299.0098257629723</v>
      </c>
    </row>
    <row r="243" spans="1:14" ht="14.4" customHeight="1" x14ac:dyDescent="0.3">
      <c r="A243" s="510" t="s">
        <v>426</v>
      </c>
      <c r="B243" s="511" t="s">
        <v>428</v>
      </c>
      <c r="C243" s="512" t="s">
        <v>440</v>
      </c>
      <c r="D243" s="513" t="s">
        <v>441</v>
      </c>
      <c r="E243" s="512" t="s">
        <v>429</v>
      </c>
      <c r="F243" s="513" t="s">
        <v>430</v>
      </c>
      <c r="G243" s="512" t="s">
        <v>477</v>
      </c>
      <c r="H243" s="512">
        <v>845369</v>
      </c>
      <c r="I243" s="512">
        <v>107987</v>
      </c>
      <c r="J243" s="512" t="s">
        <v>852</v>
      </c>
      <c r="K243" s="512" t="s">
        <v>853</v>
      </c>
      <c r="L243" s="514">
        <v>112.02401290839421</v>
      </c>
      <c r="M243" s="514">
        <v>14</v>
      </c>
      <c r="N243" s="515">
        <v>1561.6701936259128</v>
      </c>
    </row>
    <row r="244" spans="1:14" ht="14.4" customHeight="1" x14ac:dyDescent="0.3">
      <c r="A244" s="510" t="s">
        <v>426</v>
      </c>
      <c r="B244" s="511" t="s">
        <v>428</v>
      </c>
      <c r="C244" s="512" t="s">
        <v>440</v>
      </c>
      <c r="D244" s="513" t="s">
        <v>441</v>
      </c>
      <c r="E244" s="512" t="s">
        <v>429</v>
      </c>
      <c r="F244" s="513" t="s">
        <v>430</v>
      </c>
      <c r="G244" s="512" t="s">
        <v>477</v>
      </c>
      <c r="H244" s="512">
        <v>845813</v>
      </c>
      <c r="I244" s="512">
        <v>0</v>
      </c>
      <c r="J244" s="512" t="s">
        <v>854</v>
      </c>
      <c r="K244" s="512" t="s">
        <v>855</v>
      </c>
      <c r="L244" s="514">
        <v>361.69416666666729</v>
      </c>
      <c r="M244" s="514">
        <v>16</v>
      </c>
      <c r="N244" s="515">
        <v>5787.3050000000103</v>
      </c>
    </row>
    <row r="245" spans="1:14" ht="14.4" customHeight="1" x14ac:dyDescent="0.3">
      <c r="A245" s="510" t="s">
        <v>426</v>
      </c>
      <c r="B245" s="511" t="s">
        <v>428</v>
      </c>
      <c r="C245" s="512" t="s">
        <v>440</v>
      </c>
      <c r="D245" s="513" t="s">
        <v>441</v>
      </c>
      <c r="E245" s="512" t="s">
        <v>429</v>
      </c>
      <c r="F245" s="513" t="s">
        <v>430</v>
      </c>
      <c r="G245" s="512" t="s">
        <v>477</v>
      </c>
      <c r="H245" s="512">
        <v>846413</v>
      </c>
      <c r="I245" s="512">
        <v>57585</v>
      </c>
      <c r="J245" s="512" t="s">
        <v>856</v>
      </c>
      <c r="K245" s="512" t="s">
        <v>857</v>
      </c>
      <c r="L245" s="514">
        <v>123.72</v>
      </c>
      <c r="M245" s="514">
        <v>1</v>
      </c>
      <c r="N245" s="515">
        <v>123.72</v>
      </c>
    </row>
    <row r="246" spans="1:14" ht="14.4" customHeight="1" x14ac:dyDescent="0.3">
      <c r="A246" s="510" t="s">
        <v>426</v>
      </c>
      <c r="B246" s="511" t="s">
        <v>428</v>
      </c>
      <c r="C246" s="512" t="s">
        <v>440</v>
      </c>
      <c r="D246" s="513" t="s">
        <v>441</v>
      </c>
      <c r="E246" s="512" t="s">
        <v>429</v>
      </c>
      <c r="F246" s="513" t="s">
        <v>430</v>
      </c>
      <c r="G246" s="512" t="s">
        <v>477</v>
      </c>
      <c r="H246" s="512">
        <v>846758</v>
      </c>
      <c r="I246" s="512">
        <v>103387</v>
      </c>
      <c r="J246" s="512" t="s">
        <v>858</v>
      </c>
      <c r="K246" s="512" t="s">
        <v>859</v>
      </c>
      <c r="L246" s="514">
        <v>42.399280637405774</v>
      </c>
      <c r="M246" s="514">
        <v>212</v>
      </c>
      <c r="N246" s="515">
        <v>8989.1474230398107</v>
      </c>
    </row>
    <row r="247" spans="1:14" ht="14.4" customHeight="1" x14ac:dyDescent="0.3">
      <c r="A247" s="510" t="s">
        <v>426</v>
      </c>
      <c r="B247" s="511" t="s">
        <v>428</v>
      </c>
      <c r="C247" s="512" t="s">
        <v>440</v>
      </c>
      <c r="D247" s="513" t="s">
        <v>441</v>
      </c>
      <c r="E247" s="512" t="s">
        <v>429</v>
      </c>
      <c r="F247" s="513" t="s">
        <v>430</v>
      </c>
      <c r="G247" s="512" t="s">
        <v>477</v>
      </c>
      <c r="H247" s="512">
        <v>846873</v>
      </c>
      <c r="I247" s="512">
        <v>0</v>
      </c>
      <c r="J247" s="512" t="s">
        <v>860</v>
      </c>
      <c r="K247" s="512"/>
      <c r="L247" s="514">
        <v>209.09299617060748</v>
      </c>
      <c r="M247" s="514">
        <v>9</v>
      </c>
      <c r="N247" s="515">
        <v>1881.8369693648599</v>
      </c>
    </row>
    <row r="248" spans="1:14" ht="14.4" customHeight="1" x14ac:dyDescent="0.3">
      <c r="A248" s="510" t="s">
        <v>426</v>
      </c>
      <c r="B248" s="511" t="s">
        <v>428</v>
      </c>
      <c r="C248" s="512" t="s">
        <v>440</v>
      </c>
      <c r="D248" s="513" t="s">
        <v>441</v>
      </c>
      <c r="E248" s="512" t="s">
        <v>429</v>
      </c>
      <c r="F248" s="513" t="s">
        <v>430</v>
      </c>
      <c r="G248" s="512" t="s">
        <v>477</v>
      </c>
      <c r="H248" s="512">
        <v>847400</v>
      </c>
      <c r="I248" s="512">
        <v>0</v>
      </c>
      <c r="J248" s="512" t="s">
        <v>861</v>
      </c>
      <c r="K248" s="512" t="s">
        <v>862</v>
      </c>
      <c r="L248" s="514">
        <v>41.683703040191844</v>
      </c>
      <c r="M248" s="514">
        <v>4</v>
      </c>
      <c r="N248" s="515">
        <v>163.0586060803837</v>
      </c>
    </row>
    <row r="249" spans="1:14" ht="14.4" customHeight="1" x14ac:dyDescent="0.3">
      <c r="A249" s="510" t="s">
        <v>426</v>
      </c>
      <c r="B249" s="511" t="s">
        <v>428</v>
      </c>
      <c r="C249" s="512" t="s">
        <v>440</v>
      </c>
      <c r="D249" s="513" t="s">
        <v>441</v>
      </c>
      <c r="E249" s="512" t="s">
        <v>429</v>
      </c>
      <c r="F249" s="513" t="s">
        <v>430</v>
      </c>
      <c r="G249" s="512" t="s">
        <v>477</v>
      </c>
      <c r="H249" s="512">
        <v>847585</v>
      </c>
      <c r="I249" s="512">
        <v>119926</v>
      </c>
      <c r="J249" s="512" t="s">
        <v>863</v>
      </c>
      <c r="K249" s="512" t="s">
        <v>864</v>
      </c>
      <c r="L249" s="514">
        <v>1048.9394619677121</v>
      </c>
      <c r="M249" s="514">
        <v>25</v>
      </c>
      <c r="N249" s="515">
        <v>26223.485859031363</v>
      </c>
    </row>
    <row r="250" spans="1:14" ht="14.4" customHeight="1" x14ac:dyDescent="0.3">
      <c r="A250" s="510" t="s">
        <v>426</v>
      </c>
      <c r="B250" s="511" t="s">
        <v>428</v>
      </c>
      <c r="C250" s="512" t="s">
        <v>440</v>
      </c>
      <c r="D250" s="513" t="s">
        <v>441</v>
      </c>
      <c r="E250" s="512" t="s">
        <v>429</v>
      </c>
      <c r="F250" s="513" t="s">
        <v>430</v>
      </c>
      <c r="G250" s="512" t="s">
        <v>477</v>
      </c>
      <c r="H250" s="512">
        <v>847713</v>
      </c>
      <c r="I250" s="512">
        <v>125526</v>
      </c>
      <c r="J250" s="512" t="s">
        <v>865</v>
      </c>
      <c r="K250" s="512" t="s">
        <v>866</v>
      </c>
      <c r="L250" s="514">
        <v>70.564618214356685</v>
      </c>
      <c r="M250" s="514">
        <v>5</v>
      </c>
      <c r="N250" s="515">
        <v>352.82309107178344</v>
      </c>
    </row>
    <row r="251" spans="1:14" ht="14.4" customHeight="1" x14ac:dyDescent="0.3">
      <c r="A251" s="510" t="s">
        <v>426</v>
      </c>
      <c r="B251" s="511" t="s">
        <v>428</v>
      </c>
      <c r="C251" s="512" t="s">
        <v>440</v>
      </c>
      <c r="D251" s="513" t="s">
        <v>441</v>
      </c>
      <c r="E251" s="512" t="s">
        <v>429</v>
      </c>
      <c r="F251" s="513" t="s">
        <v>430</v>
      </c>
      <c r="G251" s="512" t="s">
        <v>477</v>
      </c>
      <c r="H251" s="512">
        <v>847962</v>
      </c>
      <c r="I251" s="512">
        <v>0</v>
      </c>
      <c r="J251" s="512" t="s">
        <v>867</v>
      </c>
      <c r="K251" s="512"/>
      <c r="L251" s="514">
        <v>126.790380213445</v>
      </c>
      <c r="M251" s="514">
        <v>1</v>
      </c>
      <c r="N251" s="515">
        <v>126.790380213445</v>
      </c>
    </row>
    <row r="252" spans="1:14" ht="14.4" customHeight="1" x14ac:dyDescent="0.3">
      <c r="A252" s="510" t="s">
        <v>426</v>
      </c>
      <c r="B252" s="511" t="s">
        <v>428</v>
      </c>
      <c r="C252" s="512" t="s">
        <v>440</v>
      </c>
      <c r="D252" s="513" t="s">
        <v>441</v>
      </c>
      <c r="E252" s="512" t="s">
        <v>429</v>
      </c>
      <c r="F252" s="513" t="s">
        <v>430</v>
      </c>
      <c r="G252" s="512" t="s">
        <v>477</v>
      </c>
      <c r="H252" s="512">
        <v>848172</v>
      </c>
      <c r="I252" s="512">
        <v>0</v>
      </c>
      <c r="J252" s="512" t="s">
        <v>868</v>
      </c>
      <c r="K252" s="512"/>
      <c r="L252" s="514">
        <v>99.67</v>
      </c>
      <c r="M252" s="514">
        <v>1</v>
      </c>
      <c r="N252" s="515">
        <v>99.67</v>
      </c>
    </row>
    <row r="253" spans="1:14" ht="14.4" customHeight="1" x14ac:dyDescent="0.3">
      <c r="A253" s="510" t="s">
        <v>426</v>
      </c>
      <c r="B253" s="511" t="s">
        <v>428</v>
      </c>
      <c r="C253" s="512" t="s">
        <v>440</v>
      </c>
      <c r="D253" s="513" t="s">
        <v>441</v>
      </c>
      <c r="E253" s="512" t="s">
        <v>429</v>
      </c>
      <c r="F253" s="513" t="s">
        <v>430</v>
      </c>
      <c r="G253" s="512" t="s">
        <v>477</v>
      </c>
      <c r="H253" s="512">
        <v>848560</v>
      </c>
      <c r="I253" s="512">
        <v>125752</v>
      </c>
      <c r="J253" s="512" t="s">
        <v>869</v>
      </c>
      <c r="K253" s="512" t="s">
        <v>870</v>
      </c>
      <c r="L253" s="514">
        <v>162.50048729935099</v>
      </c>
      <c r="M253" s="514">
        <v>1</v>
      </c>
      <c r="N253" s="515">
        <v>162.50048729935099</v>
      </c>
    </row>
    <row r="254" spans="1:14" ht="14.4" customHeight="1" x14ac:dyDescent="0.3">
      <c r="A254" s="510" t="s">
        <v>426</v>
      </c>
      <c r="B254" s="511" t="s">
        <v>428</v>
      </c>
      <c r="C254" s="512" t="s">
        <v>440</v>
      </c>
      <c r="D254" s="513" t="s">
        <v>441</v>
      </c>
      <c r="E254" s="512" t="s">
        <v>429</v>
      </c>
      <c r="F254" s="513" t="s">
        <v>430</v>
      </c>
      <c r="G254" s="512" t="s">
        <v>477</v>
      </c>
      <c r="H254" s="512">
        <v>848632</v>
      </c>
      <c r="I254" s="512">
        <v>125315</v>
      </c>
      <c r="J254" s="512" t="s">
        <v>871</v>
      </c>
      <c r="K254" s="512" t="s">
        <v>872</v>
      </c>
      <c r="L254" s="514">
        <v>61.379999604462597</v>
      </c>
      <c r="M254" s="514">
        <v>3</v>
      </c>
      <c r="N254" s="515">
        <v>184.13999881338779</v>
      </c>
    </row>
    <row r="255" spans="1:14" ht="14.4" customHeight="1" x14ac:dyDescent="0.3">
      <c r="A255" s="510" t="s">
        <v>426</v>
      </c>
      <c r="B255" s="511" t="s">
        <v>428</v>
      </c>
      <c r="C255" s="512" t="s">
        <v>440</v>
      </c>
      <c r="D255" s="513" t="s">
        <v>441</v>
      </c>
      <c r="E255" s="512" t="s">
        <v>429</v>
      </c>
      <c r="F255" s="513" t="s">
        <v>430</v>
      </c>
      <c r="G255" s="512" t="s">
        <v>477</v>
      </c>
      <c r="H255" s="512">
        <v>848725</v>
      </c>
      <c r="I255" s="512">
        <v>107677</v>
      </c>
      <c r="J255" s="512" t="s">
        <v>873</v>
      </c>
      <c r="K255" s="512" t="s">
        <v>874</v>
      </c>
      <c r="L255" s="514">
        <v>399.48014902199247</v>
      </c>
      <c r="M255" s="514">
        <v>86</v>
      </c>
      <c r="N255" s="515">
        <v>34355.304614379238</v>
      </c>
    </row>
    <row r="256" spans="1:14" ht="14.4" customHeight="1" x14ac:dyDescent="0.3">
      <c r="A256" s="510" t="s">
        <v>426</v>
      </c>
      <c r="B256" s="511" t="s">
        <v>428</v>
      </c>
      <c r="C256" s="512" t="s">
        <v>440</v>
      </c>
      <c r="D256" s="513" t="s">
        <v>441</v>
      </c>
      <c r="E256" s="512" t="s">
        <v>429</v>
      </c>
      <c r="F256" s="513" t="s">
        <v>430</v>
      </c>
      <c r="G256" s="512" t="s">
        <v>477</v>
      </c>
      <c r="H256" s="512">
        <v>848802</v>
      </c>
      <c r="I256" s="512">
        <v>163138</v>
      </c>
      <c r="J256" s="512" t="s">
        <v>875</v>
      </c>
      <c r="K256" s="512" t="s">
        <v>876</v>
      </c>
      <c r="L256" s="514">
        <v>179.578378912061</v>
      </c>
      <c r="M256" s="514">
        <v>1</v>
      </c>
      <c r="N256" s="515">
        <v>179.578378912061</v>
      </c>
    </row>
    <row r="257" spans="1:14" ht="14.4" customHeight="1" x14ac:dyDescent="0.3">
      <c r="A257" s="510" t="s">
        <v>426</v>
      </c>
      <c r="B257" s="511" t="s">
        <v>428</v>
      </c>
      <c r="C257" s="512" t="s">
        <v>440</v>
      </c>
      <c r="D257" s="513" t="s">
        <v>441</v>
      </c>
      <c r="E257" s="512" t="s">
        <v>429</v>
      </c>
      <c r="F257" s="513" t="s">
        <v>430</v>
      </c>
      <c r="G257" s="512" t="s">
        <v>477</v>
      </c>
      <c r="H257" s="512">
        <v>849034</v>
      </c>
      <c r="I257" s="512">
        <v>0</v>
      </c>
      <c r="J257" s="512" t="s">
        <v>877</v>
      </c>
      <c r="K257" s="512"/>
      <c r="L257" s="514">
        <v>58.729998936837802</v>
      </c>
      <c r="M257" s="514">
        <v>2</v>
      </c>
      <c r="N257" s="515">
        <v>117.4599978736756</v>
      </c>
    </row>
    <row r="258" spans="1:14" ht="14.4" customHeight="1" x14ac:dyDescent="0.3">
      <c r="A258" s="510" t="s">
        <v>426</v>
      </c>
      <c r="B258" s="511" t="s">
        <v>428</v>
      </c>
      <c r="C258" s="512" t="s">
        <v>440</v>
      </c>
      <c r="D258" s="513" t="s">
        <v>441</v>
      </c>
      <c r="E258" s="512" t="s">
        <v>429</v>
      </c>
      <c r="F258" s="513" t="s">
        <v>430</v>
      </c>
      <c r="G258" s="512" t="s">
        <v>477</v>
      </c>
      <c r="H258" s="512">
        <v>849276</v>
      </c>
      <c r="I258" s="512">
        <v>155875</v>
      </c>
      <c r="J258" s="512" t="s">
        <v>878</v>
      </c>
      <c r="K258" s="512" t="s">
        <v>879</v>
      </c>
      <c r="L258" s="514">
        <v>50.043863096645687</v>
      </c>
      <c r="M258" s="514">
        <v>75</v>
      </c>
      <c r="N258" s="515">
        <v>3748.2078887240941</v>
      </c>
    </row>
    <row r="259" spans="1:14" ht="14.4" customHeight="1" x14ac:dyDescent="0.3">
      <c r="A259" s="510" t="s">
        <v>426</v>
      </c>
      <c r="B259" s="511" t="s">
        <v>428</v>
      </c>
      <c r="C259" s="512" t="s">
        <v>440</v>
      </c>
      <c r="D259" s="513" t="s">
        <v>441</v>
      </c>
      <c r="E259" s="512" t="s">
        <v>429</v>
      </c>
      <c r="F259" s="513" t="s">
        <v>430</v>
      </c>
      <c r="G259" s="512" t="s">
        <v>477</v>
      </c>
      <c r="H259" s="512">
        <v>850095</v>
      </c>
      <c r="I259" s="512">
        <v>120406</v>
      </c>
      <c r="J259" s="512" t="s">
        <v>880</v>
      </c>
      <c r="K259" s="512" t="s">
        <v>881</v>
      </c>
      <c r="L259" s="514">
        <v>61.42</v>
      </c>
      <c r="M259" s="514">
        <v>3</v>
      </c>
      <c r="N259" s="515">
        <v>184.5</v>
      </c>
    </row>
    <row r="260" spans="1:14" ht="14.4" customHeight="1" x14ac:dyDescent="0.3">
      <c r="A260" s="510" t="s">
        <v>426</v>
      </c>
      <c r="B260" s="511" t="s">
        <v>428</v>
      </c>
      <c r="C260" s="512" t="s">
        <v>440</v>
      </c>
      <c r="D260" s="513" t="s">
        <v>441</v>
      </c>
      <c r="E260" s="512" t="s">
        <v>429</v>
      </c>
      <c r="F260" s="513" t="s">
        <v>430</v>
      </c>
      <c r="G260" s="512" t="s">
        <v>477</v>
      </c>
      <c r="H260" s="512">
        <v>850104</v>
      </c>
      <c r="I260" s="512">
        <v>164344</v>
      </c>
      <c r="J260" s="512" t="s">
        <v>882</v>
      </c>
      <c r="K260" s="512" t="s">
        <v>883</v>
      </c>
      <c r="L260" s="514">
        <v>163.52027834933199</v>
      </c>
      <c r="M260" s="514">
        <v>1</v>
      </c>
      <c r="N260" s="515">
        <v>163.52027834933199</v>
      </c>
    </row>
    <row r="261" spans="1:14" ht="14.4" customHeight="1" x14ac:dyDescent="0.3">
      <c r="A261" s="510" t="s">
        <v>426</v>
      </c>
      <c r="B261" s="511" t="s">
        <v>428</v>
      </c>
      <c r="C261" s="512" t="s">
        <v>440</v>
      </c>
      <c r="D261" s="513" t="s">
        <v>441</v>
      </c>
      <c r="E261" s="512" t="s">
        <v>429</v>
      </c>
      <c r="F261" s="513" t="s">
        <v>430</v>
      </c>
      <c r="G261" s="512" t="s">
        <v>477</v>
      </c>
      <c r="H261" s="512">
        <v>850551</v>
      </c>
      <c r="I261" s="512">
        <v>167859</v>
      </c>
      <c r="J261" s="512" t="s">
        <v>884</v>
      </c>
      <c r="K261" s="512" t="s">
        <v>885</v>
      </c>
      <c r="L261" s="514">
        <v>243.8</v>
      </c>
      <c r="M261" s="514">
        <v>1</v>
      </c>
      <c r="N261" s="515">
        <v>243.8</v>
      </c>
    </row>
    <row r="262" spans="1:14" ht="14.4" customHeight="1" x14ac:dyDescent="0.3">
      <c r="A262" s="510" t="s">
        <v>426</v>
      </c>
      <c r="B262" s="511" t="s">
        <v>428</v>
      </c>
      <c r="C262" s="512" t="s">
        <v>440</v>
      </c>
      <c r="D262" s="513" t="s">
        <v>441</v>
      </c>
      <c r="E262" s="512" t="s">
        <v>429</v>
      </c>
      <c r="F262" s="513" t="s">
        <v>430</v>
      </c>
      <c r="G262" s="512" t="s">
        <v>477</v>
      </c>
      <c r="H262" s="512">
        <v>850680</v>
      </c>
      <c r="I262" s="512">
        <v>120407</v>
      </c>
      <c r="J262" s="512" t="s">
        <v>886</v>
      </c>
      <c r="K262" s="512" t="s">
        <v>887</v>
      </c>
      <c r="L262" s="514">
        <v>71.38</v>
      </c>
      <c r="M262" s="514">
        <v>2</v>
      </c>
      <c r="N262" s="515">
        <v>142.76</v>
      </c>
    </row>
    <row r="263" spans="1:14" ht="14.4" customHeight="1" x14ac:dyDescent="0.3">
      <c r="A263" s="510" t="s">
        <v>426</v>
      </c>
      <c r="B263" s="511" t="s">
        <v>428</v>
      </c>
      <c r="C263" s="512" t="s">
        <v>440</v>
      </c>
      <c r="D263" s="513" t="s">
        <v>441</v>
      </c>
      <c r="E263" s="512" t="s">
        <v>429</v>
      </c>
      <c r="F263" s="513" t="s">
        <v>430</v>
      </c>
      <c r="G263" s="512" t="s">
        <v>477</v>
      </c>
      <c r="H263" s="512">
        <v>850729</v>
      </c>
      <c r="I263" s="512">
        <v>157875</v>
      </c>
      <c r="J263" s="512" t="s">
        <v>888</v>
      </c>
      <c r="K263" s="512" t="s">
        <v>889</v>
      </c>
      <c r="L263" s="514">
        <v>360.26424242424235</v>
      </c>
      <c r="M263" s="514">
        <v>3</v>
      </c>
      <c r="N263" s="515">
        <v>1080.792727272727</v>
      </c>
    </row>
    <row r="264" spans="1:14" ht="14.4" customHeight="1" x14ac:dyDescent="0.3">
      <c r="A264" s="510" t="s">
        <v>426</v>
      </c>
      <c r="B264" s="511" t="s">
        <v>428</v>
      </c>
      <c r="C264" s="512" t="s">
        <v>440</v>
      </c>
      <c r="D264" s="513" t="s">
        <v>441</v>
      </c>
      <c r="E264" s="512" t="s">
        <v>429</v>
      </c>
      <c r="F264" s="513" t="s">
        <v>430</v>
      </c>
      <c r="G264" s="512" t="s">
        <v>477</v>
      </c>
      <c r="H264" s="512">
        <v>900012</v>
      </c>
      <c r="I264" s="512">
        <v>0</v>
      </c>
      <c r="J264" s="512" t="s">
        <v>890</v>
      </c>
      <c r="K264" s="512"/>
      <c r="L264" s="514">
        <v>81.716062450253318</v>
      </c>
      <c r="M264" s="514">
        <v>17</v>
      </c>
      <c r="N264" s="515">
        <v>1392.2953938596654</v>
      </c>
    </row>
    <row r="265" spans="1:14" ht="14.4" customHeight="1" x14ac:dyDescent="0.3">
      <c r="A265" s="510" t="s">
        <v>426</v>
      </c>
      <c r="B265" s="511" t="s">
        <v>428</v>
      </c>
      <c r="C265" s="512" t="s">
        <v>440</v>
      </c>
      <c r="D265" s="513" t="s">
        <v>441</v>
      </c>
      <c r="E265" s="512" t="s">
        <v>429</v>
      </c>
      <c r="F265" s="513" t="s">
        <v>430</v>
      </c>
      <c r="G265" s="512" t="s">
        <v>477</v>
      </c>
      <c r="H265" s="512">
        <v>900014</v>
      </c>
      <c r="I265" s="512">
        <v>0</v>
      </c>
      <c r="J265" s="512" t="s">
        <v>891</v>
      </c>
      <c r="K265" s="512"/>
      <c r="L265" s="514">
        <v>120.82518496993859</v>
      </c>
      <c r="M265" s="514">
        <v>10</v>
      </c>
      <c r="N265" s="515">
        <v>1265.1443972215841</v>
      </c>
    </row>
    <row r="266" spans="1:14" ht="14.4" customHeight="1" x14ac:dyDescent="0.3">
      <c r="A266" s="510" t="s">
        <v>426</v>
      </c>
      <c r="B266" s="511" t="s">
        <v>428</v>
      </c>
      <c r="C266" s="512" t="s">
        <v>440</v>
      </c>
      <c r="D266" s="513" t="s">
        <v>441</v>
      </c>
      <c r="E266" s="512" t="s">
        <v>429</v>
      </c>
      <c r="F266" s="513" t="s">
        <v>430</v>
      </c>
      <c r="G266" s="512" t="s">
        <v>477</v>
      </c>
      <c r="H266" s="512">
        <v>900321</v>
      </c>
      <c r="I266" s="512">
        <v>0</v>
      </c>
      <c r="J266" s="512" t="s">
        <v>892</v>
      </c>
      <c r="K266" s="512"/>
      <c r="L266" s="514">
        <v>226.97419680121564</v>
      </c>
      <c r="M266" s="514">
        <v>31</v>
      </c>
      <c r="N266" s="515">
        <v>7334.0305473219987</v>
      </c>
    </row>
    <row r="267" spans="1:14" ht="14.4" customHeight="1" x14ac:dyDescent="0.3">
      <c r="A267" s="510" t="s">
        <v>426</v>
      </c>
      <c r="B267" s="511" t="s">
        <v>428</v>
      </c>
      <c r="C267" s="512" t="s">
        <v>440</v>
      </c>
      <c r="D267" s="513" t="s">
        <v>441</v>
      </c>
      <c r="E267" s="512" t="s">
        <v>429</v>
      </c>
      <c r="F267" s="513" t="s">
        <v>430</v>
      </c>
      <c r="G267" s="512" t="s">
        <v>477</v>
      </c>
      <c r="H267" s="512">
        <v>905098</v>
      </c>
      <c r="I267" s="512">
        <v>23989</v>
      </c>
      <c r="J267" s="512" t="s">
        <v>893</v>
      </c>
      <c r="K267" s="512" t="s">
        <v>894</v>
      </c>
      <c r="L267" s="514">
        <v>522.9000303614647</v>
      </c>
      <c r="M267" s="514">
        <v>3</v>
      </c>
      <c r="N267" s="515">
        <v>1568.700091084394</v>
      </c>
    </row>
    <row r="268" spans="1:14" ht="14.4" customHeight="1" x14ac:dyDescent="0.3">
      <c r="A268" s="510" t="s">
        <v>426</v>
      </c>
      <c r="B268" s="511" t="s">
        <v>428</v>
      </c>
      <c r="C268" s="512" t="s">
        <v>440</v>
      </c>
      <c r="D268" s="513" t="s">
        <v>441</v>
      </c>
      <c r="E268" s="512" t="s">
        <v>429</v>
      </c>
      <c r="F268" s="513" t="s">
        <v>430</v>
      </c>
      <c r="G268" s="512" t="s">
        <v>477</v>
      </c>
      <c r="H268" s="512">
        <v>920141</v>
      </c>
      <c r="I268" s="512">
        <v>0</v>
      </c>
      <c r="J268" s="512" t="s">
        <v>895</v>
      </c>
      <c r="K268" s="512"/>
      <c r="L268" s="514">
        <v>100.817438421152</v>
      </c>
      <c r="M268" s="514">
        <v>2</v>
      </c>
      <c r="N268" s="515">
        <v>201.63487684230401</v>
      </c>
    </row>
    <row r="269" spans="1:14" ht="14.4" customHeight="1" x14ac:dyDescent="0.3">
      <c r="A269" s="510" t="s">
        <v>426</v>
      </c>
      <c r="B269" s="511" t="s">
        <v>428</v>
      </c>
      <c r="C269" s="512" t="s">
        <v>440</v>
      </c>
      <c r="D269" s="513" t="s">
        <v>441</v>
      </c>
      <c r="E269" s="512" t="s">
        <v>429</v>
      </c>
      <c r="F269" s="513" t="s">
        <v>430</v>
      </c>
      <c r="G269" s="512" t="s">
        <v>477</v>
      </c>
      <c r="H269" s="512">
        <v>921184</v>
      </c>
      <c r="I269" s="512">
        <v>0</v>
      </c>
      <c r="J269" s="512" t="s">
        <v>896</v>
      </c>
      <c r="K269" s="512"/>
      <c r="L269" s="514">
        <v>77.9345</v>
      </c>
      <c r="M269" s="514">
        <v>1</v>
      </c>
      <c r="N269" s="515">
        <v>77.9345</v>
      </c>
    </row>
    <row r="270" spans="1:14" ht="14.4" customHeight="1" x14ac:dyDescent="0.3">
      <c r="A270" s="510" t="s">
        <v>426</v>
      </c>
      <c r="B270" s="511" t="s">
        <v>428</v>
      </c>
      <c r="C270" s="512" t="s">
        <v>440</v>
      </c>
      <c r="D270" s="513" t="s">
        <v>441</v>
      </c>
      <c r="E270" s="512" t="s">
        <v>429</v>
      </c>
      <c r="F270" s="513" t="s">
        <v>430</v>
      </c>
      <c r="G270" s="512" t="s">
        <v>477</v>
      </c>
      <c r="H270" s="512">
        <v>921458</v>
      </c>
      <c r="I270" s="512">
        <v>0</v>
      </c>
      <c r="J270" s="512" t="s">
        <v>897</v>
      </c>
      <c r="K270" s="512"/>
      <c r="L270" s="514">
        <v>106.49416001961379</v>
      </c>
      <c r="M270" s="514">
        <v>10</v>
      </c>
      <c r="N270" s="515">
        <v>1061.163493921815</v>
      </c>
    </row>
    <row r="271" spans="1:14" ht="14.4" customHeight="1" x14ac:dyDescent="0.3">
      <c r="A271" s="510" t="s">
        <v>426</v>
      </c>
      <c r="B271" s="511" t="s">
        <v>428</v>
      </c>
      <c r="C271" s="512" t="s">
        <v>440</v>
      </c>
      <c r="D271" s="513" t="s">
        <v>441</v>
      </c>
      <c r="E271" s="512" t="s">
        <v>429</v>
      </c>
      <c r="F271" s="513" t="s">
        <v>430</v>
      </c>
      <c r="G271" s="512" t="s">
        <v>477</v>
      </c>
      <c r="H271" s="512">
        <v>930065</v>
      </c>
      <c r="I271" s="512">
        <v>0</v>
      </c>
      <c r="J271" s="512" t="s">
        <v>898</v>
      </c>
      <c r="K271" s="512"/>
      <c r="L271" s="514">
        <v>187.72785950615051</v>
      </c>
      <c r="M271" s="514">
        <v>67</v>
      </c>
      <c r="N271" s="515">
        <v>12627.55420488856</v>
      </c>
    </row>
    <row r="272" spans="1:14" ht="14.4" customHeight="1" x14ac:dyDescent="0.3">
      <c r="A272" s="510" t="s">
        <v>426</v>
      </c>
      <c r="B272" s="511" t="s">
        <v>428</v>
      </c>
      <c r="C272" s="512" t="s">
        <v>440</v>
      </c>
      <c r="D272" s="513" t="s">
        <v>441</v>
      </c>
      <c r="E272" s="512" t="s">
        <v>429</v>
      </c>
      <c r="F272" s="513" t="s">
        <v>430</v>
      </c>
      <c r="G272" s="512" t="s">
        <v>477</v>
      </c>
      <c r="H272" s="512">
        <v>987464</v>
      </c>
      <c r="I272" s="512">
        <v>0</v>
      </c>
      <c r="J272" s="512" t="s">
        <v>899</v>
      </c>
      <c r="K272" s="512"/>
      <c r="L272" s="514">
        <v>168.76124704807157</v>
      </c>
      <c r="M272" s="514">
        <v>20</v>
      </c>
      <c r="N272" s="515">
        <v>3377.0761880095029</v>
      </c>
    </row>
    <row r="273" spans="1:14" ht="14.4" customHeight="1" x14ac:dyDescent="0.3">
      <c r="A273" s="510" t="s">
        <v>426</v>
      </c>
      <c r="B273" s="511" t="s">
        <v>428</v>
      </c>
      <c r="C273" s="512" t="s">
        <v>440</v>
      </c>
      <c r="D273" s="513" t="s">
        <v>441</v>
      </c>
      <c r="E273" s="512" t="s">
        <v>429</v>
      </c>
      <c r="F273" s="513" t="s">
        <v>430</v>
      </c>
      <c r="G273" s="512" t="s">
        <v>900</v>
      </c>
      <c r="H273" s="512">
        <v>56972</v>
      </c>
      <c r="I273" s="512">
        <v>56972</v>
      </c>
      <c r="J273" s="512" t="s">
        <v>901</v>
      </c>
      <c r="K273" s="512" t="s">
        <v>902</v>
      </c>
      <c r="L273" s="514">
        <v>77.63</v>
      </c>
      <c r="M273" s="514">
        <v>2</v>
      </c>
      <c r="N273" s="515">
        <v>155.26</v>
      </c>
    </row>
    <row r="274" spans="1:14" ht="14.4" customHeight="1" x14ac:dyDescent="0.3">
      <c r="A274" s="510" t="s">
        <v>426</v>
      </c>
      <c r="B274" s="511" t="s">
        <v>428</v>
      </c>
      <c r="C274" s="512" t="s">
        <v>440</v>
      </c>
      <c r="D274" s="513" t="s">
        <v>441</v>
      </c>
      <c r="E274" s="512" t="s">
        <v>429</v>
      </c>
      <c r="F274" s="513" t="s">
        <v>430</v>
      </c>
      <c r="G274" s="512" t="s">
        <v>900</v>
      </c>
      <c r="H274" s="512">
        <v>104063</v>
      </c>
      <c r="I274" s="512">
        <v>4063</v>
      </c>
      <c r="J274" s="512" t="s">
        <v>903</v>
      </c>
      <c r="K274" s="512" t="s">
        <v>904</v>
      </c>
      <c r="L274" s="514">
        <v>106.84</v>
      </c>
      <c r="M274" s="514">
        <v>1</v>
      </c>
      <c r="N274" s="515">
        <v>106.84</v>
      </c>
    </row>
    <row r="275" spans="1:14" ht="14.4" customHeight="1" x14ac:dyDescent="0.3">
      <c r="A275" s="510" t="s">
        <v>426</v>
      </c>
      <c r="B275" s="511" t="s">
        <v>428</v>
      </c>
      <c r="C275" s="512" t="s">
        <v>440</v>
      </c>
      <c r="D275" s="513" t="s">
        <v>441</v>
      </c>
      <c r="E275" s="512" t="s">
        <v>429</v>
      </c>
      <c r="F275" s="513" t="s">
        <v>430</v>
      </c>
      <c r="G275" s="512" t="s">
        <v>900</v>
      </c>
      <c r="H275" s="512">
        <v>109709</v>
      </c>
      <c r="I275" s="512">
        <v>9709</v>
      </c>
      <c r="J275" s="512" t="s">
        <v>905</v>
      </c>
      <c r="K275" s="512" t="s">
        <v>906</v>
      </c>
      <c r="L275" s="514">
        <v>36.472820084889634</v>
      </c>
      <c r="M275" s="514">
        <v>55</v>
      </c>
      <c r="N275" s="515">
        <v>2007.2089130816451</v>
      </c>
    </row>
    <row r="276" spans="1:14" ht="14.4" customHeight="1" x14ac:dyDescent="0.3">
      <c r="A276" s="510" t="s">
        <v>426</v>
      </c>
      <c r="B276" s="511" t="s">
        <v>428</v>
      </c>
      <c r="C276" s="512" t="s">
        <v>440</v>
      </c>
      <c r="D276" s="513" t="s">
        <v>441</v>
      </c>
      <c r="E276" s="512" t="s">
        <v>429</v>
      </c>
      <c r="F276" s="513" t="s">
        <v>430</v>
      </c>
      <c r="G276" s="512" t="s">
        <v>900</v>
      </c>
      <c r="H276" s="512">
        <v>110820</v>
      </c>
      <c r="I276" s="512">
        <v>10820</v>
      </c>
      <c r="J276" s="512" t="s">
        <v>907</v>
      </c>
      <c r="K276" s="512" t="s">
        <v>908</v>
      </c>
      <c r="L276" s="514">
        <v>381.25996576400701</v>
      </c>
      <c r="M276" s="514">
        <v>2</v>
      </c>
      <c r="N276" s="515">
        <v>762.51993152801401</v>
      </c>
    </row>
    <row r="277" spans="1:14" ht="14.4" customHeight="1" x14ac:dyDescent="0.3">
      <c r="A277" s="510" t="s">
        <v>426</v>
      </c>
      <c r="B277" s="511" t="s">
        <v>428</v>
      </c>
      <c r="C277" s="512" t="s">
        <v>440</v>
      </c>
      <c r="D277" s="513" t="s">
        <v>441</v>
      </c>
      <c r="E277" s="512" t="s">
        <v>429</v>
      </c>
      <c r="F277" s="513" t="s">
        <v>430</v>
      </c>
      <c r="G277" s="512" t="s">
        <v>900</v>
      </c>
      <c r="H277" s="512">
        <v>112317</v>
      </c>
      <c r="I277" s="512">
        <v>12317</v>
      </c>
      <c r="J277" s="512" t="s">
        <v>909</v>
      </c>
      <c r="K277" s="512" t="s">
        <v>910</v>
      </c>
      <c r="L277" s="514">
        <v>303.92794934747297</v>
      </c>
      <c r="M277" s="514">
        <v>1</v>
      </c>
      <c r="N277" s="515">
        <v>303.92794934747297</v>
      </c>
    </row>
    <row r="278" spans="1:14" ht="14.4" customHeight="1" x14ac:dyDescent="0.3">
      <c r="A278" s="510" t="s">
        <v>426</v>
      </c>
      <c r="B278" s="511" t="s">
        <v>428</v>
      </c>
      <c r="C278" s="512" t="s">
        <v>440</v>
      </c>
      <c r="D278" s="513" t="s">
        <v>441</v>
      </c>
      <c r="E278" s="512" t="s">
        <v>429</v>
      </c>
      <c r="F278" s="513" t="s">
        <v>430</v>
      </c>
      <c r="G278" s="512" t="s">
        <v>900</v>
      </c>
      <c r="H278" s="512">
        <v>112319</v>
      </c>
      <c r="I278" s="512">
        <v>12319</v>
      </c>
      <c r="J278" s="512" t="s">
        <v>911</v>
      </c>
      <c r="K278" s="512" t="s">
        <v>912</v>
      </c>
      <c r="L278" s="514">
        <v>389.83415476628801</v>
      </c>
      <c r="M278" s="514">
        <v>42</v>
      </c>
      <c r="N278" s="515">
        <v>16371.74090748922</v>
      </c>
    </row>
    <row r="279" spans="1:14" ht="14.4" customHeight="1" x14ac:dyDescent="0.3">
      <c r="A279" s="510" t="s">
        <v>426</v>
      </c>
      <c r="B279" s="511" t="s">
        <v>428</v>
      </c>
      <c r="C279" s="512" t="s">
        <v>440</v>
      </c>
      <c r="D279" s="513" t="s">
        <v>441</v>
      </c>
      <c r="E279" s="512" t="s">
        <v>429</v>
      </c>
      <c r="F279" s="513" t="s">
        <v>430</v>
      </c>
      <c r="G279" s="512" t="s">
        <v>900</v>
      </c>
      <c r="H279" s="512">
        <v>113767</v>
      </c>
      <c r="I279" s="512">
        <v>13767</v>
      </c>
      <c r="J279" s="512" t="s">
        <v>913</v>
      </c>
      <c r="K279" s="512" t="s">
        <v>914</v>
      </c>
      <c r="L279" s="514">
        <v>47.240024143326899</v>
      </c>
      <c r="M279" s="514">
        <v>1</v>
      </c>
      <c r="N279" s="515">
        <v>47.240024143326899</v>
      </c>
    </row>
    <row r="280" spans="1:14" ht="14.4" customHeight="1" x14ac:dyDescent="0.3">
      <c r="A280" s="510" t="s">
        <v>426</v>
      </c>
      <c r="B280" s="511" t="s">
        <v>428</v>
      </c>
      <c r="C280" s="512" t="s">
        <v>440</v>
      </c>
      <c r="D280" s="513" t="s">
        <v>441</v>
      </c>
      <c r="E280" s="512" t="s">
        <v>429</v>
      </c>
      <c r="F280" s="513" t="s">
        <v>430</v>
      </c>
      <c r="G280" s="512" t="s">
        <v>900</v>
      </c>
      <c r="H280" s="512">
        <v>113768</v>
      </c>
      <c r="I280" s="512">
        <v>13768</v>
      </c>
      <c r="J280" s="512" t="s">
        <v>913</v>
      </c>
      <c r="K280" s="512" t="s">
        <v>915</v>
      </c>
      <c r="L280" s="514">
        <v>94.575000000000003</v>
      </c>
      <c r="M280" s="514">
        <v>2</v>
      </c>
      <c r="N280" s="515">
        <v>189.15</v>
      </c>
    </row>
    <row r="281" spans="1:14" ht="14.4" customHeight="1" x14ac:dyDescent="0.3">
      <c r="A281" s="510" t="s">
        <v>426</v>
      </c>
      <c r="B281" s="511" t="s">
        <v>428</v>
      </c>
      <c r="C281" s="512" t="s">
        <v>440</v>
      </c>
      <c r="D281" s="513" t="s">
        <v>441</v>
      </c>
      <c r="E281" s="512" t="s">
        <v>429</v>
      </c>
      <c r="F281" s="513" t="s">
        <v>430</v>
      </c>
      <c r="G281" s="512" t="s">
        <v>900</v>
      </c>
      <c r="H281" s="512">
        <v>115245</v>
      </c>
      <c r="I281" s="512">
        <v>15245</v>
      </c>
      <c r="J281" s="512" t="s">
        <v>916</v>
      </c>
      <c r="K281" s="512" t="s">
        <v>917</v>
      </c>
      <c r="L281" s="514">
        <v>547.99064099522832</v>
      </c>
      <c r="M281" s="514">
        <v>76</v>
      </c>
      <c r="N281" s="515">
        <v>41386.360770352869</v>
      </c>
    </row>
    <row r="282" spans="1:14" ht="14.4" customHeight="1" x14ac:dyDescent="0.3">
      <c r="A282" s="510" t="s">
        <v>426</v>
      </c>
      <c r="B282" s="511" t="s">
        <v>428</v>
      </c>
      <c r="C282" s="512" t="s">
        <v>440</v>
      </c>
      <c r="D282" s="513" t="s">
        <v>441</v>
      </c>
      <c r="E282" s="512" t="s">
        <v>429</v>
      </c>
      <c r="F282" s="513" t="s">
        <v>430</v>
      </c>
      <c r="G282" s="512" t="s">
        <v>900</v>
      </c>
      <c r="H282" s="512">
        <v>117425</v>
      </c>
      <c r="I282" s="512">
        <v>17425</v>
      </c>
      <c r="J282" s="512" t="s">
        <v>918</v>
      </c>
      <c r="K282" s="512" t="s">
        <v>919</v>
      </c>
      <c r="L282" s="514">
        <v>132.88999999999999</v>
      </c>
      <c r="M282" s="514">
        <v>1</v>
      </c>
      <c r="N282" s="515">
        <v>132.88999999999999</v>
      </c>
    </row>
    <row r="283" spans="1:14" ht="14.4" customHeight="1" x14ac:dyDescent="0.3">
      <c r="A283" s="510" t="s">
        <v>426</v>
      </c>
      <c r="B283" s="511" t="s">
        <v>428</v>
      </c>
      <c r="C283" s="512" t="s">
        <v>440</v>
      </c>
      <c r="D283" s="513" t="s">
        <v>441</v>
      </c>
      <c r="E283" s="512" t="s">
        <v>429</v>
      </c>
      <c r="F283" s="513" t="s">
        <v>430</v>
      </c>
      <c r="G283" s="512" t="s">
        <v>900</v>
      </c>
      <c r="H283" s="512">
        <v>118167</v>
      </c>
      <c r="I283" s="512">
        <v>18167</v>
      </c>
      <c r="J283" s="512" t="s">
        <v>920</v>
      </c>
      <c r="K283" s="512" t="s">
        <v>921</v>
      </c>
      <c r="L283" s="514">
        <v>211.6</v>
      </c>
      <c r="M283" s="514">
        <v>1</v>
      </c>
      <c r="N283" s="515">
        <v>211.6</v>
      </c>
    </row>
    <row r="284" spans="1:14" ht="14.4" customHeight="1" x14ac:dyDescent="0.3">
      <c r="A284" s="510" t="s">
        <v>426</v>
      </c>
      <c r="B284" s="511" t="s">
        <v>428</v>
      </c>
      <c r="C284" s="512" t="s">
        <v>440</v>
      </c>
      <c r="D284" s="513" t="s">
        <v>441</v>
      </c>
      <c r="E284" s="512" t="s">
        <v>429</v>
      </c>
      <c r="F284" s="513" t="s">
        <v>430</v>
      </c>
      <c r="G284" s="512" t="s">
        <v>900</v>
      </c>
      <c r="H284" s="512">
        <v>118175</v>
      </c>
      <c r="I284" s="512">
        <v>18175</v>
      </c>
      <c r="J284" s="512" t="s">
        <v>920</v>
      </c>
      <c r="K284" s="512" t="s">
        <v>922</v>
      </c>
      <c r="L284" s="514">
        <v>1146.058425556789</v>
      </c>
      <c r="M284" s="514">
        <v>29.800000000000011</v>
      </c>
      <c r="N284" s="515">
        <v>34336.650102694803</v>
      </c>
    </row>
    <row r="285" spans="1:14" ht="14.4" customHeight="1" x14ac:dyDescent="0.3">
      <c r="A285" s="510" t="s">
        <v>426</v>
      </c>
      <c r="B285" s="511" t="s">
        <v>428</v>
      </c>
      <c r="C285" s="512" t="s">
        <v>440</v>
      </c>
      <c r="D285" s="513" t="s">
        <v>441</v>
      </c>
      <c r="E285" s="512" t="s">
        <v>429</v>
      </c>
      <c r="F285" s="513" t="s">
        <v>430</v>
      </c>
      <c r="G285" s="512" t="s">
        <v>900</v>
      </c>
      <c r="H285" s="512">
        <v>125034</v>
      </c>
      <c r="I285" s="512">
        <v>25034</v>
      </c>
      <c r="J285" s="512" t="s">
        <v>448</v>
      </c>
      <c r="K285" s="512" t="s">
        <v>923</v>
      </c>
      <c r="L285" s="514">
        <v>144.53</v>
      </c>
      <c r="M285" s="514">
        <v>10</v>
      </c>
      <c r="N285" s="515">
        <v>1445.3000000000002</v>
      </c>
    </row>
    <row r="286" spans="1:14" ht="14.4" customHeight="1" x14ac:dyDescent="0.3">
      <c r="A286" s="510" t="s">
        <v>426</v>
      </c>
      <c r="B286" s="511" t="s">
        <v>428</v>
      </c>
      <c r="C286" s="512" t="s">
        <v>440</v>
      </c>
      <c r="D286" s="513" t="s">
        <v>441</v>
      </c>
      <c r="E286" s="512" t="s">
        <v>429</v>
      </c>
      <c r="F286" s="513" t="s">
        <v>430</v>
      </c>
      <c r="G286" s="512" t="s">
        <v>900</v>
      </c>
      <c r="H286" s="512">
        <v>126786</v>
      </c>
      <c r="I286" s="512">
        <v>26786</v>
      </c>
      <c r="J286" s="512" t="s">
        <v>924</v>
      </c>
      <c r="K286" s="512" t="s">
        <v>622</v>
      </c>
      <c r="L286" s="514">
        <v>473.28895511557255</v>
      </c>
      <c r="M286" s="514">
        <v>31</v>
      </c>
      <c r="N286" s="515">
        <v>14668.821137818579</v>
      </c>
    </row>
    <row r="287" spans="1:14" ht="14.4" customHeight="1" x14ac:dyDescent="0.3">
      <c r="A287" s="510" t="s">
        <v>426</v>
      </c>
      <c r="B287" s="511" t="s">
        <v>428</v>
      </c>
      <c r="C287" s="512" t="s">
        <v>440</v>
      </c>
      <c r="D287" s="513" t="s">
        <v>441</v>
      </c>
      <c r="E287" s="512" t="s">
        <v>429</v>
      </c>
      <c r="F287" s="513" t="s">
        <v>430</v>
      </c>
      <c r="G287" s="512" t="s">
        <v>900</v>
      </c>
      <c r="H287" s="512">
        <v>129767</v>
      </c>
      <c r="I287" s="512">
        <v>129767</v>
      </c>
      <c r="J287" s="512" t="s">
        <v>925</v>
      </c>
      <c r="K287" s="512" t="s">
        <v>926</v>
      </c>
      <c r="L287" s="514">
        <v>2158.4122437708238</v>
      </c>
      <c r="M287" s="514">
        <v>45.8</v>
      </c>
      <c r="N287" s="515">
        <v>98855.286416414456</v>
      </c>
    </row>
    <row r="288" spans="1:14" ht="14.4" customHeight="1" x14ac:dyDescent="0.3">
      <c r="A288" s="510" t="s">
        <v>426</v>
      </c>
      <c r="B288" s="511" t="s">
        <v>428</v>
      </c>
      <c r="C288" s="512" t="s">
        <v>440</v>
      </c>
      <c r="D288" s="513" t="s">
        <v>441</v>
      </c>
      <c r="E288" s="512" t="s">
        <v>429</v>
      </c>
      <c r="F288" s="513" t="s">
        <v>430</v>
      </c>
      <c r="G288" s="512" t="s">
        <v>900</v>
      </c>
      <c r="H288" s="512">
        <v>130164</v>
      </c>
      <c r="I288" s="512">
        <v>30164</v>
      </c>
      <c r="J288" s="512" t="s">
        <v>927</v>
      </c>
      <c r="K288" s="512" t="s">
        <v>928</v>
      </c>
      <c r="L288" s="514">
        <v>177.97</v>
      </c>
      <c r="M288" s="514">
        <v>6</v>
      </c>
      <c r="N288" s="515">
        <v>1067.82</v>
      </c>
    </row>
    <row r="289" spans="1:14" ht="14.4" customHeight="1" x14ac:dyDescent="0.3">
      <c r="A289" s="510" t="s">
        <v>426</v>
      </c>
      <c r="B289" s="511" t="s">
        <v>428</v>
      </c>
      <c r="C289" s="512" t="s">
        <v>440</v>
      </c>
      <c r="D289" s="513" t="s">
        <v>441</v>
      </c>
      <c r="E289" s="512" t="s">
        <v>429</v>
      </c>
      <c r="F289" s="513" t="s">
        <v>430</v>
      </c>
      <c r="G289" s="512" t="s">
        <v>900</v>
      </c>
      <c r="H289" s="512">
        <v>130215</v>
      </c>
      <c r="I289" s="512">
        <v>30215</v>
      </c>
      <c r="J289" s="512" t="s">
        <v>452</v>
      </c>
      <c r="K289" s="512" t="s">
        <v>929</v>
      </c>
      <c r="L289" s="514">
        <v>1040.1601845637645</v>
      </c>
      <c r="M289" s="514">
        <v>25</v>
      </c>
      <c r="N289" s="515">
        <v>26004.004060402818</v>
      </c>
    </row>
    <row r="290" spans="1:14" ht="14.4" customHeight="1" x14ac:dyDescent="0.3">
      <c r="A290" s="510" t="s">
        <v>426</v>
      </c>
      <c r="B290" s="511" t="s">
        <v>428</v>
      </c>
      <c r="C290" s="512" t="s">
        <v>440</v>
      </c>
      <c r="D290" s="513" t="s">
        <v>441</v>
      </c>
      <c r="E290" s="512" t="s">
        <v>429</v>
      </c>
      <c r="F290" s="513" t="s">
        <v>430</v>
      </c>
      <c r="G290" s="512" t="s">
        <v>900</v>
      </c>
      <c r="H290" s="512">
        <v>133343</v>
      </c>
      <c r="I290" s="512">
        <v>33343</v>
      </c>
      <c r="J290" s="512" t="s">
        <v>930</v>
      </c>
      <c r="K290" s="512" t="s">
        <v>931</v>
      </c>
      <c r="L290" s="514">
        <v>54.460033746739477</v>
      </c>
      <c r="M290" s="514">
        <v>29</v>
      </c>
      <c r="N290" s="515">
        <v>1579.3403190527247</v>
      </c>
    </row>
    <row r="291" spans="1:14" ht="14.4" customHeight="1" x14ac:dyDescent="0.3">
      <c r="A291" s="510" t="s">
        <v>426</v>
      </c>
      <c r="B291" s="511" t="s">
        <v>428</v>
      </c>
      <c r="C291" s="512" t="s">
        <v>440</v>
      </c>
      <c r="D291" s="513" t="s">
        <v>441</v>
      </c>
      <c r="E291" s="512" t="s">
        <v>429</v>
      </c>
      <c r="F291" s="513" t="s">
        <v>430</v>
      </c>
      <c r="G291" s="512" t="s">
        <v>900</v>
      </c>
      <c r="H291" s="512">
        <v>142392</v>
      </c>
      <c r="I291" s="512">
        <v>42392</v>
      </c>
      <c r="J291" s="512" t="s">
        <v>932</v>
      </c>
      <c r="K291" s="512" t="s">
        <v>933</v>
      </c>
      <c r="L291" s="514">
        <v>337.42991170737798</v>
      </c>
      <c r="M291" s="514">
        <v>3</v>
      </c>
      <c r="N291" s="515">
        <v>1012.289823414756</v>
      </c>
    </row>
    <row r="292" spans="1:14" ht="14.4" customHeight="1" x14ac:dyDescent="0.3">
      <c r="A292" s="510" t="s">
        <v>426</v>
      </c>
      <c r="B292" s="511" t="s">
        <v>428</v>
      </c>
      <c r="C292" s="512" t="s">
        <v>440</v>
      </c>
      <c r="D292" s="513" t="s">
        <v>441</v>
      </c>
      <c r="E292" s="512" t="s">
        <v>429</v>
      </c>
      <c r="F292" s="513" t="s">
        <v>430</v>
      </c>
      <c r="G292" s="512" t="s">
        <v>900</v>
      </c>
      <c r="H292" s="512">
        <v>147133</v>
      </c>
      <c r="I292" s="512">
        <v>47133</v>
      </c>
      <c r="J292" s="512" t="s">
        <v>934</v>
      </c>
      <c r="K292" s="512" t="s">
        <v>935</v>
      </c>
      <c r="L292" s="514">
        <v>97.570049865884997</v>
      </c>
      <c r="M292" s="514">
        <v>1</v>
      </c>
      <c r="N292" s="515">
        <v>97.570049865884997</v>
      </c>
    </row>
    <row r="293" spans="1:14" ht="14.4" customHeight="1" x14ac:dyDescent="0.3">
      <c r="A293" s="510" t="s">
        <v>426</v>
      </c>
      <c r="B293" s="511" t="s">
        <v>428</v>
      </c>
      <c r="C293" s="512" t="s">
        <v>440</v>
      </c>
      <c r="D293" s="513" t="s">
        <v>441</v>
      </c>
      <c r="E293" s="512" t="s">
        <v>429</v>
      </c>
      <c r="F293" s="513" t="s">
        <v>430</v>
      </c>
      <c r="G293" s="512" t="s">
        <v>900</v>
      </c>
      <c r="H293" s="512">
        <v>147141</v>
      </c>
      <c r="I293" s="512">
        <v>47141</v>
      </c>
      <c r="J293" s="512" t="s">
        <v>936</v>
      </c>
      <c r="K293" s="512" t="s">
        <v>937</v>
      </c>
      <c r="L293" s="514">
        <v>53.077483478019374</v>
      </c>
      <c r="M293" s="514">
        <v>4</v>
      </c>
      <c r="N293" s="515">
        <v>212.3099339120775</v>
      </c>
    </row>
    <row r="294" spans="1:14" ht="14.4" customHeight="1" x14ac:dyDescent="0.3">
      <c r="A294" s="510" t="s">
        <v>426</v>
      </c>
      <c r="B294" s="511" t="s">
        <v>428</v>
      </c>
      <c r="C294" s="512" t="s">
        <v>440</v>
      </c>
      <c r="D294" s="513" t="s">
        <v>441</v>
      </c>
      <c r="E294" s="512" t="s">
        <v>429</v>
      </c>
      <c r="F294" s="513" t="s">
        <v>430</v>
      </c>
      <c r="G294" s="512" t="s">
        <v>900</v>
      </c>
      <c r="H294" s="512">
        <v>147144</v>
      </c>
      <c r="I294" s="512">
        <v>47144</v>
      </c>
      <c r="J294" s="512" t="s">
        <v>938</v>
      </c>
      <c r="K294" s="512" t="s">
        <v>939</v>
      </c>
      <c r="L294" s="514">
        <v>61.94</v>
      </c>
      <c r="M294" s="514">
        <v>2</v>
      </c>
      <c r="N294" s="515">
        <v>123.88</v>
      </c>
    </row>
    <row r="295" spans="1:14" ht="14.4" customHeight="1" x14ac:dyDescent="0.3">
      <c r="A295" s="510" t="s">
        <v>426</v>
      </c>
      <c r="B295" s="511" t="s">
        <v>428</v>
      </c>
      <c r="C295" s="512" t="s">
        <v>440</v>
      </c>
      <c r="D295" s="513" t="s">
        <v>441</v>
      </c>
      <c r="E295" s="512" t="s">
        <v>429</v>
      </c>
      <c r="F295" s="513" t="s">
        <v>430</v>
      </c>
      <c r="G295" s="512" t="s">
        <v>900</v>
      </c>
      <c r="H295" s="512">
        <v>149531</v>
      </c>
      <c r="I295" s="512">
        <v>49531</v>
      </c>
      <c r="J295" s="512" t="s">
        <v>940</v>
      </c>
      <c r="K295" s="512" t="s">
        <v>941</v>
      </c>
      <c r="L295" s="514">
        <v>71.040000006866862</v>
      </c>
      <c r="M295" s="514">
        <v>160</v>
      </c>
      <c r="N295" s="515">
        <v>11366.600000384546</v>
      </c>
    </row>
    <row r="296" spans="1:14" ht="14.4" customHeight="1" x14ac:dyDescent="0.3">
      <c r="A296" s="510" t="s">
        <v>426</v>
      </c>
      <c r="B296" s="511" t="s">
        <v>428</v>
      </c>
      <c r="C296" s="512" t="s">
        <v>440</v>
      </c>
      <c r="D296" s="513" t="s">
        <v>441</v>
      </c>
      <c r="E296" s="512" t="s">
        <v>429</v>
      </c>
      <c r="F296" s="513" t="s">
        <v>430</v>
      </c>
      <c r="G296" s="512" t="s">
        <v>900</v>
      </c>
      <c r="H296" s="512">
        <v>149909</v>
      </c>
      <c r="I296" s="512">
        <v>49909</v>
      </c>
      <c r="J296" s="512" t="s">
        <v>942</v>
      </c>
      <c r="K296" s="512" t="s">
        <v>943</v>
      </c>
      <c r="L296" s="514">
        <v>79.829975742204539</v>
      </c>
      <c r="M296" s="514">
        <v>3</v>
      </c>
      <c r="N296" s="515">
        <v>239.48995148440909</v>
      </c>
    </row>
    <row r="297" spans="1:14" ht="14.4" customHeight="1" x14ac:dyDescent="0.3">
      <c r="A297" s="510" t="s">
        <v>426</v>
      </c>
      <c r="B297" s="511" t="s">
        <v>428</v>
      </c>
      <c r="C297" s="512" t="s">
        <v>440</v>
      </c>
      <c r="D297" s="513" t="s">
        <v>441</v>
      </c>
      <c r="E297" s="512" t="s">
        <v>429</v>
      </c>
      <c r="F297" s="513" t="s">
        <v>430</v>
      </c>
      <c r="G297" s="512" t="s">
        <v>900</v>
      </c>
      <c r="H297" s="512">
        <v>154316</v>
      </c>
      <c r="I297" s="512">
        <v>54316</v>
      </c>
      <c r="J297" s="512" t="s">
        <v>944</v>
      </c>
      <c r="K297" s="512" t="s">
        <v>945</v>
      </c>
      <c r="L297" s="514">
        <v>3450.0006020180699</v>
      </c>
      <c r="M297" s="514">
        <v>22</v>
      </c>
      <c r="N297" s="515">
        <v>75900.014622626943</v>
      </c>
    </row>
    <row r="298" spans="1:14" ht="14.4" customHeight="1" x14ac:dyDescent="0.3">
      <c r="A298" s="510" t="s">
        <v>426</v>
      </c>
      <c r="B298" s="511" t="s">
        <v>428</v>
      </c>
      <c r="C298" s="512" t="s">
        <v>440</v>
      </c>
      <c r="D298" s="513" t="s">
        <v>441</v>
      </c>
      <c r="E298" s="512" t="s">
        <v>429</v>
      </c>
      <c r="F298" s="513" t="s">
        <v>430</v>
      </c>
      <c r="G298" s="512" t="s">
        <v>900</v>
      </c>
      <c r="H298" s="512">
        <v>156503</v>
      </c>
      <c r="I298" s="512">
        <v>56503</v>
      </c>
      <c r="J298" s="512" t="s">
        <v>946</v>
      </c>
      <c r="K298" s="512" t="s">
        <v>947</v>
      </c>
      <c r="L298" s="514">
        <v>76.640019203038705</v>
      </c>
      <c r="M298" s="514">
        <v>1</v>
      </c>
      <c r="N298" s="515">
        <v>76.640019203038705</v>
      </c>
    </row>
    <row r="299" spans="1:14" ht="14.4" customHeight="1" x14ac:dyDescent="0.3">
      <c r="A299" s="510" t="s">
        <v>426</v>
      </c>
      <c r="B299" s="511" t="s">
        <v>428</v>
      </c>
      <c r="C299" s="512" t="s">
        <v>440</v>
      </c>
      <c r="D299" s="513" t="s">
        <v>441</v>
      </c>
      <c r="E299" s="512" t="s">
        <v>429</v>
      </c>
      <c r="F299" s="513" t="s">
        <v>430</v>
      </c>
      <c r="G299" s="512" t="s">
        <v>900</v>
      </c>
      <c r="H299" s="512">
        <v>156981</v>
      </c>
      <c r="I299" s="512">
        <v>56981</v>
      </c>
      <c r="J299" s="512" t="s">
        <v>948</v>
      </c>
      <c r="K299" s="512" t="s">
        <v>949</v>
      </c>
      <c r="L299" s="514">
        <v>109.86</v>
      </c>
      <c r="M299" s="514">
        <v>1</v>
      </c>
      <c r="N299" s="515">
        <v>109.86</v>
      </c>
    </row>
    <row r="300" spans="1:14" ht="14.4" customHeight="1" x14ac:dyDescent="0.3">
      <c r="A300" s="510" t="s">
        <v>426</v>
      </c>
      <c r="B300" s="511" t="s">
        <v>428</v>
      </c>
      <c r="C300" s="512" t="s">
        <v>440</v>
      </c>
      <c r="D300" s="513" t="s">
        <v>441</v>
      </c>
      <c r="E300" s="512" t="s">
        <v>429</v>
      </c>
      <c r="F300" s="513" t="s">
        <v>430</v>
      </c>
      <c r="G300" s="512" t="s">
        <v>900</v>
      </c>
      <c r="H300" s="512">
        <v>158380</v>
      </c>
      <c r="I300" s="512">
        <v>58380</v>
      </c>
      <c r="J300" s="512" t="s">
        <v>950</v>
      </c>
      <c r="K300" s="512" t="s">
        <v>951</v>
      </c>
      <c r="L300" s="514">
        <v>85.536651800468846</v>
      </c>
      <c r="M300" s="514">
        <v>23</v>
      </c>
      <c r="N300" s="515">
        <v>1967.3994400189565</v>
      </c>
    </row>
    <row r="301" spans="1:14" ht="14.4" customHeight="1" x14ac:dyDescent="0.3">
      <c r="A301" s="510" t="s">
        <v>426</v>
      </c>
      <c r="B301" s="511" t="s">
        <v>428</v>
      </c>
      <c r="C301" s="512" t="s">
        <v>440</v>
      </c>
      <c r="D301" s="513" t="s">
        <v>441</v>
      </c>
      <c r="E301" s="512" t="s">
        <v>429</v>
      </c>
      <c r="F301" s="513" t="s">
        <v>430</v>
      </c>
      <c r="G301" s="512" t="s">
        <v>900</v>
      </c>
      <c r="H301" s="512">
        <v>166030</v>
      </c>
      <c r="I301" s="512">
        <v>66030</v>
      </c>
      <c r="J301" s="512" t="s">
        <v>952</v>
      </c>
      <c r="K301" s="512" t="s">
        <v>953</v>
      </c>
      <c r="L301" s="514">
        <v>108.92</v>
      </c>
      <c r="M301" s="514">
        <v>1</v>
      </c>
      <c r="N301" s="515">
        <v>108.92</v>
      </c>
    </row>
    <row r="302" spans="1:14" ht="14.4" customHeight="1" x14ac:dyDescent="0.3">
      <c r="A302" s="510" t="s">
        <v>426</v>
      </c>
      <c r="B302" s="511" t="s">
        <v>428</v>
      </c>
      <c r="C302" s="512" t="s">
        <v>440</v>
      </c>
      <c r="D302" s="513" t="s">
        <v>441</v>
      </c>
      <c r="E302" s="512" t="s">
        <v>429</v>
      </c>
      <c r="F302" s="513" t="s">
        <v>430</v>
      </c>
      <c r="G302" s="512" t="s">
        <v>900</v>
      </c>
      <c r="H302" s="512">
        <v>182952</v>
      </c>
      <c r="I302" s="512">
        <v>82952</v>
      </c>
      <c r="J302" s="512" t="s">
        <v>954</v>
      </c>
      <c r="K302" s="512" t="s">
        <v>955</v>
      </c>
      <c r="L302" s="514">
        <v>168.040986919061</v>
      </c>
      <c r="M302" s="514">
        <v>4</v>
      </c>
      <c r="N302" s="515">
        <v>672.16394767624399</v>
      </c>
    </row>
    <row r="303" spans="1:14" ht="14.4" customHeight="1" x14ac:dyDescent="0.3">
      <c r="A303" s="510" t="s">
        <v>426</v>
      </c>
      <c r="B303" s="511" t="s">
        <v>428</v>
      </c>
      <c r="C303" s="512" t="s">
        <v>440</v>
      </c>
      <c r="D303" s="513" t="s">
        <v>441</v>
      </c>
      <c r="E303" s="512" t="s">
        <v>429</v>
      </c>
      <c r="F303" s="513" t="s">
        <v>430</v>
      </c>
      <c r="G303" s="512" t="s">
        <v>900</v>
      </c>
      <c r="H303" s="512">
        <v>185325</v>
      </c>
      <c r="I303" s="512">
        <v>85325</v>
      </c>
      <c r="J303" s="512" t="s">
        <v>448</v>
      </c>
      <c r="K303" s="512" t="s">
        <v>956</v>
      </c>
      <c r="L303" s="514">
        <v>147.42994489209374</v>
      </c>
      <c r="M303" s="514">
        <v>18</v>
      </c>
      <c r="N303" s="515">
        <v>2653.7390455383179</v>
      </c>
    </row>
    <row r="304" spans="1:14" ht="14.4" customHeight="1" x14ac:dyDescent="0.3">
      <c r="A304" s="510" t="s">
        <v>426</v>
      </c>
      <c r="B304" s="511" t="s">
        <v>428</v>
      </c>
      <c r="C304" s="512" t="s">
        <v>440</v>
      </c>
      <c r="D304" s="513" t="s">
        <v>441</v>
      </c>
      <c r="E304" s="512" t="s">
        <v>429</v>
      </c>
      <c r="F304" s="513" t="s">
        <v>430</v>
      </c>
      <c r="G304" s="512" t="s">
        <v>900</v>
      </c>
      <c r="H304" s="512">
        <v>844554</v>
      </c>
      <c r="I304" s="512">
        <v>114065</v>
      </c>
      <c r="J304" s="512" t="s">
        <v>957</v>
      </c>
      <c r="K304" s="512" t="s">
        <v>958</v>
      </c>
      <c r="L304" s="514">
        <v>102.55</v>
      </c>
      <c r="M304" s="514">
        <v>1</v>
      </c>
      <c r="N304" s="515">
        <v>102.55</v>
      </c>
    </row>
    <row r="305" spans="1:14" ht="14.4" customHeight="1" x14ac:dyDescent="0.3">
      <c r="A305" s="510" t="s">
        <v>426</v>
      </c>
      <c r="B305" s="511" t="s">
        <v>428</v>
      </c>
      <c r="C305" s="512" t="s">
        <v>440</v>
      </c>
      <c r="D305" s="513" t="s">
        <v>441</v>
      </c>
      <c r="E305" s="512" t="s">
        <v>429</v>
      </c>
      <c r="F305" s="513" t="s">
        <v>430</v>
      </c>
      <c r="G305" s="512" t="s">
        <v>900</v>
      </c>
      <c r="H305" s="512">
        <v>845796</v>
      </c>
      <c r="I305" s="512">
        <v>126031</v>
      </c>
      <c r="J305" s="512" t="s">
        <v>959</v>
      </c>
      <c r="K305" s="512" t="s">
        <v>476</v>
      </c>
      <c r="L305" s="514">
        <v>83.79</v>
      </c>
      <c r="M305" s="514">
        <v>1</v>
      </c>
      <c r="N305" s="515">
        <v>83.79</v>
      </c>
    </row>
    <row r="306" spans="1:14" ht="14.4" customHeight="1" x14ac:dyDescent="0.3">
      <c r="A306" s="510" t="s">
        <v>426</v>
      </c>
      <c r="B306" s="511" t="s">
        <v>428</v>
      </c>
      <c r="C306" s="512" t="s">
        <v>440</v>
      </c>
      <c r="D306" s="513" t="s">
        <v>441</v>
      </c>
      <c r="E306" s="512" t="s">
        <v>429</v>
      </c>
      <c r="F306" s="513" t="s">
        <v>430</v>
      </c>
      <c r="G306" s="512" t="s">
        <v>900</v>
      </c>
      <c r="H306" s="512">
        <v>847134</v>
      </c>
      <c r="I306" s="512">
        <v>151050</v>
      </c>
      <c r="J306" s="512" t="s">
        <v>960</v>
      </c>
      <c r="K306" s="512" t="s">
        <v>961</v>
      </c>
      <c r="L306" s="514">
        <v>1002.5906091585067</v>
      </c>
      <c r="M306" s="514">
        <v>3</v>
      </c>
      <c r="N306" s="515">
        <v>3007.7718274755202</v>
      </c>
    </row>
    <row r="307" spans="1:14" ht="14.4" customHeight="1" x14ac:dyDescent="0.3">
      <c r="A307" s="510" t="s">
        <v>426</v>
      </c>
      <c r="B307" s="511" t="s">
        <v>428</v>
      </c>
      <c r="C307" s="512" t="s">
        <v>440</v>
      </c>
      <c r="D307" s="513" t="s">
        <v>441</v>
      </c>
      <c r="E307" s="512" t="s">
        <v>429</v>
      </c>
      <c r="F307" s="513" t="s">
        <v>430</v>
      </c>
      <c r="G307" s="512" t="s">
        <v>900</v>
      </c>
      <c r="H307" s="512">
        <v>848765</v>
      </c>
      <c r="I307" s="512">
        <v>107938</v>
      </c>
      <c r="J307" s="512" t="s">
        <v>913</v>
      </c>
      <c r="K307" s="512" t="s">
        <v>962</v>
      </c>
      <c r="L307" s="514">
        <v>135.43929251554184</v>
      </c>
      <c r="M307" s="514">
        <v>62</v>
      </c>
      <c r="N307" s="515">
        <v>8396.787993720427</v>
      </c>
    </row>
    <row r="308" spans="1:14" ht="14.4" customHeight="1" x14ac:dyDescent="0.3">
      <c r="A308" s="510" t="s">
        <v>426</v>
      </c>
      <c r="B308" s="511" t="s">
        <v>428</v>
      </c>
      <c r="C308" s="512" t="s">
        <v>440</v>
      </c>
      <c r="D308" s="513" t="s">
        <v>441</v>
      </c>
      <c r="E308" s="512" t="s">
        <v>429</v>
      </c>
      <c r="F308" s="513" t="s">
        <v>430</v>
      </c>
      <c r="G308" s="512" t="s">
        <v>900</v>
      </c>
      <c r="H308" s="512">
        <v>850087</v>
      </c>
      <c r="I308" s="512">
        <v>120791</v>
      </c>
      <c r="J308" s="512" t="s">
        <v>963</v>
      </c>
      <c r="K308" s="512" t="s">
        <v>964</v>
      </c>
      <c r="L308" s="514">
        <v>80.16</v>
      </c>
      <c r="M308" s="514">
        <v>1</v>
      </c>
      <c r="N308" s="515">
        <v>80.16</v>
      </c>
    </row>
    <row r="309" spans="1:14" ht="14.4" customHeight="1" x14ac:dyDescent="0.3">
      <c r="A309" s="510" t="s">
        <v>426</v>
      </c>
      <c r="B309" s="511" t="s">
        <v>428</v>
      </c>
      <c r="C309" s="512" t="s">
        <v>440</v>
      </c>
      <c r="D309" s="513" t="s">
        <v>441</v>
      </c>
      <c r="E309" s="512" t="s">
        <v>431</v>
      </c>
      <c r="F309" s="513" t="s">
        <v>432</v>
      </c>
      <c r="G309" s="512"/>
      <c r="H309" s="512">
        <v>33084</v>
      </c>
      <c r="I309" s="512">
        <v>33084</v>
      </c>
      <c r="J309" s="512" t="s">
        <v>965</v>
      </c>
      <c r="K309" s="512" t="s">
        <v>966</v>
      </c>
      <c r="L309" s="514">
        <v>239.40733333333344</v>
      </c>
      <c r="M309" s="514">
        <v>43</v>
      </c>
      <c r="N309" s="515">
        <v>10294.515333333335</v>
      </c>
    </row>
    <row r="310" spans="1:14" ht="14.4" customHeight="1" x14ac:dyDescent="0.3">
      <c r="A310" s="510" t="s">
        <v>426</v>
      </c>
      <c r="B310" s="511" t="s">
        <v>428</v>
      </c>
      <c r="C310" s="512" t="s">
        <v>440</v>
      </c>
      <c r="D310" s="513" t="s">
        <v>441</v>
      </c>
      <c r="E310" s="512" t="s">
        <v>431</v>
      </c>
      <c r="F310" s="513" t="s">
        <v>432</v>
      </c>
      <c r="G310" s="512"/>
      <c r="H310" s="512">
        <v>33648</v>
      </c>
      <c r="I310" s="512">
        <v>33648</v>
      </c>
      <c r="J310" s="512" t="s">
        <v>967</v>
      </c>
      <c r="K310" s="512" t="s">
        <v>968</v>
      </c>
      <c r="L310" s="514">
        <v>193.90170969836299</v>
      </c>
      <c r="M310" s="514">
        <v>1</v>
      </c>
      <c r="N310" s="515">
        <v>193.90170969836299</v>
      </c>
    </row>
    <row r="311" spans="1:14" ht="14.4" customHeight="1" x14ac:dyDescent="0.3">
      <c r="A311" s="510" t="s">
        <v>426</v>
      </c>
      <c r="B311" s="511" t="s">
        <v>428</v>
      </c>
      <c r="C311" s="512" t="s">
        <v>440</v>
      </c>
      <c r="D311" s="513" t="s">
        <v>441</v>
      </c>
      <c r="E311" s="512" t="s">
        <v>431</v>
      </c>
      <c r="F311" s="513" t="s">
        <v>432</v>
      </c>
      <c r="G311" s="512"/>
      <c r="H311" s="512">
        <v>846327</v>
      </c>
      <c r="I311" s="512">
        <v>0</v>
      </c>
      <c r="J311" s="512" t="s">
        <v>969</v>
      </c>
      <c r="K311" s="512"/>
      <c r="L311" s="514">
        <v>187.01999999999998</v>
      </c>
      <c r="M311" s="514">
        <v>10</v>
      </c>
      <c r="N311" s="515">
        <v>1885.6</v>
      </c>
    </row>
    <row r="312" spans="1:14" ht="14.4" customHeight="1" x14ac:dyDescent="0.3">
      <c r="A312" s="510" t="s">
        <v>426</v>
      </c>
      <c r="B312" s="511" t="s">
        <v>428</v>
      </c>
      <c r="C312" s="512" t="s">
        <v>440</v>
      </c>
      <c r="D312" s="513" t="s">
        <v>441</v>
      </c>
      <c r="E312" s="512" t="s">
        <v>431</v>
      </c>
      <c r="F312" s="513" t="s">
        <v>432</v>
      </c>
      <c r="G312" s="512" t="s">
        <v>477</v>
      </c>
      <c r="H312" s="512">
        <v>103414</v>
      </c>
      <c r="I312" s="512">
        <v>3414</v>
      </c>
      <c r="J312" s="512" t="s">
        <v>970</v>
      </c>
      <c r="K312" s="512" t="s">
        <v>971</v>
      </c>
      <c r="L312" s="514">
        <v>2332.2922626136005</v>
      </c>
      <c r="M312" s="514">
        <v>108.4</v>
      </c>
      <c r="N312" s="515">
        <v>252820.50030633339</v>
      </c>
    </row>
    <row r="313" spans="1:14" ht="14.4" customHeight="1" x14ac:dyDescent="0.3">
      <c r="A313" s="510" t="s">
        <v>426</v>
      </c>
      <c r="B313" s="511" t="s">
        <v>428</v>
      </c>
      <c r="C313" s="512" t="s">
        <v>440</v>
      </c>
      <c r="D313" s="513" t="s">
        <v>441</v>
      </c>
      <c r="E313" s="512" t="s">
        <v>431</v>
      </c>
      <c r="F313" s="513" t="s">
        <v>432</v>
      </c>
      <c r="G313" s="512" t="s">
        <v>477</v>
      </c>
      <c r="H313" s="512">
        <v>111453</v>
      </c>
      <c r="I313" s="512">
        <v>11453</v>
      </c>
      <c r="J313" s="512" t="s">
        <v>972</v>
      </c>
      <c r="K313" s="512" t="s">
        <v>973</v>
      </c>
      <c r="L313" s="514">
        <v>2842.8</v>
      </c>
      <c r="M313" s="514">
        <v>1</v>
      </c>
      <c r="N313" s="515">
        <v>2842.8</v>
      </c>
    </row>
    <row r="314" spans="1:14" ht="14.4" customHeight="1" x14ac:dyDescent="0.3">
      <c r="A314" s="510" t="s">
        <v>426</v>
      </c>
      <c r="B314" s="511" t="s">
        <v>428</v>
      </c>
      <c r="C314" s="512" t="s">
        <v>440</v>
      </c>
      <c r="D314" s="513" t="s">
        <v>441</v>
      </c>
      <c r="E314" s="512" t="s">
        <v>431</v>
      </c>
      <c r="F314" s="513" t="s">
        <v>432</v>
      </c>
      <c r="G314" s="512" t="s">
        <v>477</v>
      </c>
      <c r="H314" s="512">
        <v>116337</v>
      </c>
      <c r="I314" s="512">
        <v>16337</v>
      </c>
      <c r="J314" s="512" t="s">
        <v>974</v>
      </c>
      <c r="K314" s="512" t="s">
        <v>975</v>
      </c>
      <c r="L314" s="514">
        <v>2156.2577097764597</v>
      </c>
      <c r="M314" s="514">
        <v>38</v>
      </c>
      <c r="N314" s="515">
        <v>81937.785261729005</v>
      </c>
    </row>
    <row r="315" spans="1:14" ht="14.4" customHeight="1" x14ac:dyDescent="0.3">
      <c r="A315" s="510" t="s">
        <v>426</v>
      </c>
      <c r="B315" s="511" t="s">
        <v>428</v>
      </c>
      <c r="C315" s="512" t="s">
        <v>440</v>
      </c>
      <c r="D315" s="513" t="s">
        <v>441</v>
      </c>
      <c r="E315" s="512" t="s">
        <v>431</v>
      </c>
      <c r="F315" s="513" t="s">
        <v>432</v>
      </c>
      <c r="G315" s="512" t="s">
        <v>477</v>
      </c>
      <c r="H315" s="512">
        <v>116338</v>
      </c>
      <c r="I315" s="512">
        <v>16338</v>
      </c>
      <c r="J315" s="512" t="s">
        <v>974</v>
      </c>
      <c r="K315" s="512" t="s">
        <v>976</v>
      </c>
      <c r="L315" s="514">
        <v>3379.4004713778972</v>
      </c>
      <c r="M315" s="514">
        <v>38</v>
      </c>
      <c r="N315" s="515">
        <v>128417.19696960431</v>
      </c>
    </row>
    <row r="316" spans="1:14" ht="14.4" customHeight="1" x14ac:dyDescent="0.3">
      <c r="A316" s="510" t="s">
        <v>426</v>
      </c>
      <c r="B316" s="511" t="s">
        <v>428</v>
      </c>
      <c r="C316" s="512" t="s">
        <v>440</v>
      </c>
      <c r="D316" s="513" t="s">
        <v>441</v>
      </c>
      <c r="E316" s="512" t="s">
        <v>431</v>
      </c>
      <c r="F316" s="513" t="s">
        <v>432</v>
      </c>
      <c r="G316" s="512" t="s">
        <v>477</v>
      </c>
      <c r="H316" s="512">
        <v>118735</v>
      </c>
      <c r="I316" s="512">
        <v>18735</v>
      </c>
      <c r="J316" s="512" t="s">
        <v>977</v>
      </c>
      <c r="K316" s="512" t="s">
        <v>978</v>
      </c>
      <c r="L316" s="514">
        <v>3959.31</v>
      </c>
      <c r="M316" s="514">
        <v>3</v>
      </c>
      <c r="N316" s="515">
        <v>11877.93</v>
      </c>
    </row>
    <row r="317" spans="1:14" ht="14.4" customHeight="1" x14ac:dyDescent="0.3">
      <c r="A317" s="510" t="s">
        <v>426</v>
      </c>
      <c r="B317" s="511" t="s">
        <v>428</v>
      </c>
      <c r="C317" s="512" t="s">
        <v>440</v>
      </c>
      <c r="D317" s="513" t="s">
        <v>441</v>
      </c>
      <c r="E317" s="512" t="s">
        <v>431</v>
      </c>
      <c r="F317" s="513" t="s">
        <v>432</v>
      </c>
      <c r="G317" s="512" t="s">
        <v>477</v>
      </c>
      <c r="H317" s="512">
        <v>120908</v>
      </c>
      <c r="I317" s="512">
        <v>20908</v>
      </c>
      <c r="J317" s="512" t="s">
        <v>979</v>
      </c>
      <c r="K317" s="512" t="s">
        <v>980</v>
      </c>
      <c r="L317" s="514">
        <v>3681.0100000000016</v>
      </c>
      <c r="M317" s="514">
        <v>11</v>
      </c>
      <c r="N317" s="515">
        <v>40491.110000000015</v>
      </c>
    </row>
    <row r="318" spans="1:14" ht="14.4" customHeight="1" x14ac:dyDescent="0.3">
      <c r="A318" s="510" t="s">
        <v>426</v>
      </c>
      <c r="B318" s="511" t="s">
        <v>428</v>
      </c>
      <c r="C318" s="512" t="s">
        <v>440</v>
      </c>
      <c r="D318" s="513" t="s">
        <v>441</v>
      </c>
      <c r="E318" s="512" t="s">
        <v>431</v>
      </c>
      <c r="F318" s="513" t="s">
        <v>432</v>
      </c>
      <c r="G318" s="512" t="s">
        <v>477</v>
      </c>
      <c r="H318" s="512">
        <v>149409</v>
      </c>
      <c r="I318" s="512">
        <v>49409</v>
      </c>
      <c r="J318" s="512" t="s">
        <v>981</v>
      </c>
      <c r="K318" s="512" t="s">
        <v>982</v>
      </c>
      <c r="L318" s="514">
        <v>1390.0372544947002</v>
      </c>
      <c r="M318" s="514">
        <v>6</v>
      </c>
      <c r="N318" s="515">
        <v>8340.2235269682005</v>
      </c>
    </row>
    <row r="319" spans="1:14" ht="14.4" customHeight="1" x14ac:dyDescent="0.3">
      <c r="A319" s="510" t="s">
        <v>426</v>
      </c>
      <c r="B319" s="511" t="s">
        <v>428</v>
      </c>
      <c r="C319" s="512" t="s">
        <v>440</v>
      </c>
      <c r="D319" s="513" t="s">
        <v>441</v>
      </c>
      <c r="E319" s="512" t="s">
        <v>431</v>
      </c>
      <c r="F319" s="513" t="s">
        <v>432</v>
      </c>
      <c r="G319" s="512" t="s">
        <v>477</v>
      </c>
      <c r="H319" s="512">
        <v>149415</v>
      </c>
      <c r="I319" s="512">
        <v>49415</v>
      </c>
      <c r="J319" s="512" t="s">
        <v>983</v>
      </c>
      <c r="K319" s="512" t="s">
        <v>982</v>
      </c>
      <c r="L319" s="514">
        <v>1735.66</v>
      </c>
      <c r="M319" s="514">
        <v>4</v>
      </c>
      <c r="N319" s="515">
        <v>6942.64</v>
      </c>
    </row>
    <row r="320" spans="1:14" ht="14.4" customHeight="1" x14ac:dyDescent="0.3">
      <c r="A320" s="510" t="s">
        <v>426</v>
      </c>
      <c r="B320" s="511" t="s">
        <v>428</v>
      </c>
      <c r="C320" s="512" t="s">
        <v>440</v>
      </c>
      <c r="D320" s="513" t="s">
        <v>441</v>
      </c>
      <c r="E320" s="512" t="s">
        <v>431</v>
      </c>
      <c r="F320" s="513" t="s">
        <v>432</v>
      </c>
      <c r="G320" s="512" t="s">
        <v>477</v>
      </c>
      <c r="H320" s="512">
        <v>158628</v>
      </c>
      <c r="I320" s="512">
        <v>58628</v>
      </c>
      <c r="J320" s="512" t="s">
        <v>984</v>
      </c>
      <c r="K320" s="512" t="s">
        <v>804</v>
      </c>
      <c r="L320" s="514">
        <v>323.97925000000004</v>
      </c>
      <c r="M320" s="514">
        <v>32</v>
      </c>
      <c r="N320" s="515">
        <v>10367.329999999998</v>
      </c>
    </row>
    <row r="321" spans="1:14" ht="14.4" customHeight="1" x14ac:dyDescent="0.3">
      <c r="A321" s="510" t="s">
        <v>426</v>
      </c>
      <c r="B321" s="511" t="s">
        <v>428</v>
      </c>
      <c r="C321" s="512" t="s">
        <v>440</v>
      </c>
      <c r="D321" s="513" t="s">
        <v>441</v>
      </c>
      <c r="E321" s="512" t="s">
        <v>431</v>
      </c>
      <c r="F321" s="513" t="s">
        <v>432</v>
      </c>
      <c r="G321" s="512" t="s">
        <v>477</v>
      </c>
      <c r="H321" s="512">
        <v>172563</v>
      </c>
      <c r="I321" s="512">
        <v>72563</v>
      </c>
      <c r="J321" s="512" t="s">
        <v>985</v>
      </c>
      <c r="K321" s="512" t="s">
        <v>804</v>
      </c>
      <c r="L321" s="514">
        <v>290.13902915336803</v>
      </c>
      <c r="M321" s="514">
        <v>2</v>
      </c>
      <c r="N321" s="515">
        <v>580.27805830673606</v>
      </c>
    </row>
    <row r="322" spans="1:14" ht="14.4" customHeight="1" x14ac:dyDescent="0.3">
      <c r="A322" s="510" t="s">
        <v>426</v>
      </c>
      <c r="B322" s="511" t="s">
        <v>428</v>
      </c>
      <c r="C322" s="512" t="s">
        <v>440</v>
      </c>
      <c r="D322" s="513" t="s">
        <v>441</v>
      </c>
      <c r="E322" s="512" t="s">
        <v>431</v>
      </c>
      <c r="F322" s="513" t="s">
        <v>432</v>
      </c>
      <c r="G322" s="512" t="s">
        <v>477</v>
      </c>
      <c r="H322" s="512">
        <v>195947</v>
      </c>
      <c r="I322" s="512">
        <v>95947</v>
      </c>
      <c r="J322" s="512" t="s">
        <v>986</v>
      </c>
      <c r="K322" s="512" t="s">
        <v>987</v>
      </c>
      <c r="L322" s="514">
        <v>2175.7999957735265</v>
      </c>
      <c r="M322" s="514">
        <v>73</v>
      </c>
      <c r="N322" s="515">
        <v>158833.39953987088</v>
      </c>
    </row>
    <row r="323" spans="1:14" ht="14.4" customHeight="1" x14ac:dyDescent="0.3">
      <c r="A323" s="510" t="s">
        <v>426</v>
      </c>
      <c r="B323" s="511" t="s">
        <v>428</v>
      </c>
      <c r="C323" s="512" t="s">
        <v>440</v>
      </c>
      <c r="D323" s="513" t="s">
        <v>441</v>
      </c>
      <c r="E323" s="512" t="s">
        <v>431</v>
      </c>
      <c r="F323" s="513" t="s">
        <v>432</v>
      </c>
      <c r="G323" s="512" t="s">
        <v>477</v>
      </c>
      <c r="H323" s="512">
        <v>196890</v>
      </c>
      <c r="I323" s="512">
        <v>96890</v>
      </c>
      <c r="J323" s="512" t="s">
        <v>988</v>
      </c>
      <c r="K323" s="512" t="s">
        <v>804</v>
      </c>
      <c r="L323" s="514">
        <v>232.08515629379093</v>
      </c>
      <c r="M323" s="514">
        <v>102</v>
      </c>
      <c r="N323" s="515">
        <v>23667.181881130728</v>
      </c>
    </row>
    <row r="324" spans="1:14" ht="14.4" customHeight="1" x14ac:dyDescent="0.3">
      <c r="A324" s="510" t="s">
        <v>426</v>
      </c>
      <c r="B324" s="511" t="s">
        <v>428</v>
      </c>
      <c r="C324" s="512" t="s">
        <v>440</v>
      </c>
      <c r="D324" s="513" t="s">
        <v>441</v>
      </c>
      <c r="E324" s="512" t="s">
        <v>431</v>
      </c>
      <c r="F324" s="513" t="s">
        <v>432</v>
      </c>
      <c r="G324" s="512" t="s">
        <v>477</v>
      </c>
      <c r="H324" s="512">
        <v>841569</v>
      </c>
      <c r="I324" s="512">
        <v>0</v>
      </c>
      <c r="J324" s="512" t="s">
        <v>989</v>
      </c>
      <c r="K324" s="512"/>
      <c r="L324" s="514">
        <v>1157.8045143853933</v>
      </c>
      <c r="M324" s="514">
        <v>1.256666666666667</v>
      </c>
      <c r="N324" s="515">
        <v>1454.5592631851764</v>
      </c>
    </row>
    <row r="325" spans="1:14" ht="14.4" customHeight="1" x14ac:dyDescent="0.3">
      <c r="A325" s="510" t="s">
        <v>426</v>
      </c>
      <c r="B325" s="511" t="s">
        <v>428</v>
      </c>
      <c r="C325" s="512" t="s">
        <v>440</v>
      </c>
      <c r="D325" s="513" t="s">
        <v>441</v>
      </c>
      <c r="E325" s="512" t="s">
        <v>431</v>
      </c>
      <c r="F325" s="513" t="s">
        <v>432</v>
      </c>
      <c r="G325" s="512" t="s">
        <v>477</v>
      </c>
      <c r="H325" s="512">
        <v>846016</v>
      </c>
      <c r="I325" s="512">
        <v>0</v>
      </c>
      <c r="J325" s="512" t="s">
        <v>990</v>
      </c>
      <c r="K325" s="512" t="s">
        <v>991</v>
      </c>
      <c r="L325" s="514">
        <v>245.55967220929708</v>
      </c>
      <c r="M325" s="514">
        <v>54</v>
      </c>
      <c r="N325" s="515">
        <v>13260.226845793473</v>
      </c>
    </row>
    <row r="326" spans="1:14" ht="14.4" customHeight="1" x14ac:dyDescent="0.3">
      <c r="A326" s="510" t="s">
        <v>426</v>
      </c>
      <c r="B326" s="511" t="s">
        <v>428</v>
      </c>
      <c r="C326" s="512" t="s">
        <v>440</v>
      </c>
      <c r="D326" s="513" t="s">
        <v>441</v>
      </c>
      <c r="E326" s="512" t="s">
        <v>431</v>
      </c>
      <c r="F326" s="513" t="s">
        <v>432</v>
      </c>
      <c r="G326" s="512" t="s">
        <v>900</v>
      </c>
      <c r="H326" s="512">
        <v>33526</v>
      </c>
      <c r="I326" s="512">
        <v>33526</v>
      </c>
      <c r="J326" s="512" t="s">
        <v>992</v>
      </c>
      <c r="K326" s="512" t="s">
        <v>993</v>
      </c>
      <c r="L326" s="514">
        <v>183.36989646296172</v>
      </c>
      <c r="M326" s="514">
        <v>319</v>
      </c>
      <c r="N326" s="515">
        <v>58495.021560918423</v>
      </c>
    </row>
    <row r="327" spans="1:14" ht="14.4" customHeight="1" x14ac:dyDescent="0.3">
      <c r="A327" s="510" t="s">
        <v>426</v>
      </c>
      <c r="B327" s="511" t="s">
        <v>428</v>
      </c>
      <c r="C327" s="512" t="s">
        <v>440</v>
      </c>
      <c r="D327" s="513" t="s">
        <v>441</v>
      </c>
      <c r="E327" s="512" t="s">
        <v>431</v>
      </c>
      <c r="F327" s="513" t="s">
        <v>432</v>
      </c>
      <c r="G327" s="512" t="s">
        <v>900</v>
      </c>
      <c r="H327" s="512">
        <v>33527</v>
      </c>
      <c r="I327" s="512">
        <v>33527</v>
      </c>
      <c r="J327" s="512" t="s">
        <v>992</v>
      </c>
      <c r="K327" s="512" t="s">
        <v>966</v>
      </c>
      <c r="L327" s="514">
        <v>71.94</v>
      </c>
      <c r="M327" s="514">
        <v>0</v>
      </c>
      <c r="N327" s="515">
        <v>0</v>
      </c>
    </row>
    <row r="328" spans="1:14" ht="14.4" customHeight="1" x14ac:dyDescent="0.3">
      <c r="A328" s="510" t="s">
        <v>426</v>
      </c>
      <c r="B328" s="511" t="s">
        <v>428</v>
      </c>
      <c r="C328" s="512" t="s">
        <v>440</v>
      </c>
      <c r="D328" s="513" t="s">
        <v>441</v>
      </c>
      <c r="E328" s="512" t="s">
        <v>431</v>
      </c>
      <c r="F328" s="513" t="s">
        <v>432</v>
      </c>
      <c r="G328" s="512" t="s">
        <v>900</v>
      </c>
      <c r="H328" s="512">
        <v>133146</v>
      </c>
      <c r="I328" s="512">
        <v>33146</v>
      </c>
      <c r="J328" s="512" t="s">
        <v>994</v>
      </c>
      <c r="K328" s="512" t="s">
        <v>995</v>
      </c>
      <c r="L328" s="514">
        <v>207.00004825436699</v>
      </c>
      <c r="M328" s="514">
        <v>16</v>
      </c>
      <c r="N328" s="515">
        <v>3312.000434289303</v>
      </c>
    </row>
    <row r="329" spans="1:14" ht="14.4" customHeight="1" x14ac:dyDescent="0.3">
      <c r="A329" s="510" t="s">
        <v>426</v>
      </c>
      <c r="B329" s="511" t="s">
        <v>428</v>
      </c>
      <c r="C329" s="512" t="s">
        <v>440</v>
      </c>
      <c r="D329" s="513" t="s">
        <v>441</v>
      </c>
      <c r="E329" s="512" t="s">
        <v>431</v>
      </c>
      <c r="F329" s="513" t="s">
        <v>432</v>
      </c>
      <c r="G329" s="512" t="s">
        <v>900</v>
      </c>
      <c r="H329" s="512">
        <v>133148</v>
      </c>
      <c r="I329" s="512">
        <v>33148</v>
      </c>
      <c r="J329" s="512" t="s">
        <v>996</v>
      </c>
      <c r="K329" s="512" t="s">
        <v>997</v>
      </c>
      <c r="L329" s="514">
        <v>216.22006501710263</v>
      </c>
      <c r="M329" s="514">
        <v>78</v>
      </c>
      <c r="N329" s="515">
        <v>16865.165968800244</v>
      </c>
    </row>
    <row r="330" spans="1:14" ht="14.4" customHeight="1" x14ac:dyDescent="0.3">
      <c r="A330" s="510" t="s">
        <v>426</v>
      </c>
      <c r="B330" s="511" t="s">
        <v>428</v>
      </c>
      <c r="C330" s="512" t="s">
        <v>440</v>
      </c>
      <c r="D330" s="513" t="s">
        <v>441</v>
      </c>
      <c r="E330" s="512" t="s">
        <v>431</v>
      </c>
      <c r="F330" s="513" t="s">
        <v>432</v>
      </c>
      <c r="G330" s="512" t="s">
        <v>900</v>
      </c>
      <c r="H330" s="512">
        <v>133322</v>
      </c>
      <c r="I330" s="512">
        <v>33322</v>
      </c>
      <c r="J330" s="512" t="s">
        <v>998</v>
      </c>
      <c r="K330" s="512" t="s">
        <v>931</v>
      </c>
      <c r="L330" s="514">
        <v>40.529273790725291</v>
      </c>
      <c r="M330" s="514">
        <v>192</v>
      </c>
      <c r="N330" s="515">
        <v>7772.7416933242694</v>
      </c>
    </row>
    <row r="331" spans="1:14" ht="14.4" customHeight="1" x14ac:dyDescent="0.3">
      <c r="A331" s="510" t="s">
        <v>426</v>
      </c>
      <c r="B331" s="511" t="s">
        <v>428</v>
      </c>
      <c r="C331" s="512" t="s">
        <v>440</v>
      </c>
      <c r="D331" s="513" t="s">
        <v>441</v>
      </c>
      <c r="E331" s="512" t="s">
        <v>431</v>
      </c>
      <c r="F331" s="513" t="s">
        <v>432</v>
      </c>
      <c r="G331" s="512" t="s">
        <v>900</v>
      </c>
      <c r="H331" s="512">
        <v>133323</v>
      </c>
      <c r="I331" s="512">
        <v>33323</v>
      </c>
      <c r="J331" s="512" t="s">
        <v>999</v>
      </c>
      <c r="K331" s="512" t="s">
        <v>931</v>
      </c>
      <c r="L331" s="514">
        <v>40.570023018096776</v>
      </c>
      <c r="M331" s="514">
        <v>12</v>
      </c>
      <c r="N331" s="515">
        <v>486.84040999202148</v>
      </c>
    </row>
    <row r="332" spans="1:14" ht="14.4" customHeight="1" x14ac:dyDescent="0.3">
      <c r="A332" s="510" t="s">
        <v>426</v>
      </c>
      <c r="B332" s="511" t="s">
        <v>428</v>
      </c>
      <c r="C332" s="512" t="s">
        <v>440</v>
      </c>
      <c r="D332" s="513" t="s">
        <v>441</v>
      </c>
      <c r="E332" s="512" t="s">
        <v>431</v>
      </c>
      <c r="F332" s="513" t="s">
        <v>432</v>
      </c>
      <c r="G332" s="512" t="s">
        <v>900</v>
      </c>
      <c r="H332" s="512">
        <v>133328</v>
      </c>
      <c r="I332" s="512">
        <v>33328</v>
      </c>
      <c r="J332" s="512" t="s">
        <v>1000</v>
      </c>
      <c r="K332" s="512" t="s">
        <v>931</v>
      </c>
      <c r="L332" s="514">
        <v>40.53112283192965</v>
      </c>
      <c r="M332" s="514">
        <v>81</v>
      </c>
      <c r="N332" s="515">
        <v>3282.6713083109175</v>
      </c>
    </row>
    <row r="333" spans="1:14" ht="14.4" customHeight="1" x14ac:dyDescent="0.3">
      <c r="A333" s="510" t="s">
        <v>426</v>
      </c>
      <c r="B333" s="511" t="s">
        <v>428</v>
      </c>
      <c r="C333" s="512" t="s">
        <v>440</v>
      </c>
      <c r="D333" s="513" t="s">
        <v>441</v>
      </c>
      <c r="E333" s="512" t="s">
        <v>431</v>
      </c>
      <c r="F333" s="513" t="s">
        <v>432</v>
      </c>
      <c r="G333" s="512" t="s">
        <v>900</v>
      </c>
      <c r="H333" s="512">
        <v>133339</v>
      </c>
      <c r="I333" s="512">
        <v>33339</v>
      </c>
      <c r="J333" s="512" t="s">
        <v>1001</v>
      </c>
      <c r="K333" s="512" t="s">
        <v>931</v>
      </c>
      <c r="L333" s="514">
        <v>54.119962236507931</v>
      </c>
      <c r="M333" s="514">
        <v>97</v>
      </c>
      <c r="N333" s="515">
        <v>5249.6368738712417</v>
      </c>
    </row>
    <row r="334" spans="1:14" ht="14.4" customHeight="1" x14ac:dyDescent="0.3">
      <c r="A334" s="510" t="s">
        <v>426</v>
      </c>
      <c r="B334" s="511" t="s">
        <v>428</v>
      </c>
      <c r="C334" s="512" t="s">
        <v>440</v>
      </c>
      <c r="D334" s="513" t="s">
        <v>441</v>
      </c>
      <c r="E334" s="512" t="s">
        <v>431</v>
      </c>
      <c r="F334" s="513" t="s">
        <v>432</v>
      </c>
      <c r="G334" s="512" t="s">
        <v>900</v>
      </c>
      <c r="H334" s="512">
        <v>133340</v>
      </c>
      <c r="I334" s="512">
        <v>33340</v>
      </c>
      <c r="J334" s="512" t="s">
        <v>1002</v>
      </c>
      <c r="K334" s="512" t="s">
        <v>931</v>
      </c>
      <c r="L334" s="514">
        <v>54.120010708985568</v>
      </c>
      <c r="M334" s="514">
        <v>82</v>
      </c>
      <c r="N334" s="515">
        <v>4437.8410953280008</v>
      </c>
    </row>
    <row r="335" spans="1:14" ht="14.4" customHeight="1" x14ac:dyDescent="0.3">
      <c r="A335" s="510" t="s">
        <v>426</v>
      </c>
      <c r="B335" s="511" t="s">
        <v>428</v>
      </c>
      <c r="C335" s="512" t="s">
        <v>440</v>
      </c>
      <c r="D335" s="513" t="s">
        <v>441</v>
      </c>
      <c r="E335" s="512" t="s">
        <v>431</v>
      </c>
      <c r="F335" s="513" t="s">
        <v>432</v>
      </c>
      <c r="G335" s="512" t="s">
        <v>900</v>
      </c>
      <c r="H335" s="512">
        <v>133341</v>
      </c>
      <c r="I335" s="512">
        <v>33341</v>
      </c>
      <c r="J335" s="512" t="s">
        <v>1003</v>
      </c>
      <c r="K335" s="512" t="s">
        <v>931</v>
      </c>
      <c r="L335" s="514">
        <v>54.459961329898846</v>
      </c>
      <c r="M335" s="514">
        <v>27</v>
      </c>
      <c r="N335" s="515">
        <v>1470.4192035637225</v>
      </c>
    </row>
    <row r="336" spans="1:14" ht="14.4" customHeight="1" x14ac:dyDescent="0.3">
      <c r="A336" s="510" t="s">
        <v>426</v>
      </c>
      <c r="B336" s="511" t="s">
        <v>428</v>
      </c>
      <c r="C336" s="512" t="s">
        <v>440</v>
      </c>
      <c r="D336" s="513" t="s">
        <v>441</v>
      </c>
      <c r="E336" s="512" t="s">
        <v>431</v>
      </c>
      <c r="F336" s="513" t="s">
        <v>432</v>
      </c>
      <c r="G336" s="512" t="s">
        <v>900</v>
      </c>
      <c r="H336" s="512">
        <v>133342</v>
      </c>
      <c r="I336" s="512">
        <v>33342</v>
      </c>
      <c r="J336" s="512" t="s">
        <v>1004</v>
      </c>
      <c r="K336" s="512" t="s">
        <v>931</v>
      </c>
      <c r="L336" s="514">
        <v>54.459955176445902</v>
      </c>
      <c r="M336" s="514">
        <v>3</v>
      </c>
      <c r="N336" s="515">
        <v>163.3798207057836</v>
      </c>
    </row>
    <row r="337" spans="1:14" ht="14.4" customHeight="1" x14ac:dyDescent="0.3">
      <c r="A337" s="510" t="s">
        <v>426</v>
      </c>
      <c r="B337" s="511" t="s">
        <v>428</v>
      </c>
      <c r="C337" s="512" t="s">
        <v>440</v>
      </c>
      <c r="D337" s="513" t="s">
        <v>441</v>
      </c>
      <c r="E337" s="512" t="s">
        <v>431</v>
      </c>
      <c r="F337" s="513" t="s">
        <v>432</v>
      </c>
      <c r="G337" s="512" t="s">
        <v>900</v>
      </c>
      <c r="H337" s="512">
        <v>133474</v>
      </c>
      <c r="I337" s="512">
        <v>33474</v>
      </c>
      <c r="J337" s="512" t="s">
        <v>1005</v>
      </c>
      <c r="K337" s="512" t="s">
        <v>931</v>
      </c>
      <c r="L337" s="514">
        <v>42.759990236402537</v>
      </c>
      <c r="M337" s="514">
        <v>92</v>
      </c>
      <c r="N337" s="515">
        <v>3933.9202157139966</v>
      </c>
    </row>
    <row r="338" spans="1:14" ht="14.4" customHeight="1" x14ac:dyDescent="0.3">
      <c r="A338" s="510" t="s">
        <v>426</v>
      </c>
      <c r="B338" s="511" t="s">
        <v>428</v>
      </c>
      <c r="C338" s="512" t="s">
        <v>440</v>
      </c>
      <c r="D338" s="513" t="s">
        <v>441</v>
      </c>
      <c r="E338" s="512" t="s">
        <v>431</v>
      </c>
      <c r="F338" s="513" t="s">
        <v>432</v>
      </c>
      <c r="G338" s="512" t="s">
        <v>900</v>
      </c>
      <c r="H338" s="512">
        <v>500732</v>
      </c>
      <c r="I338" s="512">
        <v>33704</v>
      </c>
      <c r="J338" s="512" t="s">
        <v>1006</v>
      </c>
      <c r="K338" s="512" t="s">
        <v>931</v>
      </c>
      <c r="L338" s="514">
        <v>54.12</v>
      </c>
      <c r="M338" s="514">
        <v>2</v>
      </c>
      <c r="N338" s="515">
        <v>108.24</v>
      </c>
    </row>
    <row r="339" spans="1:14" ht="14.4" customHeight="1" x14ac:dyDescent="0.3">
      <c r="A339" s="510" t="s">
        <v>426</v>
      </c>
      <c r="B339" s="511" t="s">
        <v>428</v>
      </c>
      <c r="C339" s="512" t="s">
        <v>440</v>
      </c>
      <c r="D339" s="513" t="s">
        <v>441</v>
      </c>
      <c r="E339" s="512" t="s">
        <v>431</v>
      </c>
      <c r="F339" s="513" t="s">
        <v>432</v>
      </c>
      <c r="G339" s="512" t="s">
        <v>900</v>
      </c>
      <c r="H339" s="512">
        <v>847098</v>
      </c>
      <c r="I339" s="512">
        <v>33705</v>
      </c>
      <c r="J339" s="512" t="s">
        <v>1007</v>
      </c>
      <c r="K339" s="512"/>
      <c r="L339" s="514">
        <v>40.502294035366923</v>
      </c>
      <c r="M339" s="514">
        <v>181</v>
      </c>
      <c r="N339" s="515">
        <v>7321.9225153258512</v>
      </c>
    </row>
    <row r="340" spans="1:14" ht="14.4" customHeight="1" x14ac:dyDescent="0.3">
      <c r="A340" s="510" t="s">
        <v>426</v>
      </c>
      <c r="B340" s="511" t="s">
        <v>428</v>
      </c>
      <c r="C340" s="512" t="s">
        <v>440</v>
      </c>
      <c r="D340" s="513" t="s">
        <v>441</v>
      </c>
      <c r="E340" s="512" t="s">
        <v>431</v>
      </c>
      <c r="F340" s="513" t="s">
        <v>432</v>
      </c>
      <c r="G340" s="512" t="s">
        <v>900</v>
      </c>
      <c r="H340" s="512">
        <v>848207</v>
      </c>
      <c r="I340" s="512">
        <v>33422</v>
      </c>
      <c r="J340" s="512" t="s">
        <v>1008</v>
      </c>
      <c r="K340" s="512" t="s">
        <v>1009</v>
      </c>
      <c r="L340" s="514">
        <v>217.49938620868031</v>
      </c>
      <c r="M340" s="514">
        <v>120</v>
      </c>
      <c r="N340" s="515">
        <v>26099.91746568372</v>
      </c>
    </row>
    <row r="341" spans="1:14" ht="14.4" customHeight="1" x14ac:dyDescent="0.3">
      <c r="A341" s="510" t="s">
        <v>426</v>
      </c>
      <c r="B341" s="511" t="s">
        <v>428</v>
      </c>
      <c r="C341" s="512" t="s">
        <v>440</v>
      </c>
      <c r="D341" s="513" t="s">
        <v>441</v>
      </c>
      <c r="E341" s="512" t="s">
        <v>431</v>
      </c>
      <c r="F341" s="513" t="s">
        <v>432</v>
      </c>
      <c r="G341" s="512" t="s">
        <v>900</v>
      </c>
      <c r="H341" s="512">
        <v>848250</v>
      </c>
      <c r="I341" s="512">
        <v>33423</v>
      </c>
      <c r="J341" s="512" t="s">
        <v>1010</v>
      </c>
      <c r="K341" s="512" t="s">
        <v>1011</v>
      </c>
      <c r="L341" s="514">
        <v>411.15999955840897</v>
      </c>
      <c r="M341" s="514">
        <v>24</v>
      </c>
      <c r="N341" s="515">
        <v>9867.8399920513621</v>
      </c>
    </row>
    <row r="342" spans="1:14" ht="14.4" customHeight="1" x14ac:dyDescent="0.3">
      <c r="A342" s="510" t="s">
        <v>426</v>
      </c>
      <c r="B342" s="511" t="s">
        <v>428</v>
      </c>
      <c r="C342" s="512" t="s">
        <v>440</v>
      </c>
      <c r="D342" s="513" t="s">
        <v>441</v>
      </c>
      <c r="E342" s="512" t="s">
        <v>433</v>
      </c>
      <c r="F342" s="513" t="s">
        <v>434</v>
      </c>
      <c r="G342" s="512" t="s">
        <v>477</v>
      </c>
      <c r="H342" s="512">
        <v>126041</v>
      </c>
      <c r="I342" s="512">
        <v>26041</v>
      </c>
      <c r="J342" s="512" t="s">
        <v>1012</v>
      </c>
      <c r="K342" s="512" t="s">
        <v>1013</v>
      </c>
      <c r="L342" s="514">
        <v>6765.69</v>
      </c>
      <c r="M342" s="514">
        <v>4</v>
      </c>
      <c r="N342" s="515">
        <v>27062.76</v>
      </c>
    </row>
    <row r="343" spans="1:14" ht="14.4" customHeight="1" x14ac:dyDescent="0.3">
      <c r="A343" s="510" t="s">
        <v>426</v>
      </c>
      <c r="B343" s="511" t="s">
        <v>428</v>
      </c>
      <c r="C343" s="512" t="s">
        <v>440</v>
      </c>
      <c r="D343" s="513" t="s">
        <v>441</v>
      </c>
      <c r="E343" s="512" t="s">
        <v>435</v>
      </c>
      <c r="F343" s="513" t="s">
        <v>436</v>
      </c>
      <c r="G343" s="512"/>
      <c r="H343" s="512">
        <v>83050</v>
      </c>
      <c r="I343" s="512">
        <v>198192</v>
      </c>
      <c r="J343" s="512" t="s">
        <v>1014</v>
      </c>
      <c r="K343" s="512" t="s">
        <v>887</v>
      </c>
      <c r="L343" s="514">
        <v>32.432000000000002</v>
      </c>
      <c r="M343" s="514">
        <v>80</v>
      </c>
      <c r="N343" s="515">
        <v>2594.4400000000005</v>
      </c>
    </row>
    <row r="344" spans="1:14" ht="14.4" customHeight="1" x14ac:dyDescent="0.3">
      <c r="A344" s="510" t="s">
        <v>426</v>
      </c>
      <c r="B344" s="511" t="s">
        <v>428</v>
      </c>
      <c r="C344" s="512" t="s">
        <v>440</v>
      </c>
      <c r="D344" s="513" t="s">
        <v>441</v>
      </c>
      <c r="E344" s="512" t="s">
        <v>435</v>
      </c>
      <c r="F344" s="513" t="s">
        <v>436</v>
      </c>
      <c r="G344" s="512"/>
      <c r="H344" s="512">
        <v>102205</v>
      </c>
      <c r="I344" s="512">
        <v>2205</v>
      </c>
      <c r="J344" s="512" t="s">
        <v>1015</v>
      </c>
      <c r="K344" s="512" t="s">
        <v>1016</v>
      </c>
      <c r="L344" s="514">
        <v>768.5</v>
      </c>
      <c r="M344" s="514">
        <v>0.47999999999999909</v>
      </c>
      <c r="N344" s="515">
        <v>368.87999999999937</v>
      </c>
    </row>
    <row r="345" spans="1:14" ht="14.4" customHeight="1" x14ac:dyDescent="0.3">
      <c r="A345" s="510" t="s">
        <v>426</v>
      </c>
      <c r="B345" s="511" t="s">
        <v>428</v>
      </c>
      <c r="C345" s="512" t="s">
        <v>440</v>
      </c>
      <c r="D345" s="513" t="s">
        <v>441</v>
      </c>
      <c r="E345" s="512" t="s">
        <v>435</v>
      </c>
      <c r="F345" s="513" t="s">
        <v>436</v>
      </c>
      <c r="G345" s="512"/>
      <c r="H345" s="512">
        <v>162496</v>
      </c>
      <c r="I345" s="512">
        <v>162496</v>
      </c>
      <c r="J345" s="512" t="s">
        <v>1017</v>
      </c>
      <c r="K345" s="512" t="s">
        <v>1018</v>
      </c>
      <c r="L345" s="514">
        <v>2505.7966787039827</v>
      </c>
      <c r="M345" s="514">
        <v>3.2</v>
      </c>
      <c r="N345" s="515">
        <v>8018.5467148159305</v>
      </c>
    </row>
    <row r="346" spans="1:14" ht="14.4" customHeight="1" x14ac:dyDescent="0.3">
      <c r="A346" s="510" t="s">
        <v>426</v>
      </c>
      <c r="B346" s="511" t="s">
        <v>428</v>
      </c>
      <c r="C346" s="512" t="s">
        <v>440</v>
      </c>
      <c r="D346" s="513" t="s">
        <v>441</v>
      </c>
      <c r="E346" s="512" t="s">
        <v>435</v>
      </c>
      <c r="F346" s="513" t="s">
        <v>436</v>
      </c>
      <c r="G346" s="512"/>
      <c r="H346" s="512">
        <v>197654</v>
      </c>
      <c r="I346" s="512">
        <v>97654</v>
      </c>
      <c r="J346" s="512" t="s">
        <v>1019</v>
      </c>
      <c r="K346" s="512" t="s">
        <v>1020</v>
      </c>
      <c r="L346" s="514">
        <v>31.2</v>
      </c>
      <c r="M346" s="514">
        <v>1</v>
      </c>
      <c r="N346" s="515">
        <v>31.2</v>
      </c>
    </row>
    <row r="347" spans="1:14" ht="14.4" customHeight="1" x14ac:dyDescent="0.3">
      <c r="A347" s="510" t="s">
        <v>426</v>
      </c>
      <c r="B347" s="511" t="s">
        <v>428</v>
      </c>
      <c r="C347" s="512" t="s">
        <v>440</v>
      </c>
      <c r="D347" s="513" t="s">
        <v>441</v>
      </c>
      <c r="E347" s="512" t="s">
        <v>435</v>
      </c>
      <c r="F347" s="513" t="s">
        <v>436</v>
      </c>
      <c r="G347" s="512"/>
      <c r="H347" s="512">
        <v>847759</v>
      </c>
      <c r="I347" s="512">
        <v>142077</v>
      </c>
      <c r="J347" s="512" t="s">
        <v>1021</v>
      </c>
      <c r="K347" s="512" t="s">
        <v>1022</v>
      </c>
      <c r="L347" s="514">
        <v>2581.31</v>
      </c>
      <c r="M347" s="514">
        <v>0.19999999999999901</v>
      </c>
      <c r="N347" s="515">
        <v>516.26199999999744</v>
      </c>
    </row>
    <row r="348" spans="1:14" ht="14.4" customHeight="1" x14ac:dyDescent="0.3">
      <c r="A348" s="510" t="s">
        <v>426</v>
      </c>
      <c r="B348" s="511" t="s">
        <v>428</v>
      </c>
      <c r="C348" s="512" t="s">
        <v>440</v>
      </c>
      <c r="D348" s="513" t="s">
        <v>441</v>
      </c>
      <c r="E348" s="512" t="s">
        <v>435</v>
      </c>
      <c r="F348" s="513" t="s">
        <v>436</v>
      </c>
      <c r="G348" s="512" t="s">
        <v>477</v>
      </c>
      <c r="H348" s="512">
        <v>101066</v>
      </c>
      <c r="I348" s="512">
        <v>1066</v>
      </c>
      <c r="J348" s="512" t="s">
        <v>1023</v>
      </c>
      <c r="K348" s="512" t="s">
        <v>1024</v>
      </c>
      <c r="L348" s="514">
        <v>37.82920787734777</v>
      </c>
      <c r="M348" s="514">
        <v>18</v>
      </c>
      <c r="N348" s="515">
        <v>680.55956303180301</v>
      </c>
    </row>
    <row r="349" spans="1:14" ht="14.4" customHeight="1" x14ac:dyDescent="0.3">
      <c r="A349" s="510" t="s">
        <v>426</v>
      </c>
      <c r="B349" s="511" t="s">
        <v>428</v>
      </c>
      <c r="C349" s="512" t="s">
        <v>440</v>
      </c>
      <c r="D349" s="513" t="s">
        <v>441</v>
      </c>
      <c r="E349" s="512" t="s">
        <v>435</v>
      </c>
      <c r="F349" s="513" t="s">
        <v>436</v>
      </c>
      <c r="G349" s="512" t="s">
        <v>477</v>
      </c>
      <c r="H349" s="512">
        <v>103952</v>
      </c>
      <c r="I349" s="512">
        <v>3952</v>
      </c>
      <c r="J349" s="512" t="s">
        <v>1025</v>
      </c>
      <c r="K349" s="512" t="s">
        <v>1026</v>
      </c>
      <c r="L349" s="514">
        <v>82.663882769173952</v>
      </c>
      <c r="M349" s="514">
        <v>49</v>
      </c>
      <c r="N349" s="515">
        <v>4048.5904759992613</v>
      </c>
    </row>
    <row r="350" spans="1:14" ht="14.4" customHeight="1" x14ac:dyDescent="0.3">
      <c r="A350" s="510" t="s">
        <v>426</v>
      </c>
      <c r="B350" s="511" t="s">
        <v>428</v>
      </c>
      <c r="C350" s="512" t="s">
        <v>440</v>
      </c>
      <c r="D350" s="513" t="s">
        <v>441</v>
      </c>
      <c r="E350" s="512" t="s">
        <v>435</v>
      </c>
      <c r="F350" s="513" t="s">
        <v>436</v>
      </c>
      <c r="G350" s="512" t="s">
        <v>477</v>
      </c>
      <c r="H350" s="512">
        <v>106264</v>
      </c>
      <c r="I350" s="512">
        <v>6264</v>
      </c>
      <c r="J350" s="512" t="s">
        <v>1027</v>
      </c>
      <c r="K350" s="512" t="s">
        <v>1028</v>
      </c>
      <c r="L350" s="514">
        <v>33.203337896253466</v>
      </c>
      <c r="M350" s="514">
        <v>14</v>
      </c>
      <c r="N350" s="515">
        <v>467.12001368876031</v>
      </c>
    </row>
    <row r="351" spans="1:14" ht="14.4" customHeight="1" x14ac:dyDescent="0.3">
      <c r="A351" s="510" t="s">
        <v>426</v>
      </c>
      <c r="B351" s="511" t="s">
        <v>428</v>
      </c>
      <c r="C351" s="512" t="s">
        <v>440</v>
      </c>
      <c r="D351" s="513" t="s">
        <v>441</v>
      </c>
      <c r="E351" s="512" t="s">
        <v>435</v>
      </c>
      <c r="F351" s="513" t="s">
        <v>436</v>
      </c>
      <c r="G351" s="512" t="s">
        <v>477</v>
      </c>
      <c r="H351" s="512">
        <v>111592</v>
      </c>
      <c r="I351" s="512">
        <v>11592</v>
      </c>
      <c r="J351" s="512" t="s">
        <v>1029</v>
      </c>
      <c r="K351" s="512" t="s">
        <v>1030</v>
      </c>
      <c r="L351" s="514">
        <v>428.44471059658292</v>
      </c>
      <c r="M351" s="514">
        <v>50.9</v>
      </c>
      <c r="N351" s="515">
        <v>21800.063114676694</v>
      </c>
    </row>
    <row r="352" spans="1:14" ht="14.4" customHeight="1" x14ac:dyDescent="0.3">
      <c r="A352" s="510" t="s">
        <v>426</v>
      </c>
      <c r="B352" s="511" t="s">
        <v>428</v>
      </c>
      <c r="C352" s="512" t="s">
        <v>440</v>
      </c>
      <c r="D352" s="513" t="s">
        <v>441</v>
      </c>
      <c r="E352" s="512" t="s">
        <v>435</v>
      </c>
      <c r="F352" s="513" t="s">
        <v>436</v>
      </c>
      <c r="G352" s="512" t="s">
        <v>477</v>
      </c>
      <c r="H352" s="512">
        <v>111706</v>
      </c>
      <c r="I352" s="512">
        <v>11706</v>
      </c>
      <c r="J352" s="512" t="s">
        <v>1031</v>
      </c>
      <c r="K352" s="512" t="s">
        <v>576</v>
      </c>
      <c r="L352" s="514">
        <v>257.07499999999999</v>
      </c>
      <c r="M352" s="514">
        <v>6</v>
      </c>
      <c r="N352" s="515">
        <v>1605.96</v>
      </c>
    </row>
    <row r="353" spans="1:14" ht="14.4" customHeight="1" x14ac:dyDescent="0.3">
      <c r="A353" s="510" t="s">
        <v>426</v>
      </c>
      <c r="B353" s="511" t="s">
        <v>428</v>
      </c>
      <c r="C353" s="512" t="s">
        <v>440</v>
      </c>
      <c r="D353" s="513" t="s">
        <v>441</v>
      </c>
      <c r="E353" s="512" t="s">
        <v>435</v>
      </c>
      <c r="F353" s="513" t="s">
        <v>436</v>
      </c>
      <c r="G353" s="512" t="s">
        <v>477</v>
      </c>
      <c r="H353" s="512">
        <v>111785</v>
      </c>
      <c r="I353" s="512">
        <v>11785</v>
      </c>
      <c r="J353" s="512" t="s">
        <v>1025</v>
      </c>
      <c r="K353" s="512" t="s">
        <v>1032</v>
      </c>
      <c r="L353" s="514">
        <v>75.325025586631611</v>
      </c>
      <c r="M353" s="514">
        <v>116</v>
      </c>
      <c r="N353" s="515">
        <v>8259.1149228151644</v>
      </c>
    </row>
    <row r="354" spans="1:14" ht="14.4" customHeight="1" x14ac:dyDescent="0.3">
      <c r="A354" s="510" t="s">
        <v>426</v>
      </c>
      <c r="B354" s="511" t="s">
        <v>428</v>
      </c>
      <c r="C354" s="512" t="s">
        <v>440</v>
      </c>
      <c r="D354" s="513" t="s">
        <v>441</v>
      </c>
      <c r="E354" s="512" t="s">
        <v>435</v>
      </c>
      <c r="F354" s="513" t="s">
        <v>436</v>
      </c>
      <c r="G354" s="512" t="s">
        <v>477</v>
      </c>
      <c r="H354" s="512">
        <v>120605</v>
      </c>
      <c r="I354" s="512">
        <v>20605</v>
      </c>
      <c r="J354" s="512" t="s">
        <v>1033</v>
      </c>
      <c r="K354" s="512" t="s">
        <v>1034</v>
      </c>
      <c r="L354" s="514">
        <v>739.10308673082045</v>
      </c>
      <c r="M354" s="514">
        <v>55.1</v>
      </c>
      <c r="N354" s="515">
        <v>39937.964076348551</v>
      </c>
    </row>
    <row r="355" spans="1:14" ht="14.4" customHeight="1" x14ac:dyDescent="0.3">
      <c r="A355" s="510" t="s">
        <v>426</v>
      </c>
      <c r="B355" s="511" t="s">
        <v>428</v>
      </c>
      <c r="C355" s="512" t="s">
        <v>440</v>
      </c>
      <c r="D355" s="513" t="s">
        <v>441</v>
      </c>
      <c r="E355" s="512" t="s">
        <v>435</v>
      </c>
      <c r="F355" s="513" t="s">
        <v>436</v>
      </c>
      <c r="G355" s="512" t="s">
        <v>477</v>
      </c>
      <c r="H355" s="512">
        <v>168998</v>
      </c>
      <c r="I355" s="512">
        <v>68998</v>
      </c>
      <c r="J355" s="512" t="s">
        <v>1035</v>
      </c>
      <c r="K355" s="512" t="s">
        <v>1036</v>
      </c>
      <c r="L355" s="514">
        <v>231.64386896582783</v>
      </c>
      <c r="M355" s="514">
        <v>6</v>
      </c>
      <c r="N355" s="515">
        <v>1389.2393448291391</v>
      </c>
    </row>
    <row r="356" spans="1:14" ht="14.4" customHeight="1" x14ac:dyDescent="0.3">
      <c r="A356" s="510" t="s">
        <v>426</v>
      </c>
      <c r="B356" s="511" t="s">
        <v>428</v>
      </c>
      <c r="C356" s="512" t="s">
        <v>440</v>
      </c>
      <c r="D356" s="513" t="s">
        <v>441</v>
      </c>
      <c r="E356" s="512" t="s">
        <v>435</v>
      </c>
      <c r="F356" s="513" t="s">
        <v>436</v>
      </c>
      <c r="G356" s="512" t="s">
        <v>477</v>
      </c>
      <c r="H356" s="512">
        <v>183417</v>
      </c>
      <c r="I356" s="512">
        <v>83417</v>
      </c>
      <c r="J356" s="512" t="s">
        <v>1037</v>
      </c>
      <c r="K356" s="512" t="s">
        <v>1038</v>
      </c>
      <c r="L356" s="514">
        <v>4256.0331094805306</v>
      </c>
      <c r="M356" s="514">
        <v>39.5</v>
      </c>
      <c r="N356" s="515">
        <v>168113.14622600173</v>
      </c>
    </row>
    <row r="357" spans="1:14" ht="14.4" customHeight="1" x14ac:dyDescent="0.3">
      <c r="A357" s="510" t="s">
        <v>426</v>
      </c>
      <c r="B357" s="511" t="s">
        <v>428</v>
      </c>
      <c r="C357" s="512" t="s">
        <v>440</v>
      </c>
      <c r="D357" s="513" t="s">
        <v>441</v>
      </c>
      <c r="E357" s="512" t="s">
        <v>435</v>
      </c>
      <c r="F357" s="513" t="s">
        <v>436</v>
      </c>
      <c r="G357" s="512" t="s">
        <v>477</v>
      </c>
      <c r="H357" s="512">
        <v>187199</v>
      </c>
      <c r="I357" s="512">
        <v>87199</v>
      </c>
      <c r="J357" s="512" t="s">
        <v>1039</v>
      </c>
      <c r="K357" s="512" t="s">
        <v>1040</v>
      </c>
      <c r="L357" s="514">
        <v>236.10833333333352</v>
      </c>
      <c r="M357" s="514">
        <v>8</v>
      </c>
      <c r="N357" s="515">
        <v>1888.8733333333341</v>
      </c>
    </row>
    <row r="358" spans="1:14" ht="14.4" customHeight="1" x14ac:dyDescent="0.3">
      <c r="A358" s="510" t="s">
        <v>426</v>
      </c>
      <c r="B358" s="511" t="s">
        <v>428</v>
      </c>
      <c r="C358" s="512" t="s">
        <v>440</v>
      </c>
      <c r="D358" s="513" t="s">
        <v>441</v>
      </c>
      <c r="E358" s="512" t="s">
        <v>435</v>
      </c>
      <c r="F358" s="513" t="s">
        <v>436</v>
      </c>
      <c r="G358" s="512" t="s">
        <v>477</v>
      </c>
      <c r="H358" s="512">
        <v>190778</v>
      </c>
      <c r="I358" s="512">
        <v>90778</v>
      </c>
      <c r="J358" s="512" t="s">
        <v>1041</v>
      </c>
      <c r="K358" s="512" t="s">
        <v>1042</v>
      </c>
      <c r="L358" s="514">
        <v>86.57</v>
      </c>
      <c r="M358" s="514">
        <v>2</v>
      </c>
      <c r="N358" s="515">
        <v>173.14</v>
      </c>
    </row>
    <row r="359" spans="1:14" ht="14.4" customHeight="1" x14ac:dyDescent="0.3">
      <c r="A359" s="510" t="s">
        <v>426</v>
      </c>
      <c r="B359" s="511" t="s">
        <v>428</v>
      </c>
      <c r="C359" s="512" t="s">
        <v>440</v>
      </c>
      <c r="D359" s="513" t="s">
        <v>441</v>
      </c>
      <c r="E359" s="512" t="s">
        <v>435</v>
      </c>
      <c r="F359" s="513" t="s">
        <v>436</v>
      </c>
      <c r="G359" s="512" t="s">
        <v>477</v>
      </c>
      <c r="H359" s="512">
        <v>194155</v>
      </c>
      <c r="I359" s="512">
        <v>94155</v>
      </c>
      <c r="J359" s="512" t="s">
        <v>1043</v>
      </c>
      <c r="K359" s="512" t="s">
        <v>1044</v>
      </c>
      <c r="L359" s="514">
        <v>677.5293828143657</v>
      </c>
      <c r="M359" s="514">
        <v>7.2</v>
      </c>
      <c r="N359" s="515">
        <v>4881.278122394423</v>
      </c>
    </row>
    <row r="360" spans="1:14" ht="14.4" customHeight="1" x14ac:dyDescent="0.3">
      <c r="A360" s="510" t="s">
        <v>426</v>
      </c>
      <c r="B360" s="511" t="s">
        <v>428</v>
      </c>
      <c r="C360" s="512" t="s">
        <v>440</v>
      </c>
      <c r="D360" s="513" t="s">
        <v>441</v>
      </c>
      <c r="E360" s="512" t="s">
        <v>435</v>
      </c>
      <c r="F360" s="513" t="s">
        <v>436</v>
      </c>
      <c r="G360" s="512" t="s">
        <v>477</v>
      </c>
      <c r="H360" s="512">
        <v>197000</v>
      </c>
      <c r="I360" s="512">
        <v>97000</v>
      </c>
      <c r="J360" s="512" t="s">
        <v>1045</v>
      </c>
      <c r="K360" s="512" t="s">
        <v>1046</v>
      </c>
      <c r="L360" s="514">
        <v>34.171666385917241</v>
      </c>
      <c r="M360" s="514">
        <v>132</v>
      </c>
      <c r="N360" s="515">
        <v>4285.4899663100687</v>
      </c>
    </row>
    <row r="361" spans="1:14" ht="14.4" customHeight="1" x14ac:dyDescent="0.3">
      <c r="A361" s="510" t="s">
        <v>426</v>
      </c>
      <c r="B361" s="511" t="s">
        <v>428</v>
      </c>
      <c r="C361" s="512" t="s">
        <v>440</v>
      </c>
      <c r="D361" s="513" t="s">
        <v>441</v>
      </c>
      <c r="E361" s="512" t="s">
        <v>435</v>
      </c>
      <c r="F361" s="513" t="s">
        <v>436</v>
      </c>
      <c r="G361" s="512" t="s">
        <v>477</v>
      </c>
      <c r="H361" s="512">
        <v>846790</v>
      </c>
      <c r="I361" s="512">
        <v>121238</v>
      </c>
      <c r="J361" s="512" t="s">
        <v>1047</v>
      </c>
      <c r="K361" s="512" t="s">
        <v>1048</v>
      </c>
      <c r="L361" s="514">
        <v>970.195848549934</v>
      </c>
      <c r="M361" s="514">
        <v>1</v>
      </c>
      <c r="N361" s="515">
        <v>970.195848549934</v>
      </c>
    </row>
    <row r="362" spans="1:14" ht="14.4" customHeight="1" x14ac:dyDescent="0.3">
      <c r="A362" s="510" t="s">
        <v>426</v>
      </c>
      <c r="B362" s="511" t="s">
        <v>428</v>
      </c>
      <c r="C362" s="512" t="s">
        <v>440</v>
      </c>
      <c r="D362" s="513" t="s">
        <v>441</v>
      </c>
      <c r="E362" s="512" t="s">
        <v>435</v>
      </c>
      <c r="F362" s="513" t="s">
        <v>436</v>
      </c>
      <c r="G362" s="512" t="s">
        <v>477</v>
      </c>
      <c r="H362" s="512">
        <v>847476</v>
      </c>
      <c r="I362" s="512">
        <v>112782</v>
      </c>
      <c r="J362" s="512" t="s">
        <v>1049</v>
      </c>
      <c r="K362" s="512" t="s">
        <v>1050</v>
      </c>
      <c r="L362" s="514">
        <v>625.2201757327465</v>
      </c>
      <c r="M362" s="514">
        <v>12.149999999999999</v>
      </c>
      <c r="N362" s="515">
        <v>7610.0587495346936</v>
      </c>
    </row>
    <row r="363" spans="1:14" ht="14.4" customHeight="1" x14ac:dyDescent="0.3">
      <c r="A363" s="510" t="s">
        <v>426</v>
      </c>
      <c r="B363" s="511" t="s">
        <v>428</v>
      </c>
      <c r="C363" s="512" t="s">
        <v>440</v>
      </c>
      <c r="D363" s="513" t="s">
        <v>441</v>
      </c>
      <c r="E363" s="512" t="s">
        <v>435</v>
      </c>
      <c r="F363" s="513" t="s">
        <v>436</v>
      </c>
      <c r="G363" s="512" t="s">
        <v>477</v>
      </c>
      <c r="H363" s="512">
        <v>849567</v>
      </c>
      <c r="I363" s="512">
        <v>125249</v>
      </c>
      <c r="J363" s="512" t="s">
        <v>1051</v>
      </c>
      <c r="K363" s="512" t="s">
        <v>1052</v>
      </c>
      <c r="L363" s="514">
        <v>517.50042223734204</v>
      </c>
      <c r="M363" s="514">
        <v>1</v>
      </c>
      <c r="N363" s="515">
        <v>517.50042223734204</v>
      </c>
    </row>
    <row r="364" spans="1:14" ht="14.4" customHeight="1" x14ac:dyDescent="0.3">
      <c r="A364" s="510" t="s">
        <v>426</v>
      </c>
      <c r="B364" s="511" t="s">
        <v>428</v>
      </c>
      <c r="C364" s="512" t="s">
        <v>440</v>
      </c>
      <c r="D364" s="513" t="s">
        <v>441</v>
      </c>
      <c r="E364" s="512" t="s">
        <v>435</v>
      </c>
      <c r="F364" s="513" t="s">
        <v>436</v>
      </c>
      <c r="G364" s="512" t="s">
        <v>477</v>
      </c>
      <c r="H364" s="512">
        <v>850012</v>
      </c>
      <c r="I364" s="512">
        <v>154748</v>
      </c>
      <c r="J364" s="512" t="s">
        <v>1053</v>
      </c>
      <c r="K364" s="512" t="s">
        <v>1054</v>
      </c>
      <c r="L364" s="514">
        <v>115.31100000000001</v>
      </c>
      <c r="M364" s="514">
        <v>1</v>
      </c>
      <c r="N364" s="515">
        <v>115.31100000000001</v>
      </c>
    </row>
    <row r="365" spans="1:14" ht="14.4" customHeight="1" x14ac:dyDescent="0.3">
      <c r="A365" s="510" t="s">
        <v>426</v>
      </c>
      <c r="B365" s="511" t="s">
        <v>428</v>
      </c>
      <c r="C365" s="512" t="s">
        <v>440</v>
      </c>
      <c r="D365" s="513" t="s">
        <v>441</v>
      </c>
      <c r="E365" s="512" t="s">
        <v>435</v>
      </c>
      <c r="F365" s="513" t="s">
        <v>436</v>
      </c>
      <c r="G365" s="512" t="s">
        <v>900</v>
      </c>
      <c r="H365" s="512">
        <v>104234</v>
      </c>
      <c r="I365" s="512">
        <v>4234</v>
      </c>
      <c r="J365" s="512" t="s">
        <v>1055</v>
      </c>
      <c r="K365" s="512" t="s">
        <v>1056</v>
      </c>
      <c r="L365" s="514">
        <v>74.000650000000093</v>
      </c>
      <c r="M365" s="514">
        <v>43</v>
      </c>
      <c r="N365" s="515">
        <v>3182.0520000000079</v>
      </c>
    </row>
    <row r="366" spans="1:14" ht="14.4" customHeight="1" x14ac:dyDescent="0.3">
      <c r="A366" s="510" t="s">
        <v>426</v>
      </c>
      <c r="B366" s="511" t="s">
        <v>428</v>
      </c>
      <c r="C366" s="512" t="s">
        <v>440</v>
      </c>
      <c r="D366" s="513" t="s">
        <v>441</v>
      </c>
      <c r="E366" s="512" t="s">
        <v>435</v>
      </c>
      <c r="F366" s="513" t="s">
        <v>436</v>
      </c>
      <c r="G366" s="512" t="s">
        <v>900</v>
      </c>
      <c r="H366" s="512">
        <v>105951</v>
      </c>
      <c r="I366" s="512">
        <v>5951</v>
      </c>
      <c r="J366" s="512" t="s">
        <v>1057</v>
      </c>
      <c r="K366" s="512" t="s">
        <v>1058</v>
      </c>
      <c r="L366" s="514">
        <v>252.05045883035601</v>
      </c>
      <c r="M366" s="514">
        <v>1</v>
      </c>
      <c r="N366" s="515">
        <v>252.05045883035601</v>
      </c>
    </row>
    <row r="367" spans="1:14" ht="14.4" customHeight="1" x14ac:dyDescent="0.3">
      <c r="A367" s="510" t="s">
        <v>426</v>
      </c>
      <c r="B367" s="511" t="s">
        <v>428</v>
      </c>
      <c r="C367" s="512" t="s">
        <v>440</v>
      </c>
      <c r="D367" s="513" t="s">
        <v>441</v>
      </c>
      <c r="E367" s="512" t="s">
        <v>435</v>
      </c>
      <c r="F367" s="513" t="s">
        <v>436</v>
      </c>
      <c r="G367" s="512" t="s">
        <v>900</v>
      </c>
      <c r="H367" s="512">
        <v>108807</v>
      </c>
      <c r="I367" s="512">
        <v>8807</v>
      </c>
      <c r="J367" s="512" t="s">
        <v>1055</v>
      </c>
      <c r="K367" s="512" t="s">
        <v>1059</v>
      </c>
      <c r="L367" s="514">
        <v>92.898534789233054</v>
      </c>
      <c r="M367" s="514">
        <v>105</v>
      </c>
      <c r="N367" s="515">
        <v>9574.3223637418487</v>
      </c>
    </row>
    <row r="368" spans="1:14" ht="14.4" customHeight="1" x14ac:dyDescent="0.3">
      <c r="A368" s="510" t="s">
        <v>426</v>
      </c>
      <c r="B368" s="511" t="s">
        <v>428</v>
      </c>
      <c r="C368" s="512" t="s">
        <v>440</v>
      </c>
      <c r="D368" s="513" t="s">
        <v>441</v>
      </c>
      <c r="E368" s="512" t="s">
        <v>435</v>
      </c>
      <c r="F368" s="513" t="s">
        <v>436</v>
      </c>
      <c r="G368" s="512" t="s">
        <v>900</v>
      </c>
      <c r="H368" s="512">
        <v>108808</v>
      </c>
      <c r="I368" s="512">
        <v>8808</v>
      </c>
      <c r="J368" s="512" t="s">
        <v>1060</v>
      </c>
      <c r="K368" s="512" t="s">
        <v>1061</v>
      </c>
      <c r="L368" s="514">
        <v>122.78951057268355</v>
      </c>
      <c r="M368" s="514">
        <v>43</v>
      </c>
      <c r="N368" s="515">
        <v>5720.9455600219753</v>
      </c>
    </row>
    <row r="369" spans="1:14" ht="14.4" customHeight="1" x14ac:dyDescent="0.3">
      <c r="A369" s="510" t="s">
        <v>426</v>
      </c>
      <c r="B369" s="511" t="s">
        <v>428</v>
      </c>
      <c r="C369" s="512" t="s">
        <v>440</v>
      </c>
      <c r="D369" s="513" t="s">
        <v>441</v>
      </c>
      <c r="E369" s="512" t="s">
        <v>435</v>
      </c>
      <c r="F369" s="513" t="s">
        <v>436</v>
      </c>
      <c r="G369" s="512" t="s">
        <v>900</v>
      </c>
      <c r="H369" s="512">
        <v>116600</v>
      </c>
      <c r="I369" s="512">
        <v>16600</v>
      </c>
      <c r="J369" s="512" t="s">
        <v>1062</v>
      </c>
      <c r="K369" s="512" t="s">
        <v>1063</v>
      </c>
      <c r="L369" s="514">
        <v>54.576140472960553</v>
      </c>
      <c r="M369" s="514">
        <v>287</v>
      </c>
      <c r="N369" s="515">
        <v>15394.037750924659</v>
      </c>
    </row>
    <row r="370" spans="1:14" ht="14.4" customHeight="1" x14ac:dyDescent="0.3">
      <c r="A370" s="510" t="s">
        <v>426</v>
      </c>
      <c r="B370" s="511" t="s">
        <v>428</v>
      </c>
      <c r="C370" s="512" t="s">
        <v>440</v>
      </c>
      <c r="D370" s="513" t="s">
        <v>441</v>
      </c>
      <c r="E370" s="512" t="s">
        <v>435</v>
      </c>
      <c r="F370" s="513" t="s">
        <v>436</v>
      </c>
      <c r="G370" s="512" t="s">
        <v>900</v>
      </c>
      <c r="H370" s="512">
        <v>117041</v>
      </c>
      <c r="I370" s="512">
        <v>17041</v>
      </c>
      <c r="J370" s="512" t="s">
        <v>1064</v>
      </c>
      <c r="K370" s="512" t="s">
        <v>1040</v>
      </c>
      <c r="L370" s="514">
        <v>154.26053828574251</v>
      </c>
      <c r="M370" s="514">
        <v>16</v>
      </c>
      <c r="N370" s="515">
        <v>2467.3264594289103</v>
      </c>
    </row>
    <row r="371" spans="1:14" ht="14.4" customHeight="1" x14ac:dyDescent="0.3">
      <c r="A371" s="510" t="s">
        <v>426</v>
      </c>
      <c r="B371" s="511" t="s">
        <v>428</v>
      </c>
      <c r="C371" s="512" t="s">
        <v>440</v>
      </c>
      <c r="D371" s="513" t="s">
        <v>441</v>
      </c>
      <c r="E371" s="512" t="s">
        <v>435</v>
      </c>
      <c r="F371" s="513" t="s">
        <v>436</v>
      </c>
      <c r="G371" s="512" t="s">
        <v>900</v>
      </c>
      <c r="H371" s="512">
        <v>117810</v>
      </c>
      <c r="I371" s="512">
        <v>17810</v>
      </c>
      <c r="J371" s="512" t="s">
        <v>1065</v>
      </c>
      <c r="K371" s="512" t="s">
        <v>1066</v>
      </c>
      <c r="L371" s="514">
        <v>3800.7858654679544</v>
      </c>
      <c r="M371" s="514">
        <v>75.333333333333343</v>
      </c>
      <c r="N371" s="515">
        <v>286429.58601510688</v>
      </c>
    </row>
    <row r="372" spans="1:14" ht="14.4" customHeight="1" x14ac:dyDescent="0.3">
      <c r="A372" s="510" t="s">
        <v>426</v>
      </c>
      <c r="B372" s="511" t="s">
        <v>428</v>
      </c>
      <c r="C372" s="512" t="s">
        <v>440</v>
      </c>
      <c r="D372" s="513" t="s">
        <v>441</v>
      </c>
      <c r="E372" s="512" t="s">
        <v>435</v>
      </c>
      <c r="F372" s="513" t="s">
        <v>436</v>
      </c>
      <c r="G372" s="512" t="s">
        <v>900</v>
      </c>
      <c r="H372" s="512">
        <v>126127</v>
      </c>
      <c r="I372" s="512">
        <v>26127</v>
      </c>
      <c r="J372" s="512" t="s">
        <v>1067</v>
      </c>
      <c r="K372" s="512" t="s">
        <v>1068</v>
      </c>
      <c r="L372" s="514">
        <v>12668.617214960484</v>
      </c>
      <c r="M372" s="514">
        <v>6</v>
      </c>
      <c r="N372" s="515">
        <v>75661.478424801579</v>
      </c>
    </row>
    <row r="373" spans="1:14" ht="14.4" customHeight="1" x14ac:dyDescent="0.3">
      <c r="A373" s="510" t="s">
        <v>426</v>
      </c>
      <c r="B373" s="511" t="s">
        <v>428</v>
      </c>
      <c r="C373" s="512" t="s">
        <v>440</v>
      </c>
      <c r="D373" s="513" t="s">
        <v>441</v>
      </c>
      <c r="E373" s="512" t="s">
        <v>435</v>
      </c>
      <c r="F373" s="513" t="s">
        <v>436</v>
      </c>
      <c r="G373" s="512" t="s">
        <v>900</v>
      </c>
      <c r="H373" s="512">
        <v>145010</v>
      </c>
      <c r="I373" s="512">
        <v>45010</v>
      </c>
      <c r="J373" s="512" t="s">
        <v>1069</v>
      </c>
      <c r="K373" s="512" t="s">
        <v>1070</v>
      </c>
      <c r="L373" s="514">
        <v>166.61064103653001</v>
      </c>
      <c r="M373" s="514">
        <v>0</v>
      </c>
      <c r="N373" s="515">
        <v>0</v>
      </c>
    </row>
    <row r="374" spans="1:14" ht="14.4" customHeight="1" x14ac:dyDescent="0.3">
      <c r="A374" s="510" t="s">
        <v>426</v>
      </c>
      <c r="B374" s="511" t="s">
        <v>428</v>
      </c>
      <c r="C374" s="512" t="s">
        <v>440</v>
      </c>
      <c r="D374" s="513" t="s">
        <v>441</v>
      </c>
      <c r="E374" s="512" t="s">
        <v>435</v>
      </c>
      <c r="F374" s="513" t="s">
        <v>436</v>
      </c>
      <c r="G374" s="512" t="s">
        <v>900</v>
      </c>
      <c r="H374" s="512">
        <v>153202</v>
      </c>
      <c r="I374" s="512">
        <v>53202</v>
      </c>
      <c r="J374" s="512" t="s">
        <v>1071</v>
      </c>
      <c r="K374" s="512" t="s">
        <v>1072</v>
      </c>
      <c r="L374" s="514">
        <v>57.37</v>
      </c>
      <c r="M374" s="514">
        <v>1</v>
      </c>
      <c r="N374" s="515">
        <v>57.37</v>
      </c>
    </row>
    <row r="375" spans="1:14" ht="14.4" customHeight="1" x14ac:dyDescent="0.3">
      <c r="A375" s="510" t="s">
        <v>426</v>
      </c>
      <c r="B375" s="511" t="s">
        <v>428</v>
      </c>
      <c r="C375" s="512" t="s">
        <v>440</v>
      </c>
      <c r="D375" s="513" t="s">
        <v>441</v>
      </c>
      <c r="E375" s="512" t="s">
        <v>435</v>
      </c>
      <c r="F375" s="513" t="s">
        <v>436</v>
      </c>
      <c r="G375" s="512" t="s">
        <v>900</v>
      </c>
      <c r="H375" s="512">
        <v>153922</v>
      </c>
      <c r="I375" s="512">
        <v>53922</v>
      </c>
      <c r="J375" s="512" t="s">
        <v>1073</v>
      </c>
      <c r="K375" s="512" t="s">
        <v>1074</v>
      </c>
      <c r="L375" s="514">
        <v>95.581834695969889</v>
      </c>
      <c r="M375" s="514">
        <v>320</v>
      </c>
      <c r="N375" s="515">
        <v>30598.402471763224</v>
      </c>
    </row>
    <row r="376" spans="1:14" ht="14.4" customHeight="1" x14ac:dyDescent="0.3">
      <c r="A376" s="510" t="s">
        <v>426</v>
      </c>
      <c r="B376" s="511" t="s">
        <v>428</v>
      </c>
      <c r="C376" s="512" t="s">
        <v>440</v>
      </c>
      <c r="D376" s="513" t="s">
        <v>441</v>
      </c>
      <c r="E376" s="512" t="s">
        <v>435</v>
      </c>
      <c r="F376" s="513" t="s">
        <v>436</v>
      </c>
      <c r="G376" s="512" t="s">
        <v>900</v>
      </c>
      <c r="H376" s="512">
        <v>156801</v>
      </c>
      <c r="I376" s="512">
        <v>56801</v>
      </c>
      <c r="J376" s="512" t="s">
        <v>1075</v>
      </c>
      <c r="K376" s="512" t="s">
        <v>1076</v>
      </c>
      <c r="L376" s="514">
        <v>265.60976416038682</v>
      </c>
      <c r="M376" s="514">
        <v>112</v>
      </c>
      <c r="N376" s="515">
        <v>29450.441340850291</v>
      </c>
    </row>
    <row r="377" spans="1:14" ht="14.4" customHeight="1" x14ac:dyDescent="0.3">
      <c r="A377" s="510" t="s">
        <v>426</v>
      </c>
      <c r="B377" s="511" t="s">
        <v>428</v>
      </c>
      <c r="C377" s="512" t="s">
        <v>440</v>
      </c>
      <c r="D377" s="513" t="s">
        <v>441</v>
      </c>
      <c r="E377" s="512" t="s">
        <v>435</v>
      </c>
      <c r="F377" s="513" t="s">
        <v>436</v>
      </c>
      <c r="G377" s="512" t="s">
        <v>900</v>
      </c>
      <c r="H377" s="512">
        <v>158092</v>
      </c>
      <c r="I377" s="512">
        <v>58092</v>
      </c>
      <c r="J377" s="512" t="s">
        <v>1077</v>
      </c>
      <c r="K377" s="512" t="s">
        <v>1038</v>
      </c>
      <c r="L377" s="514">
        <v>307.4002905770709</v>
      </c>
      <c r="M377" s="514">
        <v>15.999999999999996</v>
      </c>
      <c r="N377" s="515">
        <v>4918.4046857642161</v>
      </c>
    </row>
    <row r="378" spans="1:14" ht="14.4" customHeight="1" x14ac:dyDescent="0.3">
      <c r="A378" s="510" t="s">
        <v>426</v>
      </c>
      <c r="B378" s="511" t="s">
        <v>428</v>
      </c>
      <c r="C378" s="512" t="s">
        <v>440</v>
      </c>
      <c r="D378" s="513" t="s">
        <v>441</v>
      </c>
      <c r="E378" s="512" t="s">
        <v>435</v>
      </c>
      <c r="F378" s="513" t="s">
        <v>436</v>
      </c>
      <c r="G378" s="512" t="s">
        <v>900</v>
      </c>
      <c r="H378" s="512">
        <v>166137</v>
      </c>
      <c r="I378" s="512">
        <v>66137</v>
      </c>
      <c r="J378" s="512" t="s">
        <v>1078</v>
      </c>
      <c r="K378" s="512" t="s">
        <v>1074</v>
      </c>
      <c r="L378" s="514">
        <v>54.396296806165331</v>
      </c>
      <c r="M378" s="514">
        <v>126</v>
      </c>
      <c r="N378" s="515">
        <v>6856.2823970517056</v>
      </c>
    </row>
    <row r="379" spans="1:14" ht="14.4" customHeight="1" x14ac:dyDescent="0.3">
      <c r="A379" s="510" t="s">
        <v>426</v>
      </c>
      <c r="B379" s="511" t="s">
        <v>428</v>
      </c>
      <c r="C379" s="512" t="s">
        <v>440</v>
      </c>
      <c r="D379" s="513" t="s">
        <v>441</v>
      </c>
      <c r="E379" s="512" t="s">
        <v>435</v>
      </c>
      <c r="F379" s="513" t="s">
        <v>436</v>
      </c>
      <c r="G379" s="512" t="s">
        <v>900</v>
      </c>
      <c r="H379" s="512">
        <v>172972</v>
      </c>
      <c r="I379" s="512">
        <v>72972</v>
      </c>
      <c r="J379" s="512" t="s">
        <v>1079</v>
      </c>
      <c r="K379" s="512" t="s">
        <v>1080</v>
      </c>
      <c r="L379" s="514">
        <v>225.85895234483536</v>
      </c>
      <c r="M379" s="514">
        <v>305.99999999999909</v>
      </c>
      <c r="N379" s="515">
        <v>69173.146426596504</v>
      </c>
    </row>
    <row r="380" spans="1:14" ht="14.4" customHeight="1" x14ac:dyDescent="0.3">
      <c r="A380" s="510" t="s">
        <v>426</v>
      </c>
      <c r="B380" s="511" t="s">
        <v>428</v>
      </c>
      <c r="C380" s="512" t="s">
        <v>440</v>
      </c>
      <c r="D380" s="513" t="s">
        <v>441</v>
      </c>
      <c r="E380" s="512" t="s">
        <v>435</v>
      </c>
      <c r="F380" s="513" t="s">
        <v>436</v>
      </c>
      <c r="G380" s="512" t="s">
        <v>900</v>
      </c>
      <c r="H380" s="512">
        <v>176360</v>
      </c>
      <c r="I380" s="512">
        <v>76360</v>
      </c>
      <c r="J380" s="512" t="s">
        <v>1081</v>
      </c>
      <c r="K380" s="512" t="s">
        <v>1082</v>
      </c>
      <c r="L380" s="514">
        <v>75.300061769198706</v>
      </c>
      <c r="M380" s="514">
        <v>105</v>
      </c>
      <c r="N380" s="515">
        <v>7906.5061461967662</v>
      </c>
    </row>
    <row r="381" spans="1:14" ht="14.4" customHeight="1" x14ac:dyDescent="0.3">
      <c r="A381" s="510" t="s">
        <v>426</v>
      </c>
      <c r="B381" s="511" t="s">
        <v>428</v>
      </c>
      <c r="C381" s="512" t="s">
        <v>440</v>
      </c>
      <c r="D381" s="513" t="s">
        <v>441</v>
      </c>
      <c r="E381" s="512" t="s">
        <v>435</v>
      </c>
      <c r="F381" s="513" t="s">
        <v>436</v>
      </c>
      <c r="G381" s="512" t="s">
        <v>900</v>
      </c>
      <c r="H381" s="512">
        <v>177044</v>
      </c>
      <c r="I381" s="512">
        <v>77044</v>
      </c>
      <c r="J381" s="512" t="s">
        <v>1081</v>
      </c>
      <c r="K381" s="512" t="s">
        <v>1083</v>
      </c>
      <c r="L381" s="514">
        <v>46.107506833311099</v>
      </c>
      <c r="M381" s="514">
        <v>8</v>
      </c>
      <c r="N381" s="515">
        <v>369.12778220745963</v>
      </c>
    </row>
    <row r="382" spans="1:14" ht="14.4" customHeight="1" x14ac:dyDescent="0.3">
      <c r="A382" s="510" t="s">
        <v>426</v>
      </c>
      <c r="B382" s="511" t="s">
        <v>428</v>
      </c>
      <c r="C382" s="512" t="s">
        <v>440</v>
      </c>
      <c r="D382" s="513" t="s">
        <v>441</v>
      </c>
      <c r="E382" s="512" t="s">
        <v>435</v>
      </c>
      <c r="F382" s="513" t="s">
        <v>436</v>
      </c>
      <c r="G382" s="512" t="s">
        <v>900</v>
      </c>
      <c r="H382" s="512">
        <v>185525</v>
      </c>
      <c r="I382" s="512">
        <v>85525</v>
      </c>
      <c r="J382" s="512" t="s">
        <v>1084</v>
      </c>
      <c r="K382" s="512" t="s">
        <v>1085</v>
      </c>
      <c r="L382" s="514">
        <v>252.54</v>
      </c>
      <c r="M382" s="514">
        <v>1</v>
      </c>
      <c r="N382" s="515">
        <v>252.54</v>
      </c>
    </row>
    <row r="383" spans="1:14" ht="14.4" customHeight="1" x14ac:dyDescent="0.3">
      <c r="A383" s="510" t="s">
        <v>426</v>
      </c>
      <c r="B383" s="511" t="s">
        <v>428</v>
      </c>
      <c r="C383" s="512" t="s">
        <v>440</v>
      </c>
      <c r="D383" s="513" t="s">
        <v>441</v>
      </c>
      <c r="E383" s="512" t="s">
        <v>435</v>
      </c>
      <c r="F383" s="513" t="s">
        <v>436</v>
      </c>
      <c r="G383" s="512" t="s">
        <v>900</v>
      </c>
      <c r="H383" s="512">
        <v>192289</v>
      </c>
      <c r="I383" s="512">
        <v>92289</v>
      </c>
      <c r="J383" s="512" t="s">
        <v>1086</v>
      </c>
      <c r="K383" s="512" t="s">
        <v>1087</v>
      </c>
      <c r="L383" s="514">
        <v>161.35802129661801</v>
      </c>
      <c r="M383" s="514">
        <v>35</v>
      </c>
      <c r="N383" s="515">
        <v>5653.1504259323592</v>
      </c>
    </row>
    <row r="384" spans="1:14" ht="14.4" customHeight="1" x14ac:dyDescent="0.3">
      <c r="A384" s="510" t="s">
        <v>426</v>
      </c>
      <c r="B384" s="511" t="s">
        <v>428</v>
      </c>
      <c r="C384" s="512" t="s">
        <v>440</v>
      </c>
      <c r="D384" s="513" t="s">
        <v>441</v>
      </c>
      <c r="E384" s="512" t="s">
        <v>435</v>
      </c>
      <c r="F384" s="513" t="s">
        <v>436</v>
      </c>
      <c r="G384" s="512" t="s">
        <v>900</v>
      </c>
      <c r="H384" s="512">
        <v>192290</v>
      </c>
      <c r="I384" s="512">
        <v>92290</v>
      </c>
      <c r="J384" s="512" t="s">
        <v>1088</v>
      </c>
      <c r="K384" s="512" t="s">
        <v>1089</v>
      </c>
      <c r="L384" s="514">
        <v>323.54776955375524</v>
      </c>
      <c r="M384" s="514">
        <v>128</v>
      </c>
      <c r="N384" s="515">
        <v>41442.837127954917</v>
      </c>
    </row>
    <row r="385" spans="1:14" ht="14.4" customHeight="1" x14ac:dyDescent="0.3">
      <c r="A385" s="510" t="s">
        <v>426</v>
      </c>
      <c r="B385" s="511" t="s">
        <v>428</v>
      </c>
      <c r="C385" s="512" t="s">
        <v>440</v>
      </c>
      <c r="D385" s="513" t="s">
        <v>441</v>
      </c>
      <c r="E385" s="512" t="s">
        <v>435</v>
      </c>
      <c r="F385" s="513" t="s">
        <v>436</v>
      </c>
      <c r="G385" s="512" t="s">
        <v>900</v>
      </c>
      <c r="H385" s="512">
        <v>844576</v>
      </c>
      <c r="I385" s="512">
        <v>100339</v>
      </c>
      <c r="J385" s="512" t="s">
        <v>1090</v>
      </c>
      <c r="K385" s="512" t="s">
        <v>1091</v>
      </c>
      <c r="L385" s="514">
        <v>104.42</v>
      </c>
      <c r="M385" s="514">
        <v>2</v>
      </c>
      <c r="N385" s="515">
        <v>208.84</v>
      </c>
    </row>
    <row r="386" spans="1:14" ht="14.4" customHeight="1" x14ac:dyDescent="0.3">
      <c r="A386" s="510" t="s">
        <v>426</v>
      </c>
      <c r="B386" s="511" t="s">
        <v>428</v>
      </c>
      <c r="C386" s="512" t="s">
        <v>440</v>
      </c>
      <c r="D386" s="513" t="s">
        <v>441</v>
      </c>
      <c r="E386" s="512" t="s">
        <v>437</v>
      </c>
      <c r="F386" s="513" t="s">
        <v>438</v>
      </c>
      <c r="G386" s="512" t="s">
        <v>477</v>
      </c>
      <c r="H386" s="512">
        <v>113798</v>
      </c>
      <c r="I386" s="512">
        <v>13798</v>
      </c>
      <c r="J386" s="512" t="s">
        <v>1092</v>
      </c>
      <c r="K386" s="512" t="s">
        <v>1093</v>
      </c>
      <c r="L386" s="514">
        <v>83.359793267099803</v>
      </c>
      <c r="M386" s="514">
        <v>1</v>
      </c>
      <c r="N386" s="515">
        <v>83.359793267099803</v>
      </c>
    </row>
    <row r="387" spans="1:14" ht="14.4" customHeight="1" x14ac:dyDescent="0.3">
      <c r="A387" s="510" t="s">
        <v>426</v>
      </c>
      <c r="B387" s="511" t="s">
        <v>428</v>
      </c>
      <c r="C387" s="512" t="s">
        <v>440</v>
      </c>
      <c r="D387" s="513" t="s">
        <v>441</v>
      </c>
      <c r="E387" s="512" t="s">
        <v>437</v>
      </c>
      <c r="F387" s="513" t="s">
        <v>438</v>
      </c>
      <c r="G387" s="512" t="s">
        <v>477</v>
      </c>
      <c r="H387" s="512">
        <v>116895</v>
      </c>
      <c r="I387" s="512">
        <v>16895</v>
      </c>
      <c r="J387" s="512" t="s">
        <v>1094</v>
      </c>
      <c r="K387" s="512" t="s">
        <v>1095</v>
      </c>
      <c r="L387" s="514">
        <v>85.575000000000003</v>
      </c>
      <c r="M387" s="514">
        <v>2</v>
      </c>
      <c r="N387" s="515">
        <v>171.15</v>
      </c>
    </row>
    <row r="388" spans="1:14" ht="14.4" customHeight="1" x14ac:dyDescent="0.3">
      <c r="A388" s="510" t="s">
        <v>426</v>
      </c>
      <c r="B388" s="511" t="s">
        <v>428</v>
      </c>
      <c r="C388" s="512" t="s">
        <v>440</v>
      </c>
      <c r="D388" s="513" t="s">
        <v>441</v>
      </c>
      <c r="E388" s="512" t="s">
        <v>437</v>
      </c>
      <c r="F388" s="513" t="s">
        <v>438</v>
      </c>
      <c r="G388" s="512" t="s">
        <v>477</v>
      </c>
      <c r="H388" s="512">
        <v>117171</v>
      </c>
      <c r="I388" s="512">
        <v>17171</v>
      </c>
      <c r="J388" s="512" t="s">
        <v>1096</v>
      </c>
      <c r="K388" s="512" t="s">
        <v>533</v>
      </c>
      <c r="L388" s="514">
        <v>76.33</v>
      </c>
      <c r="M388" s="514">
        <v>2</v>
      </c>
      <c r="N388" s="515">
        <v>152.66</v>
      </c>
    </row>
    <row r="389" spans="1:14" ht="14.4" customHeight="1" x14ac:dyDescent="0.3">
      <c r="A389" s="510" t="s">
        <v>426</v>
      </c>
      <c r="B389" s="511" t="s">
        <v>428</v>
      </c>
      <c r="C389" s="512" t="s">
        <v>440</v>
      </c>
      <c r="D389" s="513" t="s">
        <v>441</v>
      </c>
      <c r="E389" s="512" t="s">
        <v>437</v>
      </c>
      <c r="F389" s="513" t="s">
        <v>438</v>
      </c>
      <c r="G389" s="512" t="s">
        <v>477</v>
      </c>
      <c r="H389" s="512">
        <v>131109</v>
      </c>
      <c r="I389" s="512">
        <v>31109</v>
      </c>
      <c r="J389" s="512" t="s">
        <v>1097</v>
      </c>
      <c r="K389" s="512" t="s">
        <v>1098</v>
      </c>
      <c r="L389" s="514">
        <v>137.740068086203</v>
      </c>
      <c r="M389" s="514">
        <v>1</v>
      </c>
      <c r="N389" s="515">
        <v>137.740068086203</v>
      </c>
    </row>
    <row r="390" spans="1:14" ht="14.4" customHeight="1" thickBot="1" x14ac:dyDescent="0.35">
      <c r="A390" s="516" t="s">
        <v>426</v>
      </c>
      <c r="B390" s="517" t="s">
        <v>428</v>
      </c>
      <c r="C390" s="518" t="s">
        <v>440</v>
      </c>
      <c r="D390" s="519" t="s">
        <v>441</v>
      </c>
      <c r="E390" s="518" t="s">
        <v>437</v>
      </c>
      <c r="F390" s="519" t="s">
        <v>438</v>
      </c>
      <c r="G390" s="518" t="s">
        <v>900</v>
      </c>
      <c r="H390" s="518">
        <v>165989</v>
      </c>
      <c r="I390" s="518">
        <v>65989</v>
      </c>
      <c r="J390" s="518" t="s">
        <v>1099</v>
      </c>
      <c r="K390" s="518"/>
      <c r="L390" s="520">
        <v>91.71604936651525</v>
      </c>
      <c r="M390" s="520">
        <v>741</v>
      </c>
      <c r="N390" s="521">
        <v>67957.762081607711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64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69" customWidth="1"/>
    <col min="2" max="2" width="10" style="98" customWidth="1"/>
    <col min="3" max="3" width="5.5546875" style="91" customWidth="1"/>
    <col min="4" max="4" width="10" style="98" customWidth="1"/>
    <col min="5" max="5" width="5.5546875" style="91" customWidth="1"/>
    <col min="6" max="6" width="10" style="98" customWidth="1"/>
    <col min="7" max="16384" width="8.88671875" style="69"/>
  </cols>
  <sheetData>
    <row r="1" spans="1:6" ht="18.600000000000001" customHeight="1" thickBot="1" x14ac:dyDescent="0.4">
      <c r="A1" s="370" t="s">
        <v>1101</v>
      </c>
      <c r="B1" s="370"/>
      <c r="C1" s="370"/>
      <c r="D1" s="370"/>
      <c r="E1" s="370"/>
      <c r="F1" s="370"/>
    </row>
    <row r="2" spans="1:6" ht="14.4" customHeight="1" thickBot="1" x14ac:dyDescent="0.35">
      <c r="A2" s="464" t="s">
        <v>238</v>
      </c>
      <c r="B2" s="93"/>
      <c r="C2" s="94"/>
      <c r="D2" s="95"/>
      <c r="E2" s="94"/>
      <c r="F2" s="95"/>
    </row>
    <row r="3" spans="1:6" ht="14.4" customHeight="1" thickBot="1" x14ac:dyDescent="0.35">
      <c r="A3" s="306"/>
      <c r="B3" s="371" t="s">
        <v>203</v>
      </c>
      <c r="C3" s="372"/>
      <c r="D3" s="373" t="s">
        <v>202</v>
      </c>
      <c r="E3" s="372"/>
      <c r="F3" s="159" t="s">
        <v>6</v>
      </c>
    </row>
    <row r="4" spans="1:6" ht="14.4" customHeight="1" thickBot="1" x14ac:dyDescent="0.35">
      <c r="A4" s="522" t="s">
        <v>229</v>
      </c>
      <c r="B4" s="523" t="s">
        <v>17</v>
      </c>
      <c r="C4" s="524" t="s">
        <v>5</v>
      </c>
      <c r="D4" s="523" t="s">
        <v>17</v>
      </c>
      <c r="E4" s="524" t="s">
        <v>5</v>
      </c>
      <c r="F4" s="525" t="s">
        <v>17</v>
      </c>
    </row>
    <row r="5" spans="1:6" ht="14.4" customHeight="1" thickBot="1" x14ac:dyDescent="0.35">
      <c r="A5" s="533" t="s">
        <v>1100</v>
      </c>
      <c r="B5" s="502">
        <v>97115.969150746387</v>
      </c>
      <c r="C5" s="526">
        <v>6.5194231219336624E-2</v>
      </c>
      <c r="D5" s="502">
        <v>1392524.5609141553</v>
      </c>
      <c r="E5" s="526">
        <v>0.93480576878066335</v>
      </c>
      <c r="F5" s="503">
        <v>1489640.5300649018</v>
      </c>
    </row>
    <row r="6" spans="1:6" ht="14.4" customHeight="1" thickBot="1" x14ac:dyDescent="0.35">
      <c r="A6" s="529" t="s">
        <v>6</v>
      </c>
      <c r="B6" s="530">
        <v>97115.969150746387</v>
      </c>
      <c r="C6" s="531">
        <v>6.5194231219336624E-2</v>
      </c>
      <c r="D6" s="530">
        <v>1392524.5609141553</v>
      </c>
      <c r="E6" s="531">
        <v>0.93480576878066335</v>
      </c>
      <c r="F6" s="532">
        <v>1489640.5300649018</v>
      </c>
    </row>
    <row r="7" spans="1:6" ht="14.4" customHeight="1" thickBot="1" x14ac:dyDescent="0.35"/>
    <row r="8" spans="1:6" ht="14.4" customHeight="1" x14ac:dyDescent="0.3">
      <c r="A8" s="538" t="s">
        <v>1102</v>
      </c>
      <c r="B8" s="508">
        <v>8018.5467148159305</v>
      </c>
      <c r="C8" s="527">
        <v>2.723245904286576E-2</v>
      </c>
      <c r="D8" s="508">
        <v>286429.58601510711</v>
      </c>
      <c r="E8" s="527">
        <v>0.97276754095713414</v>
      </c>
      <c r="F8" s="509">
        <v>294448.13272992306</v>
      </c>
    </row>
    <row r="9" spans="1:6" ht="14.4" customHeight="1" x14ac:dyDescent="0.3">
      <c r="A9" s="539" t="s">
        <v>1103</v>
      </c>
      <c r="B9" s="514"/>
      <c r="C9" s="534">
        <v>0</v>
      </c>
      <c r="D9" s="514">
        <v>151085.30768995258</v>
      </c>
      <c r="E9" s="534">
        <v>1</v>
      </c>
      <c r="F9" s="515">
        <v>151085.30768995258</v>
      </c>
    </row>
    <row r="10" spans="1:6" ht="14.4" customHeight="1" x14ac:dyDescent="0.3">
      <c r="A10" s="539" t="s">
        <v>1104</v>
      </c>
      <c r="B10" s="514">
        <v>10294.515333333335</v>
      </c>
      <c r="C10" s="534">
        <v>6.3966788609984324E-2</v>
      </c>
      <c r="D10" s="514">
        <v>150640.80058662992</v>
      </c>
      <c r="E10" s="534">
        <v>0.93603321139001561</v>
      </c>
      <c r="F10" s="515">
        <v>160935.31591996326</v>
      </c>
    </row>
    <row r="11" spans="1:6" ht="14.4" customHeight="1" x14ac:dyDescent="0.3">
      <c r="A11" s="539" t="s">
        <v>1105</v>
      </c>
      <c r="B11" s="514">
        <v>516.26199999999744</v>
      </c>
      <c r="C11" s="534">
        <v>5.1952697550471071E-3</v>
      </c>
      <c r="D11" s="514">
        <v>98855.286416414485</v>
      </c>
      <c r="E11" s="534">
        <v>0.99480473024495286</v>
      </c>
      <c r="F11" s="515">
        <v>99371.548416414487</v>
      </c>
    </row>
    <row r="12" spans="1:6" ht="14.4" customHeight="1" x14ac:dyDescent="0.3">
      <c r="A12" s="539" t="s">
        <v>1106</v>
      </c>
      <c r="B12" s="514"/>
      <c r="C12" s="534">
        <v>0</v>
      </c>
      <c r="D12" s="514">
        <v>75900.014622626957</v>
      </c>
      <c r="E12" s="534">
        <v>1</v>
      </c>
      <c r="F12" s="515">
        <v>75900.014622626957</v>
      </c>
    </row>
    <row r="13" spans="1:6" ht="14.4" customHeight="1" x14ac:dyDescent="0.3">
      <c r="A13" s="539" t="s">
        <v>1107</v>
      </c>
      <c r="B13" s="514"/>
      <c r="C13" s="534">
        <v>0</v>
      </c>
      <c r="D13" s="514">
        <v>75661.478424801579</v>
      </c>
      <c r="E13" s="534">
        <v>1</v>
      </c>
      <c r="F13" s="515">
        <v>75661.478424801579</v>
      </c>
    </row>
    <row r="14" spans="1:6" ht="14.4" customHeight="1" x14ac:dyDescent="0.3">
      <c r="A14" s="539" t="s">
        <v>1108</v>
      </c>
      <c r="B14" s="514"/>
      <c r="C14" s="534">
        <v>0</v>
      </c>
      <c r="D14" s="514">
        <v>69677.736885426988</v>
      </c>
      <c r="E14" s="534">
        <v>1</v>
      </c>
      <c r="F14" s="515">
        <v>69677.736885426988</v>
      </c>
    </row>
    <row r="15" spans="1:6" ht="14.4" customHeight="1" x14ac:dyDescent="0.3">
      <c r="A15" s="539" t="s">
        <v>1109</v>
      </c>
      <c r="B15" s="514"/>
      <c r="C15" s="534">
        <v>0</v>
      </c>
      <c r="D15" s="514">
        <v>67957.762081607769</v>
      </c>
      <c r="E15" s="534">
        <v>1</v>
      </c>
      <c r="F15" s="515">
        <v>67957.762081607769</v>
      </c>
    </row>
    <row r="16" spans="1:6" ht="14.4" customHeight="1" x14ac:dyDescent="0.3">
      <c r="A16" s="539" t="s">
        <v>1110</v>
      </c>
      <c r="B16" s="514"/>
      <c r="C16" s="534">
        <v>0</v>
      </c>
      <c r="D16" s="514">
        <v>64140.875127593317</v>
      </c>
      <c r="E16" s="534">
        <v>1</v>
      </c>
      <c r="F16" s="515">
        <v>64140.875127593317</v>
      </c>
    </row>
    <row r="17" spans="1:6" ht="14.4" customHeight="1" x14ac:dyDescent="0.3">
      <c r="A17" s="539" t="s">
        <v>1111</v>
      </c>
      <c r="B17" s="514"/>
      <c r="C17" s="534">
        <v>0</v>
      </c>
      <c r="D17" s="514">
        <v>47095.98755388728</v>
      </c>
      <c r="E17" s="534">
        <v>1</v>
      </c>
      <c r="F17" s="515">
        <v>47095.98755388728</v>
      </c>
    </row>
    <row r="18" spans="1:6" ht="14.4" customHeight="1" x14ac:dyDescent="0.3">
      <c r="A18" s="539" t="s">
        <v>1112</v>
      </c>
      <c r="B18" s="514"/>
      <c r="C18" s="534">
        <v>0</v>
      </c>
      <c r="D18" s="514">
        <v>41386.360770352876</v>
      </c>
      <c r="E18" s="534">
        <v>1</v>
      </c>
      <c r="F18" s="515">
        <v>41386.360770352876</v>
      </c>
    </row>
    <row r="19" spans="1:6" ht="14.4" customHeight="1" x14ac:dyDescent="0.3">
      <c r="A19" s="539" t="s">
        <v>1113</v>
      </c>
      <c r="B19" s="514"/>
      <c r="C19" s="534">
        <v>0</v>
      </c>
      <c r="D19" s="514">
        <v>34548.250102694801</v>
      </c>
      <c r="E19" s="534">
        <v>1</v>
      </c>
      <c r="F19" s="515">
        <v>34548.250102694801</v>
      </c>
    </row>
    <row r="20" spans="1:6" ht="14.4" customHeight="1" x14ac:dyDescent="0.3">
      <c r="A20" s="539" t="s">
        <v>1114</v>
      </c>
      <c r="B20" s="514">
        <v>54798.752673593182</v>
      </c>
      <c r="C20" s="534">
        <v>0.63742000213333982</v>
      </c>
      <c r="D20" s="514">
        <v>31170.863105941142</v>
      </c>
      <c r="E20" s="534">
        <v>0.36257999786666006</v>
      </c>
      <c r="F20" s="515">
        <v>85969.615779534332</v>
      </c>
    </row>
    <row r="21" spans="1:6" ht="14.4" customHeight="1" x14ac:dyDescent="0.3">
      <c r="A21" s="539" t="s">
        <v>1115</v>
      </c>
      <c r="B21" s="514"/>
      <c r="C21" s="534">
        <v>0</v>
      </c>
      <c r="D21" s="514">
        <v>30655.772471763223</v>
      </c>
      <c r="E21" s="534">
        <v>1</v>
      </c>
      <c r="F21" s="515">
        <v>30655.772471763223</v>
      </c>
    </row>
    <row r="22" spans="1:6" ht="14.4" customHeight="1" x14ac:dyDescent="0.3">
      <c r="A22" s="539" t="s">
        <v>1116</v>
      </c>
      <c r="B22" s="514"/>
      <c r="C22" s="534">
        <v>0</v>
      </c>
      <c r="D22" s="514">
        <v>29450.441340850288</v>
      </c>
      <c r="E22" s="534">
        <v>1</v>
      </c>
      <c r="F22" s="515">
        <v>29450.441340850288</v>
      </c>
    </row>
    <row r="23" spans="1:6" ht="14.4" customHeight="1" x14ac:dyDescent="0.3">
      <c r="A23" s="539" t="s">
        <v>1117</v>
      </c>
      <c r="B23" s="514"/>
      <c r="C23" s="534">
        <v>0</v>
      </c>
      <c r="D23" s="514">
        <v>18686.159923763829</v>
      </c>
      <c r="E23" s="534">
        <v>1</v>
      </c>
      <c r="F23" s="515">
        <v>18686.159923763829</v>
      </c>
    </row>
    <row r="24" spans="1:6" ht="14.4" customHeight="1" x14ac:dyDescent="0.3">
      <c r="A24" s="539" t="s">
        <v>1118</v>
      </c>
      <c r="B24" s="514"/>
      <c r="C24" s="534">
        <v>0</v>
      </c>
      <c r="D24" s="514">
        <v>17896.214874053792</v>
      </c>
      <c r="E24" s="534">
        <v>1</v>
      </c>
      <c r="F24" s="515">
        <v>17896.214874053792</v>
      </c>
    </row>
    <row r="25" spans="1:6" ht="14.4" customHeight="1" x14ac:dyDescent="0.3">
      <c r="A25" s="539" t="s">
        <v>1119</v>
      </c>
      <c r="B25" s="514"/>
      <c r="C25" s="534">
        <v>0</v>
      </c>
      <c r="D25" s="514">
        <v>16675.668856836692</v>
      </c>
      <c r="E25" s="534">
        <v>1</v>
      </c>
      <c r="F25" s="515">
        <v>16675.668856836692</v>
      </c>
    </row>
    <row r="26" spans="1:6" ht="14.4" customHeight="1" x14ac:dyDescent="0.3">
      <c r="A26" s="539" t="s">
        <v>1120</v>
      </c>
      <c r="B26" s="514"/>
      <c r="C26" s="534">
        <v>0</v>
      </c>
      <c r="D26" s="514">
        <v>15394.03775092465</v>
      </c>
      <c r="E26" s="534">
        <v>1</v>
      </c>
      <c r="F26" s="515">
        <v>15394.03775092465</v>
      </c>
    </row>
    <row r="27" spans="1:6" ht="14.4" customHeight="1" x14ac:dyDescent="0.3">
      <c r="A27" s="539" t="s">
        <v>1121</v>
      </c>
      <c r="B27" s="514"/>
      <c r="C27" s="534">
        <v>0</v>
      </c>
      <c r="D27" s="514">
        <v>14668.821137818577</v>
      </c>
      <c r="E27" s="534">
        <v>1</v>
      </c>
      <c r="F27" s="515">
        <v>14668.821137818577</v>
      </c>
    </row>
    <row r="28" spans="1:6" ht="14.4" customHeight="1" x14ac:dyDescent="0.3">
      <c r="A28" s="539" t="s">
        <v>1122</v>
      </c>
      <c r="B28" s="514">
        <v>143.08000000000001</v>
      </c>
      <c r="C28" s="534">
        <v>1.243127523920905E-2</v>
      </c>
      <c r="D28" s="514">
        <v>11366.600000384546</v>
      </c>
      <c r="E28" s="534">
        <v>0.98756872476079094</v>
      </c>
      <c r="F28" s="515">
        <v>11509.680000384546</v>
      </c>
    </row>
    <row r="29" spans="1:6" ht="14.4" customHeight="1" x14ac:dyDescent="0.3">
      <c r="A29" s="539" t="s">
        <v>1123</v>
      </c>
      <c r="B29" s="514">
        <v>1580.0987834247701</v>
      </c>
      <c r="C29" s="534">
        <v>0.15471026724992143</v>
      </c>
      <c r="D29" s="514">
        <v>8633.1780178637528</v>
      </c>
      <c r="E29" s="534">
        <v>0.84528973275007857</v>
      </c>
      <c r="F29" s="515">
        <v>10213.276801288523</v>
      </c>
    </row>
    <row r="30" spans="1:6" ht="14.4" customHeight="1" x14ac:dyDescent="0.3">
      <c r="A30" s="539" t="s">
        <v>1124</v>
      </c>
      <c r="B30" s="514"/>
      <c r="C30" s="534">
        <v>0</v>
      </c>
      <c r="D30" s="514">
        <v>8275.633928404226</v>
      </c>
      <c r="E30" s="534">
        <v>1</v>
      </c>
      <c r="F30" s="515">
        <v>8275.633928404226</v>
      </c>
    </row>
    <row r="31" spans="1:6" ht="14.4" customHeight="1" x14ac:dyDescent="0.3">
      <c r="A31" s="539" t="s">
        <v>1125</v>
      </c>
      <c r="B31" s="514"/>
      <c r="C31" s="534">
        <v>0</v>
      </c>
      <c r="D31" s="514">
        <v>6856.2823970517056</v>
      </c>
      <c r="E31" s="534">
        <v>1</v>
      </c>
      <c r="F31" s="515">
        <v>6856.2823970517056</v>
      </c>
    </row>
    <row r="32" spans="1:6" ht="14.4" customHeight="1" x14ac:dyDescent="0.3">
      <c r="A32" s="539" t="s">
        <v>1126</v>
      </c>
      <c r="B32" s="514">
        <v>368.87999999999937</v>
      </c>
      <c r="C32" s="534">
        <v>6.9767380030281462E-2</v>
      </c>
      <c r="D32" s="514">
        <v>4918.404685764217</v>
      </c>
      <c r="E32" s="534">
        <v>0.93023261996971862</v>
      </c>
      <c r="F32" s="515">
        <v>5287.2846857642162</v>
      </c>
    </row>
    <row r="33" spans="1:6" ht="14.4" customHeight="1" x14ac:dyDescent="0.3">
      <c r="A33" s="539" t="s">
        <v>1127</v>
      </c>
      <c r="B33" s="514"/>
      <c r="C33" s="534">
        <v>0</v>
      </c>
      <c r="D33" s="514">
        <v>3007.7718274755202</v>
      </c>
      <c r="E33" s="534">
        <v>1</v>
      </c>
      <c r="F33" s="515">
        <v>3007.7718274755202</v>
      </c>
    </row>
    <row r="34" spans="1:6" ht="14.4" customHeight="1" x14ac:dyDescent="0.3">
      <c r="A34" s="539" t="s">
        <v>1128</v>
      </c>
      <c r="B34" s="514"/>
      <c r="C34" s="534">
        <v>0</v>
      </c>
      <c r="D34" s="514">
        <v>2467.3264594289103</v>
      </c>
      <c r="E34" s="534">
        <v>1</v>
      </c>
      <c r="F34" s="515">
        <v>2467.3264594289103</v>
      </c>
    </row>
    <row r="35" spans="1:6" ht="14.4" customHeight="1" x14ac:dyDescent="0.3">
      <c r="A35" s="539" t="s">
        <v>1129</v>
      </c>
      <c r="B35" s="514"/>
      <c r="C35" s="534">
        <v>0</v>
      </c>
      <c r="D35" s="514">
        <v>2007.2089130816451</v>
      </c>
      <c r="E35" s="534">
        <v>1</v>
      </c>
      <c r="F35" s="515">
        <v>2007.2089130816451</v>
      </c>
    </row>
    <row r="36" spans="1:6" ht="14.4" customHeight="1" x14ac:dyDescent="0.3">
      <c r="A36" s="539" t="s">
        <v>1130</v>
      </c>
      <c r="B36" s="514"/>
      <c r="C36" s="534">
        <v>0</v>
      </c>
      <c r="D36" s="514">
        <v>1967.3994400189565</v>
      </c>
      <c r="E36" s="534">
        <v>1</v>
      </c>
      <c r="F36" s="515">
        <v>1967.3994400189565</v>
      </c>
    </row>
    <row r="37" spans="1:6" ht="14.4" customHeight="1" x14ac:dyDescent="0.3">
      <c r="A37" s="539" t="s">
        <v>1131</v>
      </c>
      <c r="B37" s="514"/>
      <c r="C37" s="534">
        <v>0</v>
      </c>
      <c r="D37" s="514">
        <v>1012.289823414756</v>
      </c>
      <c r="E37" s="534">
        <v>1</v>
      </c>
      <c r="F37" s="515">
        <v>1012.289823414756</v>
      </c>
    </row>
    <row r="38" spans="1:6" ht="14.4" customHeight="1" x14ac:dyDescent="0.3">
      <c r="A38" s="539" t="s">
        <v>1132</v>
      </c>
      <c r="B38" s="514"/>
      <c r="C38" s="534">
        <v>0</v>
      </c>
      <c r="D38" s="514">
        <v>970.195848549934</v>
      </c>
      <c r="E38" s="534">
        <v>1</v>
      </c>
      <c r="F38" s="515">
        <v>970.195848549934</v>
      </c>
    </row>
    <row r="39" spans="1:6" ht="14.4" customHeight="1" x14ac:dyDescent="0.3">
      <c r="A39" s="539" t="s">
        <v>1133</v>
      </c>
      <c r="B39" s="514"/>
      <c r="C39" s="534">
        <v>0</v>
      </c>
      <c r="D39" s="514">
        <v>762.51993152801401</v>
      </c>
      <c r="E39" s="534">
        <v>1</v>
      </c>
      <c r="F39" s="515">
        <v>762.51993152801401</v>
      </c>
    </row>
    <row r="40" spans="1:6" ht="14.4" customHeight="1" x14ac:dyDescent="0.3">
      <c r="A40" s="539" t="s">
        <v>1134</v>
      </c>
      <c r="B40" s="514"/>
      <c r="C40" s="534">
        <v>0</v>
      </c>
      <c r="D40" s="514">
        <v>672.16394767624399</v>
      </c>
      <c r="E40" s="534">
        <v>1</v>
      </c>
      <c r="F40" s="515">
        <v>672.16394767624399</v>
      </c>
    </row>
    <row r="41" spans="1:6" ht="14.4" customHeight="1" x14ac:dyDescent="0.3">
      <c r="A41" s="539" t="s">
        <v>1135</v>
      </c>
      <c r="B41" s="514">
        <v>78.25</v>
      </c>
      <c r="C41" s="534">
        <v>0.15282905114977949</v>
      </c>
      <c r="D41" s="514">
        <v>433.75998377796247</v>
      </c>
      <c r="E41" s="534">
        <v>0.84717094885022048</v>
      </c>
      <c r="F41" s="515">
        <v>512.00998377796247</v>
      </c>
    </row>
    <row r="42" spans="1:6" ht="14.4" customHeight="1" x14ac:dyDescent="0.3">
      <c r="A42" s="539" t="s">
        <v>1136</v>
      </c>
      <c r="B42" s="514"/>
      <c r="C42" s="534">
        <v>0</v>
      </c>
      <c r="D42" s="514">
        <v>265.12</v>
      </c>
      <c r="E42" s="534">
        <v>1</v>
      </c>
      <c r="F42" s="515">
        <v>265.12</v>
      </c>
    </row>
    <row r="43" spans="1:6" ht="14.4" customHeight="1" x14ac:dyDescent="0.3">
      <c r="A43" s="539" t="s">
        <v>1137</v>
      </c>
      <c r="B43" s="514"/>
      <c r="C43" s="534">
        <v>0</v>
      </c>
      <c r="D43" s="514">
        <v>239.48995148440909</v>
      </c>
      <c r="E43" s="534">
        <v>1</v>
      </c>
      <c r="F43" s="515">
        <v>239.48995148440909</v>
      </c>
    </row>
    <row r="44" spans="1:6" ht="14.4" customHeight="1" x14ac:dyDescent="0.3">
      <c r="A44" s="539" t="s">
        <v>1138</v>
      </c>
      <c r="B44" s="514">
        <v>909.10007730055497</v>
      </c>
      <c r="C44" s="534">
        <v>0.87246519626724928</v>
      </c>
      <c r="D44" s="514">
        <v>132.88999999999999</v>
      </c>
      <c r="E44" s="534">
        <v>0.12753480373275067</v>
      </c>
      <c r="F44" s="515">
        <v>1041.990077300555</v>
      </c>
    </row>
    <row r="45" spans="1:6" ht="14.4" customHeight="1" x14ac:dyDescent="0.3">
      <c r="A45" s="539" t="s">
        <v>1139</v>
      </c>
      <c r="B45" s="514"/>
      <c r="C45" s="534">
        <v>0</v>
      </c>
      <c r="D45" s="514">
        <v>108.92</v>
      </c>
      <c r="E45" s="534">
        <v>1</v>
      </c>
      <c r="F45" s="515">
        <v>108.92</v>
      </c>
    </row>
    <row r="46" spans="1:6" ht="14.4" customHeight="1" x14ac:dyDescent="0.3">
      <c r="A46" s="539" t="s">
        <v>1140</v>
      </c>
      <c r="B46" s="514"/>
      <c r="C46" s="534">
        <v>0</v>
      </c>
      <c r="D46" s="514">
        <v>106.84</v>
      </c>
      <c r="E46" s="534">
        <v>1</v>
      </c>
      <c r="F46" s="515">
        <v>106.84</v>
      </c>
    </row>
    <row r="47" spans="1:6" ht="14.4" customHeight="1" x14ac:dyDescent="0.3">
      <c r="A47" s="539" t="s">
        <v>1141</v>
      </c>
      <c r="B47" s="514"/>
      <c r="C47" s="534">
        <v>0</v>
      </c>
      <c r="D47" s="514">
        <v>102.55</v>
      </c>
      <c r="E47" s="534">
        <v>1</v>
      </c>
      <c r="F47" s="515">
        <v>102.55</v>
      </c>
    </row>
    <row r="48" spans="1:6" ht="14.4" customHeight="1" x14ac:dyDescent="0.3">
      <c r="A48" s="539" t="s">
        <v>1142</v>
      </c>
      <c r="B48" s="514"/>
      <c r="C48" s="534">
        <v>0</v>
      </c>
      <c r="D48" s="514">
        <v>83.79</v>
      </c>
      <c r="E48" s="534">
        <v>1</v>
      </c>
      <c r="F48" s="515">
        <v>83.79</v>
      </c>
    </row>
    <row r="49" spans="1:6" ht="14.4" customHeight="1" x14ac:dyDescent="0.3">
      <c r="A49" s="539" t="s">
        <v>1143</v>
      </c>
      <c r="B49" s="514"/>
      <c r="C49" s="534">
        <v>0</v>
      </c>
      <c r="D49" s="514">
        <v>80.16</v>
      </c>
      <c r="E49" s="534">
        <v>1</v>
      </c>
      <c r="F49" s="515">
        <v>80.16</v>
      </c>
    </row>
    <row r="50" spans="1:6" ht="14.4" customHeight="1" x14ac:dyDescent="0.3">
      <c r="A50" s="539" t="s">
        <v>1144</v>
      </c>
      <c r="B50" s="514"/>
      <c r="C50" s="534">
        <v>0</v>
      </c>
      <c r="D50" s="514">
        <v>76.640019203038705</v>
      </c>
      <c r="E50" s="534">
        <v>1</v>
      </c>
      <c r="F50" s="515">
        <v>76.640019203038705</v>
      </c>
    </row>
    <row r="51" spans="1:6" ht="14.4" customHeight="1" x14ac:dyDescent="0.3">
      <c r="A51" s="539" t="s">
        <v>1145</v>
      </c>
      <c r="B51" s="514">
        <v>107.280059300069</v>
      </c>
      <c r="C51" s="534">
        <v>1</v>
      </c>
      <c r="D51" s="514"/>
      <c r="E51" s="534">
        <v>0</v>
      </c>
      <c r="F51" s="515">
        <v>107.280059300069</v>
      </c>
    </row>
    <row r="52" spans="1:6" ht="14.4" customHeight="1" x14ac:dyDescent="0.3">
      <c r="A52" s="539" t="s">
        <v>1146</v>
      </c>
      <c r="B52" s="514">
        <v>142.66</v>
      </c>
      <c r="C52" s="534">
        <v>1</v>
      </c>
      <c r="D52" s="514"/>
      <c r="E52" s="534">
        <v>0</v>
      </c>
      <c r="F52" s="515">
        <v>142.66</v>
      </c>
    </row>
    <row r="53" spans="1:6" ht="14.4" customHeight="1" x14ac:dyDescent="0.3">
      <c r="A53" s="539" t="s">
        <v>1147</v>
      </c>
      <c r="B53" s="514">
        <v>31.2</v>
      </c>
      <c r="C53" s="534">
        <v>1</v>
      </c>
      <c r="D53" s="514"/>
      <c r="E53" s="534">
        <v>0</v>
      </c>
      <c r="F53" s="515">
        <v>31.2</v>
      </c>
    </row>
    <row r="54" spans="1:6" ht="14.4" customHeight="1" x14ac:dyDescent="0.3">
      <c r="A54" s="539" t="s">
        <v>1148</v>
      </c>
      <c r="B54" s="514">
        <v>104.42</v>
      </c>
      <c r="C54" s="534">
        <v>1</v>
      </c>
      <c r="D54" s="514"/>
      <c r="E54" s="534">
        <v>0</v>
      </c>
      <c r="F54" s="515">
        <v>104.42</v>
      </c>
    </row>
    <row r="55" spans="1:6" ht="14.4" customHeight="1" x14ac:dyDescent="0.3">
      <c r="A55" s="539" t="s">
        <v>1149</v>
      </c>
      <c r="B55" s="514">
        <v>221.69065655833401</v>
      </c>
      <c r="C55" s="534">
        <v>1</v>
      </c>
      <c r="D55" s="514"/>
      <c r="E55" s="534">
        <v>0</v>
      </c>
      <c r="F55" s="515">
        <v>221.69065655833401</v>
      </c>
    </row>
    <row r="56" spans="1:6" ht="14.4" customHeight="1" x14ac:dyDescent="0.3">
      <c r="A56" s="539" t="s">
        <v>1150</v>
      </c>
      <c r="B56" s="514">
        <v>15643.772683586645</v>
      </c>
      <c r="C56" s="534">
        <v>1</v>
      </c>
      <c r="D56" s="514"/>
      <c r="E56" s="534">
        <v>0</v>
      </c>
      <c r="F56" s="515">
        <v>15643.772683586645</v>
      </c>
    </row>
    <row r="57" spans="1:6" ht="14.4" customHeight="1" x14ac:dyDescent="0.3">
      <c r="A57" s="539" t="s">
        <v>1151</v>
      </c>
      <c r="B57" s="514">
        <v>580.12</v>
      </c>
      <c r="C57" s="534">
        <v>1</v>
      </c>
      <c r="D57" s="514"/>
      <c r="E57" s="534">
        <v>0</v>
      </c>
      <c r="F57" s="515">
        <v>580.12</v>
      </c>
    </row>
    <row r="58" spans="1:6" ht="14.4" customHeight="1" x14ac:dyDescent="0.3">
      <c r="A58" s="539" t="s">
        <v>1152</v>
      </c>
      <c r="B58" s="514">
        <v>103.98</v>
      </c>
      <c r="C58" s="534">
        <v>1</v>
      </c>
      <c r="D58" s="514"/>
      <c r="E58" s="534">
        <v>0</v>
      </c>
      <c r="F58" s="515">
        <v>103.98</v>
      </c>
    </row>
    <row r="59" spans="1:6" ht="14.4" customHeight="1" x14ac:dyDescent="0.3">
      <c r="A59" s="539" t="s">
        <v>1153</v>
      </c>
      <c r="B59" s="514">
        <v>733.31016883357483</v>
      </c>
      <c r="C59" s="534">
        <v>1</v>
      </c>
      <c r="D59" s="514"/>
      <c r="E59" s="534">
        <v>0</v>
      </c>
      <c r="F59" s="515">
        <v>733.31016883357483</v>
      </c>
    </row>
    <row r="60" spans="1:6" ht="14.4" customHeight="1" x14ac:dyDescent="0.3">
      <c r="A60" s="539" t="s">
        <v>1154</v>
      </c>
      <c r="B60" s="514">
        <v>64.48</v>
      </c>
      <c r="C60" s="534">
        <v>1</v>
      </c>
      <c r="D60" s="514"/>
      <c r="E60" s="534">
        <v>0</v>
      </c>
      <c r="F60" s="515">
        <v>64.48</v>
      </c>
    </row>
    <row r="61" spans="1:6" ht="14.4" customHeight="1" x14ac:dyDescent="0.3">
      <c r="A61" s="539" t="s">
        <v>1155</v>
      </c>
      <c r="B61" s="514">
        <v>81.13</v>
      </c>
      <c r="C61" s="534">
        <v>1</v>
      </c>
      <c r="D61" s="514"/>
      <c r="E61" s="534">
        <v>0</v>
      </c>
      <c r="F61" s="515">
        <v>81.13</v>
      </c>
    </row>
    <row r="62" spans="1:6" ht="14.4" customHeight="1" x14ac:dyDescent="0.3">
      <c r="A62" s="539" t="s">
        <v>1156</v>
      </c>
      <c r="B62" s="514"/>
      <c r="C62" s="534"/>
      <c r="D62" s="514">
        <v>0</v>
      </c>
      <c r="E62" s="534"/>
      <c r="F62" s="515">
        <v>0</v>
      </c>
    </row>
    <row r="63" spans="1:6" ht="14.4" customHeight="1" thickBot="1" x14ac:dyDescent="0.35">
      <c r="A63" s="540" t="s">
        <v>1157</v>
      </c>
      <c r="B63" s="535">
        <v>2594.4400000000005</v>
      </c>
      <c r="C63" s="536">
        <v>1</v>
      </c>
      <c r="D63" s="535"/>
      <c r="E63" s="536">
        <v>0</v>
      </c>
      <c r="F63" s="537">
        <v>2594.4400000000005</v>
      </c>
    </row>
    <row r="64" spans="1:6" ht="14.4" customHeight="1" thickBot="1" x14ac:dyDescent="0.35">
      <c r="A64" s="529" t="s">
        <v>6</v>
      </c>
      <c r="B64" s="530">
        <v>97115.969150746387</v>
      </c>
      <c r="C64" s="531">
        <v>6.519423121933661E-2</v>
      </c>
      <c r="D64" s="530">
        <v>1392524.5609141558</v>
      </c>
      <c r="E64" s="531">
        <v>0.93480576878066335</v>
      </c>
      <c r="F64" s="532">
        <v>1489640.5300649023</v>
      </c>
    </row>
  </sheetData>
  <mergeCells count="3">
    <mergeCell ref="A1:F1"/>
    <mergeCell ref="B3:C3"/>
    <mergeCell ref="D3:E3"/>
  </mergeCells>
  <conditionalFormatting sqref="C5:C1048576">
    <cfRule type="cellIs" dxfId="55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12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69" bestFit="1" customWidth="1"/>
    <col min="2" max="2" width="8.88671875" style="69" bestFit="1" customWidth="1"/>
    <col min="3" max="3" width="7" style="69" bestFit="1" customWidth="1"/>
    <col min="4" max="4" width="53.44140625" style="69" bestFit="1" customWidth="1"/>
    <col min="5" max="5" width="28.44140625" style="69" bestFit="1" customWidth="1"/>
    <col min="6" max="6" width="6.6640625" style="98" customWidth="1"/>
    <col min="7" max="7" width="8.88671875" style="98" bestFit="1" customWidth="1"/>
    <col min="8" max="8" width="6.77734375" style="91" bestFit="1" customWidth="1"/>
    <col min="9" max="9" width="6.6640625" style="98" customWidth="1"/>
    <col min="10" max="10" width="8.88671875" style="98" customWidth="1"/>
    <col min="11" max="11" width="6.77734375" style="91" bestFit="1" customWidth="1"/>
    <col min="12" max="12" width="6.6640625" style="98" customWidth="1"/>
    <col min="13" max="13" width="8.88671875" style="98" bestFit="1" customWidth="1"/>
    <col min="14" max="16384" width="8.88671875" style="69"/>
  </cols>
  <sheetData>
    <row r="1" spans="1:13" ht="18.600000000000001" customHeight="1" thickBot="1" x14ac:dyDescent="0.4">
      <c r="A1" s="370" t="s">
        <v>209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36"/>
      <c r="M1" s="336"/>
    </row>
    <row r="2" spans="1:13" ht="14.4" customHeight="1" thickBot="1" x14ac:dyDescent="0.35">
      <c r="A2" s="464" t="s">
        <v>238</v>
      </c>
      <c r="B2" s="96"/>
      <c r="C2" s="96"/>
      <c r="D2" s="96"/>
      <c r="E2" s="96"/>
      <c r="F2" s="97"/>
      <c r="G2" s="97"/>
      <c r="H2" s="307"/>
      <c r="I2" s="97"/>
      <c r="J2" s="97"/>
      <c r="K2" s="307"/>
      <c r="L2" s="97"/>
    </row>
    <row r="3" spans="1:13" ht="14.4" customHeight="1" thickBot="1" x14ac:dyDescent="0.35">
      <c r="E3" s="158" t="s">
        <v>201</v>
      </c>
      <c r="F3" s="56">
        <f>SUBTOTAL(9,F6:F1048576)</f>
        <v>354.88</v>
      </c>
      <c r="G3" s="56">
        <f>SUBTOTAL(9,G6:G1048576)</f>
        <v>97115.969150746387</v>
      </c>
      <c r="H3" s="57">
        <f>IF(M3=0,0,G3/M3)</f>
        <v>6.5194231219336596E-2</v>
      </c>
      <c r="I3" s="56">
        <f>SUBTOTAL(9,I6:I1048576)</f>
        <v>5333.833333333333</v>
      </c>
      <c r="J3" s="56">
        <f>SUBTOTAL(9,J6:J1048576)</f>
        <v>1392524.5609141565</v>
      </c>
      <c r="K3" s="57">
        <f>IF(M3=0,0,J3/M3)</f>
        <v>0.93480576878066346</v>
      </c>
      <c r="L3" s="56">
        <f>SUBTOTAL(9,L6:L1048576)</f>
        <v>5688.7133333333331</v>
      </c>
      <c r="M3" s="58">
        <f>SUBTOTAL(9,M6:M1048576)</f>
        <v>1489640.5300649027</v>
      </c>
    </row>
    <row r="4" spans="1:13" ht="14.4" customHeight="1" thickBot="1" x14ac:dyDescent="0.35">
      <c r="A4" s="54"/>
      <c r="B4" s="54"/>
      <c r="C4" s="54"/>
      <c r="D4" s="54"/>
      <c r="E4" s="55"/>
      <c r="F4" s="374" t="s">
        <v>203</v>
      </c>
      <c r="G4" s="375"/>
      <c r="H4" s="376"/>
      <c r="I4" s="377" t="s">
        <v>202</v>
      </c>
      <c r="J4" s="375"/>
      <c r="K4" s="376"/>
      <c r="L4" s="378" t="s">
        <v>6</v>
      </c>
      <c r="M4" s="379"/>
    </row>
    <row r="5" spans="1:13" ht="14.4" customHeight="1" thickBot="1" x14ac:dyDescent="0.35">
      <c r="A5" s="522" t="s">
        <v>204</v>
      </c>
      <c r="B5" s="541" t="s">
        <v>205</v>
      </c>
      <c r="C5" s="541" t="s">
        <v>128</v>
      </c>
      <c r="D5" s="541" t="s">
        <v>206</v>
      </c>
      <c r="E5" s="541" t="s">
        <v>207</v>
      </c>
      <c r="F5" s="542" t="s">
        <v>32</v>
      </c>
      <c r="G5" s="542" t="s">
        <v>17</v>
      </c>
      <c r="H5" s="524" t="s">
        <v>208</v>
      </c>
      <c r="I5" s="523" t="s">
        <v>32</v>
      </c>
      <c r="J5" s="542" t="s">
        <v>17</v>
      </c>
      <c r="K5" s="524" t="s">
        <v>208</v>
      </c>
      <c r="L5" s="523" t="s">
        <v>32</v>
      </c>
      <c r="M5" s="543" t="s">
        <v>17</v>
      </c>
    </row>
    <row r="6" spans="1:13" ht="14.4" customHeight="1" x14ac:dyDescent="0.3">
      <c r="A6" s="504" t="s">
        <v>440</v>
      </c>
      <c r="B6" s="505" t="s">
        <v>1158</v>
      </c>
      <c r="C6" s="505" t="s">
        <v>1159</v>
      </c>
      <c r="D6" s="505" t="s">
        <v>954</v>
      </c>
      <c r="E6" s="505" t="s">
        <v>955</v>
      </c>
      <c r="F6" s="508"/>
      <c r="G6" s="508"/>
      <c r="H6" s="527">
        <v>0</v>
      </c>
      <c r="I6" s="508">
        <v>4</v>
      </c>
      <c r="J6" s="508">
        <v>672.16394767624399</v>
      </c>
      <c r="K6" s="527">
        <v>1</v>
      </c>
      <c r="L6" s="508">
        <v>4</v>
      </c>
      <c r="M6" s="509">
        <v>672.16394767624399</v>
      </c>
    </row>
    <row r="7" spans="1:13" ht="14.4" customHeight="1" x14ac:dyDescent="0.3">
      <c r="A7" s="510" t="s">
        <v>440</v>
      </c>
      <c r="B7" s="511" t="s">
        <v>1160</v>
      </c>
      <c r="C7" s="511" t="s">
        <v>1161</v>
      </c>
      <c r="D7" s="511" t="s">
        <v>631</v>
      </c>
      <c r="E7" s="511" t="s">
        <v>632</v>
      </c>
      <c r="F7" s="514"/>
      <c r="G7" s="514"/>
      <c r="H7" s="534">
        <v>0</v>
      </c>
      <c r="I7" s="514">
        <v>6</v>
      </c>
      <c r="J7" s="514">
        <v>626.11875062703007</v>
      </c>
      <c r="K7" s="534">
        <v>1</v>
      </c>
      <c r="L7" s="514">
        <v>6</v>
      </c>
      <c r="M7" s="515">
        <v>626.11875062703007</v>
      </c>
    </row>
    <row r="8" spans="1:13" ht="14.4" customHeight="1" x14ac:dyDescent="0.3">
      <c r="A8" s="510" t="s">
        <v>440</v>
      </c>
      <c r="B8" s="511" t="s">
        <v>1160</v>
      </c>
      <c r="C8" s="511" t="s">
        <v>1162</v>
      </c>
      <c r="D8" s="511" t="s">
        <v>633</v>
      </c>
      <c r="E8" s="511" t="s">
        <v>634</v>
      </c>
      <c r="F8" s="514"/>
      <c r="G8" s="514"/>
      <c r="H8" s="534">
        <v>0</v>
      </c>
      <c r="I8" s="514">
        <v>2</v>
      </c>
      <c r="J8" s="514">
        <v>131.62</v>
      </c>
      <c r="K8" s="534">
        <v>1</v>
      </c>
      <c r="L8" s="514">
        <v>2</v>
      </c>
      <c r="M8" s="515">
        <v>131.62</v>
      </c>
    </row>
    <row r="9" spans="1:13" ht="14.4" customHeight="1" x14ac:dyDescent="0.3">
      <c r="A9" s="510" t="s">
        <v>440</v>
      </c>
      <c r="B9" s="511" t="s">
        <v>1160</v>
      </c>
      <c r="C9" s="511" t="s">
        <v>1163</v>
      </c>
      <c r="D9" s="511" t="s">
        <v>633</v>
      </c>
      <c r="E9" s="511" t="s">
        <v>635</v>
      </c>
      <c r="F9" s="514"/>
      <c r="G9" s="514"/>
      <c r="H9" s="534">
        <v>0</v>
      </c>
      <c r="I9" s="514">
        <v>5</v>
      </c>
      <c r="J9" s="514">
        <v>661.59830304876095</v>
      </c>
      <c r="K9" s="534">
        <v>1</v>
      </c>
      <c r="L9" s="514">
        <v>5</v>
      </c>
      <c r="M9" s="515">
        <v>661.59830304876095</v>
      </c>
    </row>
    <row r="10" spans="1:13" ht="14.4" customHeight="1" x14ac:dyDescent="0.3">
      <c r="A10" s="510" t="s">
        <v>440</v>
      </c>
      <c r="B10" s="511" t="s">
        <v>1160</v>
      </c>
      <c r="C10" s="511" t="s">
        <v>1164</v>
      </c>
      <c r="D10" s="511" t="s">
        <v>633</v>
      </c>
      <c r="E10" s="511" t="s">
        <v>636</v>
      </c>
      <c r="F10" s="514"/>
      <c r="G10" s="514"/>
      <c r="H10" s="534">
        <v>0</v>
      </c>
      <c r="I10" s="514">
        <v>3</v>
      </c>
      <c r="J10" s="514">
        <v>714.40768413448302</v>
      </c>
      <c r="K10" s="534">
        <v>1</v>
      </c>
      <c r="L10" s="514">
        <v>3</v>
      </c>
      <c r="M10" s="515">
        <v>714.40768413448302</v>
      </c>
    </row>
    <row r="11" spans="1:13" ht="14.4" customHeight="1" x14ac:dyDescent="0.3">
      <c r="A11" s="510" t="s">
        <v>440</v>
      </c>
      <c r="B11" s="511" t="s">
        <v>1160</v>
      </c>
      <c r="C11" s="511" t="s">
        <v>1165</v>
      </c>
      <c r="D11" s="511" t="s">
        <v>1166</v>
      </c>
      <c r="E11" s="511" t="s">
        <v>1167</v>
      </c>
      <c r="F11" s="514"/>
      <c r="G11" s="514"/>
      <c r="H11" s="534">
        <v>0</v>
      </c>
      <c r="I11" s="514">
        <v>780</v>
      </c>
      <c r="J11" s="514">
        <v>62007.130389783044</v>
      </c>
      <c r="K11" s="534">
        <v>1</v>
      </c>
      <c r="L11" s="514">
        <v>780</v>
      </c>
      <c r="M11" s="515">
        <v>62007.130389783044</v>
      </c>
    </row>
    <row r="12" spans="1:13" ht="14.4" customHeight="1" x14ac:dyDescent="0.3">
      <c r="A12" s="510" t="s">
        <v>440</v>
      </c>
      <c r="B12" s="511" t="s">
        <v>1168</v>
      </c>
      <c r="C12" s="511" t="s">
        <v>1169</v>
      </c>
      <c r="D12" s="511" t="s">
        <v>473</v>
      </c>
      <c r="E12" s="511" t="s">
        <v>474</v>
      </c>
      <c r="F12" s="514">
        <v>1</v>
      </c>
      <c r="G12" s="514">
        <v>143.08000000000001</v>
      </c>
      <c r="H12" s="534">
        <v>1</v>
      </c>
      <c r="I12" s="514"/>
      <c r="J12" s="514"/>
      <c r="K12" s="534">
        <v>0</v>
      </c>
      <c r="L12" s="514">
        <v>1</v>
      </c>
      <c r="M12" s="515">
        <v>143.08000000000001</v>
      </c>
    </row>
    <row r="13" spans="1:13" ht="14.4" customHeight="1" x14ac:dyDescent="0.3">
      <c r="A13" s="510" t="s">
        <v>440</v>
      </c>
      <c r="B13" s="511" t="s">
        <v>1168</v>
      </c>
      <c r="C13" s="511" t="s">
        <v>1170</v>
      </c>
      <c r="D13" s="511" t="s">
        <v>940</v>
      </c>
      <c r="E13" s="511" t="s">
        <v>941</v>
      </c>
      <c r="F13" s="514"/>
      <c r="G13" s="514"/>
      <c r="H13" s="534">
        <v>0</v>
      </c>
      <c r="I13" s="514">
        <v>160</v>
      </c>
      <c r="J13" s="514">
        <v>11366.600000384546</v>
      </c>
      <c r="K13" s="534">
        <v>1</v>
      </c>
      <c r="L13" s="514">
        <v>160</v>
      </c>
      <c r="M13" s="515">
        <v>11366.600000384546</v>
      </c>
    </row>
    <row r="14" spans="1:13" ht="14.4" customHeight="1" x14ac:dyDescent="0.3">
      <c r="A14" s="510" t="s">
        <v>440</v>
      </c>
      <c r="B14" s="511" t="s">
        <v>1171</v>
      </c>
      <c r="C14" s="511" t="s">
        <v>1172</v>
      </c>
      <c r="D14" s="511" t="s">
        <v>907</v>
      </c>
      <c r="E14" s="511" t="s">
        <v>908</v>
      </c>
      <c r="F14" s="514"/>
      <c r="G14" s="514"/>
      <c r="H14" s="534">
        <v>0</v>
      </c>
      <c r="I14" s="514">
        <v>2</v>
      </c>
      <c r="J14" s="514">
        <v>762.51993152801401</v>
      </c>
      <c r="K14" s="534">
        <v>1</v>
      </c>
      <c r="L14" s="514">
        <v>2</v>
      </c>
      <c r="M14" s="515">
        <v>762.51993152801401</v>
      </c>
    </row>
    <row r="15" spans="1:13" ht="14.4" customHeight="1" x14ac:dyDescent="0.3">
      <c r="A15" s="510" t="s">
        <v>440</v>
      </c>
      <c r="B15" s="511" t="s">
        <v>1173</v>
      </c>
      <c r="C15" s="511" t="s">
        <v>1174</v>
      </c>
      <c r="D15" s="511" t="s">
        <v>450</v>
      </c>
      <c r="E15" s="511" t="s">
        <v>1175</v>
      </c>
      <c r="F15" s="514">
        <v>8</v>
      </c>
      <c r="G15" s="514">
        <v>733.31016883357483</v>
      </c>
      <c r="H15" s="534">
        <v>1</v>
      </c>
      <c r="I15" s="514"/>
      <c r="J15" s="514"/>
      <c r="K15" s="534">
        <v>0</v>
      </c>
      <c r="L15" s="514">
        <v>8</v>
      </c>
      <c r="M15" s="515">
        <v>733.31016883357483</v>
      </c>
    </row>
    <row r="16" spans="1:13" ht="14.4" customHeight="1" x14ac:dyDescent="0.3">
      <c r="A16" s="510" t="s">
        <v>440</v>
      </c>
      <c r="B16" s="511" t="s">
        <v>1176</v>
      </c>
      <c r="C16" s="511" t="s">
        <v>1177</v>
      </c>
      <c r="D16" s="511" t="s">
        <v>924</v>
      </c>
      <c r="E16" s="511" t="s">
        <v>622</v>
      </c>
      <c r="F16" s="514"/>
      <c r="G16" s="514"/>
      <c r="H16" s="534">
        <v>0</v>
      </c>
      <c r="I16" s="514">
        <v>31</v>
      </c>
      <c r="J16" s="514">
        <v>14668.821137818577</v>
      </c>
      <c r="K16" s="534">
        <v>1</v>
      </c>
      <c r="L16" s="514">
        <v>31</v>
      </c>
      <c r="M16" s="515">
        <v>14668.821137818577</v>
      </c>
    </row>
    <row r="17" spans="1:13" ht="14.4" customHeight="1" x14ac:dyDescent="0.3">
      <c r="A17" s="510" t="s">
        <v>440</v>
      </c>
      <c r="B17" s="511" t="s">
        <v>1178</v>
      </c>
      <c r="C17" s="511" t="s">
        <v>1179</v>
      </c>
      <c r="D17" s="511" t="s">
        <v>946</v>
      </c>
      <c r="E17" s="511" t="s">
        <v>1180</v>
      </c>
      <c r="F17" s="514"/>
      <c r="G17" s="514"/>
      <c r="H17" s="534">
        <v>0</v>
      </c>
      <c r="I17" s="514">
        <v>1</v>
      </c>
      <c r="J17" s="514">
        <v>76.640019203038705</v>
      </c>
      <c r="K17" s="534">
        <v>1</v>
      </c>
      <c r="L17" s="514">
        <v>1</v>
      </c>
      <c r="M17" s="515">
        <v>76.640019203038705</v>
      </c>
    </row>
    <row r="18" spans="1:13" ht="14.4" customHeight="1" x14ac:dyDescent="0.3">
      <c r="A18" s="510" t="s">
        <v>440</v>
      </c>
      <c r="B18" s="511" t="s">
        <v>1181</v>
      </c>
      <c r="C18" s="511" t="s">
        <v>1182</v>
      </c>
      <c r="D18" s="511" t="s">
        <v>1183</v>
      </c>
      <c r="E18" s="511" t="s">
        <v>1184</v>
      </c>
      <c r="F18" s="514"/>
      <c r="G18" s="514"/>
      <c r="H18" s="534">
        <v>0</v>
      </c>
      <c r="I18" s="514">
        <v>1</v>
      </c>
      <c r="J18" s="514">
        <v>303.92794934747297</v>
      </c>
      <c r="K18" s="534">
        <v>1</v>
      </c>
      <c r="L18" s="514">
        <v>1</v>
      </c>
      <c r="M18" s="515">
        <v>303.92794934747297</v>
      </c>
    </row>
    <row r="19" spans="1:13" ht="14.4" customHeight="1" x14ac:dyDescent="0.3">
      <c r="A19" s="510" t="s">
        <v>440</v>
      </c>
      <c r="B19" s="511" t="s">
        <v>1181</v>
      </c>
      <c r="C19" s="511" t="s">
        <v>1185</v>
      </c>
      <c r="D19" s="511" t="s">
        <v>1186</v>
      </c>
      <c r="E19" s="511" t="s">
        <v>1187</v>
      </c>
      <c r="F19" s="514"/>
      <c r="G19" s="514"/>
      <c r="H19" s="534">
        <v>0</v>
      </c>
      <c r="I19" s="514">
        <v>42</v>
      </c>
      <c r="J19" s="514">
        <v>16371.74090748922</v>
      </c>
      <c r="K19" s="534">
        <v>1</v>
      </c>
      <c r="L19" s="514">
        <v>42</v>
      </c>
      <c r="M19" s="515">
        <v>16371.74090748922</v>
      </c>
    </row>
    <row r="20" spans="1:13" ht="14.4" customHeight="1" x14ac:dyDescent="0.3">
      <c r="A20" s="510" t="s">
        <v>440</v>
      </c>
      <c r="B20" s="511" t="s">
        <v>1188</v>
      </c>
      <c r="C20" s="511" t="s">
        <v>1189</v>
      </c>
      <c r="D20" s="511" t="s">
        <v>944</v>
      </c>
      <c r="E20" s="511" t="s">
        <v>1190</v>
      </c>
      <c r="F20" s="514"/>
      <c r="G20" s="514"/>
      <c r="H20" s="534">
        <v>0</v>
      </c>
      <c r="I20" s="514">
        <v>22</v>
      </c>
      <c r="J20" s="514">
        <v>75900.014622626957</v>
      </c>
      <c r="K20" s="534">
        <v>1</v>
      </c>
      <c r="L20" s="514">
        <v>22</v>
      </c>
      <c r="M20" s="515">
        <v>75900.014622626957</v>
      </c>
    </row>
    <row r="21" spans="1:13" ht="14.4" customHeight="1" x14ac:dyDescent="0.3">
      <c r="A21" s="510" t="s">
        <v>440</v>
      </c>
      <c r="B21" s="511" t="s">
        <v>1191</v>
      </c>
      <c r="C21" s="511" t="s">
        <v>1192</v>
      </c>
      <c r="D21" s="511" t="s">
        <v>913</v>
      </c>
      <c r="E21" s="511" t="s">
        <v>962</v>
      </c>
      <c r="F21" s="514"/>
      <c r="G21" s="514"/>
      <c r="H21" s="534">
        <v>0</v>
      </c>
      <c r="I21" s="514">
        <v>62</v>
      </c>
      <c r="J21" s="514">
        <v>8396.787993720427</v>
      </c>
      <c r="K21" s="534">
        <v>1</v>
      </c>
      <c r="L21" s="514">
        <v>62</v>
      </c>
      <c r="M21" s="515">
        <v>8396.787993720427</v>
      </c>
    </row>
    <row r="22" spans="1:13" ht="14.4" customHeight="1" x14ac:dyDescent="0.3">
      <c r="A22" s="510" t="s">
        <v>440</v>
      </c>
      <c r="B22" s="511" t="s">
        <v>1191</v>
      </c>
      <c r="C22" s="511" t="s">
        <v>1193</v>
      </c>
      <c r="D22" s="511" t="s">
        <v>913</v>
      </c>
      <c r="E22" s="511" t="s">
        <v>1194</v>
      </c>
      <c r="F22" s="514"/>
      <c r="G22" s="514"/>
      <c r="H22" s="534">
        <v>0</v>
      </c>
      <c r="I22" s="514">
        <v>1</v>
      </c>
      <c r="J22" s="514">
        <v>47.240024143326899</v>
      </c>
      <c r="K22" s="534">
        <v>1</v>
      </c>
      <c r="L22" s="514">
        <v>1</v>
      </c>
      <c r="M22" s="515">
        <v>47.240024143326899</v>
      </c>
    </row>
    <row r="23" spans="1:13" ht="14.4" customHeight="1" x14ac:dyDescent="0.3">
      <c r="A23" s="510" t="s">
        <v>440</v>
      </c>
      <c r="B23" s="511" t="s">
        <v>1191</v>
      </c>
      <c r="C23" s="511" t="s">
        <v>1195</v>
      </c>
      <c r="D23" s="511" t="s">
        <v>913</v>
      </c>
      <c r="E23" s="511" t="s">
        <v>1196</v>
      </c>
      <c r="F23" s="514"/>
      <c r="G23" s="514"/>
      <c r="H23" s="534">
        <v>0</v>
      </c>
      <c r="I23" s="514">
        <v>2</v>
      </c>
      <c r="J23" s="514">
        <v>189.15</v>
      </c>
      <c r="K23" s="534">
        <v>1</v>
      </c>
      <c r="L23" s="514">
        <v>2</v>
      </c>
      <c r="M23" s="515">
        <v>189.15</v>
      </c>
    </row>
    <row r="24" spans="1:13" ht="14.4" customHeight="1" x14ac:dyDescent="0.3">
      <c r="A24" s="510" t="s">
        <v>440</v>
      </c>
      <c r="B24" s="511" t="s">
        <v>1191</v>
      </c>
      <c r="C24" s="511" t="s">
        <v>1197</v>
      </c>
      <c r="D24" s="511" t="s">
        <v>469</v>
      </c>
      <c r="E24" s="511" t="s">
        <v>1198</v>
      </c>
      <c r="F24" s="514">
        <v>30</v>
      </c>
      <c r="G24" s="514">
        <v>1580.0987834247701</v>
      </c>
      <c r="H24" s="534">
        <v>1</v>
      </c>
      <c r="I24" s="514"/>
      <c r="J24" s="514"/>
      <c r="K24" s="534">
        <v>0</v>
      </c>
      <c r="L24" s="514">
        <v>30</v>
      </c>
      <c r="M24" s="515">
        <v>1580.0987834247701</v>
      </c>
    </row>
    <row r="25" spans="1:13" ht="14.4" customHeight="1" x14ac:dyDescent="0.3">
      <c r="A25" s="510" t="s">
        <v>440</v>
      </c>
      <c r="B25" s="511" t="s">
        <v>1199</v>
      </c>
      <c r="C25" s="511" t="s">
        <v>1200</v>
      </c>
      <c r="D25" s="511" t="s">
        <v>1201</v>
      </c>
      <c r="E25" s="511" t="s">
        <v>1202</v>
      </c>
      <c r="F25" s="514">
        <v>1</v>
      </c>
      <c r="G25" s="514">
        <v>103.98</v>
      </c>
      <c r="H25" s="534">
        <v>1</v>
      </c>
      <c r="I25" s="514"/>
      <c r="J25" s="514"/>
      <c r="K25" s="534">
        <v>0</v>
      </c>
      <c r="L25" s="514">
        <v>1</v>
      </c>
      <c r="M25" s="515">
        <v>103.98</v>
      </c>
    </row>
    <row r="26" spans="1:13" ht="14.4" customHeight="1" x14ac:dyDescent="0.3">
      <c r="A26" s="510" t="s">
        <v>440</v>
      </c>
      <c r="B26" s="511" t="s">
        <v>1203</v>
      </c>
      <c r="C26" s="511" t="s">
        <v>1204</v>
      </c>
      <c r="D26" s="511" t="s">
        <v>942</v>
      </c>
      <c r="E26" s="511" t="s">
        <v>943</v>
      </c>
      <c r="F26" s="514"/>
      <c r="G26" s="514"/>
      <c r="H26" s="534">
        <v>0</v>
      </c>
      <c r="I26" s="514">
        <v>3</v>
      </c>
      <c r="J26" s="514">
        <v>239.48995148440909</v>
      </c>
      <c r="K26" s="534">
        <v>1</v>
      </c>
      <c r="L26" s="514">
        <v>3</v>
      </c>
      <c r="M26" s="515">
        <v>239.48995148440909</v>
      </c>
    </row>
    <row r="27" spans="1:13" ht="14.4" customHeight="1" x14ac:dyDescent="0.3">
      <c r="A27" s="510" t="s">
        <v>440</v>
      </c>
      <c r="B27" s="511" t="s">
        <v>1205</v>
      </c>
      <c r="C27" s="511" t="s">
        <v>1206</v>
      </c>
      <c r="D27" s="511" t="s">
        <v>455</v>
      </c>
      <c r="E27" s="511" t="s">
        <v>456</v>
      </c>
      <c r="F27" s="514">
        <v>1</v>
      </c>
      <c r="G27" s="514">
        <v>33.72</v>
      </c>
      <c r="H27" s="534">
        <v>1</v>
      </c>
      <c r="I27" s="514"/>
      <c r="J27" s="514"/>
      <c r="K27" s="534">
        <v>0</v>
      </c>
      <c r="L27" s="514">
        <v>1</v>
      </c>
      <c r="M27" s="515">
        <v>33.72</v>
      </c>
    </row>
    <row r="28" spans="1:13" ht="14.4" customHeight="1" x14ac:dyDescent="0.3">
      <c r="A28" s="510" t="s">
        <v>440</v>
      </c>
      <c r="B28" s="511" t="s">
        <v>1205</v>
      </c>
      <c r="C28" s="511" t="s">
        <v>1207</v>
      </c>
      <c r="D28" s="511" t="s">
        <v>1208</v>
      </c>
      <c r="E28" s="511" t="s">
        <v>1209</v>
      </c>
      <c r="F28" s="514">
        <v>1</v>
      </c>
      <c r="G28" s="514">
        <v>70.7</v>
      </c>
      <c r="H28" s="534">
        <v>1</v>
      </c>
      <c r="I28" s="514"/>
      <c r="J28" s="514"/>
      <c r="K28" s="534">
        <v>0</v>
      </c>
      <c r="L28" s="514">
        <v>1</v>
      </c>
      <c r="M28" s="515">
        <v>70.7</v>
      </c>
    </row>
    <row r="29" spans="1:13" ht="14.4" customHeight="1" x14ac:dyDescent="0.3">
      <c r="A29" s="510" t="s">
        <v>440</v>
      </c>
      <c r="B29" s="511" t="s">
        <v>1210</v>
      </c>
      <c r="C29" s="511" t="s">
        <v>1211</v>
      </c>
      <c r="D29" s="511" t="s">
        <v>446</v>
      </c>
      <c r="E29" s="511" t="s">
        <v>1212</v>
      </c>
      <c r="F29" s="514">
        <v>1</v>
      </c>
      <c r="G29" s="514">
        <v>64.48</v>
      </c>
      <c r="H29" s="534">
        <v>1</v>
      </c>
      <c r="I29" s="514"/>
      <c r="J29" s="514"/>
      <c r="K29" s="534">
        <v>0</v>
      </c>
      <c r="L29" s="514">
        <v>1</v>
      </c>
      <c r="M29" s="515">
        <v>64.48</v>
      </c>
    </row>
    <row r="30" spans="1:13" ht="14.4" customHeight="1" x14ac:dyDescent="0.3">
      <c r="A30" s="510" t="s">
        <v>440</v>
      </c>
      <c r="B30" s="511" t="s">
        <v>1213</v>
      </c>
      <c r="C30" s="511" t="s">
        <v>1214</v>
      </c>
      <c r="D30" s="511" t="s">
        <v>1215</v>
      </c>
      <c r="E30" s="511" t="s">
        <v>1216</v>
      </c>
      <c r="F30" s="514">
        <v>1</v>
      </c>
      <c r="G30" s="514">
        <v>142.66</v>
      </c>
      <c r="H30" s="534">
        <v>1</v>
      </c>
      <c r="I30" s="514"/>
      <c r="J30" s="514"/>
      <c r="K30" s="534">
        <v>0</v>
      </c>
      <c r="L30" s="514">
        <v>1</v>
      </c>
      <c r="M30" s="515">
        <v>142.66</v>
      </c>
    </row>
    <row r="31" spans="1:13" ht="14.4" customHeight="1" x14ac:dyDescent="0.3">
      <c r="A31" s="510" t="s">
        <v>440</v>
      </c>
      <c r="B31" s="511" t="s">
        <v>1217</v>
      </c>
      <c r="C31" s="511" t="s">
        <v>1218</v>
      </c>
      <c r="D31" s="511" t="s">
        <v>963</v>
      </c>
      <c r="E31" s="511" t="s">
        <v>964</v>
      </c>
      <c r="F31" s="514"/>
      <c r="G31" s="514"/>
      <c r="H31" s="534">
        <v>0</v>
      </c>
      <c r="I31" s="514">
        <v>1</v>
      </c>
      <c r="J31" s="514">
        <v>80.16</v>
      </c>
      <c r="K31" s="534">
        <v>1</v>
      </c>
      <c r="L31" s="514">
        <v>1</v>
      </c>
      <c r="M31" s="515">
        <v>80.16</v>
      </c>
    </row>
    <row r="32" spans="1:13" ht="14.4" customHeight="1" x14ac:dyDescent="0.3">
      <c r="A32" s="510" t="s">
        <v>440</v>
      </c>
      <c r="B32" s="511" t="s">
        <v>1219</v>
      </c>
      <c r="C32" s="511" t="s">
        <v>1220</v>
      </c>
      <c r="D32" s="511" t="s">
        <v>901</v>
      </c>
      <c r="E32" s="511" t="s">
        <v>902</v>
      </c>
      <c r="F32" s="514"/>
      <c r="G32" s="514"/>
      <c r="H32" s="534">
        <v>0</v>
      </c>
      <c r="I32" s="514">
        <v>2</v>
      </c>
      <c r="J32" s="514">
        <v>155.26</v>
      </c>
      <c r="K32" s="534">
        <v>1</v>
      </c>
      <c r="L32" s="514">
        <v>2</v>
      </c>
      <c r="M32" s="515">
        <v>155.26</v>
      </c>
    </row>
    <row r="33" spans="1:13" ht="14.4" customHeight="1" x14ac:dyDescent="0.3">
      <c r="A33" s="510" t="s">
        <v>440</v>
      </c>
      <c r="B33" s="511" t="s">
        <v>1219</v>
      </c>
      <c r="C33" s="511" t="s">
        <v>1221</v>
      </c>
      <c r="D33" s="511" t="s">
        <v>1222</v>
      </c>
      <c r="E33" s="511" t="s">
        <v>456</v>
      </c>
      <c r="F33" s="514"/>
      <c r="G33" s="514"/>
      <c r="H33" s="534">
        <v>0</v>
      </c>
      <c r="I33" s="514">
        <v>1</v>
      </c>
      <c r="J33" s="514">
        <v>109.86</v>
      </c>
      <c r="K33" s="534">
        <v>1</v>
      </c>
      <c r="L33" s="514">
        <v>1</v>
      </c>
      <c r="M33" s="515">
        <v>109.86</v>
      </c>
    </row>
    <row r="34" spans="1:13" ht="14.4" customHeight="1" x14ac:dyDescent="0.3">
      <c r="A34" s="510" t="s">
        <v>440</v>
      </c>
      <c r="B34" s="511" t="s">
        <v>1223</v>
      </c>
      <c r="C34" s="511" t="s">
        <v>1224</v>
      </c>
      <c r="D34" s="511" t="s">
        <v>959</v>
      </c>
      <c r="E34" s="511" t="s">
        <v>476</v>
      </c>
      <c r="F34" s="514"/>
      <c r="G34" s="514"/>
      <c r="H34" s="534">
        <v>0</v>
      </c>
      <c r="I34" s="514">
        <v>1</v>
      </c>
      <c r="J34" s="514">
        <v>83.79</v>
      </c>
      <c r="K34" s="534">
        <v>1</v>
      </c>
      <c r="L34" s="514">
        <v>1</v>
      </c>
      <c r="M34" s="515">
        <v>83.79</v>
      </c>
    </row>
    <row r="35" spans="1:13" ht="14.4" customHeight="1" x14ac:dyDescent="0.3">
      <c r="A35" s="510" t="s">
        <v>440</v>
      </c>
      <c r="B35" s="511" t="s">
        <v>1225</v>
      </c>
      <c r="C35" s="511" t="s">
        <v>1226</v>
      </c>
      <c r="D35" s="511" t="s">
        <v>475</v>
      </c>
      <c r="E35" s="511" t="s">
        <v>476</v>
      </c>
      <c r="F35" s="514">
        <v>1</v>
      </c>
      <c r="G35" s="514">
        <v>221.69065655833401</v>
      </c>
      <c r="H35" s="534">
        <v>1</v>
      </c>
      <c r="I35" s="514"/>
      <c r="J35" s="514"/>
      <c r="K35" s="534">
        <v>0</v>
      </c>
      <c r="L35" s="514">
        <v>1</v>
      </c>
      <c r="M35" s="515">
        <v>221.69065655833401</v>
      </c>
    </row>
    <row r="36" spans="1:13" ht="14.4" customHeight="1" x14ac:dyDescent="0.3">
      <c r="A36" s="510" t="s">
        <v>440</v>
      </c>
      <c r="B36" s="511" t="s">
        <v>1227</v>
      </c>
      <c r="C36" s="511" t="s">
        <v>1228</v>
      </c>
      <c r="D36" s="511" t="s">
        <v>957</v>
      </c>
      <c r="E36" s="511" t="s">
        <v>958</v>
      </c>
      <c r="F36" s="514"/>
      <c r="G36" s="514"/>
      <c r="H36" s="534">
        <v>0</v>
      </c>
      <c r="I36" s="514">
        <v>1</v>
      </c>
      <c r="J36" s="514">
        <v>102.55</v>
      </c>
      <c r="K36" s="534">
        <v>1</v>
      </c>
      <c r="L36" s="514">
        <v>1</v>
      </c>
      <c r="M36" s="515">
        <v>102.55</v>
      </c>
    </row>
    <row r="37" spans="1:13" ht="14.4" customHeight="1" x14ac:dyDescent="0.3">
      <c r="A37" s="510" t="s">
        <v>440</v>
      </c>
      <c r="B37" s="511" t="s">
        <v>1229</v>
      </c>
      <c r="C37" s="511" t="s">
        <v>1230</v>
      </c>
      <c r="D37" s="511" t="s">
        <v>471</v>
      </c>
      <c r="E37" s="511" t="s">
        <v>1231</v>
      </c>
      <c r="F37" s="514">
        <v>1</v>
      </c>
      <c r="G37" s="514">
        <v>81.13</v>
      </c>
      <c r="H37" s="534">
        <v>1</v>
      </c>
      <c r="I37" s="514"/>
      <c r="J37" s="514"/>
      <c r="K37" s="534">
        <v>0</v>
      </c>
      <c r="L37" s="514">
        <v>1</v>
      </c>
      <c r="M37" s="515">
        <v>81.13</v>
      </c>
    </row>
    <row r="38" spans="1:13" ht="14.4" customHeight="1" x14ac:dyDescent="0.3">
      <c r="A38" s="510" t="s">
        <v>440</v>
      </c>
      <c r="B38" s="511" t="s">
        <v>1232</v>
      </c>
      <c r="C38" s="511" t="s">
        <v>1233</v>
      </c>
      <c r="D38" s="511" t="s">
        <v>1234</v>
      </c>
      <c r="E38" s="511" t="s">
        <v>917</v>
      </c>
      <c r="F38" s="514"/>
      <c r="G38" s="514"/>
      <c r="H38" s="534">
        <v>0</v>
      </c>
      <c r="I38" s="514">
        <v>76</v>
      </c>
      <c r="J38" s="514">
        <v>41386.360770352876</v>
      </c>
      <c r="K38" s="534">
        <v>1</v>
      </c>
      <c r="L38" s="514">
        <v>76</v>
      </c>
      <c r="M38" s="515">
        <v>41386.360770352876</v>
      </c>
    </row>
    <row r="39" spans="1:13" ht="14.4" customHeight="1" x14ac:dyDescent="0.3">
      <c r="A39" s="510" t="s">
        <v>440</v>
      </c>
      <c r="B39" s="511" t="s">
        <v>1235</v>
      </c>
      <c r="C39" s="511" t="s">
        <v>1236</v>
      </c>
      <c r="D39" s="511" t="s">
        <v>1237</v>
      </c>
      <c r="E39" s="511" t="s">
        <v>1238</v>
      </c>
      <c r="F39" s="514"/>
      <c r="G39" s="514"/>
      <c r="H39" s="534">
        <v>0</v>
      </c>
      <c r="I39" s="514">
        <v>55</v>
      </c>
      <c r="J39" s="514">
        <v>2007.2089130816451</v>
      </c>
      <c r="K39" s="534">
        <v>1</v>
      </c>
      <c r="L39" s="514">
        <v>55</v>
      </c>
      <c r="M39" s="515">
        <v>2007.2089130816451</v>
      </c>
    </row>
    <row r="40" spans="1:13" ht="14.4" customHeight="1" x14ac:dyDescent="0.3">
      <c r="A40" s="510" t="s">
        <v>440</v>
      </c>
      <c r="B40" s="511" t="s">
        <v>1239</v>
      </c>
      <c r="C40" s="511" t="s">
        <v>1240</v>
      </c>
      <c r="D40" s="511" t="s">
        <v>1241</v>
      </c>
      <c r="E40" s="511" t="s">
        <v>1242</v>
      </c>
      <c r="F40" s="514">
        <v>1</v>
      </c>
      <c r="G40" s="514">
        <v>78.25</v>
      </c>
      <c r="H40" s="534">
        <v>1</v>
      </c>
      <c r="I40" s="514"/>
      <c r="J40" s="514"/>
      <c r="K40" s="534">
        <v>0</v>
      </c>
      <c r="L40" s="514">
        <v>1</v>
      </c>
      <c r="M40" s="515">
        <v>78.25</v>
      </c>
    </row>
    <row r="41" spans="1:13" ht="14.4" customHeight="1" x14ac:dyDescent="0.3">
      <c r="A41" s="510" t="s">
        <v>440</v>
      </c>
      <c r="B41" s="511" t="s">
        <v>1239</v>
      </c>
      <c r="C41" s="511" t="s">
        <v>1243</v>
      </c>
      <c r="D41" s="511" t="s">
        <v>934</v>
      </c>
      <c r="E41" s="511" t="s">
        <v>1244</v>
      </c>
      <c r="F41" s="514"/>
      <c r="G41" s="514"/>
      <c r="H41" s="534">
        <v>0</v>
      </c>
      <c r="I41" s="514">
        <v>1</v>
      </c>
      <c r="J41" s="514">
        <v>97.570049865884997</v>
      </c>
      <c r="K41" s="534">
        <v>1</v>
      </c>
      <c r="L41" s="514">
        <v>1</v>
      </c>
      <c r="M41" s="515">
        <v>97.570049865884997</v>
      </c>
    </row>
    <row r="42" spans="1:13" ht="14.4" customHeight="1" x14ac:dyDescent="0.3">
      <c r="A42" s="510" t="s">
        <v>440</v>
      </c>
      <c r="B42" s="511" t="s">
        <v>1239</v>
      </c>
      <c r="C42" s="511" t="s">
        <v>1245</v>
      </c>
      <c r="D42" s="511" t="s">
        <v>936</v>
      </c>
      <c r="E42" s="511" t="s">
        <v>1246</v>
      </c>
      <c r="F42" s="514"/>
      <c r="G42" s="514"/>
      <c r="H42" s="534">
        <v>0</v>
      </c>
      <c r="I42" s="514">
        <v>4</v>
      </c>
      <c r="J42" s="514">
        <v>212.3099339120775</v>
      </c>
      <c r="K42" s="534">
        <v>1</v>
      </c>
      <c r="L42" s="514">
        <v>4</v>
      </c>
      <c r="M42" s="515">
        <v>212.3099339120775</v>
      </c>
    </row>
    <row r="43" spans="1:13" ht="14.4" customHeight="1" x14ac:dyDescent="0.3">
      <c r="A43" s="510" t="s">
        <v>440</v>
      </c>
      <c r="B43" s="511" t="s">
        <v>1239</v>
      </c>
      <c r="C43" s="511" t="s">
        <v>1247</v>
      </c>
      <c r="D43" s="511" t="s">
        <v>938</v>
      </c>
      <c r="E43" s="511" t="s">
        <v>1248</v>
      </c>
      <c r="F43" s="514"/>
      <c r="G43" s="514"/>
      <c r="H43" s="534">
        <v>0</v>
      </c>
      <c r="I43" s="514">
        <v>2</v>
      </c>
      <c r="J43" s="514">
        <v>123.88</v>
      </c>
      <c r="K43" s="534">
        <v>1</v>
      </c>
      <c r="L43" s="514">
        <v>2</v>
      </c>
      <c r="M43" s="515">
        <v>123.88</v>
      </c>
    </row>
    <row r="44" spans="1:13" ht="14.4" customHeight="1" x14ac:dyDescent="0.3">
      <c r="A44" s="510" t="s">
        <v>440</v>
      </c>
      <c r="B44" s="511" t="s">
        <v>1249</v>
      </c>
      <c r="C44" s="511" t="s">
        <v>1250</v>
      </c>
      <c r="D44" s="511" t="s">
        <v>1251</v>
      </c>
      <c r="E44" s="511" t="s">
        <v>1252</v>
      </c>
      <c r="F44" s="514">
        <v>1</v>
      </c>
      <c r="G44" s="514">
        <v>31.2</v>
      </c>
      <c r="H44" s="534">
        <v>1</v>
      </c>
      <c r="I44" s="514"/>
      <c r="J44" s="514"/>
      <c r="K44" s="534">
        <v>0</v>
      </c>
      <c r="L44" s="514">
        <v>1</v>
      </c>
      <c r="M44" s="515">
        <v>31.2</v>
      </c>
    </row>
    <row r="45" spans="1:13" ht="14.4" customHeight="1" x14ac:dyDescent="0.3">
      <c r="A45" s="510" t="s">
        <v>440</v>
      </c>
      <c r="B45" s="511" t="s">
        <v>1253</v>
      </c>
      <c r="C45" s="511" t="s">
        <v>1254</v>
      </c>
      <c r="D45" s="511" t="s">
        <v>1067</v>
      </c>
      <c r="E45" s="511" t="s">
        <v>1068</v>
      </c>
      <c r="F45" s="514"/>
      <c r="G45" s="514"/>
      <c r="H45" s="534">
        <v>0</v>
      </c>
      <c r="I45" s="514">
        <v>6</v>
      </c>
      <c r="J45" s="514">
        <v>75661.478424801579</v>
      </c>
      <c r="K45" s="534">
        <v>1</v>
      </c>
      <c r="L45" s="514">
        <v>6</v>
      </c>
      <c r="M45" s="515">
        <v>75661.478424801579</v>
      </c>
    </row>
    <row r="46" spans="1:13" ht="14.4" customHeight="1" x14ac:dyDescent="0.3">
      <c r="A46" s="510" t="s">
        <v>440</v>
      </c>
      <c r="B46" s="511" t="s">
        <v>1255</v>
      </c>
      <c r="C46" s="511" t="s">
        <v>1256</v>
      </c>
      <c r="D46" s="511" t="s">
        <v>1062</v>
      </c>
      <c r="E46" s="511" t="s">
        <v>1063</v>
      </c>
      <c r="F46" s="514"/>
      <c r="G46" s="514"/>
      <c r="H46" s="534">
        <v>0</v>
      </c>
      <c r="I46" s="514">
        <v>287</v>
      </c>
      <c r="J46" s="514">
        <v>15394.03775092465</v>
      </c>
      <c r="K46" s="534">
        <v>1</v>
      </c>
      <c r="L46" s="514">
        <v>287</v>
      </c>
      <c r="M46" s="515">
        <v>15394.03775092465</v>
      </c>
    </row>
    <row r="47" spans="1:13" ht="14.4" customHeight="1" x14ac:dyDescent="0.3">
      <c r="A47" s="510" t="s">
        <v>440</v>
      </c>
      <c r="B47" s="511" t="s">
        <v>1257</v>
      </c>
      <c r="C47" s="511" t="s">
        <v>1258</v>
      </c>
      <c r="D47" s="511" t="s">
        <v>1259</v>
      </c>
      <c r="E47" s="511" t="s">
        <v>1260</v>
      </c>
      <c r="F47" s="514"/>
      <c r="G47" s="514"/>
      <c r="H47" s="534">
        <v>0</v>
      </c>
      <c r="I47" s="514">
        <v>1</v>
      </c>
      <c r="J47" s="514">
        <v>252.05045883035601</v>
      </c>
      <c r="K47" s="534">
        <v>1</v>
      </c>
      <c r="L47" s="514">
        <v>1</v>
      </c>
      <c r="M47" s="515">
        <v>252.05045883035601</v>
      </c>
    </row>
    <row r="48" spans="1:13" ht="14.4" customHeight="1" x14ac:dyDescent="0.3">
      <c r="A48" s="510" t="s">
        <v>440</v>
      </c>
      <c r="B48" s="511" t="s">
        <v>1257</v>
      </c>
      <c r="C48" s="511" t="s">
        <v>1261</v>
      </c>
      <c r="D48" s="511" t="s">
        <v>1262</v>
      </c>
      <c r="E48" s="511" t="s">
        <v>1263</v>
      </c>
      <c r="F48" s="514"/>
      <c r="G48" s="514"/>
      <c r="H48" s="534">
        <v>0</v>
      </c>
      <c r="I48" s="514">
        <v>306</v>
      </c>
      <c r="J48" s="514">
        <v>69173.146426596635</v>
      </c>
      <c r="K48" s="534">
        <v>1</v>
      </c>
      <c r="L48" s="514">
        <v>306</v>
      </c>
      <c r="M48" s="515">
        <v>69173.146426596635</v>
      </c>
    </row>
    <row r="49" spans="1:13" ht="14.4" customHeight="1" x14ac:dyDescent="0.3">
      <c r="A49" s="510" t="s">
        <v>440</v>
      </c>
      <c r="B49" s="511" t="s">
        <v>1257</v>
      </c>
      <c r="C49" s="511" t="s">
        <v>1264</v>
      </c>
      <c r="D49" s="511" t="s">
        <v>1265</v>
      </c>
      <c r="E49" s="511" t="s">
        <v>1266</v>
      </c>
      <c r="F49" s="514"/>
      <c r="G49" s="514"/>
      <c r="H49" s="534">
        <v>0</v>
      </c>
      <c r="I49" s="514">
        <v>1</v>
      </c>
      <c r="J49" s="514">
        <v>252.54</v>
      </c>
      <c r="K49" s="534">
        <v>1</v>
      </c>
      <c r="L49" s="514">
        <v>1</v>
      </c>
      <c r="M49" s="515">
        <v>252.54</v>
      </c>
    </row>
    <row r="50" spans="1:13" ht="14.4" customHeight="1" x14ac:dyDescent="0.3">
      <c r="A50" s="510" t="s">
        <v>440</v>
      </c>
      <c r="B50" s="511" t="s">
        <v>1267</v>
      </c>
      <c r="C50" s="511" t="s">
        <v>1268</v>
      </c>
      <c r="D50" s="511" t="s">
        <v>1017</v>
      </c>
      <c r="E50" s="511" t="s">
        <v>1018</v>
      </c>
      <c r="F50" s="514">
        <v>3.2</v>
      </c>
      <c r="G50" s="514">
        <v>8018.5467148159305</v>
      </c>
      <c r="H50" s="534">
        <v>1</v>
      </c>
      <c r="I50" s="514"/>
      <c r="J50" s="514"/>
      <c r="K50" s="534">
        <v>0</v>
      </c>
      <c r="L50" s="514">
        <v>3.2</v>
      </c>
      <c r="M50" s="515">
        <v>8018.5467148159305</v>
      </c>
    </row>
    <row r="51" spans="1:13" ht="14.4" customHeight="1" x14ac:dyDescent="0.3">
      <c r="A51" s="510" t="s">
        <v>440</v>
      </c>
      <c r="B51" s="511" t="s">
        <v>1267</v>
      </c>
      <c r="C51" s="511" t="s">
        <v>1269</v>
      </c>
      <c r="D51" s="511" t="s">
        <v>1270</v>
      </c>
      <c r="E51" s="511" t="s">
        <v>1271</v>
      </c>
      <c r="F51" s="514"/>
      <c r="G51" s="514"/>
      <c r="H51" s="534">
        <v>0</v>
      </c>
      <c r="I51" s="514">
        <v>75.333333333333329</v>
      </c>
      <c r="J51" s="514">
        <v>286429.58601510711</v>
      </c>
      <c r="K51" s="534">
        <v>1</v>
      </c>
      <c r="L51" s="514">
        <v>75.333333333333329</v>
      </c>
      <c r="M51" s="515">
        <v>286429.58601510711</v>
      </c>
    </row>
    <row r="52" spans="1:13" ht="14.4" customHeight="1" x14ac:dyDescent="0.3">
      <c r="A52" s="510" t="s">
        <v>440</v>
      </c>
      <c r="B52" s="511" t="s">
        <v>1272</v>
      </c>
      <c r="C52" s="511" t="s">
        <v>1273</v>
      </c>
      <c r="D52" s="511" t="s">
        <v>1015</v>
      </c>
      <c r="E52" s="511" t="s">
        <v>1274</v>
      </c>
      <c r="F52" s="514">
        <v>0.47999999999999909</v>
      </c>
      <c r="G52" s="514">
        <v>368.87999999999937</v>
      </c>
      <c r="H52" s="534">
        <v>1</v>
      </c>
      <c r="I52" s="514"/>
      <c r="J52" s="514"/>
      <c r="K52" s="534">
        <v>0</v>
      </c>
      <c r="L52" s="514">
        <v>0.47999999999999909</v>
      </c>
      <c r="M52" s="515">
        <v>368.87999999999937</v>
      </c>
    </row>
    <row r="53" spans="1:13" ht="14.4" customHeight="1" x14ac:dyDescent="0.3">
      <c r="A53" s="510" t="s">
        <v>440</v>
      </c>
      <c r="B53" s="511" t="s">
        <v>1272</v>
      </c>
      <c r="C53" s="511" t="s">
        <v>1275</v>
      </c>
      <c r="D53" s="511" t="s">
        <v>1077</v>
      </c>
      <c r="E53" s="511" t="s">
        <v>644</v>
      </c>
      <c r="F53" s="514"/>
      <c r="G53" s="514"/>
      <c r="H53" s="534">
        <v>0</v>
      </c>
      <c r="I53" s="514">
        <v>16</v>
      </c>
      <c r="J53" s="514">
        <v>4918.404685764217</v>
      </c>
      <c r="K53" s="534">
        <v>1</v>
      </c>
      <c r="L53" s="514">
        <v>16</v>
      </c>
      <c r="M53" s="515">
        <v>4918.404685764217</v>
      </c>
    </row>
    <row r="54" spans="1:13" ht="14.4" customHeight="1" x14ac:dyDescent="0.3">
      <c r="A54" s="510" t="s">
        <v>440</v>
      </c>
      <c r="B54" s="511" t="s">
        <v>1276</v>
      </c>
      <c r="C54" s="511" t="s">
        <v>1277</v>
      </c>
      <c r="D54" s="511" t="s">
        <v>1278</v>
      </c>
      <c r="E54" s="511" t="s">
        <v>1063</v>
      </c>
      <c r="F54" s="514"/>
      <c r="G54" s="514"/>
      <c r="H54" s="534">
        <v>0</v>
      </c>
      <c r="I54" s="514">
        <v>105</v>
      </c>
      <c r="J54" s="514">
        <v>7906.5061461967662</v>
      </c>
      <c r="K54" s="534">
        <v>1</v>
      </c>
      <c r="L54" s="514">
        <v>105</v>
      </c>
      <c r="M54" s="515">
        <v>7906.5061461967662</v>
      </c>
    </row>
    <row r="55" spans="1:13" ht="14.4" customHeight="1" x14ac:dyDescent="0.3">
      <c r="A55" s="510" t="s">
        <v>440</v>
      </c>
      <c r="B55" s="511" t="s">
        <v>1276</v>
      </c>
      <c r="C55" s="511" t="s">
        <v>1279</v>
      </c>
      <c r="D55" s="511" t="s">
        <v>1280</v>
      </c>
      <c r="E55" s="511" t="s">
        <v>1281</v>
      </c>
      <c r="F55" s="514"/>
      <c r="G55" s="514"/>
      <c r="H55" s="534">
        <v>0</v>
      </c>
      <c r="I55" s="514">
        <v>8</v>
      </c>
      <c r="J55" s="514">
        <v>369.12778220745957</v>
      </c>
      <c r="K55" s="534">
        <v>1</v>
      </c>
      <c r="L55" s="514">
        <v>8</v>
      </c>
      <c r="M55" s="515">
        <v>369.12778220745957</v>
      </c>
    </row>
    <row r="56" spans="1:13" ht="14.4" customHeight="1" x14ac:dyDescent="0.3">
      <c r="A56" s="510" t="s">
        <v>440</v>
      </c>
      <c r="B56" s="511" t="s">
        <v>1282</v>
      </c>
      <c r="C56" s="511" t="s">
        <v>1283</v>
      </c>
      <c r="D56" s="511" t="s">
        <v>1014</v>
      </c>
      <c r="E56" s="511" t="s">
        <v>887</v>
      </c>
      <c r="F56" s="514">
        <v>80</v>
      </c>
      <c r="G56" s="514">
        <v>2594.4400000000005</v>
      </c>
      <c r="H56" s="534">
        <v>1</v>
      </c>
      <c r="I56" s="514"/>
      <c r="J56" s="514"/>
      <c r="K56" s="534">
        <v>0</v>
      </c>
      <c r="L56" s="514">
        <v>80</v>
      </c>
      <c r="M56" s="515">
        <v>2594.4400000000005</v>
      </c>
    </row>
    <row r="57" spans="1:13" ht="14.4" customHeight="1" x14ac:dyDescent="0.3">
      <c r="A57" s="510" t="s">
        <v>440</v>
      </c>
      <c r="B57" s="511" t="s">
        <v>1284</v>
      </c>
      <c r="C57" s="511" t="s">
        <v>1285</v>
      </c>
      <c r="D57" s="511" t="s">
        <v>643</v>
      </c>
      <c r="E57" s="511" t="s">
        <v>644</v>
      </c>
      <c r="F57" s="514"/>
      <c r="G57" s="514"/>
      <c r="H57" s="534">
        <v>0</v>
      </c>
      <c r="I57" s="514">
        <v>12.2</v>
      </c>
      <c r="J57" s="514">
        <v>7248.3534354970907</v>
      </c>
      <c r="K57" s="534">
        <v>1</v>
      </c>
      <c r="L57" s="514">
        <v>12.2</v>
      </c>
      <c r="M57" s="515">
        <v>7248.3534354970907</v>
      </c>
    </row>
    <row r="58" spans="1:13" ht="14.4" customHeight="1" x14ac:dyDescent="0.3">
      <c r="A58" s="510" t="s">
        <v>440</v>
      </c>
      <c r="B58" s="511" t="s">
        <v>1284</v>
      </c>
      <c r="C58" s="511" t="s">
        <v>1286</v>
      </c>
      <c r="D58" s="511" t="s">
        <v>645</v>
      </c>
      <c r="E58" s="511" t="s">
        <v>646</v>
      </c>
      <c r="F58" s="514"/>
      <c r="G58" s="514"/>
      <c r="H58" s="534">
        <v>0</v>
      </c>
      <c r="I58" s="514">
        <v>13.2</v>
      </c>
      <c r="J58" s="514">
        <v>10647.861438556702</v>
      </c>
      <c r="K58" s="534">
        <v>1</v>
      </c>
      <c r="L58" s="514">
        <v>13.2</v>
      </c>
      <c r="M58" s="515">
        <v>10647.861438556702</v>
      </c>
    </row>
    <row r="59" spans="1:13" ht="14.4" customHeight="1" x14ac:dyDescent="0.3">
      <c r="A59" s="510" t="s">
        <v>440</v>
      </c>
      <c r="B59" s="511" t="s">
        <v>1287</v>
      </c>
      <c r="C59" s="511" t="s">
        <v>1288</v>
      </c>
      <c r="D59" s="511" t="s">
        <v>1047</v>
      </c>
      <c r="E59" s="511" t="s">
        <v>1048</v>
      </c>
      <c r="F59" s="514"/>
      <c r="G59" s="514"/>
      <c r="H59" s="534">
        <v>0</v>
      </c>
      <c r="I59" s="514">
        <v>1</v>
      </c>
      <c r="J59" s="514">
        <v>970.195848549934</v>
      </c>
      <c r="K59" s="534">
        <v>1</v>
      </c>
      <c r="L59" s="514">
        <v>1</v>
      </c>
      <c r="M59" s="515">
        <v>970.195848549934</v>
      </c>
    </row>
    <row r="60" spans="1:13" ht="14.4" customHeight="1" x14ac:dyDescent="0.3">
      <c r="A60" s="510" t="s">
        <v>440</v>
      </c>
      <c r="B60" s="511" t="s">
        <v>1289</v>
      </c>
      <c r="C60" s="511" t="s">
        <v>1290</v>
      </c>
      <c r="D60" s="511" t="s">
        <v>1064</v>
      </c>
      <c r="E60" s="511" t="s">
        <v>887</v>
      </c>
      <c r="F60" s="514"/>
      <c r="G60" s="514"/>
      <c r="H60" s="534">
        <v>0</v>
      </c>
      <c r="I60" s="514">
        <v>16</v>
      </c>
      <c r="J60" s="514">
        <v>2467.3264594289103</v>
      </c>
      <c r="K60" s="534">
        <v>1</v>
      </c>
      <c r="L60" s="514">
        <v>16</v>
      </c>
      <c r="M60" s="515">
        <v>2467.3264594289103</v>
      </c>
    </row>
    <row r="61" spans="1:13" ht="14.4" customHeight="1" x14ac:dyDescent="0.3">
      <c r="A61" s="510" t="s">
        <v>440</v>
      </c>
      <c r="B61" s="511" t="s">
        <v>1291</v>
      </c>
      <c r="C61" s="511" t="s">
        <v>1292</v>
      </c>
      <c r="D61" s="511" t="s">
        <v>1293</v>
      </c>
      <c r="E61" s="511" t="s">
        <v>1294</v>
      </c>
      <c r="F61" s="514"/>
      <c r="G61" s="514"/>
      <c r="H61" s="534">
        <v>0</v>
      </c>
      <c r="I61" s="514">
        <v>35.5</v>
      </c>
      <c r="J61" s="514">
        <v>151085.30768995258</v>
      </c>
      <c r="K61" s="534">
        <v>1</v>
      </c>
      <c r="L61" s="514">
        <v>35.5</v>
      </c>
      <c r="M61" s="515">
        <v>151085.30768995258</v>
      </c>
    </row>
    <row r="62" spans="1:13" ht="14.4" customHeight="1" x14ac:dyDescent="0.3">
      <c r="A62" s="510" t="s">
        <v>440</v>
      </c>
      <c r="B62" s="511" t="s">
        <v>1295</v>
      </c>
      <c r="C62" s="511" t="s">
        <v>1296</v>
      </c>
      <c r="D62" s="511" t="s">
        <v>925</v>
      </c>
      <c r="E62" s="511" t="s">
        <v>926</v>
      </c>
      <c r="F62" s="514"/>
      <c r="G62" s="514"/>
      <c r="H62" s="534">
        <v>0</v>
      </c>
      <c r="I62" s="514">
        <v>45.8</v>
      </c>
      <c r="J62" s="514">
        <v>98855.286416414485</v>
      </c>
      <c r="K62" s="534">
        <v>1</v>
      </c>
      <c r="L62" s="514">
        <v>45.8</v>
      </c>
      <c r="M62" s="515">
        <v>98855.286416414485</v>
      </c>
    </row>
    <row r="63" spans="1:13" ht="14.4" customHeight="1" x14ac:dyDescent="0.3">
      <c r="A63" s="510" t="s">
        <v>440</v>
      </c>
      <c r="B63" s="511" t="s">
        <v>1295</v>
      </c>
      <c r="C63" s="511" t="s">
        <v>1297</v>
      </c>
      <c r="D63" s="511" t="s">
        <v>1298</v>
      </c>
      <c r="E63" s="511" t="s">
        <v>1299</v>
      </c>
      <c r="F63" s="514">
        <v>0.19999999999999901</v>
      </c>
      <c r="G63" s="514">
        <v>516.26199999999744</v>
      </c>
      <c r="H63" s="534">
        <v>1</v>
      </c>
      <c r="I63" s="514"/>
      <c r="J63" s="514"/>
      <c r="K63" s="534">
        <v>0</v>
      </c>
      <c r="L63" s="514">
        <v>0.19999999999999901</v>
      </c>
      <c r="M63" s="515">
        <v>516.26199999999744</v>
      </c>
    </row>
    <row r="64" spans="1:13" ht="14.4" customHeight="1" x14ac:dyDescent="0.3">
      <c r="A64" s="510" t="s">
        <v>440</v>
      </c>
      <c r="B64" s="511" t="s">
        <v>1300</v>
      </c>
      <c r="C64" s="511" t="s">
        <v>1301</v>
      </c>
      <c r="D64" s="511" t="s">
        <v>1075</v>
      </c>
      <c r="E64" s="511" t="s">
        <v>1302</v>
      </c>
      <c r="F64" s="514"/>
      <c r="G64" s="514"/>
      <c r="H64" s="534">
        <v>0</v>
      </c>
      <c r="I64" s="514">
        <v>112</v>
      </c>
      <c r="J64" s="514">
        <v>29450.441340850288</v>
      </c>
      <c r="K64" s="534">
        <v>1</v>
      </c>
      <c r="L64" s="514">
        <v>112</v>
      </c>
      <c r="M64" s="515">
        <v>29450.441340850288</v>
      </c>
    </row>
    <row r="65" spans="1:13" ht="14.4" customHeight="1" x14ac:dyDescent="0.3">
      <c r="A65" s="510" t="s">
        <v>440</v>
      </c>
      <c r="B65" s="511" t="s">
        <v>1303</v>
      </c>
      <c r="C65" s="511" t="s">
        <v>1304</v>
      </c>
      <c r="D65" s="511" t="s">
        <v>1069</v>
      </c>
      <c r="E65" s="511" t="s">
        <v>1070</v>
      </c>
      <c r="F65" s="514"/>
      <c r="G65" s="514"/>
      <c r="H65" s="534"/>
      <c r="I65" s="514">
        <v>0</v>
      </c>
      <c r="J65" s="514">
        <v>0</v>
      </c>
      <c r="K65" s="534"/>
      <c r="L65" s="514">
        <v>0</v>
      </c>
      <c r="M65" s="515">
        <v>0</v>
      </c>
    </row>
    <row r="66" spans="1:13" ht="14.4" customHeight="1" x14ac:dyDescent="0.3">
      <c r="A66" s="510" t="s">
        <v>440</v>
      </c>
      <c r="B66" s="511" t="s">
        <v>1305</v>
      </c>
      <c r="C66" s="511" t="s">
        <v>1306</v>
      </c>
      <c r="D66" s="511" t="s">
        <v>1090</v>
      </c>
      <c r="E66" s="511" t="s">
        <v>1091</v>
      </c>
      <c r="F66" s="514"/>
      <c r="G66" s="514"/>
      <c r="H66" s="534">
        <v>0</v>
      </c>
      <c r="I66" s="514">
        <v>2</v>
      </c>
      <c r="J66" s="514">
        <v>208.84</v>
      </c>
      <c r="K66" s="534">
        <v>1</v>
      </c>
      <c r="L66" s="514">
        <v>2</v>
      </c>
      <c r="M66" s="515">
        <v>208.84</v>
      </c>
    </row>
    <row r="67" spans="1:13" ht="14.4" customHeight="1" x14ac:dyDescent="0.3">
      <c r="A67" s="510" t="s">
        <v>440</v>
      </c>
      <c r="B67" s="511" t="s">
        <v>1305</v>
      </c>
      <c r="C67" s="511" t="s">
        <v>1307</v>
      </c>
      <c r="D67" s="511" t="s">
        <v>1060</v>
      </c>
      <c r="E67" s="511" t="s">
        <v>1308</v>
      </c>
      <c r="F67" s="514"/>
      <c r="G67" s="514"/>
      <c r="H67" s="534">
        <v>0</v>
      </c>
      <c r="I67" s="514">
        <v>43</v>
      </c>
      <c r="J67" s="514">
        <v>3182.0520000000079</v>
      </c>
      <c r="K67" s="534">
        <v>1</v>
      </c>
      <c r="L67" s="514">
        <v>43</v>
      </c>
      <c r="M67" s="515">
        <v>3182.0520000000079</v>
      </c>
    </row>
    <row r="68" spans="1:13" ht="14.4" customHeight="1" x14ac:dyDescent="0.3">
      <c r="A68" s="510" t="s">
        <v>440</v>
      </c>
      <c r="B68" s="511" t="s">
        <v>1305</v>
      </c>
      <c r="C68" s="511" t="s">
        <v>1309</v>
      </c>
      <c r="D68" s="511" t="s">
        <v>1060</v>
      </c>
      <c r="E68" s="511" t="s">
        <v>1310</v>
      </c>
      <c r="F68" s="514"/>
      <c r="G68" s="514"/>
      <c r="H68" s="534">
        <v>0</v>
      </c>
      <c r="I68" s="514">
        <v>105</v>
      </c>
      <c r="J68" s="514">
        <v>9574.3223637418487</v>
      </c>
      <c r="K68" s="534">
        <v>1</v>
      </c>
      <c r="L68" s="514">
        <v>105</v>
      </c>
      <c r="M68" s="515">
        <v>9574.3223637418487</v>
      </c>
    </row>
    <row r="69" spans="1:13" ht="14.4" customHeight="1" x14ac:dyDescent="0.3">
      <c r="A69" s="510" t="s">
        <v>440</v>
      </c>
      <c r="B69" s="511" t="s">
        <v>1305</v>
      </c>
      <c r="C69" s="511" t="s">
        <v>1311</v>
      </c>
      <c r="D69" s="511" t="s">
        <v>1060</v>
      </c>
      <c r="E69" s="511" t="s">
        <v>1061</v>
      </c>
      <c r="F69" s="514"/>
      <c r="G69" s="514"/>
      <c r="H69" s="534">
        <v>0</v>
      </c>
      <c r="I69" s="514">
        <v>43</v>
      </c>
      <c r="J69" s="514">
        <v>5720.9455600219744</v>
      </c>
      <c r="K69" s="534">
        <v>1</v>
      </c>
      <c r="L69" s="514">
        <v>43</v>
      </c>
      <c r="M69" s="515">
        <v>5720.9455600219744</v>
      </c>
    </row>
    <row r="70" spans="1:13" ht="14.4" customHeight="1" x14ac:dyDescent="0.3">
      <c r="A70" s="510" t="s">
        <v>440</v>
      </c>
      <c r="B70" s="511" t="s">
        <v>1312</v>
      </c>
      <c r="C70" s="511" t="s">
        <v>1313</v>
      </c>
      <c r="D70" s="511" t="s">
        <v>1078</v>
      </c>
      <c r="E70" s="511" t="s">
        <v>1314</v>
      </c>
      <c r="F70" s="514"/>
      <c r="G70" s="514"/>
      <c r="H70" s="534">
        <v>0</v>
      </c>
      <c r="I70" s="514">
        <v>126</v>
      </c>
      <c r="J70" s="514">
        <v>6856.2823970517056</v>
      </c>
      <c r="K70" s="534">
        <v>1</v>
      </c>
      <c r="L70" s="514">
        <v>126</v>
      </c>
      <c r="M70" s="515">
        <v>6856.2823970517056</v>
      </c>
    </row>
    <row r="71" spans="1:13" ht="14.4" customHeight="1" x14ac:dyDescent="0.3">
      <c r="A71" s="510" t="s">
        <v>440</v>
      </c>
      <c r="B71" s="511" t="s">
        <v>1315</v>
      </c>
      <c r="C71" s="511" t="s">
        <v>1316</v>
      </c>
      <c r="D71" s="511" t="s">
        <v>1071</v>
      </c>
      <c r="E71" s="511" t="s">
        <v>1317</v>
      </c>
      <c r="F71" s="514"/>
      <c r="G71" s="514"/>
      <c r="H71" s="534">
        <v>0</v>
      </c>
      <c r="I71" s="514">
        <v>1</v>
      </c>
      <c r="J71" s="514">
        <v>57.37</v>
      </c>
      <c r="K71" s="534">
        <v>1</v>
      </c>
      <c r="L71" s="514">
        <v>1</v>
      </c>
      <c r="M71" s="515">
        <v>57.37</v>
      </c>
    </row>
    <row r="72" spans="1:13" ht="14.4" customHeight="1" x14ac:dyDescent="0.3">
      <c r="A72" s="510" t="s">
        <v>440</v>
      </c>
      <c r="B72" s="511" t="s">
        <v>1315</v>
      </c>
      <c r="C72" s="511" t="s">
        <v>1318</v>
      </c>
      <c r="D72" s="511" t="s">
        <v>1319</v>
      </c>
      <c r="E72" s="511" t="s">
        <v>1314</v>
      </c>
      <c r="F72" s="514"/>
      <c r="G72" s="514"/>
      <c r="H72" s="534">
        <v>0</v>
      </c>
      <c r="I72" s="514">
        <v>320</v>
      </c>
      <c r="J72" s="514">
        <v>30598.402471763224</v>
      </c>
      <c r="K72" s="534">
        <v>1</v>
      </c>
      <c r="L72" s="514">
        <v>320</v>
      </c>
      <c r="M72" s="515">
        <v>30598.402471763224</v>
      </c>
    </row>
    <row r="73" spans="1:13" ht="14.4" customHeight="1" x14ac:dyDescent="0.3">
      <c r="A73" s="510" t="s">
        <v>440</v>
      </c>
      <c r="B73" s="511" t="s">
        <v>1320</v>
      </c>
      <c r="C73" s="511" t="s">
        <v>1321</v>
      </c>
      <c r="D73" s="511" t="s">
        <v>1322</v>
      </c>
      <c r="E73" s="511" t="s">
        <v>1323</v>
      </c>
      <c r="F73" s="514"/>
      <c r="G73" s="514"/>
      <c r="H73" s="534">
        <v>0</v>
      </c>
      <c r="I73" s="514">
        <v>35</v>
      </c>
      <c r="J73" s="514">
        <v>5653.1504259323592</v>
      </c>
      <c r="K73" s="534">
        <v>1</v>
      </c>
      <c r="L73" s="514">
        <v>35</v>
      </c>
      <c r="M73" s="515">
        <v>5653.1504259323592</v>
      </c>
    </row>
    <row r="74" spans="1:13" ht="14.4" customHeight="1" x14ac:dyDescent="0.3">
      <c r="A74" s="510" t="s">
        <v>440</v>
      </c>
      <c r="B74" s="511" t="s">
        <v>1320</v>
      </c>
      <c r="C74" s="511" t="s">
        <v>1324</v>
      </c>
      <c r="D74" s="511" t="s">
        <v>1325</v>
      </c>
      <c r="E74" s="511" t="s">
        <v>887</v>
      </c>
      <c r="F74" s="514"/>
      <c r="G74" s="514"/>
      <c r="H74" s="534">
        <v>0</v>
      </c>
      <c r="I74" s="514">
        <v>128</v>
      </c>
      <c r="J74" s="514">
        <v>41442.837127954925</v>
      </c>
      <c r="K74" s="534">
        <v>1</v>
      </c>
      <c r="L74" s="514">
        <v>128</v>
      </c>
      <c r="M74" s="515">
        <v>41442.837127954925</v>
      </c>
    </row>
    <row r="75" spans="1:13" ht="14.4" customHeight="1" x14ac:dyDescent="0.3">
      <c r="A75" s="510" t="s">
        <v>440</v>
      </c>
      <c r="B75" s="511" t="s">
        <v>1326</v>
      </c>
      <c r="C75" s="511" t="s">
        <v>1327</v>
      </c>
      <c r="D75" s="511" t="s">
        <v>1328</v>
      </c>
      <c r="E75" s="511" t="s">
        <v>1329</v>
      </c>
      <c r="F75" s="514"/>
      <c r="G75" s="514"/>
      <c r="H75" s="534">
        <v>0</v>
      </c>
      <c r="I75" s="514">
        <v>741</v>
      </c>
      <c r="J75" s="514">
        <v>67957.762081607769</v>
      </c>
      <c r="K75" s="534">
        <v>1</v>
      </c>
      <c r="L75" s="514">
        <v>741</v>
      </c>
      <c r="M75" s="515">
        <v>67957.762081607769</v>
      </c>
    </row>
    <row r="76" spans="1:13" ht="14.4" customHeight="1" x14ac:dyDescent="0.3">
      <c r="A76" s="510" t="s">
        <v>440</v>
      </c>
      <c r="B76" s="511" t="s">
        <v>1330</v>
      </c>
      <c r="C76" s="511" t="s">
        <v>1331</v>
      </c>
      <c r="D76" s="511" t="s">
        <v>932</v>
      </c>
      <c r="E76" s="511" t="s">
        <v>1332</v>
      </c>
      <c r="F76" s="514"/>
      <c r="G76" s="514"/>
      <c r="H76" s="534">
        <v>0</v>
      </c>
      <c r="I76" s="514">
        <v>3</v>
      </c>
      <c r="J76" s="514">
        <v>1012.289823414756</v>
      </c>
      <c r="K76" s="534">
        <v>1</v>
      </c>
      <c r="L76" s="514">
        <v>3</v>
      </c>
      <c r="M76" s="515">
        <v>1012.289823414756</v>
      </c>
    </row>
    <row r="77" spans="1:13" ht="14.4" customHeight="1" x14ac:dyDescent="0.3">
      <c r="A77" s="510" t="s">
        <v>440</v>
      </c>
      <c r="B77" s="511" t="s">
        <v>1333</v>
      </c>
      <c r="C77" s="511" t="s">
        <v>1334</v>
      </c>
      <c r="D77" s="511" t="s">
        <v>1335</v>
      </c>
      <c r="E77" s="511" t="s">
        <v>1336</v>
      </c>
      <c r="F77" s="514">
        <v>60</v>
      </c>
      <c r="G77" s="514">
        <v>15643.772683586645</v>
      </c>
      <c r="H77" s="534">
        <v>1</v>
      </c>
      <c r="I77" s="514"/>
      <c r="J77" s="514"/>
      <c r="K77" s="534">
        <v>0</v>
      </c>
      <c r="L77" s="514">
        <v>60</v>
      </c>
      <c r="M77" s="515">
        <v>15643.772683586645</v>
      </c>
    </row>
    <row r="78" spans="1:13" ht="14.4" customHeight="1" x14ac:dyDescent="0.3">
      <c r="A78" s="510" t="s">
        <v>440</v>
      </c>
      <c r="B78" s="511" t="s">
        <v>1337</v>
      </c>
      <c r="C78" s="511" t="s">
        <v>1338</v>
      </c>
      <c r="D78" s="511" t="s">
        <v>920</v>
      </c>
      <c r="E78" s="511" t="s">
        <v>921</v>
      </c>
      <c r="F78" s="514"/>
      <c r="G78" s="514"/>
      <c r="H78" s="534">
        <v>0</v>
      </c>
      <c r="I78" s="514">
        <v>1</v>
      </c>
      <c r="J78" s="514">
        <v>211.6</v>
      </c>
      <c r="K78" s="534">
        <v>1</v>
      </c>
      <c r="L78" s="514">
        <v>1</v>
      </c>
      <c r="M78" s="515">
        <v>211.6</v>
      </c>
    </row>
    <row r="79" spans="1:13" ht="14.4" customHeight="1" x14ac:dyDescent="0.3">
      <c r="A79" s="510" t="s">
        <v>440</v>
      </c>
      <c r="B79" s="511" t="s">
        <v>1337</v>
      </c>
      <c r="C79" s="511" t="s">
        <v>1339</v>
      </c>
      <c r="D79" s="511" t="s">
        <v>920</v>
      </c>
      <c r="E79" s="511" t="s">
        <v>922</v>
      </c>
      <c r="F79" s="514"/>
      <c r="G79" s="514"/>
      <c r="H79" s="534">
        <v>0</v>
      </c>
      <c r="I79" s="514">
        <v>29.800000000000004</v>
      </c>
      <c r="J79" s="514">
        <v>34336.650102694803</v>
      </c>
      <c r="K79" s="534">
        <v>1</v>
      </c>
      <c r="L79" s="514">
        <v>29.800000000000004</v>
      </c>
      <c r="M79" s="515">
        <v>34336.650102694803</v>
      </c>
    </row>
    <row r="80" spans="1:13" ht="14.4" customHeight="1" x14ac:dyDescent="0.3">
      <c r="A80" s="510" t="s">
        <v>440</v>
      </c>
      <c r="B80" s="511" t="s">
        <v>1340</v>
      </c>
      <c r="C80" s="511" t="s">
        <v>1341</v>
      </c>
      <c r="D80" s="511" t="s">
        <v>960</v>
      </c>
      <c r="E80" s="511" t="s">
        <v>961</v>
      </c>
      <c r="F80" s="514"/>
      <c r="G80" s="514"/>
      <c r="H80" s="534">
        <v>0</v>
      </c>
      <c r="I80" s="514">
        <v>3</v>
      </c>
      <c r="J80" s="514">
        <v>3007.7718274755202</v>
      </c>
      <c r="K80" s="534">
        <v>1</v>
      </c>
      <c r="L80" s="514">
        <v>3</v>
      </c>
      <c r="M80" s="515">
        <v>3007.7718274755202</v>
      </c>
    </row>
    <row r="81" spans="1:13" ht="14.4" customHeight="1" x14ac:dyDescent="0.3">
      <c r="A81" s="510" t="s">
        <v>440</v>
      </c>
      <c r="B81" s="511" t="s">
        <v>1342</v>
      </c>
      <c r="C81" s="511" t="s">
        <v>1343</v>
      </c>
      <c r="D81" s="511" t="s">
        <v>448</v>
      </c>
      <c r="E81" s="511" t="s">
        <v>449</v>
      </c>
      <c r="F81" s="514">
        <v>109</v>
      </c>
      <c r="G81" s="514">
        <v>54473.942771625829</v>
      </c>
      <c r="H81" s="534">
        <v>1</v>
      </c>
      <c r="I81" s="514"/>
      <c r="J81" s="514"/>
      <c r="K81" s="534">
        <v>0</v>
      </c>
      <c r="L81" s="514">
        <v>109</v>
      </c>
      <c r="M81" s="515">
        <v>54473.942771625829</v>
      </c>
    </row>
    <row r="82" spans="1:13" ht="14.4" customHeight="1" x14ac:dyDescent="0.3">
      <c r="A82" s="510" t="s">
        <v>440</v>
      </c>
      <c r="B82" s="511" t="s">
        <v>1342</v>
      </c>
      <c r="C82" s="511" t="s">
        <v>1344</v>
      </c>
      <c r="D82" s="511" t="s">
        <v>448</v>
      </c>
      <c r="E82" s="511" t="s">
        <v>923</v>
      </c>
      <c r="F82" s="514"/>
      <c r="G82" s="514"/>
      <c r="H82" s="534">
        <v>0</v>
      </c>
      <c r="I82" s="514">
        <v>10</v>
      </c>
      <c r="J82" s="514">
        <v>1445.3000000000002</v>
      </c>
      <c r="K82" s="534">
        <v>1</v>
      </c>
      <c r="L82" s="514">
        <v>10</v>
      </c>
      <c r="M82" s="515">
        <v>1445.3000000000002</v>
      </c>
    </row>
    <row r="83" spans="1:13" ht="14.4" customHeight="1" x14ac:dyDescent="0.3">
      <c r="A83" s="510" t="s">
        <v>440</v>
      </c>
      <c r="B83" s="511" t="s">
        <v>1342</v>
      </c>
      <c r="C83" s="511" t="s">
        <v>1345</v>
      </c>
      <c r="D83" s="511" t="s">
        <v>1346</v>
      </c>
      <c r="E83" s="511" t="s">
        <v>1347</v>
      </c>
      <c r="F83" s="514"/>
      <c r="G83" s="514"/>
      <c r="H83" s="534">
        <v>0</v>
      </c>
      <c r="I83" s="514">
        <v>6</v>
      </c>
      <c r="J83" s="514">
        <v>1067.82</v>
      </c>
      <c r="K83" s="534">
        <v>1</v>
      </c>
      <c r="L83" s="514">
        <v>6</v>
      </c>
      <c r="M83" s="515">
        <v>1067.82</v>
      </c>
    </row>
    <row r="84" spans="1:13" ht="14.4" customHeight="1" x14ac:dyDescent="0.3">
      <c r="A84" s="510" t="s">
        <v>440</v>
      </c>
      <c r="B84" s="511" t="s">
        <v>1342</v>
      </c>
      <c r="C84" s="511" t="s">
        <v>1348</v>
      </c>
      <c r="D84" s="511" t="s">
        <v>1349</v>
      </c>
      <c r="E84" s="511" t="s">
        <v>923</v>
      </c>
      <c r="F84" s="514">
        <v>3</v>
      </c>
      <c r="G84" s="514">
        <v>324.80990196735297</v>
      </c>
      <c r="H84" s="534">
        <v>1</v>
      </c>
      <c r="I84" s="514"/>
      <c r="J84" s="514"/>
      <c r="K84" s="534">
        <v>0</v>
      </c>
      <c r="L84" s="514">
        <v>3</v>
      </c>
      <c r="M84" s="515">
        <v>324.80990196735297</v>
      </c>
    </row>
    <row r="85" spans="1:13" ht="14.4" customHeight="1" x14ac:dyDescent="0.3">
      <c r="A85" s="510" t="s">
        <v>440</v>
      </c>
      <c r="B85" s="511" t="s">
        <v>1342</v>
      </c>
      <c r="C85" s="511" t="s">
        <v>1350</v>
      </c>
      <c r="D85" s="511" t="s">
        <v>1349</v>
      </c>
      <c r="E85" s="511" t="s">
        <v>1351</v>
      </c>
      <c r="F85" s="514"/>
      <c r="G85" s="514"/>
      <c r="H85" s="534">
        <v>0</v>
      </c>
      <c r="I85" s="514">
        <v>25</v>
      </c>
      <c r="J85" s="514">
        <v>26004.004060402818</v>
      </c>
      <c r="K85" s="534">
        <v>1</v>
      </c>
      <c r="L85" s="514">
        <v>25</v>
      </c>
      <c r="M85" s="515">
        <v>26004.004060402818</v>
      </c>
    </row>
    <row r="86" spans="1:13" ht="14.4" customHeight="1" x14ac:dyDescent="0.3">
      <c r="A86" s="510" t="s">
        <v>440</v>
      </c>
      <c r="B86" s="511" t="s">
        <v>1342</v>
      </c>
      <c r="C86" s="511" t="s">
        <v>1352</v>
      </c>
      <c r="D86" s="511" t="s">
        <v>448</v>
      </c>
      <c r="E86" s="511" t="s">
        <v>956</v>
      </c>
      <c r="F86" s="514"/>
      <c r="G86" s="514"/>
      <c r="H86" s="534">
        <v>0</v>
      </c>
      <c r="I86" s="514">
        <v>18</v>
      </c>
      <c r="J86" s="514">
        <v>2653.7390455383184</v>
      </c>
      <c r="K86" s="534">
        <v>1</v>
      </c>
      <c r="L86" s="514">
        <v>18</v>
      </c>
      <c r="M86" s="515">
        <v>2653.7390455383184</v>
      </c>
    </row>
    <row r="87" spans="1:13" ht="14.4" customHeight="1" x14ac:dyDescent="0.3">
      <c r="A87" s="510" t="s">
        <v>440</v>
      </c>
      <c r="B87" s="511" t="s">
        <v>1353</v>
      </c>
      <c r="C87" s="511" t="s">
        <v>1354</v>
      </c>
      <c r="D87" s="511" t="s">
        <v>918</v>
      </c>
      <c r="E87" s="511" t="s">
        <v>1355</v>
      </c>
      <c r="F87" s="514"/>
      <c r="G87" s="514"/>
      <c r="H87" s="534">
        <v>0</v>
      </c>
      <c r="I87" s="514">
        <v>1</v>
      </c>
      <c r="J87" s="514">
        <v>132.88999999999999</v>
      </c>
      <c r="K87" s="534">
        <v>1</v>
      </c>
      <c r="L87" s="514">
        <v>1</v>
      </c>
      <c r="M87" s="515">
        <v>132.88999999999999</v>
      </c>
    </row>
    <row r="88" spans="1:13" ht="14.4" customHeight="1" x14ac:dyDescent="0.3">
      <c r="A88" s="510" t="s">
        <v>440</v>
      </c>
      <c r="B88" s="511" t="s">
        <v>1353</v>
      </c>
      <c r="C88" s="511" t="s">
        <v>1356</v>
      </c>
      <c r="D88" s="511" t="s">
        <v>1357</v>
      </c>
      <c r="E88" s="511" t="s">
        <v>943</v>
      </c>
      <c r="F88" s="514">
        <v>6</v>
      </c>
      <c r="G88" s="514">
        <v>909.10007730055497</v>
      </c>
      <c r="H88" s="534">
        <v>1</v>
      </c>
      <c r="I88" s="514"/>
      <c r="J88" s="514"/>
      <c r="K88" s="534">
        <v>0</v>
      </c>
      <c r="L88" s="514">
        <v>6</v>
      </c>
      <c r="M88" s="515">
        <v>909.10007730055497</v>
      </c>
    </row>
    <row r="89" spans="1:13" ht="14.4" customHeight="1" x14ac:dyDescent="0.3">
      <c r="A89" s="510" t="s">
        <v>440</v>
      </c>
      <c r="B89" s="511" t="s">
        <v>1358</v>
      </c>
      <c r="C89" s="511" t="s">
        <v>1359</v>
      </c>
      <c r="D89" s="511" t="s">
        <v>903</v>
      </c>
      <c r="E89" s="511" t="s">
        <v>1360</v>
      </c>
      <c r="F89" s="514"/>
      <c r="G89" s="514"/>
      <c r="H89" s="534">
        <v>0</v>
      </c>
      <c r="I89" s="514">
        <v>1</v>
      </c>
      <c r="J89" s="514">
        <v>106.84</v>
      </c>
      <c r="K89" s="534">
        <v>1</v>
      </c>
      <c r="L89" s="514">
        <v>1</v>
      </c>
      <c r="M89" s="515">
        <v>106.84</v>
      </c>
    </row>
    <row r="90" spans="1:13" ht="14.4" customHeight="1" x14ac:dyDescent="0.3">
      <c r="A90" s="510" t="s">
        <v>440</v>
      </c>
      <c r="B90" s="511" t="s">
        <v>1361</v>
      </c>
      <c r="C90" s="511" t="s">
        <v>1362</v>
      </c>
      <c r="D90" s="511" t="s">
        <v>457</v>
      </c>
      <c r="E90" s="511" t="s">
        <v>458</v>
      </c>
      <c r="F90" s="514">
        <v>1</v>
      </c>
      <c r="G90" s="514">
        <v>580.12</v>
      </c>
      <c r="H90" s="534">
        <v>1</v>
      </c>
      <c r="I90" s="514"/>
      <c r="J90" s="514"/>
      <c r="K90" s="534">
        <v>0</v>
      </c>
      <c r="L90" s="514">
        <v>1</v>
      </c>
      <c r="M90" s="515">
        <v>580.12</v>
      </c>
    </row>
    <row r="91" spans="1:13" ht="14.4" customHeight="1" x14ac:dyDescent="0.3">
      <c r="A91" s="510" t="s">
        <v>440</v>
      </c>
      <c r="B91" s="511" t="s">
        <v>1363</v>
      </c>
      <c r="C91" s="511" t="s">
        <v>1364</v>
      </c>
      <c r="D91" s="511" t="s">
        <v>950</v>
      </c>
      <c r="E91" s="511" t="s">
        <v>951</v>
      </c>
      <c r="F91" s="514"/>
      <c r="G91" s="514"/>
      <c r="H91" s="534">
        <v>0</v>
      </c>
      <c r="I91" s="514">
        <v>23</v>
      </c>
      <c r="J91" s="514">
        <v>1967.3994400189565</v>
      </c>
      <c r="K91" s="534">
        <v>1</v>
      </c>
      <c r="L91" s="514">
        <v>23</v>
      </c>
      <c r="M91" s="515">
        <v>1967.3994400189565</v>
      </c>
    </row>
    <row r="92" spans="1:13" ht="14.4" customHeight="1" x14ac:dyDescent="0.3">
      <c r="A92" s="510" t="s">
        <v>440</v>
      </c>
      <c r="B92" s="511" t="s">
        <v>1365</v>
      </c>
      <c r="C92" s="511" t="s">
        <v>1366</v>
      </c>
      <c r="D92" s="511" t="s">
        <v>952</v>
      </c>
      <c r="E92" s="511" t="s">
        <v>1367</v>
      </c>
      <c r="F92" s="514"/>
      <c r="G92" s="514"/>
      <c r="H92" s="534">
        <v>0</v>
      </c>
      <c r="I92" s="514">
        <v>1</v>
      </c>
      <c r="J92" s="514">
        <v>108.92</v>
      </c>
      <c r="K92" s="534">
        <v>1</v>
      </c>
      <c r="L92" s="514">
        <v>1</v>
      </c>
      <c r="M92" s="515">
        <v>108.92</v>
      </c>
    </row>
    <row r="93" spans="1:13" ht="14.4" customHeight="1" x14ac:dyDescent="0.3">
      <c r="A93" s="510" t="s">
        <v>440</v>
      </c>
      <c r="B93" s="511" t="s">
        <v>1368</v>
      </c>
      <c r="C93" s="511" t="s">
        <v>1369</v>
      </c>
      <c r="D93" s="511" t="s">
        <v>459</v>
      </c>
      <c r="E93" s="511" t="s">
        <v>460</v>
      </c>
      <c r="F93" s="514">
        <v>1</v>
      </c>
      <c r="G93" s="514">
        <v>107.280059300069</v>
      </c>
      <c r="H93" s="534">
        <v>1</v>
      </c>
      <c r="I93" s="514"/>
      <c r="J93" s="514"/>
      <c r="K93" s="534">
        <v>0</v>
      </c>
      <c r="L93" s="514">
        <v>1</v>
      </c>
      <c r="M93" s="515">
        <v>107.280059300069</v>
      </c>
    </row>
    <row r="94" spans="1:13" ht="14.4" customHeight="1" x14ac:dyDescent="0.3">
      <c r="A94" s="510" t="s">
        <v>440</v>
      </c>
      <c r="B94" s="511" t="s">
        <v>1370</v>
      </c>
      <c r="C94" s="511" t="s">
        <v>1371</v>
      </c>
      <c r="D94" s="511" t="s">
        <v>965</v>
      </c>
      <c r="E94" s="511" t="s">
        <v>966</v>
      </c>
      <c r="F94" s="514">
        <v>43</v>
      </c>
      <c r="G94" s="514">
        <v>10294.515333333335</v>
      </c>
      <c r="H94" s="534">
        <v>1</v>
      </c>
      <c r="I94" s="514"/>
      <c r="J94" s="514"/>
      <c r="K94" s="534">
        <v>0</v>
      </c>
      <c r="L94" s="514">
        <v>43</v>
      </c>
      <c r="M94" s="515">
        <v>10294.515333333335</v>
      </c>
    </row>
    <row r="95" spans="1:13" ht="14.4" customHeight="1" x14ac:dyDescent="0.3">
      <c r="A95" s="510" t="s">
        <v>440</v>
      </c>
      <c r="B95" s="511" t="s">
        <v>1370</v>
      </c>
      <c r="C95" s="511" t="s">
        <v>1372</v>
      </c>
      <c r="D95" s="511" t="s">
        <v>994</v>
      </c>
      <c r="E95" s="511" t="s">
        <v>993</v>
      </c>
      <c r="F95" s="514"/>
      <c r="G95" s="514"/>
      <c r="H95" s="534">
        <v>0</v>
      </c>
      <c r="I95" s="514">
        <v>16</v>
      </c>
      <c r="J95" s="514">
        <v>3312.000434289303</v>
      </c>
      <c r="K95" s="534">
        <v>1</v>
      </c>
      <c r="L95" s="514">
        <v>16</v>
      </c>
      <c r="M95" s="515">
        <v>3312.000434289303</v>
      </c>
    </row>
    <row r="96" spans="1:13" ht="14.4" customHeight="1" x14ac:dyDescent="0.3">
      <c r="A96" s="510" t="s">
        <v>440</v>
      </c>
      <c r="B96" s="511" t="s">
        <v>1370</v>
      </c>
      <c r="C96" s="511" t="s">
        <v>1373</v>
      </c>
      <c r="D96" s="511" t="s">
        <v>1374</v>
      </c>
      <c r="E96" s="511" t="s">
        <v>966</v>
      </c>
      <c r="F96" s="514"/>
      <c r="G96" s="514"/>
      <c r="H96" s="534">
        <v>0</v>
      </c>
      <c r="I96" s="514">
        <v>78</v>
      </c>
      <c r="J96" s="514">
        <v>16865.165968800244</v>
      </c>
      <c r="K96" s="534">
        <v>1</v>
      </c>
      <c r="L96" s="514">
        <v>78</v>
      </c>
      <c r="M96" s="515">
        <v>16865.165968800244</v>
      </c>
    </row>
    <row r="97" spans="1:13" ht="14.4" customHeight="1" x14ac:dyDescent="0.3">
      <c r="A97" s="510" t="s">
        <v>440</v>
      </c>
      <c r="B97" s="511" t="s">
        <v>1370</v>
      </c>
      <c r="C97" s="511" t="s">
        <v>1375</v>
      </c>
      <c r="D97" s="511" t="s">
        <v>1376</v>
      </c>
      <c r="E97" s="511" t="s">
        <v>931</v>
      </c>
      <c r="F97" s="514"/>
      <c r="G97" s="514"/>
      <c r="H97" s="534">
        <v>0</v>
      </c>
      <c r="I97" s="514">
        <v>192</v>
      </c>
      <c r="J97" s="514">
        <v>7772.7416933242694</v>
      </c>
      <c r="K97" s="534">
        <v>1</v>
      </c>
      <c r="L97" s="514">
        <v>192</v>
      </c>
      <c r="M97" s="515">
        <v>7772.7416933242694</v>
      </c>
    </row>
    <row r="98" spans="1:13" ht="14.4" customHeight="1" x14ac:dyDescent="0.3">
      <c r="A98" s="510" t="s">
        <v>440</v>
      </c>
      <c r="B98" s="511" t="s">
        <v>1370</v>
      </c>
      <c r="C98" s="511" t="s">
        <v>1377</v>
      </c>
      <c r="D98" s="511" t="s">
        <v>1378</v>
      </c>
      <c r="E98" s="511" t="s">
        <v>931</v>
      </c>
      <c r="F98" s="514"/>
      <c r="G98" s="514"/>
      <c r="H98" s="534">
        <v>0</v>
      </c>
      <c r="I98" s="514">
        <v>12</v>
      </c>
      <c r="J98" s="514">
        <v>486.84040999202142</v>
      </c>
      <c r="K98" s="534">
        <v>1</v>
      </c>
      <c r="L98" s="514">
        <v>12</v>
      </c>
      <c r="M98" s="515">
        <v>486.84040999202142</v>
      </c>
    </row>
    <row r="99" spans="1:13" ht="14.4" customHeight="1" x14ac:dyDescent="0.3">
      <c r="A99" s="510" t="s">
        <v>440</v>
      </c>
      <c r="B99" s="511" t="s">
        <v>1370</v>
      </c>
      <c r="C99" s="511" t="s">
        <v>1379</v>
      </c>
      <c r="D99" s="511" t="s">
        <v>1380</v>
      </c>
      <c r="E99" s="511" t="s">
        <v>931</v>
      </c>
      <c r="F99" s="514"/>
      <c r="G99" s="514"/>
      <c r="H99" s="534">
        <v>0</v>
      </c>
      <c r="I99" s="514">
        <v>81</v>
      </c>
      <c r="J99" s="514">
        <v>3282.6713083109175</v>
      </c>
      <c r="K99" s="534">
        <v>1</v>
      </c>
      <c r="L99" s="514">
        <v>81</v>
      </c>
      <c r="M99" s="515">
        <v>3282.6713083109175</v>
      </c>
    </row>
    <row r="100" spans="1:13" ht="14.4" customHeight="1" x14ac:dyDescent="0.3">
      <c r="A100" s="510" t="s">
        <v>440</v>
      </c>
      <c r="B100" s="511" t="s">
        <v>1370</v>
      </c>
      <c r="C100" s="511" t="s">
        <v>1381</v>
      </c>
      <c r="D100" s="511" t="s">
        <v>1382</v>
      </c>
      <c r="E100" s="511" t="s">
        <v>931</v>
      </c>
      <c r="F100" s="514"/>
      <c r="G100" s="514"/>
      <c r="H100" s="534">
        <v>0</v>
      </c>
      <c r="I100" s="514">
        <v>97</v>
      </c>
      <c r="J100" s="514">
        <v>5249.6368738712417</v>
      </c>
      <c r="K100" s="534">
        <v>1</v>
      </c>
      <c r="L100" s="514">
        <v>97</v>
      </c>
      <c r="M100" s="515">
        <v>5249.6368738712417</v>
      </c>
    </row>
    <row r="101" spans="1:13" ht="14.4" customHeight="1" x14ac:dyDescent="0.3">
      <c r="A101" s="510" t="s">
        <v>440</v>
      </c>
      <c r="B101" s="511" t="s">
        <v>1370</v>
      </c>
      <c r="C101" s="511" t="s">
        <v>1383</v>
      </c>
      <c r="D101" s="511" t="s">
        <v>1384</v>
      </c>
      <c r="E101" s="511" t="s">
        <v>931</v>
      </c>
      <c r="F101" s="514"/>
      <c r="G101" s="514"/>
      <c r="H101" s="534">
        <v>0</v>
      </c>
      <c r="I101" s="514">
        <v>82</v>
      </c>
      <c r="J101" s="514">
        <v>4437.8410953280008</v>
      </c>
      <c r="K101" s="534">
        <v>1</v>
      </c>
      <c r="L101" s="514">
        <v>82</v>
      </c>
      <c r="M101" s="515">
        <v>4437.8410953280008</v>
      </c>
    </row>
    <row r="102" spans="1:13" ht="14.4" customHeight="1" x14ac:dyDescent="0.3">
      <c r="A102" s="510" t="s">
        <v>440</v>
      </c>
      <c r="B102" s="511" t="s">
        <v>1370</v>
      </c>
      <c r="C102" s="511" t="s">
        <v>1385</v>
      </c>
      <c r="D102" s="511" t="s">
        <v>1386</v>
      </c>
      <c r="E102" s="511" t="s">
        <v>931</v>
      </c>
      <c r="F102" s="514"/>
      <c r="G102" s="514"/>
      <c r="H102" s="534">
        <v>0</v>
      </c>
      <c r="I102" s="514">
        <v>27</v>
      </c>
      <c r="J102" s="514">
        <v>1470.4192035637227</v>
      </c>
      <c r="K102" s="534">
        <v>1</v>
      </c>
      <c r="L102" s="514">
        <v>27</v>
      </c>
      <c r="M102" s="515">
        <v>1470.4192035637227</v>
      </c>
    </row>
    <row r="103" spans="1:13" ht="14.4" customHeight="1" x14ac:dyDescent="0.3">
      <c r="A103" s="510" t="s">
        <v>440</v>
      </c>
      <c r="B103" s="511" t="s">
        <v>1370</v>
      </c>
      <c r="C103" s="511" t="s">
        <v>1387</v>
      </c>
      <c r="D103" s="511" t="s">
        <v>1388</v>
      </c>
      <c r="E103" s="511" t="s">
        <v>931</v>
      </c>
      <c r="F103" s="514"/>
      <c r="G103" s="514"/>
      <c r="H103" s="534">
        <v>0</v>
      </c>
      <c r="I103" s="514">
        <v>3</v>
      </c>
      <c r="J103" s="514">
        <v>163.3798207057836</v>
      </c>
      <c r="K103" s="534">
        <v>1</v>
      </c>
      <c r="L103" s="514">
        <v>3</v>
      </c>
      <c r="M103" s="515">
        <v>163.3798207057836</v>
      </c>
    </row>
    <row r="104" spans="1:13" ht="14.4" customHeight="1" x14ac:dyDescent="0.3">
      <c r="A104" s="510" t="s">
        <v>440</v>
      </c>
      <c r="B104" s="511" t="s">
        <v>1370</v>
      </c>
      <c r="C104" s="511" t="s">
        <v>1389</v>
      </c>
      <c r="D104" s="511" t="s">
        <v>1390</v>
      </c>
      <c r="E104" s="511" t="s">
        <v>931</v>
      </c>
      <c r="F104" s="514"/>
      <c r="G104" s="514"/>
      <c r="H104" s="534">
        <v>0</v>
      </c>
      <c r="I104" s="514">
        <v>29</v>
      </c>
      <c r="J104" s="514">
        <v>1579.3403190527249</v>
      </c>
      <c r="K104" s="534">
        <v>1</v>
      </c>
      <c r="L104" s="514">
        <v>29</v>
      </c>
      <c r="M104" s="515">
        <v>1579.3403190527249</v>
      </c>
    </row>
    <row r="105" spans="1:13" ht="14.4" customHeight="1" x14ac:dyDescent="0.3">
      <c r="A105" s="510" t="s">
        <v>440</v>
      </c>
      <c r="B105" s="511" t="s">
        <v>1370</v>
      </c>
      <c r="C105" s="511" t="s">
        <v>1391</v>
      </c>
      <c r="D105" s="511" t="s">
        <v>1392</v>
      </c>
      <c r="E105" s="511" t="s">
        <v>993</v>
      </c>
      <c r="F105" s="514"/>
      <c r="G105" s="514"/>
      <c r="H105" s="534">
        <v>0</v>
      </c>
      <c r="I105" s="514">
        <v>120</v>
      </c>
      <c r="J105" s="514">
        <v>26099.917465683717</v>
      </c>
      <c r="K105" s="534">
        <v>1</v>
      </c>
      <c r="L105" s="514">
        <v>120</v>
      </c>
      <c r="M105" s="515">
        <v>26099.917465683717</v>
      </c>
    </row>
    <row r="106" spans="1:13" ht="14.4" customHeight="1" x14ac:dyDescent="0.3">
      <c r="A106" s="510" t="s">
        <v>440</v>
      </c>
      <c r="B106" s="511" t="s">
        <v>1370</v>
      </c>
      <c r="C106" s="511" t="s">
        <v>1393</v>
      </c>
      <c r="D106" s="511" t="s">
        <v>1010</v>
      </c>
      <c r="E106" s="511" t="s">
        <v>993</v>
      </c>
      <c r="F106" s="514"/>
      <c r="G106" s="514"/>
      <c r="H106" s="534">
        <v>0</v>
      </c>
      <c r="I106" s="514">
        <v>24</v>
      </c>
      <c r="J106" s="514">
        <v>9867.8399920513621</v>
      </c>
      <c r="K106" s="534">
        <v>1</v>
      </c>
      <c r="L106" s="514">
        <v>24</v>
      </c>
      <c r="M106" s="515">
        <v>9867.8399920513621</v>
      </c>
    </row>
    <row r="107" spans="1:13" ht="14.4" customHeight="1" x14ac:dyDescent="0.3">
      <c r="A107" s="510" t="s">
        <v>440</v>
      </c>
      <c r="B107" s="511" t="s">
        <v>1370</v>
      </c>
      <c r="C107" s="511" t="s">
        <v>1394</v>
      </c>
      <c r="D107" s="511" t="s">
        <v>1005</v>
      </c>
      <c r="E107" s="511" t="s">
        <v>931</v>
      </c>
      <c r="F107" s="514"/>
      <c r="G107" s="514"/>
      <c r="H107" s="534">
        <v>0</v>
      </c>
      <c r="I107" s="514">
        <v>92</v>
      </c>
      <c r="J107" s="514">
        <v>3933.9202157139966</v>
      </c>
      <c r="K107" s="534">
        <v>1</v>
      </c>
      <c r="L107" s="514">
        <v>92</v>
      </c>
      <c r="M107" s="515">
        <v>3933.9202157139966</v>
      </c>
    </row>
    <row r="108" spans="1:13" ht="14.4" customHeight="1" x14ac:dyDescent="0.3">
      <c r="A108" s="510" t="s">
        <v>440</v>
      </c>
      <c r="B108" s="511" t="s">
        <v>1370</v>
      </c>
      <c r="C108" s="511" t="s">
        <v>1395</v>
      </c>
      <c r="D108" s="511" t="s">
        <v>992</v>
      </c>
      <c r="E108" s="511" t="s">
        <v>993</v>
      </c>
      <c r="F108" s="514"/>
      <c r="G108" s="514"/>
      <c r="H108" s="534">
        <v>0</v>
      </c>
      <c r="I108" s="514">
        <v>319</v>
      </c>
      <c r="J108" s="514">
        <v>58495.021560918431</v>
      </c>
      <c r="K108" s="534">
        <v>1</v>
      </c>
      <c r="L108" s="514">
        <v>319</v>
      </c>
      <c r="M108" s="515">
        <v>58495.021560918431</v>
      </c>
    </row>
    <row r="109" spans="1:13" ht="14.4" customHeight="1" x14ac:dyDescent="0.3">
      <c r="A109" s="510" t="s">
        <v>440</v>
      </c>
      <c r="B109" s="511" t="s">
        <v>1370</v>
      </c>
      <c r="C109" s="511" t="s">
        <v>1396</v>
      </c>
      <c r="D109" s="511" t="s">
        <v>992</v>
      </c>
      <c r="E109" s="511" t="s">
        <v>966</v>
      </c>
      <c r="F109" s="514"/>
      <c r="G109" s="514"/>
      <c r="H109" s="534"/>
      <c r="I109" s="514">
        <v>0</v>
      </c>
      <c r="J109" s="514">
        <v>0</v>
      </c>
      <c r="K109" s="534"/>
      <c r="L109" s="514">
        <v>0</v>
      </c>
      <c r="M109" s="515">
        <v>0</v>
      </c>
    </row>
    <row r="110" spans="1:13" ht="14.4" customHeight="1" x14ac:dyDescent="0.3">
      <c r="A110" s="510" t="s">
        <v>440</v>
      </c>
      <c r="B110" s="511" t="s">
        <v>1370</v>
      </c>
      <c r="C110" s="511" t="s">
        <v>1397</v>
      </c>
      <c r="D110" s="511" t="s">
        <v>967</v>
      </c>
      <c r="E110" s="511" t="s">
        <v>968</v>
      </c>
      <c r="F110" s="514"/>
      <c r="G110" s="514"/>
      <c r="H110" s="534">
        <v>0</v>
      </c>
      <c r="I110" s="514">
        <v>1</v>
      </c>
      <c r="J110" s="514">
        <v>193.90170969836299</v>
      </c>
      <c r="K110" s="534">
        <v>1</v>
      </c>
      <c r="L110" s="514">
        <v>1</v>
      </c>
      <c r="M110" s="515">
        <v>193.90170969836299</v>
      </c>
    </row>
    <row r="111" spans="1:13" ht="14.4" customHeight="1" x14ac:dyDescent="0.3">
      <c r="A111" s="510" t="s">
        <v>440</v>
      </c>
      <c r="B111" s="511" t="s">
        <v>1370</v>
      </c>
      <c r="C111" s="511" t="s">
        <v>1398</v>
      </c>
      <c r="D111" s="511" t="s">
        <v>1399</v>
      </c>
      <c r="E111" s="511" t="s">
        <v>931</v>
      </c>
      <c r="F111" s="514"/>
      <c r="G111" s="514"/>
      <c r="H111" s="534">
        <v>0</v>
      </c>
      <c r="I111" s="514">
        <v>2</v>
      </c>
      <c r="J111" s="514">
        <v>108.24</v>
      </c>
      <c r="K111" s="534">
        <v>1</v>
      </c>
      <c r="L111" s="514">
        <v>2</v>
      </c>
      <c r="M111" s="515">
        <v>108.24</v>
      </c>
    </row>
    <row r="112" spans="1:13" ht="14.4" customHeight="1" thickBot="1" x14ac:dyDescent="0.35">
      <c r="A112" s="516" t="s">
        <v>440</v>
      </c>
      <c r="B112" s="517" t="s">
        <v>1370</v>
      </c>
      <c r="C112" s="517" t="s">
        <v>1400</v>
      </c>
      <c r="D112" s="517" t="s">
        <v>1401</v>
      </c>
      <c r="E112" s="517" t="s">
        <v>931</v>
      </c>
      <c r="F112" s="520"/>
      <c r="G112" s="520"/>
      <c r="H112" s="528">
        <v>0</v>
      </c>
      <c r="I112" s="520">
        <v>181</v>
      </c>
      <c r="J112" s="520">
        <v>7321.9225153258485</v>
      </c>
      <c r="K112" s="528">
        <v>1</v>
      </c>
      <c r="L112" s="520">
        <v>181</v>
      </c>
      <c r="M112" s="521">
        <v>7321.9225153258485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4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ZV Vykáz.-A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2013-09-05T07:28:04Z</cp:lastPrinted>
  <dcterms:created xsi:type="dcterms:W3CDTF">2013-04-17T20:15:29Z</dcterms:created>
  <dcterms:modified xsi:type="dcterms:W3CDTF">2013-08-31T13:31:43Z</dcterms:modified>
</cp:coreProperties>
</file>